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120" windowWidth="20730" windowHeight="11310" firstSheet="19" activeTab="30"/>
  </bookViews>
  <sheets>
    <sheet name="8ca9ab887f8a46b9a9f39b0ba8ec9fc" sheetId="4" state="hidden" r:id="rId1"/>
    <sheet name="PortfolioCashflowDataCashflow" sheetId="1" r:id="rId2"/>
    <sheet name="6b25f5955ef142e59c51f092214e1cf" sheetId="5" state="hidden" r:id="rId3"/>
    <sheet name="PortfolioFixedLegCPIRates" sheetId="2" r:id="rId4"/>
    <sheet name="01d8438942484d818e76a7f6a2740a4" sheetId="6" state="hidden" r:id="rId5"/>
    <sheet name="PortfolioFloatingLegCaps" sheetId="3" r:id="rId6"/>
    <sheet name="6839f0ff290d456eadb99a0b6b21dd9" sheetId="8" state="hidden" r:id="rId7"/>
    <sheet name="PortfolioFloatingLegFloors" sheetId="7" r:id="rId8"/>
    <sheet name="c74bc43817574fd18673567c12e2128" sheetId="10" state="hidden" r:id="rId9"/>
    <sheet name="PortfolioFloatingLegGearings" sheetId="9" r:id="rId10"/>
    <sheet name="daa54fcefd2440feb76c1148b1a261b" sheetId="12" state="hidden" r:id="rId11"/>
    <sheet name="PortfolioFloatingLegSpreads" sheetId="11" r:id="rId12"/>
    <sheet name="ac67e0e5924d49bba9da10da7ad2890" sheetId="14" state="hidden" r:id="rId13"/>
    <sheet name="PortfolioFxForwardData" sheetId="13" r:id="rId14"/>
    <sheet name="dd794c9870bb4bb7a10bb921455c2e4" sheetId="16" state="hidden" r:id="rId15"/>
    <sheet name="PortfolioFxOptionData" sheetId="15" r:id="rId16"/>
    <sheet name="f24bd64a232f407d843a5b8c554535e" sheetId="18" state="hidden" r:id="rId17"/>
    <sheet name="PortfolioLegAmortizations" sheetId="17" r:id="rId18"/>
    <sheet name="18c53111308d43aab267384a519957a" sheetId="20" state="hidden" r:id="rId19"/>
    <sheet name="PortfolioLegData" sheetId="19" r:id="rId20"/>
    <sheet name="926e95fabfb94d1fa395e8623f48401" sheetId="22" state="hidden" r:id="rId21"/>
    <sheet name="PortfolioLegNotionals" sheetId="21" r:id="rId22"/>
    <sheet name="c7c0734628d74dd6a729e41c19b1e65" sheetId="24" state="hidden" r:id="rId23"/>
    <sheet name="PortfolioScheduleDataRules" sheetId="23" r:id="rId24"/>
    <sheet name="2e4b4de36d06453f9443c15669c4e18" sheetId="26" state="hidden" r:id="rId25"/>
    <sheet name="14dd9bda95184ba38ea90f18c43a59a" sheetId="28" state="hidden" r:id="rId26"/>
    <sheet name="PortfolioSwaptionData" sheetId="27" r:id="rId27"/>
    <sheet name="8b99551144fa49dbbe3fd1cd7fbcee8" sheetId="30" state="hidden" r:id="rId28"/>
    <sheet name="PortfolioTradeGroupingIds" sheetId="29" r:id="rId29"/>
    <sheet name="e433809dc5244e86b6642db7d898dea" sheetId="32" state="hidden" r:id="rId30"/>
    <sheet name="PortfolioTrades" sheetId="31" r:id="rId31"/>
  </sheets>
  <definedNames>
    <definedName name="BoughtCurrencyLookup">dd794c9870bb4bb7a10bb921455c2e4!$C$2:$D$65</definedName>
    <definedName name="CalendarLookup">'c7c0734628d74dd6a729e41c19b1e65'!$E$2:$F$115</definedName>
    <definedName name="ConventionLookup">'c7c0734628d74dd6a729e41c19b1e65'!$G$2:$H$20</definedName>
    <definedName name="CurrencyLookup">'18c53111308d43aab267384a519957a'!$G$2:$H$65</definedName>
    <definedName name="DayCounterLookup">'18c53111308d43aab267384a519957a'!$K$2:$L$36</definedName>
    <definedName name="DBFsource050891dbf2ea48a39941d9cf4f57458e" hidden="1">'18c53111308d43aab267384a519957a'!$A$1</definedName>
    <definedName name="DBFsource07b79d472a714808ac739c1302cd4e6a" hidden="1">'18c53111308d43aab267384a519957a'!$AC$1</definedName>
    <definedName name="DBFsource090aa21bec084362976147b3fc9c0dfe" hidden="1">'18c53111308d43aab267384a519957a'!$O$1</definedName>
    <definedName name="DBFsource0b5ca09e7eab461faa086c37ecc31f52" hidden="1">ac67e0e5924d49bba9da10da7ad2890!$A$1</definedName>
    <definedName name="DBFsource12b4952c40a24b1eab5ec8525902d939" hidden="1">PortfolioFloatingLegCaps!$A$1</definedName>
    <definedName name="DBFsource20bdd1e7a6fa4d599c74d6979bd66279" hidden="1">PortfolioTrades!$A$1</definedName>
    <definedName name="DBFsource22080a0c806f4752b71084d2ecf68d72" hidden="1">ac67e0e5924d49bba9da10da7ad2890!$C$1</definedName>
    <definedName name="DBFsource2c8fdac136bc4bec9f90ddd621a53b94" hidden="1">dd794c9870bb4bb7a10bb921455c2e4!$E$1</definedName>
    <definedName name="DBFsource2da1e492947c41ed9b39b17a81e68d22" hidden="1">dd794c9870bb4bb7a10bb921455c2e4!$Q$1</definedName>
    <definedName name="DBFsource31c641e033a5499ea81d055b5474d8b6" hidden="1">'14dd9bda95184ba38ea90f18c43a59a'!$I$1</definedName>
    <definedName name="DBFsource33405efd0b504c1d80042ee1ada9d77a" hidden="1">'14dd9bda95184ba38ea90f18c43a59a'!$K$1</definedName>
    <definedName name="DBFsource35808abe551241efb3342abb72f9f834" hidden="1">'18c53111308d43aab267384a519957a'!$S$1</definedName>
    <definedName name="DBFsource3afcbaf577534eeca4c96080563ac674" hidden="1">dd794c9870bb4bb7a10bb921455c2e4!$O$1</definedName>
    <definedName name="DBFsource3da59fc940fa44be9ef64e36251e4a11" hidden="1">e433809dc5244e86b6642db7d898dea!$E$1</definedName>
    <definedName name="DBFsource3f164e73ffa84c788e9bb2bfcdd0bb8b" hidden="1">'c7c0734628d74dd6a729e41c19b1e65'!$I$1</definedName>
    <definedName name="DBFsource42158177ea1041119abcf73f04fbc3f7" hidden="1">ac67e0e5924d49bba9da10da7ad2890!$E$1</definedName>
    <definedName name="DBFsource42ab977ceea4429788903ffbed9e2a37" hidden="1">daa54fcefd2440feb76c1148b1a261b!$A$1</definedName>
    <definedName name="DBFsource4639cc2a3c7c496b8399a395037da19d" hidden="1">'8ca9ab887f8a46b9a9f39b0ba8ec9fc'!$A$1</definedName>
    <definedName name="DBFsource48e54209f79f4b969c4c6e1005a1d0cc" hidden="1">PortfolioSwaptionData!$A$1</definedName>
    <definedName name="DBFsource4cb98129c92940cd98c75778c6f9c24f" hidden="1">'c7c0734628d74dd6a729e41c19b1e65'!$M$1</definedName>
    <definedName name="DBFsource4e707e6ab34f4640a67a7618850cf118" hidden="1">#REF!</definedName>
    <definedName name="DBFsource580895164f674b9cbdfff790fbbd9818" hidden="1">'18c53111308d43aab267384a519957a'!$G$1</definedName>
    <definedName name="DBFsource5f7c05df137543828a6780afbd89f9b8" hidden="1">'14dd9bda95184ba38ea90f18c43a59a'!$A$1</definedName>
    <definedName name="DBFsource615c2dacb99145afae8b0d2e6920de6a" hidden="1">PortfolioFloatingLegSpreads!$A$1</definedName>
    <definedName name="DBFsource61a90a012d794c99bfeb76f25eccf63d" hidden="1">PortfolioFloatingLegGearings!$A$1</definedName>
    <definedName name="DBFsource640e056f945447cab50608a8b2536852" hidden="1">e433809dc5244e86b6642db7d898dea!$C$1</definedName>
    <definedName name="DBFsource6b518281425a4bdc8cae332cd3e239dc" hidden="1">'14dd9bda95184ba38ea90f18c43a59a'!$G$1</definedName>
    <definedName name="DBFsource6e52388d942946769a06a8b0b1ff5f0c" hidden="1">'c7c0734628d74dd6a729e41c19b1e65'!$E$1</definedName>
    <definedName name="DBFsource6fc2d1ca34ed4eb092fe29076fa5e644" hidden="1">dd794c9870bb4bb7a10bb921455c2e4!$M$1</definedName>
    <definedName name="DBFsource767255e786df45139789fea108724cd9" hidden="1">'8b99551144fa49dbbe3fd1cd7fbcee8'!$A$1</definedName>
    <definedName name="DBFsource77030fa1d0104507a6a7c140f1f4fc8a" hidden="1">'01d8438942484d818e76a7f6a2740a4'!$A$1</definedName>
    <definedName name="DBFsource774dc9de2e9f43a0a1510f4c9271979c" hidden="1">dd794c9870bb4bb7a10bb921455c2e4!$A$1</definedName>
    <definedName name="DBFsource7937921272094dd68f32b3569d2b30fc" hidden="1">'c7c0734628d74dd6a729e41c19b1e65'!$G$1</definedName>
    <definedName name="DBFsource7c56668422eb4cedb5328daf1258b27c" hidden="1">'18c53111308d43aab267384a519957a'!$U$1</definedName>
    <definedName name="DBFsource7efa4534da594b6eb6c4e13dc329b24e" hidden="1">'18c53111308d43aab267384a519957a'!$AA$1</definedName>
    <definedName name="DBFsource80598c14986f43b38916ec3c5cb18f61" hidden="1">'18c53111308d43aab267384a519957a'!$Q$1</definedName>
    <definedName name="DBFsource80bda7c9d08c4e16980f88e1af424bef" hidden="1">e433809dc5244e86b6642db7d898dea!$A$1</definedName>
    <definedName name="DBFsource849a0cd4f2b5478ba6ebe8ef887d8e88" hidden="1">'18c53111308d43aab267384a519957a'!$W$1</definedName>
    <definedName name="DBFsource85684b0846954686bd89a63a79d62a32" hidden="1">dd794c9870bb4bb7a10bb921455c2e4!$G$1</definedName>
    <definedName name="DBFsource87340ec3f6a44974a79362d4121012dd" hidden="1">dd794c9870bb4bb7a10bb921455c2e4!$K$1</definedName>
    <definedName name="DBFsource8d8535b2c69e46fbb74e1adfee694e28" hidden="1">'c7c0734628d74dd6a729e41c19b1e65'!$A$1</definedName>
    <definedName name="DBFsource95a60e92e7774e0fadb732a5ec559e17" hidden="1">'c74bc43817574fd18673567c12e2128'!$A$1</definedName>
    <definedName name="DBFsource9a9b7e489b054e14b2243e97e06172ba" hidden="1">'14dd9bda95184ba38ea90f18c43a59a'!$C$1</definedName>
    <definedName name="DBFsource9e521759b40c4abba84787a544329f42" hidden="1">'6839f0ff290d456eadb99a0b6b21dd9'!$A$1</definedName>
    <definedName name="DBFsource9f118ab4ac83439996691ffb2f08bd92" hidden="1">dd794c9870bb4bb7a10bb921455c2e4!$C$1</definedName>
    <definedName name="DBFsourcea0daeed733b948dcae1afb82575b3c8d" hidden="1">PortfolioLegNotionals!$A$1</definedName>
    <definedName name="DBFsourcea7abf896e8664cbc954ed7f13e78a685" hidden="1">f24bd64a232f407d843a5b8c554535e!$A$1</definedName>
    <definedName name="DBFsourcea9541c393540478ea0b365c1f516a393" hidden="1">PortfolioLegData!$A$1</definedName>
    <definedName name="DBFsourceae5b006aa11c45c39c620e64f12b2cda" hidden="1">'6b25f5955ef142e59c51f092214e1cf'!$A$1</definedName>
    <definedName name="DBFsourceaf523b38871f4aa7a6f83434aeaa4c0a" hidden="1">'c7c0734628d74dd6a729e41c19b1e65'!$K$1</definedName>
    <definedName name="DBFsourceb09e47b913be47aa97cb8373dedc39aa" hidden="1">'18c53111308d43aab267384a519957a'!$I$1</definedName>
    <definedName name="DBFsourceb3edd334b5e942168e2078aa20da7e08" hidden="1">f24bd64a232f407d843a5b8c554535e!$C$1</definedName>
    <definedName name="DBFsourceb47fa95089234bb39915fcd17aab0d32" hidden="1">'926e95fabfb94d1fa395e8623f48401'!$A$1</definedName>
    <definedName name="DBFsourceb86d4fbe02a74daba9ef12ac7ed33949" hidden="1">'18c53111308d43aab267384a519957a'!$K$1</definedName>
    <definedName name="DBFsourceb8b78757efda4069bd8bff65f9d8fc5c" hidden="1">'18c53111308d43aab267384a519957a'!$C$1</definedName>
    <definedName name="DBFsourceba1f6c57f9094cfbb126269ae13e749d" hidden="1">PortfolioScheduleDataRules!$A$1</definedName>
    <definedName name="DBFsourcebbb03b89f1c4465394d39d95372d5f48" hidden="1">'14dd9bda95184ba38ea90f18c43a59a'!$M$1</definedName>
    <definedName name="DBFsourcec8444fc6e2c243778abd1571aa9e7440" hidden="1">'2e4b4de36d06453f9443c15669c4e18'!$A$1</definedName>
    <definedName name="DBFsourcece6feed6c4454b71baae040527acf5df" hidden="1">PortfolioLegAmortizations!$A$1</definedName>
    <definedName name="DBFsourcecffd8df24dbf484689818d8cfe51698d" hidden="1">PortfolioFixedLegCPIRates!$A$1</definedName>
    <definedName name="DBFsourced15559aae9114b7798cc81cbef169b2a" hidden="1">'18c53111308d43aab267384a519957a'!$E$1</definedName>
    <definedName name="DBFsourced26649464c6e43c1a65b0a66264725ed" hidden="1">'c7c0734628d74dd6a729e41c19b1e65'!$C$1</definedName>
    <definedName name="DBFsourced4825d04127c4f329c51b0c2e4a675d1" hidden="1">'18c53111308d43aab267384a519957a'!$M$1</definedName>
    <definedName name="DBFsourcedcf560040bed4902ba5454aeab693781" hidden="1">'14dd9bda95184ba38ea90f18c43a59a'!$E$1</definedName>
    <definedName name="DBFsourcee223f53e195445d4974222663834433e" hidden="1">PortfolioTradeGroupingIds!$A$1</definedName>
    <definedName name="DBFsourcee70e1b5a6bc34bc697caefb45d583190" hidden="1">PortfolioFxForwardData!$A$1</definedName>
    <definedName name="DBFsourceec7f92fdfe3142ecb8e59d1bd9dcfd1d" hidden="1">PortfolioFxOptionData!$A$1</definedName>
    <definedName name="DBFsourcef69d36e23e654383966eefac0fe47686" hidden="1">f24bd64a232f407d843a5b8c554535e!$E$1</definedName>
    <definedName name="DBFsourcefba7acd9efee4f34b15a4390d95e0a96" hidden="1">dd794c9870bb4bb7a10bb921455c2e4!$I$1</definedName>
    <definedName name="DBFsourcefd67489179db41ab8474d5941a7c2e9b" hidden="1">PortfolioFloatingLegFloors!$A$1</definedName>
    <definedName name="DBFsourcefe94cf0c1f04427bb9e242920d4cdaa0" hidden="1">'18c53111308d43aab267384a519957a'!$Y$1</definedName>
    <definedName name="DBFsourcefff0591e7d674b41beadeb5b5a3cf7e0" hidden="1">PortfolioCashflowDataCashflow!$A$1</definedName>
    <definedName name="DBFtarget050891dbf2ea48a39941d9cf4f57458e" hidden="1">'8b99551144fa49dbbe3fd1cd7fbcee8'!$A$2:$B$78</definedName>
    <definedName name="DBFtarget07b79d472a714808ac739c1302cd4e6a" hidden="1">'18c53111308d43aab267384a519957a'!$AC$2:$AD$9</definedName>
    <definedName name="DBFtarget090aa21bec084362976147b3fc9c0dfe" hidden="1">'18c53111308d43aab267384a519957a'!$O$2:$P$9</definedName>
    <definedName name="DBFtarget0b5ca09e7eab461faa086c37ecc31f52" hidden="1">'8b99551144fa49dbbe3fd1cd7fbcee8'!$A$2:$B$78</definedName>
    <definedName name="DBFtarget12b4952c40a24b1eab5ec8525902d939" hidden="1">PortfolioFloatingLegCaps!$B$1:$F$2</definedName>
    <definedName name="DBFtarget20bdd1e7a6fa4d599c74d6979bd66279" hidden="1">PortfolioTrades!$B$1:$I$78</definedName>
    <definedName name="DBFtarget22080a0c806f4752b71084d2ecf68d72" hidden="1">dd794c9870bb4bb7a10bb921455c2e4!$C$2:$D$65</definedName>
    <definedName name="DBFtarget2c8fdac136bc4bec9f90ddd621a53b94" hidden="1">dd794c9870bb4bb7a10bb921455c2e4!$E$2:$F$65</definedName>
    <definedName name="DBFtarget2da1e492947c41ed9b39b17a81e68d22" hidden="1">'14dd9bda95184ba38ea90f18c43a59a'!$M$2:$N$65</definedName>
    <definedName name="DBFtarget31c641e033a5499ea81d055b5474d8b6" hidden="1">'14dd9bda95184ba38ea90f18c43a59a'!$I$2:$J$3</definedName>
    <definedName name="DBFtarget33405efd0b504c1d80042ee1ada9d77a" hidden="1">'14dd9bda95184ba38ea90f18c43a59a'!$K$2:$L$9</definedName>
    <definedName name="DBFtarget35808abe551241efb3342abb72f9f834" hidden="1">'18c53111308d43aab267384a519957a'!$S$2:$T$65</definedName>
    <definedName name="DBFtarget3afcbaf577534eeca4c96080563ac674" hidden="1">'14dd9bda95184ba38ea90f18c43a59a'!$K$2:$L$9</definedName>
    <definedName name="DBFtarget3da59fc940fa44be9ef64e36251e4a11" hidden="1">e433809dc5244e86b6642db7d898dea!$E$2:$F$30</definedName>
    <definedName name="DBFtarget3f164e73ffa84c788e9bb2bfcdd0bb8b" hidden="1">'c7c0734628d74dd6a729e41c19b1e65'!$I$2:$J$20</definedName>
    <definedName name="DBFtarget42158177ea1041119abcf73f04fbc3f7" hidden="1">dd794c9870bb4bb7a10bb921455c2e4!$E$2:$F$65</definedName>
    <definedName name="DBFtarget42ab977ceea4429788903ffbed9e2a37" hidden="1">'c7c0734628d74dd6a729e41c19b1e65'!$C$2:$D$125</definedName>
    <definedName name="DBFtarget4639cc2a3c7c496b8399a395037da19d" hidden="1">'c7c0734628d74dd6a729e41c19b1e65'!$C$2:$D$125</definedName>
    <definedName name="DBFtarget48e54209f79f4b969c4c6e1005a1d0cc" hidden="1">PortfolioSwaptionData!$B$1:$Q$2</definedName>
    <definedName name="DBFtarget4cb98129c92940cd98c75778c6f9c24f" hidden="1">'c7c0734628d74dd6a729e41c19b1e65'!$M$2:$N$9</definedName>
    <definedName name="DBFtarget4e707e6ab34f4640a67a7618850cf118" hidden="1">#REF!</definedName>
    <definedName name="DBFtarget580895164f674b9cbdfff790fbbd9818" hidden="1">'18c53111308d43aab267384a519957a'!$G$2:$H$65</definedName>
    <definedName name="DBFtarget5f7c05df137543828a6780afbd89f9b8" hidden="1">'8b99551144fa49dbbe3fd1cd7fbcee8'!$A$2:$B$78</definedName>
    <definedName name="DBFtarget615c2dacb99145afae8b0d2e6920de6a" hidden="1">PortfolioFloatingLegSpreads!$B$1:$F$39</definedName>
    <definedName name="DBFtarget61a90a012d794c99bfeb76f25eccf63d" hidden="1">PortfolioFloatingLegGearings!$B$1:$F$2</definedName>
    <definedName name="DBFtarget640e056f945447cab50608a8b2536852" hidden="1">e433809dc5244e86b6642db7d898dea!$C$2:$D$30</definedName>
    <definedName name="DBFtarget6b518281425a4bdc8cae332cd3e239dc" hidden="1">'14dd9bda95184ba38ea90f18c43a59a'!$G$2:$H$4</definedName>
    <definedName name="DBFtarget6e52388d942946769a06a8b0b1ff5f0c" hidden="1">'c7c0734628d74dd6a729e41c19b1e65'!$E$2:$F$115</definedName>
    <definedName name="DBFtarget6fc2d1ca34ed4eb092fe29076fa5e644" hidden="1">'14dd9bda95184ba38ea90f18c43a59a'!$I$2:$J$3</definedName>
    <definedName name="DBFtarget767255e786df45139789fea108724cd9" hidden="1">'8b99551144fa49dbbe3fd1cd7fbcee8'!$A$2:$B$78</definedName>
    <definedName name="DBFtarget77030fa1d0104507a6a7c140f1f4fc8a" hidden="1">'c7c0734628d74dd6a729e41c19b1e65'!$C$2:$D$125</definedName>
    <definedName name="DBFtarget774dc9de2e9f43a0a1510f4c9271979c" hidden="1">'8b99551144fa49dbbe3fd1cd7fbcee8'!$A$2:$B$78</definedName>
    <definedName name="DBFtarget7937921272094dd68f32b3569d2b30fc" hidden="1">'c7c0734628d74dd6a729e41c19b1e65'!$G$2:$H$20</definedName>
    <definedName name="DBFtarget7c56668422eb4cedb5328daf1258b27c" hidden="1">'18c53111308d43aab267384a519957a'!$U$2:$V$1150</definedName>
    <definedName name="DBFtarget7efa4534da594b6eb6c4e13dc329b24e" hidden="1">'18c53111308d43aab267384a519957a'!$AA$2:$AB$9</definedName>
    <definedName name="DBFtarget80598c14986f43b38916ec3c5cb18f61" hidden="1">'18c53111308d43aab267384a519957a'!$Q$2:$R$9</definedName>
    <definedName name="DBFtarget80bda7c9d08c4e16980f88e1af424bef" hidden="1">e433809dc5244e86b6642db7d898dea!$A$2:$B$13</definedName>
    <definedName name="DBFtarget849a0cd4f2b5478ba6ebe8ef887d8e88" hidden="1">'18c53111308d43aab267384a519957a'!$W$2:$X$1150</definedName>
    <definedName name="DBFtarget85684b0846954686bd89a63a79d62a32" hidden="1">'14dd9bda95184ba38ea90f18c43a59a'!$C$2:$D$3</definedName>
    <definedName name="DBFtarget87340ec3f6a44974a79362d4121012dd" hidden="1">'14dd9bda95184ba38ea90f18c43a59a'!$G$2:$H$4</definedName>
    <definedName name="DBFtarget8d8535b2c69e46fbb74e1adfee694e28" hidden="1">'c7c0734628d74dd6a729e41c19b1e65'!$A$2:$B$2</definedName>
    <definedName name="DBFtarget95a60e92e7774e0fadb732a5ec559e17" hidden="1">'c7c0734628d74dd6a729e41c19b1e65'!$C$2:$D$125</definedName>
    <definedName name="DBFtarget9a9b7e489b054e14b2243e97e06172ba" hidden="1">'14dd9bda95184ba38ea90f18c43a59a'!$C$2:$D$3</definedName>
    <definedName name="DBFtarget9e521759b40c4abba84787a544329f42" hidden="1">'c7c0734628d74dd6a729e41c19b1e65'!$C$2:$D$125</definedName>
    <definedName name="DBFtarget9f118ab4ac83439996691ffb2f08bd92" hidden="1">dd794c9870bb4bb7a10bb921455c2e4!$C$2:$D$65</definedName>
    <definedName name="DBFtargeta0daeed733b948dcae1afb82575b3c8d" hidden="1">PortfolioLegNotionals!$B$1:$F$119</definedName>
    <definedName name="DBFtargeta7abf896e8664cbc954ed7f13e78a685" hidden="1">'c7c0734628d74dd6a729e41c19b1e65'!$C$2:$D$125</definedName>
    <definedName name="DBFtargeta9541c393540478ea0b365c1f516a393" hidden="1">PortfolioLegData!$B$1:$AJ$125</definedName>
    <definedName name="DBFtargetae5b006aa11c45c39c620e64f12b2cda" hidden="1">'c7c0734628d74dd6a729e41c19b1e65'!$C$2:$D$125</definedName>
    <definedName name="DBFtargetaf523b38871f4aa7a6f83434aeaa4c0a" hidden="1">'c7c0734628d74dd6a729e41c19b1e65'!$K$2:$L$10</definedName>
    <definedName name="DBFtargetb09e47b913be47aa97cb8373dedc39aa" hidden="1">'18c53111308d43aab267384a519957a'!$I$2:$J$20</definedName>
    <definedName name="DBFtargetb3edd334b5e942168e2078aa20da7e08" hidden="1">f24bd64a232f407d843a5b8c554535e!$C$2:$D$5</definedName>
    <definedName name="DBFtargetb47fa95089234bb39915fcd17aab0d32" hidden="1">'c7c0734628d74dd6a729e41c19b1e65'!$C$2:$D$125</definedName>
    <definedName name="DBFtargetb86d4fbe02a74daba9ef12ac7ed33949" hidden="1">'18c53111308d43aab267384a519957a'!$K$2:$L$36</definedName>
    <definedName name="DBFtargetb8b78757efda4069bd8bff65f9d8fc5c" hidden="1">'18c53111308d43aab267384a519957a'!$C$2:$D$9</definedName>
    <definedName name="DBFtargetba1f6c57f9094cfbb126269ae13e749d" hidden="1">PortfolioScheduleDataRules!$B$1:$U$119</definedName>
    <definedName name="DBFtargetbbb03b89f1c4465394d39d95372d5f48" hidden="1">'14dd9bda95184ba38ea90f18c43a59a'!$M$2:$N$65</definedName>
    <definedName name="DBFtargetc8444fc6e2c243778abd1571aa9e7440" hidden="1">'8b99551144fa49dbbe3fd1cd7fbcee8'!$A$2:$B$78</definedName>
    <definedName name="DBFtargetce6feed6c4454b71baae040527acf5df" hidden="1">PortfolioLegAmortizations!$B$1:$L$2</definedName>
    <definedName name="DBFtargetcffd8df24dbf484689818d8cfe51698d" hidden="1">PortfolioFixedLegCPIRates!$B$1:$F$81</definedName>
    <definedName name="DBFtargetd15559aae9114b7798cc81cbef169b2a" hidden="1">'18c53111308d43aab267384a519957a'!$E$2:$F$7</definedName>
    <definedName name="DBFtargetd26649464c6e43c1a65b0a66264725ed" hidden="1">'c7c0734628d74dd6a729e41c19b1e65'!$C$2:$D$125</definedName>
    <definedName name="DBFtargetd4825d04127c4f329c51b0c2e4a675d1" hidden="1">'18c53111308d43aab267384a519957a'!$M$2:$N$9</definedName>
    <definedName name="DBFtargetdcf560040bed4902ba5454aeab693781" hidden="1">'14dd9bda95184ba38ea90f18c43a59a'!$E$2:$F$3</definedName>
    <definedName name="DBFtargete223f53e195445d4974222663834433e" hidden="1">PortfolioTradeGroupingIds!$B$1:$D$77</definedName>
    <definedName name="DBFtargete70e1b5a6bc34bc697caefb45d583190" hidden="1">PortfolioFxForwardData!$B$1:$J$19</definedName>
    <definedName name="DBFtargetec7f92fdfe3142ecb8e59d1bd9dcfd1d" hidden="1">PortfolioFxOptionData!$B$1:$W$2</definedName>
    <definedName name="DBFtargetf69d36e23e654383966eefac0fe47686" hidden="1">f24bd64a232f407d843a5b8c554535e!$E$2:$F$9</definedName>
    <definedName name="DBFtargetfba7acd9efee4f34b15a4390d95e0a96" hidden="1">'14dd9bda95184ba38ea90f18c43a59a'!$E$2:$F$3</definedName>
    <definedName name="DBFtargetfd67489179db41ab8474d5941a7c2e9b" hidden="1">PortfolioFloatingLegFloors!$B$1:$F$2</definedName>
    <definedName name="DBFtargetfe94cf0c1f04427bb9e242920d4cdaa0" hidden="1">'18c53111308d43aab267384a519957a'!$Y$2:$Z$9</definedName>
    <definedName name="DBFtargetfff0591e7d674b41beadeb5b5a3cf7e0" hidden="1">PortfolioCashflowDataCashflow!$B$1:$F$21</definedName>
    <definedName name="DBMapperPortfolioCashflowDataCashflow">PortfolioCashflowDataCashflow!$B$1:$F$21</definedName>
    <definedName name="DBMapperPortfolioFixedLegCPIRates">PortfolioFixedLegCPIRates!$B$1:$F$81</definedName>
    <definedName name="DBMapperPortfolioFloatingLegCaps">PortfolioFloatingLegCaps!$B$1:$F$2</definedName>
    <definedName name="DBMapperPortfolioFloatingLegFloors">PortfolioFloatingLegFloors!$B$1:$F$2</definedName>
    <definedName name="DBMapperPortfolioFloatingLegGearings">PortfolioFloatingLegGearings!$B$1:$F$2</definedName>
    <definedName name="DBMapperPortfolioFloatingLegSpreads">PortfolioFloatingLegSpreads!$B$1:$F$39</definedName>
    <definedName name="DBMapperPortfolioFxForwardData">PortfolioFxForwardData!$B$1:$J$19</definedName>
    <definedName name="DBMapperPortfolioFxOptionData">PortfolioFxOptionData!$B$1:$W$2</definedName>
    <definedName name="DBMapperPortfolioLegAmortizations">PortfolioLegAmortizations!$B$1:$L$2</definedName>
    <definedName name="DBMapperPortfolioLegData">PortfolioLegData!$B$1:$AJ$125</definedName>
    <definedName name="DBMapperPortfolioLegNotionals">PortfolioLegNotionals!$B$1:$F$119</definedName>
    <definedName name="DBMapperPortfolioScheduleDataRules">PortfolioScheduleDataRules!$B$1:$U$119</definedName>
    <definedName name="DBMapperPortfolioSwapData">#REF!</definedName>
    <definedName name="DBMapperPortfolioSwaptionData">PortfolioSwaptionData!$B$1:$Q$2</definedName>
    <definedName name="DBMapperPortfolioTradeGroupingIds">PortfolioTradeGroupingIds!$B$1:$D$77</definedName>
    <definedName name="DBMapperPortfolioTrades">PortfolioTrades!$B$1:$I$78</definedName>
    <definedName name="EndOfMonthLookup">'c7c0734628d74dd6a729e41c19b1e65'!$M$2:$N$9</definedName>
    <definedName name="EnvelopeCounterPartyLookup">e433809dc5244e86b6642db7d898dea!$C$2:$D$30</definedName>
    <definedName name="EnvelopeNettingSetIdLookup">e433809dc5244e86b6642db7d898dea!$E$2:$F$30</definedName>
    <definedName name="ExterneDaten_1" localSheetId="1" hidden="1">PortfolioCashflowDataCashflow!$B$1:$E$21</definedName>
    <definedName name="ExterneDaten_1" localSheetId="3" hidden="1">PortfolioFixedLegCPIRates!$B$1:$E$81</definedName>
    <definedName name="ExterneDaten_1" localSheetId="5" hidden="1">PortfolioFloatingLegCaps!$B$1:$E$2</definedName>
    <definedName name="ExterneDaten_1" localSheetId="7" hidden="1">PortfolioFloatingLegFloors!$B$1:$E$2</definedName>
    <definedName name="ExterneDaten_1" localSheetId="9" hidden="1">PortfolioFloatingLegGearings!$B$1:$E$2</definedName>
    <definedName name="ExterneDaten_1" localSheetId="11" hidden="1">PortfolioFloatingLegSpreads!$B$1:$E$39</definedName>
    <definedName name="ExterneDaten_1" localSheetId="13" hidden="1">PortfolioFxForwardData!$B$1:$G$19</definedName>
    <definedName name="ExterneDaten_1" localSheetId="15" hidden="1">PortfolioFxOptionData!$B$1:$N$2</definedName>
    <definedName name="ExterneDaten_1" localSheetId="17" hidden="1">PortfolioLegAmortizations!$B$1:$I$2</definedName>
    <definedName name="ExterneDaten_1" localSheetId="19" hidden="1">PortfolioLegData!$B$1:$U$125</definedName>
    <definedName name="ExterneDaten_1" localSheetId="21" hidden="1">PortfolioLegNotionals!$B$1:$E$119</definedName>
    <definedName name="ExterneDaten_1" localSheetId="23" hidden="1">PortfolioScheduleDataRules!$B$1:$N$119</definedName>
    <definedName name="ExterneDaten_1" localSheetId="26" hidden="1">PortfolioSwaptionData!$B$1:$J$2</definedName>
    <definedName name="ExterneDaten_1" localSheetId="28" hidden="1">PortfolioTradeGroupingIds!$B$1:$C$77</definedName>
    <definedName name="ExterneDaten_1" localSheetId="30" hidden="1">PortfolioTrades!$B$1:$F$78</definedName>
    <definedName name="FloatingLegIndexNameLookup">'18c53111308d43aab267384a519957a'!$W$2:$X$1150</definedName>
    <definedName name="FloatingLegIsAveragedLookup">'18c53111308d43aab267384a519957a'!$AA$2:$AB$9</definedName>
    <definedName name="FloatingLegIsInArrearsLookup">'18c53111308d43aab267384a519957a'!$Y$2:$Z$9</definedName>
    <definedName name="FloatingLegIsNotResettingXCCYLookup">'18c53111308d43aab267384a519957a'!$AC$2:$AD$9</definedName>
    <definedName name="FXResetForeignCurrencyLookup">'18c53111308d43aab267384a519957a'!$S$2:$T$65</definedName>
    <definedName name="FXResetFXIndexLookup">'18c53111308d43aab267384a519957a'!$U$2:$V$1150</definedName>
    <definedName name="LegDataIdLookup">'c7c0734628d74dd6a729e41c19b1e65'!$C$2:$D$125</definedName>
    <definedName name="LegTypeLookup">'18c53111308d43aab267384a519957a'!$E$2:$F$7</definedName>
    <definedName name="NotionalAmortizingExchangeLookup">'18c53111308d43aab267384a519957a'!$Q$2:$R$9</definedName>
    <definedName name="NotionalFinalExchangeLookup">'18c53111308d43aab267384a519957a'!$O$2:$P$9</definedName>
    <definedName name="NotionalInitialExchangeLookup">'18c53111308d43aab267384a519957a'!$M$2:$N$9</definedName>
    <definedName name="OptionDataLongShortLookup">'14dd9bda95184ba38ea90f18c43a59a'!$C$2:$D$3</definedName>
    <definedName name="OptionDataOptionTypeLookup">'14dd9bda95184ba38ea90f18c43a59a'!$E$2:$F$3</definedName>
    <definedName name="OptionDataPayOffAtExpiryLookup">'14dd9bda95184ba38ea90f18c43a59a'!$K$2:$L$9</definedName>
    <definedName name="OptionDataPremiumCurrencyLookup">'14dd9bda95184ba38ea90f18c43a59a'!$M$2:$N$65</definedName>
    <definedName name="OptionDataSettlementLookup">'14dd9bda95184ba38ea90f18c43a59a'!$I$2:$J$3</definedName>
    <definedName name="OptionDataStyleLookup">'14dd9bda95184ba38ea90f18c43a59a'!$G$2:$H$4</definedName>
    <definedName name="PayerLookup">'18c53111308d43aab267384a519957a'!$C$2:$D$9</definedName>
    <definedName name="PaymentConventionLookup">'18c53111308d43aab267384a519957a'!$I$2:$J$20</definedName>
    <definedName name="RuleNameLookup">'c7c0734628d74dd6a729e41c19b1e65'!$K$2:$L$10</definedName>
    <definedName name="SoldCurrencyLookup">dd794c9870bb4bb7a10bb921455c2e4!$E$2:$F$65</definedName>
    <definedName name="TermConventionLookup">'c7c0734628d74dd6a729e41c19b1e65'!$I$2:$J$20</definedName>
    <definedName name="TradeActionIdLookup">'c7c0734628d74dd6a729e41c19b1e65'!$A$2:$B$2</definedName>
    <definedName name="TradeIdLookup">'8b99551144fa49dbbe3fd1cd7fbcee8'!$A$2:$B$78</definedName>
    <definedName name="TradeTypeLookup">e433809dc5244e86b6642db7d898dea!$A$2:$B$13</definedName>
    <definedName name="TypeLookup">f24bd64a232f407d843a5b8c554535e!$C$2:$D$5</definedName>
    <definedName name="UnderflowLookup">f24bd64a232f407d843a5b8c554535e!$E$2:$F$9</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31" l="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H2" i="31"/>
  <c r="H3"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I2" i="31"/>
  <c r="I3" i="31"/>
  <c r="I4" i="31"/>
  <c r="I5"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2" i="31"/>
  <c r="I53" i="31"/>
  <c r="I54" i="31"/>
  <c r="I55" i="31"/>
  <c r="I56" i="31"/>
  <c r="I57" i="31"/>
  <c r="I58" i="31"/>
  <c r="I59" i="31"/>
  <c r="I60" i="31"/>
  <c r="I61" i="31"/>
  <c r="I62" i="31"/>
  <c r="I63" i="31"/>
  <c r="I64" i="31"/>
  <c r="I65" i="31"/>
  <c r="I66" i="31"/>
  <c r="I67" i="31"/>
  <c r="I68" i="31"/>
  <c r="I69" i="31"/>
  <c r="I70" i="31"/>
  <c r="I71" i="31"/>
  <c r="I72" i="31"/>
  <c r="I73" i="31"/>
  <c r="I74" i="31"/>
  <c r="I75" i="31"/>
  <c r="I76" i="31"/>
  <c r="I77" i="31"/>
  <c r="I78" i="31"/>
  <c r="D2" i="29"/>
  <c r="D3" i="29"/>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O2" i="23"/>
  <c r="O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P2" i="23"/>
  <c r="P3" i="23"/>
  <c r="P4" i="23"/>
  <c r="P5" i="23"/>
  <c r="P6" i="23"/>
  <c r="P7" i="23"/>
  <c r="P8" i="23"/>
  <c r="P9" i="23"/>
  <c r="P10" i="23"/>
  <c r="P11" i="23"/>
  <c r="P12" i="23"/>
  <c r="P13" i="23"/>
  <c r="P14" i="23"/>
  <c r="P15" i="23"/>
  <c r="P16" i="23"/>
  <c r="P17" i="23"/>
  <c r="P18" i="23"/>
  <c r="P19" i="23"/>
  <c r="P20" i="23"/>
  <c r="P21" i="23"/>
  <c r="P22" i="23"/>
  <c r="P23" i="23"/>
  <c r="P24" i="23"/>
  <c r="P25" i="23"/>
  <c r="P26" i="23"/>
  <c r="P27" i="23"/>
  <c r="P28" i="23"/>
  <c r="P29" i="23"/>
  <c r="P30" i="23"/>
  <c r="P31" i="23"/>
  <c r="P32" i="23"/>
  <c r="P33" i="23"/>
  <c r="P34" i="23"/>
  <c r="P35" i="23"/>
  <c r="P36" i="23"/>
  <c r="P37" i="23"/>
  <c r="P38" i="23"/>
  <c r="P39" i="23"/>
  <c r="P40" i="23"/>
  <c r="P41" i="23"/>
  <c r="P42" i="23"/>
  <c r="P43" i="23"/>
  <c r="P44" i="23"/>
  <c r="P45" i="23"/>
  <c r="P46" i="23"/>
  <c r="P47" i="23"/>
  <c r="P48" i="23"/>
  <c r="P49" i="23"/>
  <c r="P50" i="23"/>
  <c r="P51" i="23"/>
  <c r="P52" i="23"/>
  <c r="P53" i="23"/>
  <c r="P54" i="23"/>
  <c r="P55" i="23"/>
  <c r="P56" i="23"/>
  <c r="P57" i="23"/>
  <c r="P58" i="23"/>
  <c r="P59" i="23"/>
  <c r="P60" i="23"/>
  <c r="P61" i="23"/>
  <c r="P62" i="23"/>
  <c r="P63" i="23"/>
  <c r="P64" i="23"/>
  <c r="P65" i="23"/>
  <c r="P66" i="23"/>
  <c r="P67" i="23"/>
  <c r="P68" i="23"/>
  <c r="P69" i="23"/>
  <c r="P70" i="23"/>
  <c r="P71" i="23"/>
  <c r="P72" i="23"/>
  <c r="P73" i="23"/>
  <c r="P74" i="23"/>
  <c r="P75" i="23"/>
  <c r="P76" i="23"/>
  <c r="P77" i="23"/>
  <c r="P78" i="23"/>
  <c r="P79" i="23"/>
  <c r="P80" i="23"/>
  <c r="P81" i="23"/>
  <c r="P82" i="23"/>
  <c r="P83" i="23"/>
  <c r="P84" i="23"/>
  <c r="P85" i="23"/>
  <c r="P86" i="23"/>
  <c r="P87" i="23"/>
  <c r="P88" i="23"/>
  <c r="P89" i="23"/>
  <c r="P90" i="23"/>
  <c r="P91" i="23"/>
  <c r="P92" i="23"/>
  <c r="P93" i="23"/>
  <c r="P94" i="23"/>
  <c r="P95" i="23"/>
  <c r="P96" i="23"/>
  <c r="P97" i="23"/>
  <c r="P98" i="23"/>
  <c r="P99" i="23"/>
  <c r="P100" i="23"/>
  <c r="P101" i="23"/>
  <c r="P102" i="23"/>
  <c r="P103" i="23"/>
  <c r="P104" i="23"/>
  <c r="P105" i="23"/>
  <c r="P106" i="23"/>
  <c r="P107" i="23"/>
  <c r="P108" i="23"/>
  <c r="P109" i="23"/>
  <c r="P110" i="23"/>
  <c r="P111" i="23"/>
  <c r="P112" i="23"/>
  <c r="P113" i="23"/>
  <c r="P114" i="23"/>
  <c r="P115" i="23"/>
  <c r="P116" i="23"/>
  <c r="P117" i="23"/>
  <c r="P118" i="23"/>
  <c r="P119" i="23"/>
  <c r="Q2" i="23"/>
  <c r="Q3" i="23"/>
  <c r="Q4" i="23"/>
  <c r="Q5" i="23"/>
  <c r="Q6" i="23"/>
  <c r="Q7" i="23"/>
  <c r="Q8" i="23"/>
  <c r="Q9" i="23"/>
  <c r="Q10" i="23"/>
  <c r="Q11" i="23"/>
  <c r="Q12" i="23"/>
  <c r="Q13" i="23"/>
  <c r="Q14" i="23"/>
  <c r="Q15" i="23"/>
  <c r="Q16" i="23"/>
  <c r="Q17" i="23"/>
  <c r="Q18" i="23"/>
  <c r="Q19" i="23"/>
  <c r="Q20" i="23"/>
  <c r="Q21" i="23"/>
  <c r="Q22" i="23"/>
  <c r="Q23" i="23"/>
  <c r="Q24" i="23"/>
  <c r="Q25" i="23"/>
  <c r="Q26" i="23"/>
  <c r="Q27" i="23"/>
  <c r="Q28" i="23"/>
  <c r="Q29" i="23"/>
  <c r="Q30" i="23"/>
  <c r="Q31" i="23"/>
  <c r="Q32" i="23"/>
  <c r="Q33" i="23"/>
  <c r="Q34" i="23"/>
  <c r="Q35" i="23"/>
  <c r="Q36" i="23"/>
  <c r="Q37" i="23"/>
  <c r="Q38" i="23"/>
  <c r="Q39" i="23"/>
  <c r="Q40" i="23"/>
  <c r="Q41" i="23"/>
  <c r="Q42" i="23"/>
  <c r="Q43" i="23"/>
  <c r="Q44" i="23"/>
  <c r="Q45" i="23"/>
  <c r="Q46" i="23"/>
  <c r="Q47" i="23"/>
  <c r="Q48" i="23"/>
  <c r="Q49" i="23"/>
  <c r="Q50" i="23"/>
  <c r="Q51" i="23"/>
  <c r="Q52" i="23"/>
  <c r="Q53" i="23"/>
  <c r="Q54" i="23"/>
  <c r="Q55" i="23"/>
  <c r="Q56" i="23"/>
  <c r="Q57" i="23"/>
  <c r="Q58" i="23"/>
  <c r="Q59" i="23"/>
  <c r="Q60" i="23"/>
  <c r="Q61" i="23"/>
  <c r="Q62" i="23"/>
  <c r="Q63" i="23"/>
  <c r="Q64" i="23"/>
  <c r="Q65" i="23"/>
  <c r="Q66" i="23"/>
  <c r="Q67" i="23"/>
  <c r="Q68" i="23"/>
  <c r="Q69" i="23"/>
  <c r="Q70" i="23"/>
  <c r="Q71" i="23"/>
  <c r="Q72" i="23"/>
  <c r="Q73"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10" i="23"/>
  <c r="Q111" i="23"/>
  <c r="Q112" i="23"/>
  <c r="Q113" i="23"/>
  <c r="Q114" i="23"/>
  <c r="Q115" i="23"/>
  <c r="Q116" i="23"/>
  <c r="Q117" i="23"/>
  <c r="Q118" i="23"/>
  <c r="Q119" i="23"/>
  <c r="R2" i="23"/>
  <c r="R3" i="23"/>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62" i="23"/>
  <c r="R63" i="23"/>
  <c r="R64" i="23"/>
  <c r="R65" i="23"/>
  <c r="R66" i="23"/>
  <c r="R67" i="23"/>
  <c r="R68" i="23"/>
  <c r="R69" i="23"/>
  <c r="R70" i="23"/>
  <c r="R71" i="23"/>
  <c r="R72" i="23"/>
  <c r="R73" i="23"/>
  <c r="R74" i="23"/>
  <c r="R75" i="23"/>
  <c r="R76" i="23"/>
  <c r="R77" i="23"/>
  <c r="R78" i="23"/>
  <c r="R79" i="23"/>
  <c r="R80" i="23"/>
  <c r="R81" i="23"/>
  <c r="R82" i="23"/>
  <c r="R83" i="23"/>
  <c r="R84" i="23"/>
  <c r="R85" i="23"/>
  <c r="R86" i="23"/>
  <c r="R87" i="23"/>
  <c r="R88" i="23"/>
  <c r="R89" i="23"/>
  <c r="R90" i="23"/>
  <c r="R91" i="23"/>
  <c r="R92" i="23"/>
  <c r="R93" i="23"/>
  <c r="R94" i="23"/>
  <c r="R95" i="23"/>
  <c r="R96" i="23"/>
  <c r="R97" i="23"/>
  <c r="R98" i="23"/>
  <c r="R99" i="23"/>
  <c r="R100" i="23"/>
  <c r="R101" i="23"/>
  <c r="R102" i="23"/>
  <c r="R103" i="23"/>
  <c r="R104" i="23"/>
  <c r="R105" i="23"/>
  <c r="R106" i="23"/>
  <c r="R107" i="23"/>
  <c r="R108" i="23"/>
  <c r="R109" i="23"/>
  <c r="R110" i="23"/>
  <c r="R111" i="23"/>
  <c r="R112" i="23"/>
  <c r="R113" i="23"/>
  <c r="R114" i="23"/>
  <c r="R115" i="23"/>
  <c r="R116" i="23"/>
  <c r="R117" i="23"/>
  <c r="R118" i="23"/>
  <c r="R119" i="23"/>
  <c r="S2" i="23"/>
  <c r="S3" i="23"/>
  <c r="S4" i="23"/>
  <c r="S5" i="23"/>
  <c r="S6" i="23"/>
  <c r="S7" i="23"/>
  <c r="S8" i="23"/>
  <c r="S9" i="23"/>
  <c r="S10" i="23"/>
  <c r="S11" i="23"/>
  <c r="S12" i="23"/>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54" i="23"/>
  <c r="S55" i="23"/>
  <c r="S56" i="23"/>
  <c r="S57" i="23"/>
  <c r="S58" i="23"/>
  <c r="S59" i="23"/>
  <c r="S60" i="23"/>
  <c r="S61" i="23"/>
  <c r="S62" i="23"/>
  <c r="S63" i="23"/>
  <c r="S64" i="23"/>
  <c r="S65" i="23"/>
  <c r="S66" i="23"/>
  <c r="S67" i="23"/>
  <c r="S68" i="23"/>
  <c r="S69" i="23"/>
  <c r="S70" i="23"/>
  <c r="S71" i="23"/>
  <c r="S72" i="23"/>
  <c r="S73" i="23"/>
  <c r="S74" i="23"/>
  <c r="S75" i="23"/>
  <c r="S76" i="23"/>
  <c r="S77" i="23"/>
  <c r="S78" i="23"/>
  <c r="S79" i="23"/>
  <c r="S80" i="23"/>
  <c r="S81" i="23"/>
  <c r="S82" i="23"/>
  <c r="S83" i="23"/>
  <c r="S84" i="23"/>
  <c r="S85" i="23"/>
  <c r="S86" i="23"/>
  <c r="S87" i="23"/>
  <c r="S88" i="23"/>
  <c r="S89" i="23"/>
  <c r="S90" i="23"/>
  <c r="S91" i="23"/>
  <c r="S92" i="23"/>
  <c r="S93" i="23"/>
  <c r="S94" i="23"/>
  <c r="S95" i="23"/>
  <c r="S96" i="23"/>
  <c r="S97" i="23"/>
  <c r="S98" i="23"/>
  <c r="S99" i="23"/>
  <c r="S100" i="23"/>
  <c r="S101" i="23"/>
  <c r="S102" i="23"/>
  <c r="S103" i="23"/>
  <c r="S104" i="23"/>
  <c r="S105" i="23"/>
  <c r="S106" i="23"/>
  <c r="S107" i="23"/>
  <c r="S108" i="23"/>
  <c r="S109" i="23"/>
  <c r="S110" i="23"/>
  <c r="S111" i="23"/>
  <c r="S112" i="23"/>
  <c r="S113" i="23"/>
  <c r="S114" i="23"/>
  <c r="S115" i="23"/>
  <c r="S116" i="23"/>
  <c r="S117" i="23"/>
  <c r="S118" i="23"/>
  <c r="S119" i="23"/>
  <c r="T2" i="23"/>
  <c r="T3" i="23"/>
  <c r="T4" i="23"/>
  <c r="T5" i="23"/>
  <c r="T6" i="23"/>
  <c r="T7" i="23"/>
  <c r="T8" i="23"/>
  <c r="T9" i="23"/>
  <c r="T10" i="23"/>
  <c r="T11" i="23"/>
  <c r="T12" i="23"/>
  <c r="T13" i="23"/>
  <c r="T14" i="23"/>
  <c r="T15" i="23"/>
  <c r="T16" i="23"/>
  <c r="T17" i="23"/>
  <c r="T18" i="23"/>
  <c r="T19" i="23"/>
  <c r="T20" i="23"/>
  <c r="T21" i="23"/>
  <c r="T22" i="23"/>
  <c r="T23" i="23"/>
  <c r="T24" i="23"/>
  <c r="T25" i="23"/>
  <c r="T26" i="23"/>
  <c r="T27" i="23"/>
  <c r="T28" i="23"/>
  <c r="T29" i="23"/>
  <c r="T30" i="23"/>
  <c r="T31" i="23"/>
  <c r="T32" i="23"/>
  <c r="T33" i="23"/>
  <c r="T34" i="23"/>
  <c r="T35" i="23"/>
  <c r="T36" i="23"/>
  <c r="T37" i="23"/>
  <c r="T38" i="23"/>
  <c r="T39" i="23"/>
  <c r="T40" i="23"/>
  <c r="T41" i="23"/>
  <c r="T42" i="23"/>
  <c r="T43" i="23"/>
  <c r="T44" i="23"/>
  <c r="T45" i="23"/>
  <c r="T46" i="23"/>
  <c r="T47" i="23"/>
  <c r="T48" i="23"/>
  <c r="T49" i="23"/>
  <c r="T50" i="23"/>
  <c r="T51" i="23"/>
  <c r="T52" i="23"/>
  <c r="T53" i="23"/>
  <c r="T54" i="23"/>
  <c r="T55" i="23"/>
  <c r="T56" i="23"/>
  <c r="T57" i="23"/>
  <c r="T58" i="23"/>
  <c r="T59" i="23"/>
  <c r="T60" i="23"/>
  <c r="T61" i="23"/>
  <c r="T62" i="23"/>
  <c r="T63" i="23"/>
  <c r="T64" i="23"/>
  <c r="T65" i="23"/>
  <c r="T66" i="23"/>
  <c r="T67" i="23"/>
  <c r="T68" i="23"/>
  <c r="T69" i="23"/>
  <c r="T70" i="23"/>
  <c r="T71" i="23"/>
  <c r="T72" i="23"/>
  <c r="T73" i="23"/>
  <c r="T74" i="23"/>
  <c r="T75" i="23"/>
  <c r="T76" i="23"/>
  <c r="T77" i="23"/>
  <c r="T78" i="23"/>
  <c r="T79" i="23"/>
  <c r="T80" i="23"/>
  <c r="T81" i="23"/>
  <c r="T82" i="23"/>
  <c r="T83" i="23"/>
  <c r="T84" i="23"/>
  <c r="T85" i="23"/>
  <c r="T86" i="23"/>
  <c r="T87" i="23"/>
  <c r="T88" i="23"/>
  <c r="T89" i="23"/>
  <c r="T90" i="23"/>
  <c r="T91" i="23"/>
  <c r="T92" i="23"/>
  <c r="T93" i="23"/>
  <c r="T94" i="23"/>
  <c r="T95" i="23"/>
  <c r="T96" i="23"/>
  <c r="T97" i="23"/>
  <c r="T98" i="23"/>
  <c r="T99" i="23"/>
  <c r="T100" i="23"/>
  <c r="T101" i="23"/>
  <c r="T102" i="23"/>
  <c r="T103" i="23"/>
  <c r="T104" i="23"/>
  <c r="T105" i="23"/>
  <c r="T106" i="23"/>
  <c r="T107" i="23"/>
  <c r="T108" i="23"/>
  <c r="T109" i="23"/>
  <c r="T110" i="23"/>
  <c r="T111" i="23"/>
  <c r="T112" i="23"/>
  <c r="T113" i="23"/>
  <c r="T114" i="23"/>
  <c r="T115" i="23"/>
  <c r="T116" i="23"/>
  <c r="T117" i="23"/>
  <c r="T118" i="23"/>
  <c r="T119" i="23"/>
  <c r="U2" i="23"/>
  <c r="U3" i="23"/>
  <c r="U4" i="23"/>
  <c r="U5" i="23"/>
  <c r="U6" i="23"/>
  <c r="U7" i="23"/>
  <c r="U8" i="23"/>
  <c r="U9" i="23"/>
  <c r="U10" i="23"/>
  <c r="U11" i="23"/>
  <c r="U12" i="23"/>
  <c r="U13" i="23"/>
  <c r="U14" i="23"/>
  <c r="U15" i="23"/>
  <c r="U16" i="23"/>
  <c r="U17" i="23"/>
  <c r="U18" i="23"/>
  <c r="U19" i="23"/>
  <c r="U20" i="23"/>
  <c r="U21" i="23"/>
  <c r="U22" i="23"/>
  <c r="U23" i="23"/>
  <c r="U24" i="23"/>
  <c r="U25" i="23"/>
  <c r="U26" i="23"/>
  <c r="U27" i="23"/>
  <c r="U28" i="23"/>
  <c r="U29" i="23"/>
  <c r="U30" i="23"/>
  <c r="U31" i="23"/>
  <c r="U32" i="23"/>
  <c r="U33" i="23"/>
  <c r="U34" i="23"/>
  <c r="U35" i="23"/>
  <c r="U36" i="23"/>
  <c r="U37" i="23"/>
  <c r="U38" i="23"/>
  <c r="U39" i="23"/>
  <c r="U40" i="23"/>
  <c r="U41" i="23"/>
  <c r="U42" i="23"/>
  <c r="U43" i="23"/>
  <c r="U44" i="23"/>
  <c r="U45" i="23"/>
  <c r="U46" i="23"/>
  <c r="U47" i="23"/>
  <c r="U48" i="23"/>
  <c r="U49" i="23"/>
  <c r="U50" i="23"/>
  <c r="U51" i="23"/>
  <c r="U52" i="23"/>
  <c r="U53" i="23"/>
  <c r="U54" i="23"/>
  <c r="U55" i="23"/>
  <c r="U56" i="23"/>
  <c r="U57" i="23"/>
  <c r="U58" i="23"/>
  <c r="U59" i="23"/>
  <c r="U60" i="23"/>
  <c r="U61" i="23"/>
  <c r="U62" i="23"/>
  <c r="U63" i="23"/>
  <c r="U64" i="23"/>
  <c r="U65" i="23"/>
  <c r="U66" i="23"/>
  <c r="U67" i="23"/>
  <c r="U68" i="23"/>
  <c r="U69" i="23"/>
  <c r="U70" i="23"/>
  <c r="U71" i="23"/>
  <c r="U72" i="23"/>
  <c r="U73" i="23"/>
  <c r="U74" i="23"/>
  <c r="U75" i="23"/>
  <c r="U76" i="23"/>
  <c r="U77" i="23"/>
  <c r="U78" i="23"/>
  <c r="U79" i="23"/>
  <c r="U80" i="23"/>
  <c r="U81" i="23"/>
  <c r="U82" i="23"/>
  <c r="U83" i="23"/>
  <c r="U84" i="23"/>
  <c r="U85" i="23"/>
  <c r="U86" i="23"/>
  <c r="U87" i="23"/>
  <c r="U88" i="23"/>
  <c r="U89" i="23"/>
  <c r="U90" i="23"/>
  <c r="U91" i="23"/>
  <c r="U92" i="23"/>
  <c r="U93" i="23"/>
  <c r="U94" i="23"/>
  <c r="U95" i="23"/>
  <c r="U96" i="23"/>
  <c r="U97" i="23"/>
  <c r="U98" i="23"/>
  <c r="U99" i="23"/>
  <c r="U100" i="23"/>
  <c r="U101" i="23"/>
  <c r="U102" i="23"/>
  <c r="U103" i="23"/>
  <c r="U104" i="23"/>
  <c r="U105" i="23"/>
  <c r="U106" i="23"/>
  <c r="U107" i="23"/>
  <c r="U108" i="23"/>
  <c r="U109" i="23"/>
  <c r="U110" i="23"/>
  <c r="U111" i="23"/>
  <c r="U112" i="23"/>
  <c r="U113" i="23"/>
  <c r="U114" i="23"/>
  <c r="U115" i="23"/>
  <c r="U116" i="23"/>
  <c r="U117" i="23"/>
  <c r="U118" i="23"/>
  <c r="U119" i="23"/>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V2" i="19"/>
  <c r="V3" i="19"/>
  <c r="V4" i="19"/>
  <c r="V5" i="19"/>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V32" i="19"/>
  <c r="V33" i="19"/>
  <c r="V34" i="19"/>
  <c r="V35" i="19"/>
  <c r="V36" i="19"/>
  <c r="V37" i="19"/>
  <c r="V38" i="19"/>
  <c r="V39" i="19"/>
  <c r="V40" i="19"/>
  <c r="V41" i="19"/>
  <c r="V42" i="19"/>
  <c r="V43" i="19"/>
  <c r="V44" i="19"/>
  <c r="V45" i="19"/>
  <c r="V46" i="19"/>
  <c r="V47" i="19"/>
  <c r="V48" i="19"/>
  <c r="V49" i="19"/>
  <c r="V50" i="19"/>
  <c r="V51" i="19"/>
  <c r="V52" i="19"/>
  <c r="V53" i="19"/>
  <c r="V54" i="19"/>
  <c r="V55" i="19"/>
  <c r="V56" i="19"/>
  <c r="V57" i="19"/>
  <c r="V58" i="19"/>
  <c r="V59" i="19"/>
  <c r="V60" i="19"/>
  <c r="V61" i="19"/>
  <c r="V62" i="19"/>
  <c r="V63" i="19"/>
  <c r="V64" i="19"/>
  <c r="V65" i="19"/>
  <c r="V66" i="19"/>
  <c r="V67" i="19"/>
  <c r="V68" i="19"/>
  <c r="V69" i="19"/>
  <c r="V70" i="19"/>
  <c r="V71" i="19"/>
  <c r="V72" i="19"/>
  <c r="V73" i="19"/>
  <c r="V74" i="19"/>
  <c r="V75" i="19"/>
  <c r="V76" i="19"/>
  <c r="V77" i="19"/>
  <c r="V78" i="19"/>
  <c r="V79" i="19"/>
  <c r="V80" i="19"/>
  <c r="V81" i="19"/>
  <c r="V82" i="19"/>
  <c r="V83" i="19"/>
  <c r="V84" i="19"/>
  <c r="V85" i="19"/>
  <c r="V86" i="19"/>
  <c r="V87" i="19"/>
  <c r="V88" i="19"/>
  <c r="V89" i="19"/>
  <c r="V90" i="19"/>
  <c r="V91" i="19"/>
  <c r="V92" i="19"/>
  <c r="V93" i="19"/>
  <c r="V94" i="19"/>
  <c r="V95" i="19"/>
  <c r="V96" i="19"/>
  <c r="V97" i="19"/>
  <c r="V98" i="19"/>
  <c r="V99" i="19"/>
  <c r="V100" i="19"/>
  <c r="V101" i="19"/>
  <c r="V102" i="19"/>
  <c r="V103" i="19"/>
  <c r="V104" i="19"/>
  <c r="V105" i="19"/>
  <c r="V106" i="19"/>
  <c r="V107" i="19"/>
  <c r="V108" i="19"/>
  <c r="V109" i="19"/>
  <c r="V110" i="19"/>
  <c r="V111" i="19"/>
  <c r="V112" i="19"/>
  <c r="V113" i="19"/>
  <c r="V114" i="19"/>
  <c r="V115" i="19"/>
  <c r="V116" i="19"/>
  <c r="V117" i="19"/>
  <c r="V118" i="19"/>
  <c r="V119" i="19"/>
  <c r="V120" i="19"/>
  <c r="V121" i="19"/>
  <c r="V122" i="19"/>
  <c r="V123" i="19"/>
  <c r="V124" i="19"/>
  <c r="V125" i="19"/>
  <c r="W2" i="19"/>
  <c r="W3" i="19"/>
  <c r="W4" i="19"/>
  <c r="W5" i="19"/>
  <c r="W6" i="19"/>
  <c r="W7" i="19"/>
  <c r="W8" i="19"/>
  <c r="W9" i="19"/>
  <c r="W10" i="19"/>
  <c r="W11" i="19"/>
  <c r="W12" i="19"/>
  <c r="W13" i="19"/>
  <c r="W14" i="19"/>
  <c r="W15" i="19"/>
  <c r="W16" i="19"/>
  <c r="W17" i="19"/>
  <c r="W18" i="19"/>
  <c r="W19" i="19"/>
  <c r="W20" i="19"/>
  <c r="W21" i="19"/>
  <c r="W22" i="19"/>
  <c r="W23" i="19"/>
  <c r="W24" i="19"/>
  <c r="W25" i="19"/>
  <c r="W26" i="19"/>
  <c r="W27" i="19"/>
  <c r="W28" i="19"/>
  <c r="W29" i="19"/>
  <c r="W30" i="19"/>
  <c r="W31" i="19"/>
  <c r="W32" i="19"/>
  <c r="W33" i="19"/>
  <c r="W34" i="19"/>
  <c r="W35" i="19"/>
  <c r="W36" i="19"/>
  <c r="W37" i="19"/>
  <c r="W38" i="19"/>
  <c r="W39" i="19"/>
  <c r="W40" i="19"/>
  <c r="W41" i="19"/>
  <c r="W42" i="19"/>
  <c r="W43" i="19"/>
  <c r="W44" i="19"/>
  <c r="W45" i="19"/>
  <c r="W46" i="19"/>
  <c r="W47" i="19"/>
  <c r="W48" i="19"/>
  <c r="W49" i="19"/>
  <c r="W50" i="19"/>
  <c r="W51" i="19"/>
  <c r="W52" i="19"/>
  <c r="W53" i="19"/>
  <c r="W54" i="19"/>
  <c r="W55" i="19"/>
  <c r="W56" i="19"/>
  <c r="W57" i="19"/>
  <c r="W58" i="19"/>
  <c r="W59" i="19"/>
  <c r="W60" i="19"/>
  <c r="W61" i="19"/>
  <c r="W62" i="19"/>
  <c r="W63" i="19"/>
  <c r="W64" i="19"/>
  <c r="W65" i="19"/>
  <c r="W66" i="19"/>
  <c r="W67" i="19"/>
  <c r="W68" i="19"/>
  <c r="W69" i="19"/>
  <c r="W70" i="19"/>
  <c r="W71" i="19"/>
  <c r="W72" i="19"/>
  <c r="W73" i="19"/>
  <c r="W74" i="19"/>
  <c r="W75" i="19"/>
  <c r="W76" i="19"/>
  <c r="W77" i="19"/>
  <c r="W78" i="19"/>
  <c r="W79" i="19"/>
  <c r="W80" i="19"/>
  <c r="W81" i="19"/>
  <c r="W82" i="19"/>
  <c r="W83" i="19"/>
  <c r="W84" i="19"/>
  <c r="W85" i="19"/>
  <c r="W86" i="19"/>
  <c r="W87" i="19"/>
  <c r="W88" i="19"/>
  <c r="W89" i="19"/>
  <c r="W90" i="19"/>
  <c r="W91" i="19"/>
  <c r="W92" i="19"/>
  <c r="W93" i="19"/>
  <c r="W94" i="19"/>
  <c r="W95" i="19"/>
  <c r="W96" i="19"/>
  <c r="W97" i="19"/>
  <c r="W98" i="19"/>
  <c r="W99" i="19"/>
  <c r="W100" i="19"/>
  <c r="W101" i="19"/>
  <c r="W102" i="19"/>
  <c r="W103" i="19"/>
  <c r="W104" i="19"/>
  <c r="W105" i="19"/>
  <c r="W106" i="19"/>
  <c r="W107" i="19"/>
  <c r="W108" i="19"/>
  <c r="W109" i="19"/>
  <c r="W110" i="19"/>
  <c r="W111" i="19"/>
  <c r="W112" i="19"/>
  <c r="W113" i="19"/>
  <c r="W114" i="19"/>
  <c r="W115" i="19"/>
  <c r="W116" i="19"/>
  <c r="W117" i="19"/>
  <c r="W118" i="19"/>
  <c r="W119" i="19"/>
  <c r="W120" i="19"/>
  <c r="W121" i="19"/>
  <c r="W122" i="19"/>
  <c r="W123" i="19"/>
  <c r="W124" i="19"/>
  <c r="W125" i="19"/>
  <c r="X2" i="19"/>
  <c r="X3" i="19"/>
  <c r="X4" i="19"/>
  <c r="X5" i="19"/>
  <c r="X6" i="19"/>
  <c r="X7" i="19"/>
  <c r="X8" i="19"/>
  <c r="X9" i="19"/>
  <c r="X10" i="19"/>
  <c r="X11" i="19"/>
  <c r="X12" i="19"/>
  <c r="X13" i="19"/>
  <c r="X14" i="19"/>
  <c r="X15" i="19"/>
  <c r="X16" i="19"/>
  <c r="X17" i="19"/>
  <c r="X18" i="19"/>
  <c r="X19" i="19"/>
  <c r="X20" i="19"/>
  <c r="X21" i="19"/>
  <c r="X22" i="19"/>
  <c r="X23" i="19"/>
  <c r="X24" i="19"/>
  <c r="X25" i="19"/>
  <c r="X26" i="19"/>
  <c r="X27" i="19"/>
  <c r="X28" i="19"/>
  <c r="X29" i="19"/>
  <c r="X30" i="19"/>
  <c r="X31" i="19"/>
  <c r="X32" i="19"/>
  <c r="X33" i="19"/>
  <c r="X34" i="19"/>
  <c r="X35" i="19"/>
  <c r="X36" i="19"/>
  <c r="X37" i="19"/>
  <c r="X38" i="19"/>
  <c r="X39" i="19"/>
  <c r="X40" i="19"/>
  <c r="X41" i="19"/>
  <c r="X42" i="19"/>
  <c r="X43" i="19"/>
  <c r="X44" i="19"/>
  <c r="X45" i="19"/>
  <c r="X46" i="19"/>
  <c r="X47" i="19"/>
  <c r="X48" i="19"/>
  <c r="X49" i="19"/>
  <c r="X50" i="19"/>
  <c r="X51" i="19"/>
  <c r="X52" i="19"/>
  <c r="X53" i="19"/>
  <c r="X54" i="19"/>
  <c r="X55" i="19"/>
  <c r="X56" i="19"/>
  <c r="X57" i="19"/>
  <c r="X58" i="19"/>
  <c r="X59" i="19"/>
  <c r="X60" i="19"/>
  <c r="X61" i="19"/>
  <c r="X62" i="19"/>
  <c r="X63" i="19"/>
  <c r="X64" i="19"/>
  <c r="X65" i="19"/>
  <c r="X66" i="19"/>
  <c r="X67" i="19"/>
  <c r="X68" i="19"/>
  <c r="X69" i="19"/>
  <c r="X70" i="19"/>
  <c r="X71" i="19"/>
  <c r="X72" i="19"/>
  <c r="X73" i="19"/>
  <c r="X74" i="19"/>
  <c r="X75" i="19"/>
  <c r="X76" i="19"/>
  <c r="X77" i="19"/>
  <c r="X78" i="19"/>
  <c r="X79" i="19"/>
  <c r="X80" i="19"/>
  <c r="X81" i="19"/>
  <c r="X82" i="19"/>
  <c r="X83" i="19"/>
  <c r="X84" i="19"/>
  <c r="X85" i="19"/>
  <c r="X86" i="19"/>
  <c r="X87" i="19"/>
  <c r="X88" i="19"/>
  <c r="X89" i="19"/>
  <c r="X90" i="19"/>
  <c r="X91" i="19"/>
  <c r="X92" i="19"/>
  <c r="X93" i="19"/>
  <c r="X94" i="19"/>
  <c r="X95" i="19"/>
  <c r="X96" i="19"/>
  <c r="X97" i="19"/>
  <c r="X98" i="19"/>
  <c r="X99" i="19"/>
  <c r="X100" i="19"/>
  <c r="X101" i="19"/>
  <c r="X102" i="19"/>
  <c r="X103" i="19"/>
  <c r="X104" i="19"/>
  <c r="X105" i="19"/>
  <c r="X106" i="19"/>
  <c r="X107" i="19"/>
  <c r="X108" i="19"/>
  <c r="X109" i="19"/>
  <c r="X110" i="19"/>
  <c r="X111" i="19"/>
  <c r="X112" i="19"/>
  <c r="X113" i="19"/>
  <c r="X114" i="19"/>
  <c r="X115" i="19"/>
  <c r="X116" i="19"/>
  <c r="X117" i="19"/>
  <c r="X118" i="19"/>
  <c r="X119" i="19"/>
  <c r="X120" i="19"/>
  <c r="X121" i="19"/>
  <c r="X122" i="19"/>
  <c r="X123" i="19"/>
  <c r="X124" i="19"/>
  <c r="X125" i="19"/>
  <c r="Y2" i="19"/>
  <c r="Y3" i="19"/>
  <c r="Y4" i="19"/>
  <c r="Y5" i="19"/>
  <c r="Y6" i="19"/>
  <c r="Y7" i="19"/>
  <c r="Y8" i="19"/>
  <c r="Y9" i="19"/>
  <c r="Y10" i="19"/>
  <c r="Y11" i="19"/>
  <c r="Y12" i="19"/>
  <c r="Y13" i="19"/>
  <c r="Y14" i="19"/>
  <c r="Y15" i="19"/>
  <c r="Y16" i="19"/>
  <c r="Y17" i="19"/>
  <c r="Y18" i="19"/>
  <c r="Y19" i="19"/>
  <c r="Y20" i="19"/>
  <c r="Y21" i="19"/>
  <c r="Y22" i="19"/>
  <c r="Y23" i="19"/>
  <c r="Y24" i="19"/>
  <c r="Y25" i="19"/>
  <c r="Y26" i="19"/>
  <c r="Y27" i="19"/>
  <c r="Y28" i="19"/>
  <c r="Y29" i="19"/>
  <c r="Y30" i="19"/>
  <c r="Y31" i="19"/>
  <c r="Y32" i="19"/>
  <c r="Y33" i="19"/>
  <c r="Y34" i="19"/>
  <c r="Y35" i="19"/>
  <c r="Y36" i="19"/>
  <c r="Y37" i="19"/>
  <c r="Y38" i="19"/>
  <c r="Y39" i="19"/>
  <c r="Y40" i="19"/>
  <c r="Y41" i="19"/>
  <c r="Y42" i="19"/>
  <c r="Y43" i="19"/>
  <c r="Y44" i="19"/>
  <c r="Y45" i="19"/>
  <c r="Y46" i="19"/>
  <c r="Y47" i="19"/>
  <c r="Y48" i="19"/>
  <c r="Y49" i="19"/>
  <c r="Y50" i="19"/>
  <c r="Y51" i="19"/>
  <c r="Y52" i="19"/>
  <c r="Y53" i="19"/>
  <c r="Y54" i="19"/>
  <c r="Y55" i="19"/>
  <c r="Y56" i="19"/>
  <c r="Y57" i="19"/>
  <c r="Y58" i="19"/>
  <c r="Y59" i="19"/>
  <c r="Y60" i="19"/>
  <c r="Y61" i="19"/>
  <c r="Y62" i="19"/>
  <c r="Y63" i="19"/>
  <c r="Y64" i="19"/>
  <c r="Y65" i="19"/>
  <c r="Y66" i="19"/>
  <c r="Y67" i="19"/>
  <c r="Y68" i="19"/>
  <c r="Y69" i="19"/>
  <c r="Y70" i="19"/>
  <c r="Y71" i="19"/>
  <c r="Y72" i="19"/>
  <c r="Y73" i="19"/>
  <c r="Y74" i="19"/>
  <c r="Y75" i="19"/>
  <c r="Y76" i="19"/>
  <c r="Y77" i="19"/>
  <c r="Y78" i="19"/>
  <c r="Y79" i="19"/>
  <c r="Y80" i="19"/>
  <c r="Y81" i="19"/>
  <c r="Y82" i="19"/>
  <c r="Y83" i="19"/>
  <c r="Y84" i="19"/>
  <c r="Y85" i="19"/>
  <c r="Y86" i="19"/>
  <c r="Y87" i="19"/>
  <c r="Y88" i="19"/>
  <c r="Y89" i="19"/>
  <c r="Y90" i="19"/>
  <c r="Y91" i="19"/>
  <c r="Y92" i="19"/>
  <c r="Y93" i="19"/>
  <c r="Y94" i="19"/>
  <c r="Y95" i="19"/>
  <c r="Y96" i="19"/>
  <c r="Y97" i="19"/>
  <c r="Y98" i="19"/>
  <c r="Y99" i="19"/>
  <c r="Y100" i="19"/>
  <c r="Y101" i="19"/>
  <c r="Y102" i="19"/>
  <c r="Y103" i="19"/>
  <c r="Y104" i="19"/>
  <c r="Y105" i="19"/>
  <c r="Y106" i="19"/>
  <c r="Y107" i="19"/>
  <c r="Y108" i="19"/>
  <c r="Y109" i="19"/>
  <c r="Y110" i="19"/>
  <c r="Y111" i="19"/>
  <c r="Y112" i="19"/>
  <c r="Y113" i="19"/>
  <c r="Y114" i="19"/>
  <c r="Y115" i="19"/>
  <c r="Y116" i="19"/>
  <c r="Y117" i="19"/>
  <c r="Y118" i="19"/>
  <c r="Y119" i="19"/>
  <c r="Y120" i="19"/>
  <c r="Y121" i="19"/>
  <c r="Y122" i="19"/>
  <c r="Y123" i="19"/>
  <c r="Y124" i="19"/>
  <c r="Y125" i="19"/>
  <c r="Z2" i="19"/>
  <c r="Z3" i="19"/>
  <c r="Z4" i="19"/>
  <c r="Z5" i="19"/>
  <c r="Z6" i="19"/>
  <c r="Z7" i="19"/>
  <c r="Z8" i="19"/>
  <c r="Z9" i="19"/>
  <c r="Z10" i="19"/>
  <c r="Z11" i="19"/>
  <c r="Z12" i="19"/>
  <c r="Z13" i="19"/>
  <c r="Z14" i="19"/>
  <c r="Z15" i="19"/>
  <c r="Z16" i="19"/>
  <c r="Z17" i="19"/>
  <c r="Z18" i="19"/>
  <c r="Z19" i="19"/>
  <c r="Z20" i="19"/>
  <c r="Z21" i="19"/>
  <c r="Z22" i="19"/>
  <c r="Z23" i="19"/>
  <c r="Z24" i="19"/>
  <c r="Z25" i="19"/>
  <c r="Z26" i="19"/>
  <c r="Z27" i="19"/>
  <c r="Z28" i="19"/>
  <c r="Z29" i="19"/>
  <c r="Z30" i="19"/>
  <c r="Z31" i="19"/>
  <c r="Z32" i="19"/>
  <c r="Z33" i="19"/>
  <c r="Z34" i="19"/>
  <c r="Z35" i="19"/>
  <c r="Z36" i="19"/>
  <c r="Z37" i="19"/>
  <c r="Z38" i="19"/>
  <c r="Z39" i="19"/>
  <c r="Z40" i="19"/>
  <c r="Z41" i="19"/>
  <c r="Z42" i="19"/>
  <c r="Z43" i="19"/>
  <c r="Z44" i="19"/>
  <c r="Z45" i="19"/>
  <c r="Z46" i="19"/>
  <c r="Z47" i="19"/>
  <c r="Z48" i="19"/>
  <c r="Z49" i="19"/>
  <c r="Z50" i="19"/>
  <c r="Z51" i="19"/>
  <c r="Z52" i="19"/>
  <c r="Z53" i="19"/>
  <c r="Z54" i="19"/>
  <c r="Z55" i="19"/>
  <c r="Z56" i="19"/>
  <c r="Z57" i="19"/>
  <c r="Z58" i="19"/>
  <c r="Z59" i="19"/>
  <c r="Z60" i="19"/>
  <c r="Z61" i="19"/>
  <c r="Z62" i="19"/>
  <c r="Z63" i="19"/>
  <c r="Z64" i="19"/>
  <c r="Z65" i="19"/>
  <c r="Z66" i="19"/>
  <c r="Z67" i="19"/>
  <c r="Z68" i="19"/>
  <c r="Z69" i="19"/>
  <c r="Z70" i="19"/>
  <c r="Z71" i="19"/>
  <c r="Z72" i="19"/>
  <c r="Z73" i="19"/>
  <c r="Z74" i="19"/>
  <c r="Z75" i="19"/>
  <c r="Z76" i="19"/>
  <c r="Z77" i="19"/>
  <c r="Z78" i="19"/>
  <c r="Z79" i="19"/>
  <c r="Z80" i="19"/>
  <c r="Z81" i="19"/>
  <c r="Z82" i="19"/>
  <c r="Z83" i="19"/>
  <c r="Z84" i="19"/>
  <c r="Z85" i="19"/>
  <c r="Z86" i="19"/>
  <c r="Z87" i="19"/>
  <c r="Z88" i="19"/>
  <c r="Z89" i="19"/>
  <c r="Z90" i="19"/>
  <c r="Z91" i="19"/>
  <c r="Z92" i="19"/>
  <c r="Z93" i="19"/>
  <c r="Z94" i="19"/>
  <c r="Z95" i="19"/>
  <c r="Z96" i="19"/>
  <c r="Z97" i="19"/>
  <c r="Z98" i="19"/>
  <c r="Z99" i="19"/>
  <c r="Z100" i="19"/>
  <c r="Z101" i="19"/>
  <c r="Z102" i="19"/>
  <c r="Z103" i="19"/>
  <c r="Z104" i="19"/>
  <c r="Z105" i="19"/>
  <c r="Z106" i="19"/>
  <c r="Z107" i="19"/>
  <c r="Z108" i="19"/>
  <c r="Z109" i="19"/>
  <c r="Z110" i="19"/>
  <c r="Z111" i="19"/>
  <c r="Z112" i="19"/>
  <c r="Z113" i="19"/>
  <c r="Z114" i="19"/>
  <c r="Z115" i="19"/>
  <c r="Z116" i="19"/>
  <c r="Z117" i="19"/>
  <c r="Z118" i="19"/>
  <c r="Z119" i="19"/>
  <c r="Z120" i="19"/>
  <c r="Z121" i="19"/>
  <c r="Z122" i="19"/>
  <c r="Z123" i="19"/>
  <c r="Z124" i="19"/>
  <c r="Z125" i="19"/>
  <c r="AA2" i="19"/>
  <c r="AA3" i="19"/>
  <c r="AA4" i="19"/>
  <c r="AA5" i="19"/>
  <c r="AA6" i="19"/>
  <c r="AA7" i="19"/>
  <c r="AA8" i="19"/>
  <c r="AA9" i="19"/>
  <c r="AA10" i="19"/>
  <c r="AA11" i="19"/>
  <c r="AA12" i="19"/>
  <c r="AA13" i="19"/>
  <c r="AA14" i="19"/>
  <c r="AA15" i="19"/>
  <c r="AA16" i="19"/>
  <c r="AA17" i="19"/>
  <c r="AA18" i="19"/>
  <c r="AA19" i="19"/>
  <c r="AA20" i="19"/>
  <c r="AA21" i="19"/>
  <c r="AA22" i="19"/>
  <c r="AA23" i="19"/>
  <c r="AA24" i="19"/>
  <c r="AA25" i="19"/>
  <c r="AA26" i="19"/>
  <c r="AA27" i="19"/>
  <c r="AA28" i="19"/>
  <c r="AA29" i="19"/>
  <c r="AA30" i="19"/>
  <c r="AA31" i="19"/>
  <c r="AA32" i="19"/>
  <c r="AA33" i="19"/>
  <c r="AA34" i="19"/>
  <c r="AA35" i="19"/>
  <c r="AA36" i="19"/>
  <c r="AA37" i="19"/>
  <c r="AA38" i="19"/>
  <c r="AA39" i="19"/>
  <c r="AA40" i="19"/>
  <c r="AA41" i="19"/>
  <c r="AA42" i="19"/>
  <c r="AA43" i="19"/>
  <c r="AA44" i="19"/>
  <c r="AA45" i="19"/>
  <c r="AA46" i="19"/>
  <c r="AA47" i="19"/>
  <c r="AA48" i="19"/>
  <c r="AA49" i="19"/>
  <c r="AA50" i="19"/>
  <c r="AA51" i="19"/>
  <c r="AA52" i="19"/>
  <c r="AA53" i="19"/>
  <c r="AA54" i="19"/>
  <c r="AA55" i="19"/>
  <c r="AA56" i="19"/>
  <c r="AA57" i="19"/>
  <c r="AA58" i="19"/>
  <c r="AA59" i="19"/>
  <c r="AA60" i="19"/>
  <c r="AA61" i="19"/>
  <c r="AA62" i="19"/>
  <c r="AA63" i="19"/>
  <c r="AA64" i="19"/>
  <c r="AA65" i="19"/>
  <c r="AA66" i="19"/>
  <c r="AA67" i="19"/>
  <c r="AA68" i="19"/>
  <c r="AA69" i="19"/>
  <c r="AA70" i="19"/>
  <c r="AA71" i="19"/>
  <c r="AA72" i="19"/>
  <c r="AA73" i="19"/>
  <c r="AA74" i="19"/>
  <c r="AA75" i="19"/>
  <c r="AA76" i="19"/>
  <c r="AA77" i="19"/>
  <c r="AA78" i="19"/>
  <c r="AA79" i="19"/>
  <c r="AA80" i="19"/>
  <c r="AA81" i="19"/>
  <c r="AA82" i="19"/>
  <c r="AA83" i="19"/>
  <c r="AA84" i="19"/>
  <c r="AA85" i="19"/>
  <c r="AA86" i="19"/>
  <c r="AA87" i="19"/>
  <c r="AA88" i="19"/>
  <c r="AA89" i="19"/>
  <c r="AA90" i="19"/>
  <c r="AA91" i="19"/>
  <c r="AA92" i="19"/>
  <c r="AA93" i="19"/>
  <c r="AA94" i="19"/>
  <c r="AA95" i="19"/>
  <c r="AA96" i="19"/>
  <c r="AA97" i="19"/>
  <c r="AA98" i="19"/>
  <c r="AA99" i="19"/>
  <c r="AA100" i="19"/>
  <c r="AA101" i="19"/>
  <c r="AA102" i="19"/>
  <c r="AA103" i="19"/>
  <c r="AA104" i="19"/>
  <c r="AA105" i="19"/>
  <c r="AA106" i="19"/>
  <c r="AA107" i="19"/>
  <c r="AA108" i="19"/>
  <c r="AA109" i="19"/>
  <c r="AA110" i="19"/>
  <c r="AA111" i="19"/>
  <c r="AA112" i="19"/>
  <c r="AA113" i="19"/>
  <c r="AA114" i="19"/>
  <c r="AA115" i="19"/>
  <c r="AA116" i="19"/>
  <c r="AA117" i="19"/>
  <c r="AA118" i="19"/>
  <c r="AA119" i="19"/>
  <c r="AA120" i="19"/>
  <c r="AA121" i="19"/>
  <c r="AA122" i="19"/>
  <c r="AA123" i="19"/>
  <c r="AA124" i="19"/>
  <c r="AA125" i="19"/>
  <c r="AB2" i="19"/>
  <c r="AB3" i="19"/>
  <c r="AB4" i="19"/>
  <c r="AB5" i="19"/>
  <c r="AB6" i="19"/>
  <c r="AB7" i="19"/>
  <c r="AB8" i="19"/>
  <c r="AB9" i="19"/>
  <c r="AB10" i="19"/>
  <c r="AB11" i="19"/>
  <c r="AB12" i="19"/>
  <c r="AB13" i="19"/>
  <c r="AB14" i="19"/>
  <c r="AB15" i="19"/>
  <c r="AB16" i="19"/>
  <c r="AB17" i="19"/>
  <c r="AB18" i="19"/>
  <c r="AB19" i="19"/>
  <c r="AB20" i="19"/>
  <c r="AB21" i="19"/>
  <c r="AB22" i="19"/>
  <c r="AB23" i="19"/>
  <c r="AB24" i="19"/>
  <c r="AB25" i="19"/>
  <c r="AB26" i="19"/>
  <c r="AB27" i="19"/>
  <c r="AB28" i="19"/>
  <c r="AB29" i="19"/>
  <c r="AB30" i="19"/>
  <c r="AB31" i="19"/>
  <c r="AB32" i="19"/>
  <c r="AB33" i="19"/>
  <c r="AB34" i="19"/>
  <c r="AB35" i="19"/>
  <c r="AB36" i="19"/>
  <c r="AB37" i="19"/>
  <c r="AB38" i="19"/>
  <c r="AB39" i="19"/>
  <c r="AB40" i="19"/>
  <c r="AB41" i="19"/>
  <c r="AB42" i="19"/>
  <c r="AB43" i="19"/>
  <c r="AB44" i="19"/>
  <c r="AB45" i="19"/>
  <c r="AB46" i="19"/>
  <c r="AB47" i="19"/>
  <c r="AB48" i="19"/>
  <c r="AB49" i="19"/>
  <c r="AB50" i="19"/>
  <c r="AB51" i="19"/>
  <c r="AB52" i="19"/>
  <c r="AB53" i="19"/>
  <c r="AB54" i="19"/>
  <c r="AB55" i="19"/>
  <c r="AB56" i="19"/>
  <c r="AB57" i="19"/>
  <c r="AB58" i="19"/>
  <c r="AB59" i="19"/>
  <c r="AB60" i="19"/>
  <c r="AB61" i="19"/>
  <c r="AB62" i="19"/>
  <c r="AB63" i="19"/>
  <c r="AB64" i="19"/>
  <c r="AB65" i="19"/>
  <c r="AB66" i="19"/>
  <c r="AB67" i="19"/>
  <c r="AB68" i="19"/>
  <c r="AB69" i="19"/>
  <c r="AB70" i="19"/>
  <c r="AB71" i="19"/>
  <c r="AB72" i="19"/>
  <c r="AB73" i="19"/>
  <c r="AB74" i="19"/>
  <c r="AB75" i="19"/>
  <c r="AB76" i="19"/>
  <c r="AB77" i="19"/>
  <c r="AB78" i="19"/>
  <c r="AB79" i="19"/>
  <c r="AB80" i="19"/>
  <c r="AB81" i="19"/>
  <c r="AB82" i="19"/>
  <c r="AB83" i="19"/>
  <c r="AB84" i="19"/>
  <c r="AB85" i="19"/>
  <c r="AB86" i="19"/>
  <c r="AB87" i="19"/>
  <c r="AB88" i="19"/>
  <c r="AB89" i="19"/>
  <c r="AB90" i="19"/>
  <c r="AB91" i="19"/>
  <c r="AB92" i="19"/>
  <c r="AB93" i="19"/>
  <c r="AB94" i="19"/>
  <c r="AB95" i="19"/>
  <c r="AB96" i="19"/>
  <c r="AB97" i="19"/>
  <c r="AB98" i="19"/>
  <c r="AB99" i="19"/>
  <c r="AB100" i="19"/>
  <c r="AB101" i="19"/>
  <c r="AB102" i="19"/>
  <c r="AB103" i="19"/>
  <c r="AB104" i="19"/>
  <c r="AB105" i="19"/>
  <c r="AB106" i="19"/>
  <c r="AB107" i="19"/>
  <c r="AB108" i="19"/>
  <c r="AB109" i="19"/>
  <c r="AB110" i="19"/>
  <c r="AB111" i="19"/>
  <c r="AB112" i="19"/>
  <c r="AB113" i="19"/>
  <c r="AB114" i="19"/>
  <c r="AB115" i="19"/>
  <c r="AB116" i="19"/>
  <c r="AB117" i="19"/>
  <c r="AB118" i="19"/>
  <c r="AB119" i="19"/>
  <c r="AB120" i="19"/>
  <c r="AB121" i="19"/>
  <c r="AB122" i="19"/>
  <c r="AB123" i="19"/>
  <c r="AB124" i="19"/>
  <c r="AB125" i="19"/>
  <c r="AC2" i="19"/>
  <c r="AC3" i="19"/>
  <c r="AC4" i="19"/>
  <c r="AC5" i="19"/>
  <c r="AC6" i="19"/>
  <c r="AC7" i="19"/>
  <c r="AC8" i="19"/>
  <c r="AC9" i="19"/>
  <c r="AC10" i="19"/>
  <c r="AC11" i="19"/>
  <c r="AC12" i="19"/>
  <c r="AC13" i="19"/>
  <c r="AC14" i="19"/>
  <c r="AC15" i="19"/>
  <c r="AC16" i="19"/>
  <c r="AC17" i="19"/>
  <c r="AC18" i="19"/>
  <c r="AC19" i="19"/>
  <c r="AC20" i="19"/>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AC44" i="19"/>
  <c r="AC45" i="19"/>
  <c r="AC46" i="19"/>
  <c r="AC47" i="19"/>
  <c r="AC48" i="19"/>
  <c r="AC49" i="19"/>
  <c r="AC50" i="19"/>
  <c r="AC51" i="19"/>
  <c r="AC52" i="19"/>
  <c r="AC53" i="19"/>
  <c r="AC54" i="19"/>
  <c r="AC55" i="19"/>
  <c r="AC56" i="19"/>
  <c r="AC57" i="19"/>
  <c r="AC58" i="19"/>
  <c r="AC59" i="19"/>
  <c r="AC60" i="19"/>
  <c r="AC61" i="19"/>
  <c r="AC62" i="19"/>
  <c r="AC63" i="19"/>
  <c r="AC64" i="19"/>
  <c r="AC65" i="19"/>
  <c r="AC66" i="19"/>
  <c r="AC67" i="19"/>
  <c r="AC68" i="19"/>
  <c r="AC69" i="19"/>
  <c r="AC70" i="19"/>
  <c r="AC71" i="19"/>
  <c r="AC72" i="19"/>
  <c r="AC73" i="19"/>
  <c r="AC74" i="19"/>
  <c r="AC75" i="19"/>
  <c r="AC76" i="19"/>
  <c r="AC77" i="19"/>
  <c r="AC78" i="19"/>
  <c r="AC79" i="19"/>
  <c r="AC80" i="19"/>
  <c r="AC81" i="19"/>
  <c r="AC82" i="19"/>
  <c r="AC83" i="19"/>
  <c r="AC84" i="19"/>
  <c r="AC85" i="19"/>
  <c r="AC86" i="19"/>
  <c r="AC87" i="19"/>
  <c r="AC88" i="19"/>
  <c r="AC89" i="19"/>
  <c r="AC90" i="19"/>
  <c r="AC91" i="19"/>
  <c r="AC92" i="19"/>
  <c r="AC93" i="19"/>
  <c r="AC94" i="19"/>
  <c r="AC95" i="19"/>
  <c r="AC96" i="19"/>
  <c r="AC97" i="19"/>
  <c r="AC98" i="19"/>
  <c r="AC99" i="19"/>
  <c r="AC100" i="19"/>
  <c r="AC101" i="19"/>
  <c r="AC102" i="19"/>
  <c r="AC103" i="19"/>
  <c r="AC104" i="19"/>
  <c r="AC105" i="19"/>
  <c r="AC106" i="19"/>
  <c r="AC107" i="19"/>
  <c r="AC108" i="19"/>
  <c r="AC109" i="19"/>
  <c r="AC110" i="19"/>
  <c r="AC111" i="19"/>
  <c r="AC112" i="19"/>
  <c r="AC113" i="19"/>
  <c r="AC114" i="19"/>
  <c r="AC115" i="19"/>
  <c r="AC116" i="19"/>
  <c r="AC117" i="19"/>
  <c r="AC118" i="19"/>
  <c r="AC119" i="19"/>
  <c r="AC120" i="19"/>
  <c r="AC121" i="19"/>
  <c r="AC122" i="19"/>
  <c r="AC123" i="19"/>
  <c r="AC124" i="19"/>
  <c r="AC125" i="19"/>
  <c r="AD2" i="19"/>
  <c r="AD3" i="19"/>
  <c r="AD4" i="19"/>
  <c r="AD5" i="19"/>
  <c r="AD6" i="19"/>
  <c r="AD7" i="19"/>
  <c r="AD8" i="19"/>
  <c r="AD9" i="19"/>
  <c r="AD10" i="19"/>
  <c r="AD11" i="19"/>
  <c r="AD12" i="19"/>
  <c r="AD13" i="19"/>
  <c r="AD14" i="19"/>
  <c r="AD15" i="19"/>
  <c r="AD16" i="19"/>
  <c r="AD17" i="19"/>
  <c r="AD18" i="19"/>
  <c r="AD19" i="19"/>
  <c r="AD20" i="19"/>
  <c r="AD21" i="19"/>
  <c r="AD22" i="19"/>
  <c r="AD23" i="19"/>
  <c r="AD24" i="19"/>
  <c r="AD25" i="19"/>
  <c r="AD26" i="19"/>
  <c r="AD27" i="19"/>
  <c r="AD28" i="19"/>
  <c r="AD29" i="19"/>
  <c r="AD30" i="19"/>
  <c r="AD31" i="19"/>
  <c r="AD32" i="19"/>
  <c r="AD33" i="19"/>
  <c r="AD34" i="19"/>
  <c r="AD35" i="19"/>
  <c r="AD36" i="19"/>
  <c r="AD37" i="19"/>
  <c r="AD38" i="19"/>
  <c r="AD39" i="19"/>
  <c r="AD40" i="19"/>
  <c r="AD41" i="19"/>
  <c r="AD42" i="19"/>
  <c r="AD43" i="19"/>
  <c r="AD44" i="19"/>
  <c r="AD45" i="19"/>
  <c r="AD46" i="19"/>
  <c r="AD47" i="19"/>
  <c r="AD48" i="19"/>
  <c r="AD49" i="19"/>
  <c r="AD50" i="19"/>
  <c r="AD51" i="19"/>
  <c r="AD52" i="19"/>
  <c r="AD53" i="19"/>
  <c r="AD54" i="19"/>
  <c r="AD55" i="19"/>
  <c r="AD56" i="19"/>
  <c r="AD57" i="19"/>
  <c r="AD58" i="19"/>
  <c r="AD59" i="19"/>
  <c r="AD60" i="19"/>
  <c r="AD61" i="19"/>
  <c r="AD62" i="19"/>
  <c r="AD63" i="19"/>
  <c r="AD64" i="19"/>
  <c r="AD65" i="19"/>
  <c r="AD66" i="19"/>
  <c r="AD67" i="19"/>
  <c r="AD68" i="19"/>
  <c r="AD69" i="19"/>
  <c r="AD70" i="19"/>
  <c r="AD71" i="19"/>
  <c r="AD72" i="19"/>
  <c r="AD73" i="19"/>
  <c r="AD74" i="19"/>
  <c r="AD75" i="19"/>
  <c r="AD76" i="19"/>
  <c r="AD77" i="19"/>
  <c r="AD78" i="19"/>
  <c r="AD79" i="19"/>
  <c r="AD80" i="19"/>
  <c r="AD81" i="19"/>
  <c r="AD82" i="19"/>
  <c r="AD83" i="19"/>
  <c r="AD84" i="19"/>
  <c r="AD85" i="19"/>
  <c r="AD86" i="19"/>
  <c r="AD87" i="19"/>
  <c r="AD88" i="19"/>
  <c r="AD89" i="19"/>
  <c r="AD90" i="19"/>
  <c r="AD91" i="19"/>
  <c r="AD92" i="19"/>
  <c r="AD93" i="19"/>
  <c r="AD94" i="19"/>
  <c r="AD95" i="19"/>
  <c r="AD96" i="19"/>
  <c r="AD97" i="19"/>
  <c r="AD98" i="19"/>
  <c r="AD99" i="19"/>
  <c r="AD100" i="19"/>
  <c r="AD101" i="19"/>
  <c r="AD102" i="19"/>
  <c r="AD103" i="19"/>
  <c r="AD104" i="19"/>
  <c r="AD105" i="19"/>
  <c r="AD106" i="19"/>
  <c r="AD107" i="19"/>
  <c r="AD108" i="19"/>
  <c r="AD109" i="19"/>
  <c r="AD110" i="19"/>
  <c r="AD111" i="19"/>
  <c r="AD112" i="19"/>
  <c r="AD113" i="19"/>
  <c r="AD114" i="19"/>
  <c r="AD115" i="19"/>
  <c r="AD116" i="19"/>
  <c r="AD117" i="19"/>
  <c r="AD118" i="19"/>
  <c r="AD119" i="19"/>
  <c r="AD120" i="19"/>
  <c r="AD121" i="19"/>
  <c r="AD122" i="19"/>
  <c r="AD123" i="19"/>
  <c r="AD124" i="19"/>
  <c r="AD125" i="19"/>
  <c r="AE2" i="19"/>
  <c r="AE3" i="19"/>
  <c r="AE4" i="19"/>
  <c r="AE5" i="19"/>
  <c r="AE6" i="19"/>
  <c r="AE7" i="19"/>
  <c r="AE8" i="19"/>
  <c r="AE9" i="19"/>
  <c r="AE10" i="19"/>
  <c r="AE11" i="19"/>
  <c r="AE12" i="19"/>
  <c r="AE13" i="19"/>
  <c r="AE14" i="19"/>
  <c r="AE15" i="19"/>
  <c r="AE16" i="19"/>
  <c r="AE17" i="19"/>
  <c r="AE18" i="19"/>
  <c r="AE19" i="19"/>
  <c r="AE20" i="19"/>
  <c r="AE21" i="19"/>
  <c r="AE22" i="19"/>
  <c r="AE23" i="19"/>
  <c r="AE24" i="19"/>
  <c r="AE25" i="19"/>
  <c r="AE26" i="19"/>
  <c r="AE27" i="19"/>
  <c r="AE28" i="19"/>
  <c r="AE29" i="19"/>
  <c r="AE30" i="19"/>
  <c r="AE31" i="19"/>
  <c r="AE32" i="19"/>
  <c r="AE33" i="19"/>
  <c r="AE34" i="19"/>
  <c r="AE35" i="19"/>
  <c r="AE36" i="19"/>
  <c r="AE37" i="19"/>
  <c r="AE38" i="19"/>
  <c r="AE39" i="19"/>
  <c r="AE40" i="19"/>
  <c r="AE41" i="19"/>
  <c r="AE42" i="19"/>
  <c r="AE43" i="19"/>
  <c r="AE44" i="19"/>
  <c r="AE45" i="19"/>
  <c r="AE46" i="19"/>
  <c r="AE47" i="19"/>
  <c r="AE48" i="19"/>
  <c r="AE49" i="19"/>
  <c r="AE50" i="19"/>
  <c r="AE51" i="19"/>
  <c r="AE52" i="19"/>
  <c r="AE53" i="19"/>
  <c r="AE54" i="19"/>
  <c r="AE55" i="19"/>
  <c r="AE56" i="19"/>
  <c r="AE57" i="19"/>
  <c r="AE58" i="19"/>
  <c r="AE59" i="19"/>
  <c r="AE60" i="19"/>
  <c r="AE61" i="19"/>
  <c r="AE62" i="19"/>
  <c r="AE63" i="19"/>
  <c r="AE64" i="19"/>
  <c r="AE65" i="19"/>
  <c r="AE66" i="19"/>
  <c r="AE67" i="19"/>
  <c r="AE68" i="19"/>
  <c r="AE69" i="19"/>
  <c r="AE70" i="19"/>
  <c r="AE71" i="19"/>
  <c r="AE72" i="19"/>
  <c r="AE73" i="19"/>
  <c r="AE74" i="19"/>
  <c r="AE75" i="19"/>
  <c r="AE76" i="19"/>
  <c r="AE77" i="19"/>
  <c r="AE78" i="19"/>
  <c r="AE79" i="19"/>
  <c r="AE80" i="19"/>
  <c r="AE81" i="19"/>
  <c r="AE82" i="19"/>
  <c r="AE83" i="19"/>
  <c r="AE84" i="19"/>
  <c r="AE85" i="19"/>
  <c r="AE86" i="19"/>
  <c r="AE87" i="19"/>
  <c r="AE88" i="19"/>
  <c r="AE89" i="19"/>
  <c r="AE90" i="19"/>
  <c r="AE91" i="19"/>
  <c r="AE92" i="19"/>
  <c r="AE93" i="19"/>
  <c r="AE94" i="19"/>
  <c r="AE95" i="19"/>
  <c r="AE96" i="19"/>
  <c r="AE97" i="19"/>
  <c r="AE98" i="19"/>
  <c r="AE99" i="19"/>
  <c r="AE100" i="19"/>
  <c r="AE101" i="19"/>
  <c r="AE102" i="19"/>
  <c r="AE103" i="19"/>
  <c r="AE104" i="19"/>
  <c r="AE105" i="19"/>
  <c r="AE106" i="19"/>
  <c r="AE107" i="19"/>
  <c r="AE108" i="19"/>
  <c r="AE109" i="19"/>
  <c r="AE110" i="19"/>
  <c r="AE111" i="19"/>
  <c r="AE112" i="19"/>
  <c r="AE113" i="19"/>
  <c r="AE114" i="19"/>
  <c r="AE115" i="19"/>
  <c r="AE116" i="19"/>
  <c r="AE117" i="19"/>
  <c r="AE118" i="19"/>
  <c r="AE119" i="19"/>
  <c r="AE120" i="19"/>
  <c r="AE121" i="19"/>
  <c r="AE122" i="19"/>
  <c r="AE123" i="19"/>
  <c r="AE124" i="19"/>
  <c r="AE125" i="19"/>
  <c r="AF2" i="19"/>
  <c r="AF3" i="19"/>
  <c r="AF4" i="19"/>
  <c r="AF5" i="19"/>
  <c r="AF6" i="19"/>
  <c r="AF7" i="19"/>
  <c r="AF8" i="19"/>
  <c r="AF9" i="19"/>
  <c r="AF10" i="19"/>
  <c r="AF11" i="19"/>
  <c r="AF12" i="19"/>
  <c r="AF13" i="19"/>
  <c r="AF14" i="19"/>
  <c r="AF15" i="19"/>
  <c r="AF16" i="19"/>
  <c r="AF17" i="19"/>
  <c r="AF18" i="19"/>
  <c r="AF19" i="19"/>
  <c r="AF20" i="19"/>
  <c r="AF21" i="19"/>
  <c r="AF22" i="19"/>
  <c r="AF23" i="19"/>
  <c r="AF24" i="19"/>
  <c r="AF25" i="19"/>
  <c r="AF26" i="19"/>
  <c r="AF27" i="19"/>
  <c r="AF28" i="19"/>
  <c r="AF29" i="19"/>
  <c r="AF30" i="19"/>
  <c r="AF31" i="19"/>
  <c r="AF32" i="19"/>
  <c r="AF33" i="19"/>
  <c r="AF34" i="19"/>
  <c r="AF35" i="19"/>
  <c r="AF36" i="19"/>
  <c r="AF37" i="19"/>
  <c r="AF38" i="19"/>
  <c r="AF39" i="19"/>
  <c r="AF40" i="19"/>
  <c r="AF41" i="19"/>
  <c r="AF42" i="19"/>
  <c r="AF43" i="19"/>
  <c r="AF44" i="19"/>
  <c r="AF45" i="19"/>
  <c r="AF46" i="19"/>
  <c r="AF47" i="19"/>
  <c r="AF48" i="19"/>
  <c r="AF49" i="19"/>
  <c r="AF50" i="19"/>
  <c r="AF51" i="19"/>
  <c r="AF52" i="19"/>
  <c r="AF53" i="19"/>
  <c r="AF54" i="19"/>
  <c r="AF55" i="19"/>
  <c r="AF56" i="19"/>
  <c r="AF57" i="19"/>
  <c r="AF58" i="19"/>
  <c r="AF59" i="19"/>
  <c r="AF60" i="19"/>
  <c r="AF61" i="19"/>
  <c r="AF62" i="19"/>
  <c r="AF63" i="19"/>
  <c r="AF64" i="19"/>
  <c r="AF65" i="19"/>
  <c r="AF66" i="19"/>
  <c r="AF67" i="19"/>
  <c r="AF68" i="19"/>
  <c r="AF69" i="19"/>
  <c r="AF70" i="19"/>
  <c r="AF71" i="19"/>
  <c r="AF72" i="19"/>
  <c r="AF73" i="19"/>
  <c r="AF74" i="19"/>
  <c r="AF75" i="19"/>
  <c r="AF76" i="19"/>
  <c r="AF77" i="19"/>
  <c r="AF78" i="19"/>
  <c r="AF79" i="19"/>
  <c r="AF80" i="19"/>
  <c r="AF81" i="19"/>
  <c r="AF82" i="19"/>
  <c r="AF83" i="19"/>
  <c r="AF84" i="19"/>
  <c r="AF85" i="19"/>
  <c r="AF86" i="19"/>
  <c r="AF87" i="19"/>
  <c r="AF88" i="19"/>
  <c r="AF89" i="19"/>
  <c r="AF90" i="19"/>
  <c r="AF91" i="19"/>
  <c r="AF92" i="19"/>
  <c r="AF93" i="19"/>
  <c r="AF94" i="19"/>
  <c r="AF95" i="19"/>
  <c r="AF96" i="19"/>
  <c r="AF97" i="19"/>
  <c r="AF98" i="19"/>
  <c r="AF99" i="19"/>
  <c r="AF100" i="19"/>
  <c r="AF101" i="19"/>
  <c r="AF102" i="19"/>
  <c r="AF103" i="19"/>
  <c r="AF104" i="19"/>
  <c r="AF105" i="19"/>
  <c r="AF106" i="19"/>
  <c r="AF107" i="19"/>
  <c r="AF108" i="19"/>
  <c r="AF109" i="19"/>
  <c r="AF110" i="19"/>
  <c r="AF111" i="19"/>
  <c r="AF112" i="19"/>
  <c r="AF113" i="19"/>
  <c r="AF114" i="19"/>
  <c r="AF115" i="19"/>
  <c r="AF116" i="19"/>
  <c r="AF117" i="19"/>
  <c r="AF118" i="19"/>
  <c r="AF119" i="19"/>
  <c r="AF120" i="19"/>
  <c r="AF121" i="19"/>
  <c r="AF122" i="19"/>
  <c r="AF123" i="19"/>
  <c r="AF124" i="19"/>
  <c r="AF125" i="19"/>
  <c r="AG2" i="19"/>
  <c r="AG3" i="19"/>
  <c r="AG4" i="19"/>
  <c r="AG5" i="19"/>
  <c r="AG6" i="19"/>
  <c r="AG7" i="19"/>
  <c r="AG8" i="19"/>
  <c r="AG9" i="19"/>
  <c r="AG10" i="19"/>
  <c r="AG11" i="19"/>
  <c r="AG12" i="19"/>
  <c r="AG13" i="19"/>
  <c r="AG14" i="19"/>
  <c r="AG15" i="19"/>
  <c r="AG16" i="19"/>
  <c r="AG17" i="19"/>
  <c r="AG18" i="19"/>
  <c r="AG19" i="19"/>
  <c r="AG20" i="19"/>
  <c r="AG21" i="19"/>
  <c r="AG22" i="19"/>
  <c r="AG23" i="19"/>
  <c r="AG24" i="19"/>
  <c r="AG25" i="19"/>
  <c r="AG26" i="19"/>
  <c r="AG27" i="19"/>
  <c r="AG28" i="19"/>
  <c r="AG29" i="19"/>
  <c r="AG30" i="19"/>
  <c r="AG31" i="19"/>
  <c r="AG32" i="19"/>
  <c r="AG33" i="19"/>
  <c r="AG34" i="19"/>
  <c r="AG35" i="19"/>
  <c r="AG36" i="19"/>
  <c r="AG37" i="19"/>
  <c r="AG38" i="19"/>
  <c r="AG39" i="19"/>
  <c r="AG40" i="19"/>
  <c r="AG41" i="19"/>
  <c r="AG42" i="19"/>
  <c r="AG43" i="19"/>
  <c r="AG44" i="19"/>
  <c r="AG45" i="19"/>
  <c r="AG46" i="19"/>
  <c r="AG47" i="19"/>
  <c r="AG48" i="19"/>
  <c r="AG49" i="19"/>
  <c r="AG50" i="19"/>
  <c r="AG51" i="19"/>
  <c r="AG52" i="19"/>
  <c r="AG53" i="19"/>
  <c r="AG54" i="19"/>
  <c r="AG55" i="19"/>
  <c r="AG56" i="19"/>
  <c r="AG57" i="19"/>
  <c r="AG58" i="19"/>
  <c r="AG59" i="19"/>
  <c r="AG60" i="19"/>
  <c r="AG61" i="19"/>
  <c r="AG62" i="19"/>
  <c r="AG63" i="19"/>
  <c r="AG64" i="19"/>
  <c r="AG65" i="19"/>
  <c r="AG66" i="19"/>
  <c r="AG67" i="19"/>
  <c r="AG68" i="19"/>
  <c r="AG69" i="19"/>
  <c r="AG70" i="19"/>
  <c r="AG71" i="19"/>
  <c r="AG72" i="19"/>
  <c r="AG73" i="19"/>
  <c r="AG74" i="19"/>
  <c r="AG75" i="19"/>
  <c r="AG76" i="19"/>
  <c r="AG77" i="19"/>
  <c r="AG78" i="19"/>
  <c r="AG79" i="19"/>
  <c r="AG80" i="19"/>
  <c r="AG81" i="19"/>
  <c r="AG82" i="19"/>
  <c r="AG83" i="19"/>
  <c r="AG84" i="19"/>
  <c r="AG85" i="19"/>
  <c r="AG86" i="19"/>
  <c r="AG87" i="19"/>
  <c r="AG88" i="19"/>
  <c r="AG89" i="19"/>
  <c r="AG90" i="19"/>
  <c r="AG91" i="19"/>
  <c r="AG92" i="19"/>
  <c r="AG93" i="19"/>
  <c r="AG94" i="19"/>
  <c r="AG95" i="19"/>
  <c r="AG96" i="19"/>
  <c r="AG97" i="19"/>
  <c r="AG98" i="19"/>
  <c r="AG99" i="19"/>
  <c r="AG100" i="19"/>
  <c r="AG101" i="19"/>
  <c r="AG102" i="19"/>
  <c r="AG103" i="19"/>
  <c r="AG104" i="19"/>
  <c r="AG105" i="19"/>
  <c r="AG106" i="19"/>
  <c r="AG107" i="19"/>
  <c r="AG108" i="19"/>
  <c r="AG109" i="19"/>
  <c r="AG110" i="19"/>
  <c r="AG111" i="19"/>
  <c r="AG112" i="19"/>
  <c r="AG113" i="19"/>
  <c r="AG114" i="19"/>
  <c r="AG115" i="19"/>
  <c r="AG116" i="19"/>
  <c r="AG117" i="19"/>
  <c r="AG118" i="19"/>
  <c r="AG119" i="19"/>
  <c r="AG120" i="19"/>
  <c r="AG121" i="19"/>
  <c r="AG122" i="19"/>
  <c r="AG123" i="19"/>
  <c r="AG124" i="19"/>
  <c r="AG125" i="19"/>
  <c r="AH2" i="19"/>
  <c r="AH3" i="19"/>
  <c r="AH4" i="19"/>
  <c r="AH5" i="19"/>
  <c r="AH6" i="19"/>
  <c r="AH7" i="19"/>
  <c r="AH8" i="19"/>
  <c r="AH9" i="19"/>
  <c r="AH10" i="19"/>
  <c r="AH11" i="19"/>
  <c r="AH12" i="19"/>
  <c r="AH13" i="19"/>
  <c r="AH14" i="19"/>
  <c r="AH15" i="19"/>
  <c r="AH16" i="19"/>
  <c r="AH17" i="19"/>
  <c r="AH18" i="19"/>
  <c r="AH19" i="19"/>
  <c r="AH20" i="19"/>
  <c r="AH21" i="19"/>
  <c r="AH22" i="19"/>
  <c r="AH23" i="19"/>
  <c r="AH24" i="19"/>
  <c r="AH25" i="19"/>
  <c r="AH26" i="19"/>
  <c r="AH27" i="19"/>
  <c r="AH28" i="19"/>
  <c r="AH29" i="19"/>
  <c r="AH30" i="19"/>
  <c r="AH31" i="19"/>
  <c r="AH32" i="19"/>
  <c r="AH33" i="19"/>
  <c r="AH34" i="19"/>
  <c r="AH35" i="19"/>
  <c r="AH36" i="19"/>
  <c r="AH37" i="19"/>
  <c r="AH38" i="19"/>
  <c r="AH39" i="19"/>
  <c r="AH40" i="19"/>
  <c r="AH41" i="19"/>
  <c r="AH42" i="19"/>
  <c r="AH43" i="19"/>
  <c r="AH44" i="19"/>
  <c r="AH45" i="19"/>
  <c r="AH46" i="19"/>
  <c r="AH47" i="19"/>
  <c r="AH48" i="19"/>
  <c r="AH49" i="19"/>
  <c r="AH50" i="19"/>
  <c r="AH51" i="19"/>
  <c r="AH52" i="19"/>
  <c r="AH53" i="19"/>
  <c r="AH54" i="19"/>
  <c r="AH55" i="19"/>
  <c r="AH56" i="19"/>
  <c r="AH57" i="19"/>
  <c r="AH58" i="19"/>
  <c r="AH59" i="19"/>
  <c r="AH60" i="19"/>
  <c r="AH61" i="19"/>
  <c r="AH62" i="19"/>
  <c r="AH63" i="19"/>
  <c r="AH64" i="19"/>
  <c r="AH65" i="19"/>
  <c r="AH66" i="19"/>
  <c r="AH67" i="19"/>
  <c r="AH68" i="19"/>
  <c r="AH69" i="19"/>
  <c r="AH70" i="19"/>
  <c r="AH71" i="19"/>
  <c r="AH72" i="19"/>
  <c r="AH73" i="19"/>
  <c r="AH74" i="19"/>
  <c r="AH75" i="19"/>
  <c r="AH76" i="19"/>
  <c r="AH77" i="19"/>
  <c r="AH78" i="19"/>
  <c r="AH79" i="19"/>
  <c r="AH80" i="19"/>
  <c r="AH81" i="19"/>
  <c r="AH82" i="19"/>
  <c r="AH83" i="19"/>
  <c r="AH84" i="19"/>
  <c r="AH85" i="19"/>
  <c r="AH86" i="19"/>
  <c r="AH87" i="19"/>
  <c r="AH88" i="19"/>
  <c r="AH89" i="19"/>
  <c r="AH90" i="19"/>
  <c r="AH91" i="19"/>
  <c r="AH92" i="19"/>
  <c r="AH93" i="19"/>
  <c r="AH94" i="19"/>
  <c r="AH95" i="19"/>
  <c r="AH96" i="19"/>
  <c r="AH97" i="19"/>
  <c r="AH98" i="19"/>
  <c r="AH99" i="19"/>
  <c r="AH100" i="19"/>
  <c r="AH101" i="19"/>
  <c r="AH102" i="19"/>
  <c r="AH103" i="19"/>
  <c r="AH104" i="19"/>
  <c r="AH105" i="19"/>
  <c r="AH106" i="19"/>
  <c r="AH107" i="19"/>
  <c r="AH108" i="19"/>
  <c r="AH109" i="19"/>
  <c r="AH110" i="19"/>
  <c r="AH111" i="19"/>
  <c r="AH112" i="19"/>
  <c r="AH113" i="19"/>
  <c r="AH114" i="19"/>
  <c r="AH115" i="19"/>
  <c r="AH116" i="19"/>
  <c r="AH117" i="19"/>
  <c r="AH118" i="19"/>
  <c r="AH119" i="19"/>
  <c r="AH120" i="19"/>
  <c r="AH121" i="19"/>
  <c r="AH122" i="19"/>
  <c r="AH123" i="19"/>
  <c r="AH124" i="19"/>
  <c r="AH125" i="19"/>
  <c r="AI2" i="19"/>
  <c r="AI3" i="19"/>
  <c r="AI4" i="19"/>
  <c r="AI5" i="19"/>
  <c r="AI6" i="19"/>
  <c r="AI7" i="19"/>
  <c r="AI8" i="19"/>
  <c r="AI9" i="19"/>
  <c r="AI10" i="19"/>
  <c r="AI11" i="19"/>
  <c r="AI12" i="19"/>
  <c r="AI13" i="19"/>
  <c r="AI14" i="19"/>
  <c r="AI15" i="19"/>
  <c r="AI16" i="19"/>
  <c r="AI17" i="19"/>
  <c r="AI18" i="19"/>
  <c r="AI19" i="19"/>
  <c r="AI20" i="19"/>
  <c r="AI21" i="19"/>
  <c r="AI22" i="19"/>
  <c r="AI23" i="19"/>
  <c r="AI24" i="19"/>
  <c r="AI25" i="19"/>
  <c r="AI26" i="19"/>
  <c r="AI27" i="19"/>
  <c r="AI28" i="19"/>
  <c r="AI29" i="19"/>
  <c r="AI30" i="19"/>
  <c r="AI31" i="19"/>
  <c r="AI32" i="19"/>
  <c r="AI33" i="19"/>
  <c r="AI34" i="19"/>
  <c r="AI35" i="19"/>
  <c r="AI36" i="19"/>
  <c r="AI37" i="19"/>
  <c r="AI38" i="19"/>
  <c r="AI39" i="19"/>
  <c r="AI40" i="19"/>
  <c r="AI41" i="19"/>
  <c r="AI42" i="19"/>
  <c r="AI43" i="19"/>
  <c r="AI44" i="19"/>
  <c r="AI45" i="19"/>
  <c r="AI46" i="19"/>
  <c r="AI47" i="19"/>
  <c r="AI48" i="19"/>
  <c r="AI49" i="19"/>
  <c r="AI50" i="19"/>
  <c r="AI51" i="19"/>
  <c r="AI52" i="19"/>
  <c r="AI53" i="19"/>
  <c r="AI54" i="19"/>
  <c r="AI55" i="19"/>
  <c r="AI56" i="19"/>
  <c r="AI57" i="19"/>
  <c r="AI58" i="19"/>
  <c r="AI59" i="19"/>
  <c r="AI60" i="19"/>
  <c r="AI61" i="19"/>
  <c r="AI62" i="19"/>
  <c r="AI63" i="19"/>
  <c r="AI64" i="19"/>
  <c r="AI65" i="19"/>
  <c r="AI66" i="19"/>
  <c r="AI67" i="19"/>
  <c r="AI68" i="19"/>
  <c r="AI69" i="19"/>
  <c r="AI70" i="19"/>
  <c r="AI71" i="19"/>
  <c r="AI72" i="19"/>
  <c r="AI73" i="19"/>
  <c r="AI74" i="19"/>
  <c r="AI75" i="19"/>
  <c r="AI76" i="19"/>
  <c r="AI77" i="19"/>
  <c r="AI78" i="19"/>
  <c r="AI79" i="19"/>
  <c r="AI80" i="19"/>
  <c r="AI81" i="19"/>
  <c r="AI82" i="19"/>
  <c r="AI83" i="19"/>
  <c r="AI84" i="19"/>
  <c r="AI85" i="19"/>
  <c r="AI86" i="19"/>
  <c r="AI87" i="19"/>
  <c r="AI88" i="19"/>
  <c r="AI89" i="19"/>
  <c r="AI90" i="19"/>
  <c r="AI91" i="19"/>
  <c r="AI92" i="19"/>
  <c r="AI93" i="19"/>
  <c r="AI94" i="19"/>
  <c r="AI95" i="19"/>
  <c r="AI96" i="19"/>
  <c r="AI97" i="19"/>
  <c r="AI98" i="19"/>
  <c r="AI99" i="19"/>
  <c r="AI100" i="19"/>
  <c r="AI101" i="19"/>
  <c r="AI102" i="19"/>
  <c r="AI103" i="19"/>
  <c r="AI104" i="19"/>
  <c r="AI105" i="19"/>
  <c r="AI106" i="19"/>
  <c r="AI107" i="19"/>
  <c r="AI108" i="19"/>
  <c r="AI109" i="19"/>
  <c r="AI110" i="19"/>
  <c r="AI111" i="19"/>
  <c r="AI112" i="19"/>
  <c r="AI113" i="19"/>
  <c r="AI114" i="19"/>
  <c r="AI115" i="19"/>
  <c r="AI116" i="19"/>
  <c r="AI117" i="19"/>
  <c r="AI118" i="19"/>
  <c r="AI119" i="19"/>
  <c r="AI120" i="19"/>
  <c r="AI121" i="19"/>
  <c r="AI122" i="19"/>
  <c r="AI123" i="19"/>
  <c r="AI124" i="19"/>
  <c r="AI125" i="19"/>
  <c r="AJ2" i="19"/>
  <c r="AJ3" i="19"/>
  <c r="AJ4" i="19"/>
  <c r="AJ5" i="19"/>
  <c r="AJ6" i="19"/>
  <c r="AJ7" i="19"/>
  <c r="AJ8" i="19"/>
  <c r="AJ9" i="19"/>
  <c r="AJ10" i="19"/>
  <c r="AJ11" i="19"/>
  <c r="AJ12" i="19"/>
  <c r="AJ13" i="19"/>
  <c r="AJ14" i="19"/>
  <c r="AJ15" i="19"/>
  <c r="AJ16" i="19"/>
  <c r="AJ17" i="19"/>
  <c r="AJ18" i="19"/>
  <c r="AJ19" i="19"/>
  <c r="AJ20" i="19"/>
  <c r="AJ21" i="19"/>
  <c r="AJ22" i="19"/>
  <c r="AJ23" i="19"/>
  <c r="AJ24" i="19"/>
  <c r="AJ25" i="19"/>
  <c r="AJ26" i="19"/>
  <c r="AJ27" i="19"/>
  <c r="AJ28" i="19"/>
  <c r="AJ29" i="19"/>
  <c r="AJ30" i="19"/>
  <c r="AJ31" i="19"/>
  <c r="AJ32" i="19"/>
  <c r="AJ33" i="19"/>
  <c r="AJ34" i="19"/>
  <c r="AJ35" i="19"/>
  <c r="AJ36" i="19"/>
  <c r="AJ37" i="19"/>
  <c r="AJ38" i="19"/>
  <c r="AJ39" i="19"/>
  <c r="AJ40" i="19"/>
  <c r="AJ41" i="19"/>
  <c r="AJ42" i="19"/>
  <c r="AJ43" i="19"/>
  <c r="AJ44" i="19"/>
  <c r="AJ45" i="19"/>
  <c r="AJ46" i="19"/>
  <c r="AJ47" i="19"/>
  <c r="AJ48" i="19"/>
  <c r="AJ49" i="19"/>
  <c r="AJ50" i="19"/>
  <c r="AJ51" i="19"/>
  <c r="AJ52" i="19"/>
  <c r="AJ53" i="19"/>
  <c r="AJ54" i="19"/>
  <c r="AJ55" i="19"/>
  <c r="AJ56" i="19"/>
  <c r="AJ57" i="19"/>
  <c r="AJ58" i="19"/>
  <c r="AJ59" i="19"/>
  <c r="AJ60" i="19"/>
  <c r="AJ61" i="19"/>
  <c r="AJ62" i="19"/>
  <c r="AJ63" i="19"/>
  <c r="AJ64" i="19"/>
  <c r="AJ65" i="19"/>
  <c r="AJ66" i="19"/>
  <c r="AJ67" i="19"/>
  <c r="AJ68" i="19"/>
  <c r="AJ69" i="19"/>
  <c r="AJ70" i="19"/>
  <c r="AJ71" i="19"/>
  <c r="AJ72" i="19"/>
  <c r="AJ73" i="19"/>
  <c r="AJ74" i="19"/>
  <c r="AJ75" i="19"/>
  <c r="AJ76" i="19"/>
  <c r="AJ77" i="19"/>
  <c r="AJ78" i="19"/>
  <c r="AJ79" i="19"/>
  <c r="AJ80" i="19"/>
  <c r="AJ81" i="19"/>
  <c r="AJ82" i="19"/>
  <c r="AJ83" i="19"/>
  <c r="AJ84" i="19"/>
  <c r="AJ85" i="19"/>
  <c r="AJ86" i="19"/>
  <c r="AJ87" i="19"/>
  <c r="AJ88" i="19"/>
  <c r="AJ89" i="19"/>
  <c r="AJ90" i="19"/>
  <c r="AJ91" i="19"/>
  <c r="AJ92" i="19"/>
  <c r="AJ93" i="19"/>
  <c r="AJ94" i="19"/>
  <c r="AJ95" i="19"/>
  <c r="AJ96" i="19"/>
  <c r="AJ97" i="19"/>
  <c r="AJ98" i="19"/>
  <c r="AJ99" i="19"/>
  <c r="AJ100" i="19"/>
  <c r="AJ101" i="19"/>
  <c r="AJ102" i="19"/>
  <c r="AJ103" i="19"/>
  <c r="AJ104" i="19"/>
  <c r="AJ105" i="19"/>
  <c r="AJ106" i="19"/>
  <c r="AJ107" i="19"/>
  <c r="AJ108" i="19"/>
  <c r="AJ109" i="19"/>
  <c r="AJ110" i="19"/>
  <c r="AJ111" i="19"/>
  <c r="AJ112" i="19"/>
  <c r="AJ113" i="19"/>
  <c r="AJ114" i="19"/>
  <c r="AJ115" i="19"/>
  <c r="AJ116" i="19"/>
  <c r="AJ117" i="19"/>
  <c r="AJ118" i="19"/>
  <c r="AJ119" i="19"/>
  <c r="AJ120" i="19"/>
  <c r="AJ121" i="19"/>
  <c r="AJ122" i="19"/>
  <c r="AJ123" i="19"/>
  <c r="AJ124" i="19"/>
  <c r="AJ125" i="19"/>
  <c r="H2" i="13"/>
  <c r="H3" i="13"/>
  <c r="H4" i="13"/>
  <c r="H5" i="13"/>
  <c r="H6" i="13"/>
  <c r="H7" i="13"/>
  <c r="H8" i="13"/>
  <c r="H9" i="13"/>
  <c r="H10" i="13"/>
  <c r="H11" i="13"/>
  <c r="H12" i="13"/>
  <c r="H13" i="13"/>
  <c r="H14" i="13"/>
  <c r="H15" i="13"/>
  <c r="H16" i="13"/>
  <c r="H17" i="13"/>
  <c r="H18" i="13"/>
  <c r="H19" i="13"/>
  <c r="I2" i="13"/>
  <c r="I3" i="13"/>
  <c r="I4" i="13"/>
  <c r="I5" i="13"/>
  <c r="I6" i="13"/>
  <c r="I7" i="13"/>
  <c r="I8" i="13"/>
  <c r="I9" i="13"/>
  <c r="I10" i="13"/>
  <c r="I11" i="13"/>
  <c r="I12" i="13"/>
  <c r="I13" i="13"/>
  <c r="I14" i="13"/>
  <c r="I15" i="13"/>
  <c r="I16" i="13"/>
  <c r="I17" i="13"/>
  <c r="I18" i="13"/>
  <c r="I19" i="13"/>
  <c r="J2" i="13"/>
  <c r="J3" i="13"/>
  <c r="J4" i="13"/>
  <c r="J5" i="13"/>
  <c r="J6" i="13"/>
  <c r="J7" i="13"/>
  <c r="J8" i="13"/>
  <c r="J9" i="13"/>
  <c r="J10" i="13"/>
  <c r="J11" i="13"/>
  <c r="J12" i="13"/>
  <c r="J13" i="13"/>
  <c r="J14" i="13"/>
  <c r="J15" i="13"/>
  <c r="J16" i="13"/>
  <c r="J17" i="13"/>
  <c r="J18" i="13"/>
  <c r="J19" i="13"/>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2" i="7"/>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2" i="1"/>
  <c r="F3" i="1"/>
  <c r="F4" i="1"/>
  <c r="F5" i="1"/>
  <c r="F6" i="1"/>
  <c r="F7" i="1"/>
  <c r="F8" i="1"/>
  <c r="F9" i="1"/>
  <c r="F10" i="1"/>
  <c r="F11" i="1"/>
  <c r="F12" i="1"/>
  <c r="F13" i="1"/>
  <c r="F14" i="1"/>
  <c r="F15" i="1"/>
  <c r="F16" i="1"/>
  <c r="F17" i="1"/>
  <c r="F18" i="1"/>
  <c r="F19" i="1"/>
  <c r="F20" i="1"/>
  <c r="F21" i="1"/>
  <c r="A1" i="31"/>
  <c r="A1" i="29"/>
  <c r="A1" i="27"/>
  <c r="A1" i="23"/>
  <c r="A1" i="21"/>
  <c r="A1" i="19"/>
  <c r="A1" i="17"/>
  <c r="A1" i="15"/>
  <c r="A1" i="13"/>
  <c r="A1" i="11"/>
  <c r="A1" i="9"/>
  <c r="A1" i="7"/>
  <c r="A1" i="3"/>
  <c r="A1" i="2"/>
  <c r="A1" i="1"/>
  <c r="A1" i="32"/>
  <c r="E1" i="32"/>
  <c r="C1" i="32"/>
  <c r="A1" i="30"/>
  <c r="A1" i="28"/>
  <c r="M1" i="28"/>
  <c r="K1" i="28"/>
  <c r="I1" i="28"/>
  <c r="G1" i="28"/>
  <c r="E1" i="28"/>
  <c r="C1" i="28"/>
  <c r="A1" i="26"/>
  <c r="A1" i="24"/>
  <c r="M1" i="24"/>
  <c r="K1" i="24"/>
  <c r="I1" i="24"/>
  <c r="G1" i="24"/>
  <c r="E1" i="24"/>
  <c r="C1" i="24"/>
  <c r="A1" i="22"/>
  <c r="A1" i="20"/>
  <c r="AC1" i="20"/>
  <c r="AA1" i="20"/>
  <c r="Y1" i="20"/>
  <c r="W1" i="20"/>
  <c r="U1" i="20"/>
  <c r="S1" i="20"/>
  <c r="Q1" i="20"/>
  <c r="O1" i="20"/>
  <c r="M1" i="20"/>
  <c r="K1" i="20"/>
  <c r="I1" i="20"/>
  <c r="G1" i="20"/>
  <c r="E1" i="20"/>
  <c r="C1" i="20"/>
  <c r="A1" i="18"/>
  <c r="E1" i="18"/>
  <c r="C1" i="18"/>
  <c r="A1" i="16"/>
  <c r="Q1" i="16"/>
  <c r="O1" i="16"/>
  <c r="M1" i="16"/>
  <c r="K1" i="16"/>
  <c r="I1" i="16"/>
  <c r="G1" i="16"/>
  <c r="E1" i="16"/>
  <c r="C1" i="16"/>
  <c r="A1" i="14"/>
  <c r="E1" i="14"/>
  <c r="C1" i="14"/>
  <c r="A1" i="12"/>
  <c r="A1" i="10"/>
  <c r="A1" i="8"/>
  <c r="A1" i="6"/>
  <c r="A1" i="5"/>
  <c r="A1" i="4"/>
</calcChain>
</file>

<file path=xl/connections.xml><?xml version="1.0" encoding="utf-8"?>
<connections xmlns="http://schemas.openxmlformats.org/spreadsheetml/2006/main">
  <connection id="1" keepAlive="1" name="Verbindung" type="5" refreshedVersion="4" saveData="1">
    <dbPr connection="Provider=MSDASQL.1;Persist Security Info=True;Extended Properties=&quot;DRIVER=SQL SERVER;SERVER=OEBFADBTVI00;UID=;Trusted_Connection=Yes;APP=Microsoft Office 2010;WSID=00232441EA71;DATABASE=pubs&quot;" command="SELECT 'Trade:'+TradeId+'/'+LegType+'/'+Currency+'/'+convert(varchar,Id) LegDataIdLU, T1.SeqId, T1.Amount, T1.StartDate_x000d__x000a_FROM ORE.dbo.PortfolioCashflowDataCashflow T1 INNER JOIN _x000d__x000a_ORE.dbo.PortfolioLegData T2 ON T1.LegDataId = T2.Id_x000d__x000a_"/>
  </connection>
  <connection id="2" keepAlive="1" name="Verbindung1" type="5" refreshedVersion="4" saveData="1">
    <dbPr connection="Provider=MSDASQL.1;Persist Security Info=True;Extended Properties=&quot;DRIVER=SQL SERVER;SERVER=OEBFADBTVI00;UID=;Trusted_Connection=Yes;APP=Microsoft Office 2010;WSID=00232441EA71;DATABASE=pubs&quot;" command="SELECT 'Trade:'+TradeId+'/'+LegType+'/'+Currency+'/'+convert(varchar,Id) LegDataIdLU, T1.SeqId, T1.Rate, T1.StartDate_x000d__x000a_FROM ORE.dbo.PortfolioFixedLegCPIRates T1 INNER JOIN _x000d__x000a_ORE.dbo.PortfolioLegData T2 ON T1.LegDataId = T2.Id_x000d__x000a_"/>
  </connection>
  <connection id="3" keepAlive="1" name="Verbindung10" type="5" refreshedVersion="4" saveData="1">
    <dbPr connection="Provider=MSDASQL.1;Persist Security Info=True;Extended Properties=&quot;DRIVER=SQL SERVER;SERVER=OEBFADBTVI00;UID=;Trusted_Connection=Yes;APP=Microsoft Office 2010;WSID=00232441EA71;DATABASE=pubs&quot;" command="SELECT 'Trade:'+TradeId+'/'+LegType+'/'+Currency+'/'+convert(varchar,Id) LegDataIdLU, T1.SeqId, T1.Notional, T1.startDate_x000d__x000a_FROM ORE.dbo.PortfolioLegNotionals T1 INNER JOIN _x000d__x000a_ORE.dbo.PortfolioLegData T2 ON T1.LegDataId = T2.Id_x000d__x000a_"/>
  </connection>
  <connection id="4" keepAlive="1" name="Verbindung11" type="5" refreshedVersion="4" saveData="1">
    <dbPr connection="Provider=MSDASQL.1;Persist Security Info=True;Extended Properties=&quot;DRIVER=SQL SERVER;SERVER=OEBFADBTVI00;UID=;Trusted_Connection=Yes;APP=Microsoft Office 2010;WSID=00232441EA71;DATABASE=pubs&quot;" command="SELECT T1.Id, 'TA/Trade:'+T3.TradeId+'/'+Type TradeActionIdLU, 'Trade:'+T4.TradeId+'/'+LegType+'/'+Currency+'/'+convert(varchar,T4.Id) LegDataIdLU, T1.StartDate, T1.EndDate, T1.Tenor, T8.value CalendarLU, T9.value ConventionLU, T10.value TermConventionLU, T11.value RuleNameLU, T12.value EndOfMonthLU, T1.FirstDate, T1.LastDate_x000d__x000a_FROM ORE.dbo.PortfolioScheduleDataRules T1 LEFT JOIN _x000d__x000a_ORE.dbo.PortfolioTradeActions T3 ON T1.TradeActionId = T3.Id INNER JOIN _x000d__x000a_ORE.dbo.PortfolioLegData T4 ON T1.LegDataId = T4.Id INNER JOIN _x000d__x000a_ORE.dbo.TypesCalendar T8 ON T1.Calendar = T8.value LEFT JOIN _x000d__x000a_ORE.dbo.TypesBusinessDayConvention T9 ON T1.Convention = T9.value LEFT JOIN _x000d__x000a_ORE.dbo.TypesBusinessDayConvention T10 ON T1.TermConvention = T10.value LEFT JOIN _x000d__x000a_ORE.dbo.TypesDateRule T11 ON T1.RuleName = T11.value LEFT JOIN _x000d__x000a_ORE.dbo.TypesBool T12 ON T1.EndOfMonth = T12.value_x000d__x000a_"/>
  </connection>
  <connection id="5" keepAlive="1" name="Verbindung13" type="5" refreshedVersion="4" saveData="1">
    <dbPr connection="Provider=MSDASQL.1;Persist Security Info=True;Extended Properties=&quot;DRIVER=SQL SERVER;SERVER=OEBFADBTVI00;UID=;Trusted_Connection=Yes;APP=Microsoft Office 2010;WSID=00232441EA71;DATABASE=pubs&quot;" command="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_x000a_FROM ORE.dbo.PortfolioSwaptionData T1 INNER JOIN _x000d__x000a_ORE.dbo.PortfolioTrades T2 ON T1.TradeId = T2.Id INNER JOIN _x000d__x000a_ORE.dbo.TypesLongShort T3 ON T1.OptionDataLongShort = T3.value INNER JOIN _x000d__x000a_ORE.dbo.TypesOptionType T4 ON T1.OptionDataOptionType = T4.value INNER JOIN _x000d__x000a_ORE.dbo.TypesOptionStyle T5 ON T1.OptionDataStyle = T5.value INNER JOIN _x000d__x000a_ORE.dbo.TypesOptionSettlement T6 ON T1.OptionDataSettlement = T6.value INNER JOIN _x000d__x000a_ORE.dbo.TypesBool T7 ON T1.OptionDataPayOffAtExpiry = T7.value INNER JOIN _x000d__x000a_ORE.dbo.TypesCurrencyCode T9 ON T1.OptionDataPremiumCurrency = T9.value_x000d__x000a_"/>
  </connection>
  <connection id="6" keepAlive="1" name="Verbindung14" type="5" refreshedVersion="4" saveData="1">
    <dbPr connection="Provider=MSDASQL.1;Persist Security Info=True;Extended Properties=&quot;DRIVER=SQL SERVER;SERVER=OEBFADBTVI00;UID=;Trusted_Connection=Yes;APP=Microsoft Office 2010;WSID=00232441EA71;DATABASE=pubs&quot;" command="SELECT Id+':'+TradeType+','+isnull(EnvelopeNettingSetId,'') TradeIdLU, T1.GroupingId_x000d__x000a_FROM ORE.dbo.PortfolioTradeGroupingIds T1 INNER JOIN _x000d__x000a_ORE.dbo.PortfolioTrades T2 ON T1.TradeId = T2.Id_x000d__x000a_ORDER BY 1 ASC, 2 ASC"/>
  </connection>
  <connection id="7" keepAlive="1" name="Verbindung15" type="5" refreshedVersion="4" saveData="1">
    <dbPr connection="Provider=MSDASQL.1;Persist Security Info=True;Extended Properties=&quot;DRIVER=SQL SERVER;SERVER=OEBFADBTVI00;UID=;Trusted_Connection=Yes;APP=Microsoft Office 2010;WSID=00232441EA71;DATABASE=pubs&quot;" command="SELECT T1.Id, T3.value TradeTypeLU, T4.value EnvelopeCounterPartyLU, Counterparty+':'+NettingSetId EnvelopeNettingSetIdLU, T1.AddFieldsAdditionalId_x000d__x000a_FROM ORE.dbo.PortfolioTrades T1 INNER JOIN _x000d__x000a_ORE.dbo.TypesOreTradeType T3 ON T1.TradeType = T3.value INNER JOIN _x000d__x000a_ORE.dbo.TypesParties T4 ON T1.EnvelopeCounterParty = T4.value LEFT JOIN _x000d__x000a_ORE.dbo.NettingSet T5 ON T1.EnvelopeNettingSetId = T5.NettingSetId_x000d__x000a_"/>
  </connection>
  <connection id="8" keepAlive="1" name="Verbindung2" type="5" refreshedVersion="4" saveData="1">
    <dbPr connection="Provider=MSDASQL.1;Persist Security Info=True;Extended Properties=&quot;DRIVER=SQL SERVER;SERVER=OEBFADBTVI00;UID=;Trusted_Connection=Yes;APP=Microsoft Office 2010;WSID=00232441EA71;DATABASE=pubs&quot;" command="SELECT 'Trade:'+TradeId+'/'+LegType+'/'+Currency+'/'+convert(varchar,Id) LegDataIdLU, T1.SeqId, T1.Cap, T1.StartDate_x000d__x000a_FROM ORE.dbo.PortfolioFloatingLegCaps T1 INNER JOIN _x000d__x000a_ORE.dbo.PortfolioLegData T2 ON T1.LegDataId = T2.Id_x000d__x000a_"/>
  </connection>
  <connection id="9" keepAlive="1" name="Verbindung3" type="5" refreshedVersion="4" saveData="1">
    <dbPr connection="Provider=MSDASQL.1;Persist Security Info=True;Extended Properties=&quot;DRIVER=SQL SERVER;SERVER=OEBFADBTVI00;UID=;Trusted_Connection=Yes;APP=Microsoft Office 2010;WSID=00232441EA71;DATABASE=pubs&quot;" command="SELECT 'Trade:'+TradeId+'/'+LegType+'/'+Currency+'/'+convert(varchar,Id) LegDataIdLU, T1.SeqId, T1.Floor, T1.StartDate_x000d__x000a_FROM ORE.dbo.PortfolioFloatingLegFloors T1 INNER JOIN _x000d__x000a_ORE.dbo.PortfolioLegData T2 ON T1.LegDataId = T2.Id_x000d__x000a_"/>
  </connection>
  <connection id="10" keepAlive="1" name="Verbindung4" type="5" refreshedVersion="4" saveData="1">
    <dbPr connection="Provider=MSDASQL.1;Persist Security Info=True;Extended Properties=&quot;DRIVER=SQL SERVER;SERVER=OEBFADBTVI00;UID=;Trusted_Connection=Yes;APP=Microsoft Office 2010;WSID=00232441EA71;DATABASE=pubs&quot;" command="SELECT 'Trade:'+TradeId+'/'+LegType+'/'+Currency+'/'+convert(varchar,Id) LegDataIdLU, T1.SeqId, T1.Gearing, T1.StartDate_x000d__x000a_FROM ORE.dbo.PortfolioFloatingLegGearings T1 INNER JOIN _x000d__x000a_ORE.dbo.PortfolioLegData T2 ON T1.LegDataId = T2.Id_x000d__x000a_"/>
  </connection>
  <connection id="11" keepAlive="1" name="Verbindung5" type="5" refreshedVersion="4" saveData="1">
    <dbPr connection="Provider=MSDASQL.1;Persist Security Info=True;Extended Properties=&quot;DRIVER=SQL SERVER;SERVER=OEBFADBTVI00;UID=;Trusted_Connection=Yes;APP=Microsoft Office 2010;WSID=00232441EA71;DATABASE=pubs&quot;" command="SELECT 'Trade:'+TradeId+'/'+LegType+'/'+Currency+'/'+convert(varchar,Id) LegDataIdLU, T1.SeqId, T1.Spread, T1.StartDate_x000d__x000a_FROM ORE.dbo.PortfolioFloatingLegSpreads T1 INNER JOIN _x000d__x000a_ORE.dbo.PortfolioLegData T2 ON T1.LegDataId = T2.Id_x000d__x000a_"/>
  </connection>
  <connection id="12" keepAlive="1" name="Verbindung6" type="5" refreshedVersion="4" saveData="1">
    <dbPr connection="Provider=MSDASQL.1;Persist Security Info=True;Extended Properties=&quot;DRIVER=SQL SERVER;SERVER=OEBFADBTVI00;UID=;Trusted_Connection=Yes;APP=Microsoft Office 2010;WSID=00232441EA71;DATABASE=pubs&quot;" command="SELECT T2.TradeType+':'+T2.Id TradeIdLU, T1.ValueDate, T4.value BoughtCurrencyLU, T1.BoughtAmount, T6.value SoldCurrencyLU, T1.SoldAmount_x000d__x000a_FROM ORE.dbo.PortfolioFxForwardData T1 INNER JOIN _x000d__x000a_ORE.dbo.PortfolioTrades T2 ON T1.TradeId = T2.Id INNER JOIN _x000d__x000a_ORE.dbo.TypesCurrencyCode T4 ON T1.BoughtCurrency = T4.value INNER JOIN _x000d__x000a_ORE.dbo.TypesCurrencyCode T6 ON T1.SoldCurrency = T6.value_x000d__x000a_"/>
  </connection>
  <connection id="13" keepAlive="1" name="Verbindung7" type="5" refreshedVersion="4" saveData="1">
    <dbPr connection="Provider=MSDASQL.1;Persist Security Info=True;Extended Properties=&quot;DRIVER=SQL SERVER;SERVER=OEBFADBTVI00;UID=;Trusted_Connection=Yes;APP=Microsoft Office 2010;WSID=00232441EA71;DATABASE=pubs&quot;" command="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_x000a_FROM ORE.dbo.PortfolioFxOptionData T1 INNER JOIN _x000d__x000a_ORE.dbo.PortfolioTrades T2 ON T1.TradeId = T2.Id INNER JOIN _x000d__x000a_ORE.dbo.TypesCurrencyCode T3 ON T1.BoughtCurrency = T3.value INNER JOIN _x000d__x000a_ORE.dbo.TypesCurrencyCode T5 ON T1.SoldCurrency = T5.value INNER JOIN _x000d__x000a_ORE.dbo.TypesLongShort T7 ON T1.OptionDataLongShort = T7.value INNER JOIN _x000d__x000a_ORE.dbo.TypesOptionType T8 ON T1.OptionDataOptionType = T8.value INNER JOIN _x000d__x000a_ORE.dbo.TypesOptionStyle T9 ON T1.OptionDataStyle = T9.value INNER JOIN _x000d__x000a_ORE.dbo.TypesOptionSettlement T10 ON T1.OptionDataSettlement = T10.value INNER JOIN _x000d__x000a_ORE.dbo.TypesBool T11 ON T1.OptionDataPayOffAtExpiry = T11.value INNER JOIN _x000d__x000a_ORE.dbo.TypesCurrencyCode T13 ON T1.OptionDataPremiumCurrency = T13.value_x000d__x000a_"/>
  </connection>
  <connection id="14" keepAlive="1" name="Verbindung8" type="5" refreshedVersion="4" saveData="1">
    <dbPr connection="Provider=MSDASQL.1;Persist Security Info=True;Extended Properties=&quot;DRIVER=SQL SERVER;SERVER=OEBFADBTVI00;UID=;Trusted_Connection=Yes;APP=Microsoft Office 2010;WSID=00232441EA71;DATABASE=pubs&quot;" command="SELECT 'Trade:'+TradeId+'/'+LegType+'/'+Currency+'/'+convert(varchar,Id) LegDataIdLU, T1.SeqId, T4.value TypeLU, T1.Value, T1.StartDate, T1.EndDate, T1.Frequency, T9.value UnderflowLU_x000d__x000a_FROM ORE.dbo.PortfolioLegAmortizations T1 INNER JOIN _x000d__x000a_ORE.dbo.PortfolioLegData T2 ON T1.LegDataId = T2.Id INNER JOIN _x000d__x000a_ORE.dbo.TypesAmortizationType T4 ON T1.Type = T4.value INNER JOIN _x000d__x000a_ORE.dbo.TypesBool T9 ON T1.Underflow = T9.value_x000d__x000a_"/>
  </connection>
  <connection id="15" keepAlive="1" name="Verbindung9" type="5" refreshedVersion="4" saveData="1">
    <dbPr connection="Provider=MSDASQL.1;Persist Security Info=True;Extended Properties=&quot;DRIVER=SQL SERVER;SERVER=OEBFADBTVI00;UID=;Trusted_Connection=Yes;APP=Microsoft Office 2010;WSID=00232441EA71;DATABASE=pubs&quot;" command="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_x000a_FROM ORE.dbo.PortfolioLegData T1 INNER JOIN _x000d__x000a_ORE.dbo.PortfolioTrades T3 ON T1.TradeId = T3.Id INNER JOIN _x000d__x000a_ORE.dbo.TypesBool T4 ON T1.Payer = T4.value INNER JOIN _x000d__x000a_ORE.dbo.TypesLegType T5 ON T1.LegType = T5.value INNER JOIN _x000d__x000a_ORE.dbo.TypesCurrencyCode T6 ON T1.Currency = T6.value LEFT JOIN _x000d__x000a_ORE.dbo.TypesBusinessDayConvention T7 ON T1.PaymentConvention = T7.value LEFT JOIN _x000d__x000a_ORE.dbo.TypesDayCounter T8 ON T1.DayCounter = T8.value LEFT JOIN _x000d__x000a_ORE.dbo.TypesBool T9 ON T1.NotionalInitialExchange = T9.value LEFT JOIN _x000d__x000a_ORE.dbo.TypesBool T10 ON T1.NotionalFinalExchange = T10.value LEFT JOIN _x000d__x000a_ORE.dbo.TypesBool T11 ON T1.NotionalAmortizingExchange = T11.value LEFT JOIN _x000d__x000a_ORE.dbo.TypesCurrencyCode T12 ON T1.FXResetForeignCurrency = T12.value LEFT JOIN _x000d__x000a_ORE.dbo.TypesIndexName T14 ON T1.FXResetFXIndex = T14.value LEFT JOIN _x000d__x000a_ORE.dbo.TypesIndexName T16 ON T1.FloatingLegIndexName = T16.value LEFT JOIN _x000d__x000a_ORE.dbo.TypesBool T17 ON T1.FloatingLegIsInArrears = T17.value LEFT JOIN _x000d__x000a_ORE.dbo.TypesBool T19 ON T1.FloatingLegIsAveraged = T19.value LEFT JOIN _x000d__x000a_ORE.dbo.TypesBool T20 ON T1.FloatingLegIsNotResettingXCCY = T20.value_x000d__x000a_"/>
  </connection>
</connections>
</file>

<file path=xl/sharedStrings.xml><?xml version="1.0" encoding="utf-8"?>
<sst xmlns="http://schemas.openxmlformats.org/spreadsheetml/2006/main" count="9386" uniqueCount="2063">
  <si>
    <t>SELECT 'Trade:'+TradeId+'/'+LegType+'/'+Currency+'/'+convert(varchar,Id) LegDataId,Id FROM ORE.dbo.PortfolioLegData ORDER BY TradeId</t>
  </si>
  <si>
    <t xml:space="preserve">SELECT 'Trade:'+TradeId+'/'+LegType+'/'+Currency+'/'+convert(varchar,Id) LegDataIdLU, T1.SeqId, T1.Amount, T1.StartDate_x000D_
FROM ORE.dbo.PortfolioCashflowDataCashflow T1 INNER JOIN _x000D_
ORE.dbo.PortfolioLegData T2 ON T1.LegDataId = T2.Id_x000D_
</t>
  </si>
  <si>
    <t>LegDataIdLU</t>
  </si>
  <si>
    <t>SeqId</t>
  </si>
  <si>
    <t>Amount</t>
  </si>
  <si>
    <t>StartDate</t>
  </si>
  <si>
    <t>LegDataId</t>
  </si>
  <si>
    <t xml:space="preserve">SELECT 'Trade:'+TradeId+'/'+LegType+'/'+Currency+'/'+convert(varchar,Id) LegDataIdLU, T1.SeqId, T1.Rate, T1.StartDate_x000D_
FROM ORE.dbo.PortfolioFixedLegCPIRates T1 INNER JOIN _x000D_
ORE.dbo.PortfolioLegData T2 ON T1.LegDataId = T2.Id_x000D_
</t>
  </si>
  <si>
    <t>Rate</t>
  </si>
  <si>
    <t xml:space="preserve">SELECT 'Trade:'+TradeId+'/'+LegType+'/'+Currency+'/'+convert(varchar,Id) LegDataIdLU, T1.SeqId, T1.Cap, T1.StartDate_x000D_
FROM ORE.dbo.PortfolioFloatingLegCaps T1 INNER JOIN _x000D_
ORE.dbo.PortfolioLegData T2 ON T1.LegDataId = T2.Id_x000D_
</t>
  </si>
  <si>
    <t>Cap</t>
  </si>
  <si>
    <t xml:space="preserve">SELECT 'Trade:'+TradeId+'/'+LegType+'/'+Currency+'/'+convert(varchar,Id) LegDataIdLU, T1.SeqId, T1.Floor, T1.StartDate_x000D_
FROM ORE.dbo.PortfolioFloatingLegFloors T1 INNER JOIN _x000D_
ORE.dbo.PortfolioLegData T2 ON T1.LegDataId = T2.Id_x000D_
</t>
  </si>
  <si>
    <t>Floor</t>
  </si>
  <si>
    <t xml:space="preserve">SELECT 'Trade:'+TradeId+'/'+LegType+'/'+Currency+'/'+convert(varchar,Id) LegDataIdLU, T1.SeqId, T1.Gearing, T1.StartDate_x000D_
FROM ORE.dbo.PortfolioFloatingLegGearings T1 INNER JOIN _x000D_
ORE.dbo.PortfolioLegData T2 ON T1.LegDataId = T2.Id_x000D_
</t>
  </si>
  <si>
    <t>Gearing</t>
  </si>
  <si>
    <t xml:space="preserve">SELECT 'Trade:'+TradeId+'/'+LegType+'/'+Currency+'/'+convert(varchar,Id) LegDataIdLU, T1.SeqId, T1.Spread, T1.StartDate_x000D_
FROM ORE.dbo.PortfolioFloatingLegSpreads T1 INNER JOIN _x000D_
ORE.dbo.PortfolioLegData T2 ON T1.LegDataId = T2.Id_x000D_
</t>
  </si>
  <si>
    <t>Spread</t>
  </si>
  <si>
    <t>SELECT T1.TradeType+':'+T1.Id TradeId, T1.Id FROM ORE.dbo.PortfolioTrades T1 ORDER BY TradeId</t>
  </si>
  <si>
    <t>SELECT  T1.value BoughtCurrency, T1.value FROM ORE.dbo.TypesCurrencyCode T1 ORDER BY value</t>
  </si>
  <si>
    <t>SELECT  T1.value SoldCurrency, T1.value FROM ORE.dbo.TypesCurrencyCode T1 ORDER BY value</t>
  </si>
  <si>
    <t xml:space="preserve">SELECT T2.TradeType+':'+T2.Id TradeIdLU, T1.ValueDate, T4.value BoughtCurrencyLU, T1.BoughtAmount, T6.value SoldCurrencyLU, T1.SoldAmount_x000D_
FROM ORE.dbo.PortfolioFxForwardData T1 INNER JOIN _x000D_
ORE.dbo.PortfolioTrades T2 ON T1.TradeId = T2.Id INNER JOIN _x000D_
ORE.dbo.TypesCurrencyCode T4 ON T1.BoughtCurrency = T4.value INNER JOIN _x000D_
ORE.dbo.TypesCurrencyCode T6 ON T1.SoldCurrency = T6.value_x000D_
</t>
  </si>
  <si>
    <t>EUR</t>
  </si>
  <si>
    <t>GBP</t>
  </si>
  <si>
    <t>USD</t>
  </si>
  <si>
    <t>TradeIdLU</t>
  </si>
  <si>
    <t>ValueDate</t>
  </si>
  <si>
    <t>BoughtCurrencyLU</t>
  </si>
  <si>
    <t>BoughtAmount</t>
  </si>
  <si>
    <t>SoldCurrencyLU</t>
  </si>
  <si>
    <t>SoldAmount</t>
  </si>
  <si>
    <t>TradeId</t>
  </si>
  <si>
    <t>BoughtCurrency</t>
  </si>
  <si>
    <t>SoldCurrency</t>
  </si>
  <si>
    <t>SELECT T1.value BoughtCurrency,T1.value FROM ORE.dbo.TypesCurrencyCode T1 ORDER BY T1.value</t>
  </si>
  <si>
    <t>SELECT T1.value SoldCurrency, T1.value FROM ORE.dbo.TypesCurrencyCode T1 ORDER BY T1.value</t>
  </si>
  <si>
    <t>SELECT T1.value OptionDataLongShort,T1.value FROM ORE.dbo.TypesLongShort T1 ORDER BY T1.value</t>
  </si>
  <si>
    <t>SELECT T1.value OptionDataOptionType,T1.value FROM ORE.dbo.TypesOptionType T1 ORDER BY T1.value</t>
  </si>
  <si>
    <t>SELECT T1.value OptionDataStyle,T1.value FROM ORE.dbo.TypesOptionStyle T1 ORDER BY T1.value</t>
  </si>
  <si>
    <t>SELECT T1.value OptionDataSettlement,T1.value FROM ORE.dbo.TypesOptionSettlement T1 ORDER BY value</t>
  </si>
  <si>
    <t>SELECT T1.value OptionDataPayOffAtExpiry,T1.value FROM ORE.dbo.TypesBool T1 ORDER BY value</t>
  </si>
  <si>
    <t>SELECT T1.value OptionDataPremiumCurrency,T1.value FROM ORE.dbo.TypesCurrencyCode T1 ORDER BY T1.value</t>
  </si>
  <si>
    <t xml:space="preserve">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
FROM ORE.dbo.PortfolioFxOptionData T1 INNER JOIN _x000D_
ORE.dbo.PortfolioTrades T2 ON T1.TradeId = T2.Id INNER JOIN _x000D_
ORE.dbo.TypesCurrencyCode T3 ON T1.BoughtCurrency = T3.value INNER JOIN _x000D_
ORE.dbo.TypesCurrencyCode T5 ON T1.SoldCurrency = T5.value INNER JOIN _x000D_
ORE.dbo.TypesLongShort T7 ON T1.OptionDataLongShort = T7.value INNER JOIN _x000D_
ORE.dbo.TypesOptionType T8 ON T1.OptionDataOptionType = T8.value INNER JOIN _x000D_
ORE.dbo.TypesOptionStyle T9 ON T1.OptionDataStyle = T9.value INNER JOIN _x000D_
ORE.dbo.TypesOptionSettlement T10 ON T1.OptionDataSettlement = T10.value INNER JOIN _x000D_
ORE.dbo.TypesBool T11 ON T1.OptionDataPayOffAtExpiry = T11.value INNER JOIN _x000D_
ORE.dbo.TypesCurrencyCode T13 ON T1.OptionDataPremiumCurrency = T13.value_x000D_
</t>
  </si>
  <si>
    <t>FALSE</t>
  </si>
  <si>
    <t>TRUE</t>
  </si>
  <si>
    <t>OptionDataLongShortLU</t>
  </si>
  <si>
    <t>OptionDataOptionTypeLU</t>
  </si>
  <si>
    <t>OptionDataStyleLU</t>
  </si>
  <si>
    <t>OptionDataSettlementLU</t>
  </si>
  <si>
    <t>OptionDataPayOffAtExpiryLU</t>
  </si>
  <si>
    <t>OptionDataPremiumAmount</t>
  </si>
  <si>
    <t>OptionDataPremiumCurrencyLU</t>
  </si>
  <si>
    <t>OptionDataPremiumPayDate</t>
  </si>
  <si>
    <t>OptionDataLongShort</t>
  </si>
  <si>
    <t>OptionDataOptionType</t>
  </si>
  <si>
    <t>OptionDataStyle</t>
  </si>
  <si>
    <t>OptionDataSettlement</t>
  </si>
  <si>
    <t>OptionDataPayOffAtExpiry</t>
  </si>
  <si>
    <t>OptionDataPremiumCurrency</t>
  </si>
  <si>
    <t>SELECT T1.value Type,T1.value FROM ORE.dbo.TypesAmortizationType T1 ORDER BY T1.value</t>
  </si>
  <si>
    <t>SELECT T1.value Underflow,T1.value FROM ORE.dbo.TypesBool T1 ORDER BY T1.value</t>
  </si>
  <si>
    <t xml:space="preserve">SELECT 'Trade:'+TradeId+'/'+LegType+'/'+Currency+'/'+convert(varchar,Id) LegDataIdLU, T1.SeqId, T4.value TypeLU, T1.Value, T1.StartDate, T1.EndDate, T1.Frequency, T9.value UnderflowLU_x000D_
FROM ORE.dbo.PortfolioLegAmortizations T1 INNER JOIN _x000D_
ORE.dbo.PortfolioLegData T2 ON T1.LegDataId = T2.Id INNER JOIN _x000D_
ORE.dbo.TypesAmortizationType T4 ON T1.Type = T4.value INNER JOIN _x000D_
ORE.dbo.TypesBool T9 ON T1.Underflow = T9.value_x000D_
</t>
  </si>
  <si>
    <t>Annuity</t>
  </si>
  <si>
    <t>FixedAmount</t>
  </si>
  <si>
    <t>RelativeToInitialNotional</t>
  </si>
  <si>
    <t>RelativeToPreviousNotional</t>
  </si>
  <si>
    <t>TypeLU</t>
  </si>
  <si>
    <t>Value</t>
  </si>
  <si>
    <t>EndDate</t>
  </si>
  <si>
    <t>Frequency</t>
  </si>
  <si>
    <t>UnderflowLU</t>
  </si>
  <si>
    <t>1Y</t>
  </si>
  <si>
    <t>Type</t>
  </si>
  <si>
    <t>Underflow</t>
  </si>
  <si>
    <t>SELECT T1.value Payer, T1.value FROM ORE.dbo.TypesBool T1 ORDER BY value</t>
  </si>
  <si>
    <t>SELECT T1.value LegType, T1.value FROM ORE.dbo.TypesLegType T1 ORDER BY value</t>
  </si>
  <si>
    <t>SELECT  T1.value Currency, T1.value FROM ORE.dbo.TypesCurrencyCode T1 ORDER BY value</t>
  </si>
  <si>
    <t>SELECT  T1.value PaymentConvention, T1.value FROM ORE.dbo.TypesBusinessDayConvention T1 ORDER BY value</t>
  </si>
  <si>
    <t>SELECT  T1.value DayCounter, T1.value FROM ORE.dbo.TypesDayCounter T1 ORDER BY value</t>
  </si>
  <si>
    <t>SELECT  T1.value NotionalInitialExchange, T1.value FROM ORE.dbo.TypesBool T1 ORDER BY value</t>
  </si>
  <si>
    <t>SELECT  T1.value  NotionalFinalExchange, T1.value FROM ORE.dbo.TypesBool T1 ORDER BY value</t>
  </si>
  <si>
    <t>SELECT  T1.value  NotionalAmortizingExchange, T1.value FROM ORE.dbo.TypesBool T1 ORDER BY value</t>
  </si>
  <si>
    <t>SELECT  T1.value FXResetForeignCurrency, T1.value FROM ORE.dbo.TypesCurrencyCode T1 ORDER BY value</t>
  </si>
  <si>
    <t>SELECT T1.value FXResetFXIndex,T1.value FROM ORE.dbo.TypesIndexName T1 ORDER BY value</t>
  </si>
  <si>
    <t>SELECT T1.value FloatingLegIndexName,T1.value FROM ORE.dbo.TypesIndexName T1 ORDER BY value</t>
  </si>
  <si>
    <t>SELECT  T1.value FloatingLegIsInArrears, T1.value FROM ORE.dbo.TypesBool T1 ORDER BY value</t>
  </si>
  <si>
    <t>SELECT  T1.value FloatingLegIsAveraged, T1.value FROM ORE.dbo.TypesBool T1 ORDER BY value</t>
  </si>
  <si>
    <t>SELECT  T1.value FloatingLegIsNotResettingXCCY, T1.value FROM ORE.dbo.TypesBool T1 ORDER BY value</t>
  </si>
  <si>
    <t xml:space="preserve">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
FROM ORE.dbo.PortfolioLegData T1 INNER JOIN _x000D_
ORE.dbo.PortfolioTrades T3 ON T1.TradeId = T3.Id INNER JOIN _x000D_
ORE.dbo.TypesBool T4 ON T1.Payer = T4.value INNER JOIN _x000D_
ORE.dbo.TypesLegType T5 ON T1.LegType = T5.value INNER JOIN _x000D_
ORE.dbo.TypesCurrencyCode T6 ON T1.Currency = T6.value LEFT JOIN _x000D_
ORE.dbo.TypesBusinessDayConvention T7 ON T1.PaymentConvention = T7.value LEFT JOIN _x000D_
ORE.dbo.TypesDayCounter T8 ON T1.DayCounter = T8.value LEFT JOIN _x000D_
ORE.dbo.TypesBool T9 ON T1.NotionalInitialExchange = T9.value LEFT JOIN _x000D_
ORE.dbo.TypesBool T10 ON T1.NotionalFinalExchange = T10.value LEFT JOIN _x000D_
ORE.dbo.TypesBool T11 ON T1.NotionalAmortizingExchange = T11.value LEFT JOIN _x000D_
ORE.dbo.TypesCurrencyCode T12 ON T1.FXResetForeignCurrency = T12.value LEFT JOIN _x000D_
ORE.dbo.TypesIndexName T14 ON T1.FXResetFXIndex = T14.value LEFT JOIN _x000D_
ORE.dbo.TypesIndexName T16 ON T1.FloatingLegIndexName = T16.value LEFT JOIN _x000D_
ORE.dbo.TypesBool T17 ON T1.FloatingLegIsInArrears = T17.value LEFT JOIN _x000D_
ORE.dbo.TypesBool T19 ON T1.FloatingLegIsAveraged = T19.value LEFT JOIN _x000D_
ORE.dbo.TypesBool T20 ON T1.FloatingLegIsNotResettingXCCY = T20.value_x000D_
</t>
  </si>
  <si>
    <t>Cashflow</t>
  </si>
  <si>
    <t>CPI</t>
  </si>
  <si>
    <t>Fixed</t>
  </si>
  <si>
    <t>Floating</t>
  </si>
  <si>
    <t>YY</t>
  </si>
  <si>
    <t>F</t>
  </si>
  <si>
    <t>Following</t>
  </si>
  <si>
    <t>MF</t>
  </si>
  <si>
    <t>ModifiedFollowing</t>
  </si>
  <si>
    <t>Unadjusted</t>
  </si>
  <si>
    <t>30/360</t>
  </si>
  <si>
    <t>A360</t>
  </si>
  <si>
    <t>A365</t>
  </si>
  <si>
    <t>ACT/360</t>
  </si>
  <si>
    <t>ACT/ACT</t>
  </si>
  <si>
    <t>T360</t>
  </si>
  <si>
    <t>EUR-EURIBOR-3M</t>
  </si>
  <si>
    <t>EUR-EURIBOR-6M</t>
  </si>
  <si>
    <t>FX-ECB-EUR-USD</t>
  </si>
  <si>
    <t>GBP-LIBOR-6M</t>
  </si>
  <si>
    <t>USD-FedFunds</t>
  </si>
  <si>
    <t>USD-LIBOR-3M</t>
  </si>
  <si>
    <t>USD-LIBOR-6M</t>
  </si>
  <si>
    <t>Id</t>
  </si>
  <si>
    <t>PayerLU</t>
  </si>
  <si>
    <t>LegTypeLU</t>
  </si>
  <si>
    <t>CurrencyLU</t>
  </si>
  <si>
    <t>PaymentConventionLU</t>
  </si>
  <si>
    <t>DayCounterLU</t>
  </si>
  <si>
    <t>NotionalInitialExchangeLU</t>
  </si>
  <si>
    <t>NotionalFinalExchangeLU</t>
  </si>
  <si>
    <t>NotionalAmortizingExchangeLU</t>
  </si>
  <si>
    <t>FXResetForeignCurrencyLU</t>
  </si>
  <si>
    <t>FXResetForeignAmount</t>
  </si>
  <si>
    <t>FXResetFXIndexLU</t>
  </si>
  <si>
    <t>FXResetFixingDays</t>
  </si>
  <si>
    <t>FloatingLegIndexNameLU</t>
  </si>
  <si>
    <t>FloatingLegIsInArrearsLU</t>
  </si>
  <si>
    <t>FloatingLegFixingDays</t>
  </si>
  <si>
    <t>FloatingLegIsAveragedLU</t>
  </si>
  <si>
    <t>FloatingLegIsNotResettingXCCYLU</t>
  </si>
  <si>
    <t>FloatingLegNakedOption</t>
  </si>
  <si>
    <t>Payer</t>
  </si>
  <si>
    <t>LegType</t>
  </si>
  <si>
    <t>Currency</t>
  </si>
  <si>
    <t>PaymentConvention</t>
  </si>
  <si>
    <t>DayCounter</t>
  </si>
  <si>
    <t>NotionalInitialExchange</t>
  </si>
  <si>
    <t>NotionalFinalExchange</t>
  </si>
  <si>
    <t>NotionalAmortizingExchange</t>
  </si>
  <si>
    <t>FXResetForeignCurrency</t>
  </si>
  <si>
    <t>FXResetFXIndex</t>
  </si>
  <si>
    <t>FloatingLegIndexName</t>
  </si>
  <si>
    <t>FloatingLegIsInArrears</t>
  </si>
  <si>
    <t>FloatingLegIsAveraged</t>
  </si>
  <si>
    <t>FloatingLegIsNotResettingXCCY</t>
  </si>
  <si>
    <t xml:space="preserve">SELECT 'Trade:'+TradeId+'/'+LegType+'/'+Currency+'/'+convert(varchar,Id) LegDataIdLU, T1.SeqId, T1.Notional, T1.startDate_x000D_
FROM ORE.dbo.PortfolioLegNotionals T1 INNER JOIN _x000D_
ORE.dbo.PortfolioLegData T2 ON T1.LegDataId = T2.Id_x000D_
</t>
  </si>
  <si>
    <t>Notional</t>
  </si>
  <si>
    <t>startDate</t>
  </si>
  <si>
    <t>SELECT 'TA/Trade:'+T1.TradeId+'/'+Type TradeActionId,T1.Id FROM ORE.dbo.PortfolioTradeActions T1 ORDER BY TradeId</t>
  </si>
  <si>
    <t>SELECT 'Trade:'+T1.TradeId+'/'+LegType+'/'+Currency+'/'+convert(varchar,T1.Id) LegDataId,T1.Id FROM ORE.dbo.PortfolioLegData T1 ORDER BY TradeId</t>
  </si>
  <si>
    <t>SELECT T1.value Calendar,T1.value FROM ORE.dbo.TypesCalendar T1 ORDER BY value</t>
  </si>
  <si>
    <t>SELECT T1.value Convention,T1.value FROM ORE.dbo.TypesBusinessDayConvention T1 ORDER BY value</t>
  </si>
  <si>
    <t>SELECT T1.value TermConvention,T1.value FROM ORE.dbo.TypesBusinessDayConvention T1 ORDER BY value</t>
  </si>
  <si>
    <t>SELECT T1.value RuleName,T1.value FROM ORE.dbo.TypesDateRule T1 ORDER BY value</t>
  </si>
  <si>
    <t>SELECT T1.value EndOfMonth,T1.value FROM ORE.dbo.TypesBool T1 ORDER BY value</t>
  </si>
  <si>
    <t xml:space="preserve">SELECT T1.Id, 'TA/Trade:'+T3.TradeId+'/'+Type TradeActionIdLU, 'Trade:'+T4.TradeId+'/'+LegType+'/'+Currency+'/'+convert(varchar,T4.Id) LegDataIdLU, T1.StartDate, T1.EndDate, T1.Tenor, T8.value CalendarLU, T9.value ConventionLU, T10.value TermConventionLU, T11.value RuleNameLU, T12.value EndOfMonthLU, T1.FirstDate, T1.LastDate_x000D_
FROM ORE.dbo.PortfolioScheduleDataRules T1 LEFT JOIN _x000D_
ORE.dbo.PortfolioTradeActions T3 ON T1.TradeActionId = T3.Id INNER JOIN _x000D_
ORE.dbo.PortfolioLegData T4 ON T1.LegDataId = T4.Id INNER JOIN _x000D_
ORE.dbo.TypesCalendar T8 ON T1.Calendar = T8.value LEFT JOIN _x000D_
ORE.dbo.TypesBusinessDayConvention T9 ON T1.Convention = T9.value LEFT JOIN _x000D_
ORE.dbo.TypesBusinessDayConvention T10 ON T1.TermConvention = T10.value LEFT JOIN _x000D_
ORE.dbo.TypesDateRule T11 ON T1.RuleName = T11.value LEFT JOIN _x000D_
ORE.dbo.TypesBool T12 ON T1.EndOfMonth = T12.value_x000D_
</t>
  </si>
  <si>
    <t>TARGET</t>
  </si>
  <si>
    <t>UK</t>
  </si>
  <si>
    <t>US</t>
  </si>
  <si>
    <t>Backward</t>
  </si>
  <si>
    <t>CDS2015</t>
  </si>
  <si>
    <t>Forward</t>
  </si>
  <si>
    <t>TradeActionIdLU</t>
  </si>
  <si>
    <t>Tenor</t>
  </si>
  <si>
    <t>CalendarLU</t>
  </si>
  <si>
    <t>ConventionLU</t>
  </si>
  <si>
    <t>TermConventionLU</t>
  </si>
  <si>
    <t>RuleNameLU</t>
  </si>
  <si>
    <t>EndOfMonthLU</t>
  </si>
  <si>
    <t>FirstDate</t>
  </si>
  <si>
    <t>LastDate</t>
  </si>
  <si>
    <t>6M</t>
  </si>
  <si>
    <t>3M</t>
  </si>
  <si>
    <t>TradeActionId</t>
  </si>
  <si>
    <t>Calendar</t>
  </si>
  <si>
    <t>Convention</t>
  </si>
  <si>
    <t>TermConvention</t>
  </si>
  <si>
    <t>RuleName</t>
  </si>
  <si>
    <t>EndOfMonth</t>
  </si>
  <si>
    <t>SELECT T1.value OptionDataLongShort,T1.value FROM ORE.dbo.TypesLongShort T1 ORDER BY value</t>
  </si>
  <si>
    <t>SELECT T1.value OptionDataOptionType,T1.value FROM ORE.dbo.TypesOptionType T1 ORDER BY value</t>
  </si>
  <si>
    <t>SELECT T1.value OptionDataStyle,T1.value FROM ORE.dbo.TypesOptionStyle T1 ORDER BY value</t>
  </si>
  <si>
    <t>SELECT T1.value OptionDataPremiumCurrency,T1.value FROM ORE.dbo.TypesCurrencyCode T1 ORDER BY value</t>
  </si>
  <si>
    <t xml:space="preserve">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
FROM ORE.dbo.PortfolioSwaptionData T1 INNER JOIN _x000D_
ORE.dbo.PortfolioTrades T2 ON T1.TradeId = T2.Id INNER JOIN _x000D_
ORE.dbo.TypesLongShort T3 ON T1.OptionDataLongShort = T3.value INNER JOIN _x000D_
ORE.dbo.TypesOptionType T4 ON T1.OptionDataOptionType = T4.value INNER JOIN _x000D_
ORE.dbo.TypesOptionStyle T5 ON T1.OptionDataStyle = T5.value INNER JOIN _x000D_
ORE.dbo.TypesOptionSettlement T6 ON T1.OptionDataSettlement = T6.value INNER JOIN _x000D_
ORE.dbo.TypesBool T7 ON T1.OptionDataPayOffAtExpiry = T7.value INNER JOIN _x000D_
ORE.dbo.TypesCurrencyCode T9 ON T1.OptionDataPremiumCurrency = T9.value_x000D_
</t>
  </si>
  <si>
    <t>SELECT Id+':'+TradeType+','+isnull(EnvelopeNettingSetId,'') TradeId,Id FROM ORE.dbo.PortfolioTrades ORDER BY Id</t>
  </si>
  <si>
    <t>SELECT Id+':'+TradeType+','+isnull(EnvelopeNettingSetId,'') TradeIdLU, T1.GroupingId_x000D_
FROM ORE.dbo.PortfolioTradeGroupingIds T1 INNER JOIN _x000D_
ORE.dbo.PortfolioTrades T2 ON T1.TradeId = T2.Id_x000D_
ORDER BY 1 ASC, 2 ASC</t>
  </si>
  <si>
    <t>GroupingId</t>
  </si>
  <si>
    <t>SELECT T1.value TradeType,T1.value FROM ORE.dbo.TypesOreTradeType T1 ORDER BY value</t>
  </si>
  <si>
    <t>SELECT T1.value EnvelopeCounterParty,T1.value FROM ORE.dbo.TypesParties T1 ORDER BY value</t>
  </si>
  <si>
    <t>SELECT Counterparty+':'+NettingSetId EnvelopeNettingSetId,NettingSetId FROM ORE.dbo.NettingSet ORDER BY Counterparty</t>
  </si>
  <si>
    <t xml:space="preserve">SELECT T1.Id, T3.value TradeTypeLU, T4.value EnvelopeCounterPartyLU, Counterparty+':'+NettingSetId EnvelopeNettingSetIdLU, T1.AddFieldsAdditionalId_x000D_
FROM ORE.dbo.PortfolioTrades T1 INNER JOIN _x000D_
ORE.dbo.TypesOreTradeType T3 ON T1.TradeType = T3.value INNER JOIN _x000D_
ORE.dbo.TypesParties T4 ON T1.EnvelopeCounterParty = T4.value LEFT JOIN _x000D_
ORE.dbo.NettingSet T5 ON T1.EnvelopeNettingSetId = T5.NettingSetId_x000D_
</t>
  </si>
  <si>
    <t>Bond</t>
  </si>
  <si>
    <t>CapFloor</t>
  </si>
  <si>
    <t>CreditDefaultSwap</t>
  </si>
  <si>
    <t>EquityForward</t>
  </si>
  <si>
    <t>EquityOption</t>
  </si>
  <si>
    <t>ForwardRateAgreement</t>
  </si>
  <si>
    <t>FxForward</t>
  </si>
  <si>
    <t>FxOption</t>
  </si>
  <si>
    <t>Swap</t>
  </si>
  <si>
    <t>Swaption</t>
  </si>
  <si>
    <t>TradeTypeLU</t>
  </si>
  <si>
    <t>EnvelopeCounterPartyLU</t>
  </si>
  <si>
    <t>EnvelopeNettingSetIdLU</t>
  </si>
  <si>
    <t>AddFieldsAdditionalId</t>
  </si>
  <si>
    <t>TradeType</t>
  </si>
  <si>
    <t>EnvelopeCounterParty</t>
  </si>
  <si>
    <t>EnvelopeNettingSetId</t>
  </si>
  <si>
    <t>Trade:106/Fixed/EUR/21</t>
  </si>
  <si>
    <t>Trade:106/Fixed/EUR/22</t>
  </si>
  <si>
    <t>Trade:108/Fixed/EUR/23</t>
  </si>
  <si>
    <t>Trade:108/Fixed/EUR/24</t>
  </si>
  <si>
    <t>Trade:109/Fixed/EUR/25</t>
  </si>
  <si>
    <t>Trade:109/Fixed/EUR/26</t>
  </si>
  <si>
    <t>Trade:1225/Fixed/EUR/11</t>
  </si>
  <si>
    <t>Trade:1225/Fixed/CAD/12</t>
  </si>
  <si>
    <t>Trade:1226/Fixed/EUR/13</t>
  </si>
  <si>
    <t>Trade:1226/Fixed/CAD/14</t>
  </si>
  <si>
    <t>Trade:1227/Fixed/CAD/15</t>
  </si>
  <si>
    <t>Trade:1227/Fixed/EUR/16</t>
  </si>
  <si>
    <t>Trade:129/Fixed/EUR/27</t>
  </si>
  <si>
    <t>Trade:129/Floating/EUR/28</t>
  </si>
  <si>
    <t>Trade:131/Fixed/EUR/29</t>
  </si>
  <si>
    <t>Trade:131/Floating/EUR/30</t>
  </si>
  <si>
    <t>Trade:1555/Fixed/EUR/85</t>
  </si>
  <si>
    <t>Trade:1555/Floating/EUR/86</t>
  </si>
  <si>
    <t>Trade:1558/Floating/EUR/87</t>
  </si>
  <si>
    <t>Trade:1558/Fixed/EUR/88</t>
  </si>
  <si>
    <t>Trade:173/Fixed/EUR/31</t>
  </si>
  <si>
    <t>Trade:173/Floating/EUR/32</t>
  </si>
  <si>
    <t>Trade:175/Fixed/EUR/33</t>
  </si>
  <si>
    <t>Trade:175/Floating/EUR/34</t>
  </si>
  <si>
    <t>Trade:177/Floating/EUR/35</t>
  </si>
  <si>
    <t>Trade:177/Fixed/EUR/36</t>
  </si>
  <si>
    <t>Trade:249/Fixed/EUR/37</t>
  </si>
  <si>
    <t>Trade:249/Fixed/EUR/38</t>
  </si>
  <si>
    <t>Trade:255/Floating/EUR/39</t>
  </si>
  <si>
    <t>Trade:255/Fixed/EUR/40</t>
  </si>
  <si>
    <t>Trade:26/Floating/EUR/19</t>
  </si>
  <si>
    <t>Trade:26/Fixed/EUR/20</t>
  </si>
  <si>
    <t>Trade:304/Fixed/EUR/41</t>
  </si>
  <si>
    <t>Trade:304/Floating/EUR/42</t>
  </si>
  <si>
    <t>Trade:314/Floating/EUR/17</t>
  </si>
  <si>
    <t>Trade:314/Fixed/EUR/18</t>
  </si>
  <si>
    <t>Trade:361/Fixed/EUR/43</t>
  </si>
  <si>
    <t>Trade:361/Floating/EUR/44</t>
  </si>
  <si>
    <t>Trade:365/Fixed/EUR/45</t>
  </si>
  <si>
    <t>Trade:365/Fixed/EUR/46</t>
  </si>
  <si>
    <t>Trade:369/Fixed/EUR/47</t>
  </si>
  <si>
    <t>Trade:369/Fixed/EUR/48</t>
  </si>
  <si>
    <t>Trade:374/Fixed/EUR/49</t>
  </si>
  <si>
    <t>Trade:374/Fixed/EUR/50</t>
  </si>
  <si>
    <t>Trade:391/Fixed/EUR/51</t>
  </si>
  <si>
    <t>Trade:391/Fixed/EUR/52</t>
  </si>
  <si>
    <t>Trade:392/Fixed/EUR/53</t>
  </si>
  <si>
    <t>Trade:392/Fixed/EUR/54</t>
  </si>
  <si>
    <t>Trade:397/Floating/EUR/55</t>
  </si>
  <si>
    <t>Trade:397/Fixed/EUR/56</t>
  </si>
  <si>
    <t>Trade:414/Fixed/EUR/57</t>
  </si>
  <si>
    <t>Trade:414/Floating/EUR/58</t>
  </si>
  <si>
    <t>Trade:416/Fixed/EUR/59</t>
  </si>
  <si>
    <t>Trade:416/Floating/EUR/60</t>
  </si>
  <si>
    <t>Trade:419/Floating/EUR/61</t>
  </si>
  <si>
    <t>Trade:419/Fixed/EUR/62</t>
  </si>
  <si>
    <t>Trade:421/Fixed/EUR/63</t>
  </si>
  <si>
    <t>Trade:421/Fixed/EUR/64</t>
  </si>
  <si>
    <t>Trade:422/Fixed/EUR/65</t>
  </si>
  <si>
    <t>Trade:422/Fixed/EUR/66</t>
  </si>
  <si>
    <t>Trade:425/Fixed/EUR/67</t>
  </si>
  <si>
    <t>Trade:425/Fixed/EUR/68</t>
  </si>
  <si>
    <t>Trade:426/Fixed/EUR/69</t>
  </si>
  <si>
    <t>Trade:426/Fixed/EUR/70</t>
  </si>
  <si>
    <t>Trade:427/Floating/EUR/71</t>
  </si>
  <si>
    <t>Trade:427/Fixed/EUR/72</t>
  </si>
  <si>
    <t>Trade:458/Fixed/EUR/73</t>
  </si>
  <si>
    <t>Trade:458/Floating/EUR/74</t>
  </si>
  <si>
    <t>Trade:478/Floating/EUR/9</t>
  </si>
  <si>
    <t>Trade:478/Fixed/GBP/10</t>
  </si>
  <si>
    <t>Trade:56200108/Fixed/EUR/3</t>
  </si>
  <si>
    <t>Trade:56200108/Floating/EUR/4</t>
  </si>
  <si>
    <t>Trade:56200108/Cashflow/EUR/109</t>
  </si>
  <si>
    <t>Trade:56200108/Cashflow/EUR/110</t>
  </si>
  <si>
    <t>Trade:56200110/Cashflow/EUR/111</t>
  </si>
  <si>
    <t>Trade:56200110/Cashflow/EUR/112</t>
  </si>
  <si>
    <t>Trade:56200110/Floating/EUR/5</t>
  </si>
  <si>
    <t>Trade:56200110/Fixed/EUR/6</t>
  </si>
  <si>
    <t>Trade:56200173/Floating/EUR/7</t>
  </si>
  <si>
    <t>Trade:56200173/Fixed/EUR/8</t>
  </si>
  <si>
    <t>Trade:56200173/Cashflow/EUR/113</t>
  </si>
  <si>
    <t>Trade:56200173/Cashflow/EUR/114</t>
  </si>
  <si>
    <t>Trade:56200435/Fixed/EUR/89</t>
  </si>
  <si>
    <t>Trade:56200435/Fixed/EUR/90</t>
  </si>
  <si>
    <t>Trade:56200436/Fixed/EUR/91</t>
  </si>
  <si>
    <t>Trade:56200436/Floating/EUR/92</t>
  </si>
  <si>
    <t>Trade:56200437/Fixed/EUR/93</t>
  </si>
  <si>
    <t>Trade:56200437/Floating/EUR/94</t>
  </si>
  <si>
    <t>Trade:56200556/Fixed/EUR/121</t>
  </si>
  <si>
    <t>Trade:56200556/Floating/EUR/122</t>
  </si>
  <si>
    <t>Trade:58226997/Floating/EUR/95</t>
  </si>
  <si>
    <t>Trade:58226997/Fixed/EUR/96</t>
  </si>
  <si>
    <t>Trade:58227168/Floating/EUR/97</t>
  </si>
  <si>
    <t>Trade:58227168/Fixed/EUR/98</t>
  </si>
  <si>
    <t>Trade:58227249/Floating/EUR/99</t>
  </si>
  <si>
    <t>Trade:58227249/Fixed/EUR/100</t>
  </si>
  <si>
    <t>Trade:58227289/Fixed/EUR/101</t>
  </si>
  <si>
    <t>Trade:58227289/Floating/EUR/102</t>
  </si>
  <si>
    <t>Trade:58227399/Fixed/EUR/103</t>
  </si>
  <si>
    <t>Trade:58227399/Floating/EUR/104</t>
  </si>
  <si>
    <t>Trade:58228237/Floating/EUR/105</t>
  </si>
  <si>
    <t>Trade:58228237/Fixed/EUR/106</t>
  </si>
  <si>
    <t>Trade:58228272/Fixed/EUR/107</t>
  </si>
  <si>
    <t>Trade:58228272/Floating/EUR/108</t>
  </si>
  <si>
    <t>Trade:58233192/Floating/EUR/115</t>
  </si>
  <si>
    <t>Trade:58233192/Fixed/EUR/116</t>
  </si>
  <si>
    <t>Trade:58233193/Floating/EUR/117</t>
  </si>
  <si>
    <t>Trade:58233193/Fixed/EUR/118</t>
  </si>
  <si>
    <t>Trade:58233194/Floating/EUR/119</t>
  </si>
  <si>
    <t>Trade:58233194/Fixed/EUR/120</t>
  </si>
  <si>
    <t>Trade:624/Fixed/EUR/75</t>
  </si>
  <si>
    <t>Trade:624/Fixed/EUR/76</t>
  </si>
  <si>
    <t>Trade:651/Fixed/EUR/77</t>
  </si>
  <si>
    <t>Trade:651/Floating/EUR/78</t>
  </si>
  <si>
    <t>Trade:777/Fixed/EUR/79</t>
  </si>
  <si>
    <t>Trade:777/Fixed/EUR/80</t>
  </si>
  <si>
    <t>Trade:797/Fixed/EUR/81</t>
  </si>
  <si>
    <t>Trade:797/Floating/EUR/82</t>
  </si>
  <si>
    <t>Trade:802/Fixed/EUR/1</t>
  </si>
  <si>
    <t>Trade:802/Fixed/EUR/2</t>
  </si>
  <si>
    <t>Trade:811/Floating/EUR/83</t>
  </si>
  <si>
    <t>Trade:811/Fixed/EUR/84</t>
  </si>
  <si>
    <t>Trade:xxx/Fixed/EUR/123</t>
  </si>
  <si>
    <t>Trade:xxx/Fixed/USD/124</t>
  </si>
  <si>
    <t>2026-03-15</t>
  </si>
  <si>
    <t>2020-03-15</t>
  </si>
  <si>
    <t>2021-03-15</t>
  </si>
  <si>
    <t>2021-09-15</t>
  </si>
  <si>
    <t>2022-03-15</t>
  </si>
  <si>
    <t>2023-03-15</t>
  </si>
  <si>
    <t>2024-03-15</t>
  </si>
  <si>
    <t>2025-03-15</t>
  </si>
  <si>
    <t>AED</t>
  </si>
  <si>
    <t>ARS</t>
  </si>
  <si>
    <t>ATS</t>
  </si>
  <si>
    <t>AUD</t>
  </si>
  <si>
    <t>BEF</t>
  </si>
  <si>
    <t>BHD</t>
  </si>
  <si>
    <t>BRL</t>
  </si>
  <si>
    <t>CAD</t>
  </si>
  <si>
    <t>CHF</t>
  </si>
  <si>
    <t>CLF</t>
  </si>
  <si>
    <t>CLP</t>
  </si>
  <si>
    <t>CNY</t>
  </si>
  <si>
    <t>COP</t>
  </si>
  <si>
    <t>CZK</t>
  </si>
  <si>
    <t>default</t>
  </si>
  <si>
    <t>DEM</t>
  </si>
  <si>
    <t>DKK</t>
  </si>
  <si>
    <t>EGP</t>
  </si>
  <si>
    <t>ESP</t>
  </si>
  <si>
    <t>FIM</t>
  </si>
  <si>
    <t>FRF</t>
  </si>
  <si>
    <t>GRD</t>
  </si>
  <si>
    <t>HKD</t>
  </si>
  <si>
    <t>HUF</t>
  </si>
  <si>
    <t>IDR</t>
  </si>
  <si>
    <t>IEP</t>
  </si>
  <si>
    <t>ILS</t>
  </si>
  <si>
    <t>INR</t>
  </si>
  <si>
    <t>ISK</t>
  </si>
  <si>
    <t>ITL</t>
  </si>
  <si>
    <t>JPY</t>
  </si>
  <si>
    <t>KRW</t>
  </si>
  <si>
    <t>KWD</t>
  </si>
  <si>
    <t>KZT</t>
  </si>
  <si>
    <t>LUF</t>
  </si>
  <si>
    <t>MAD</t>
  </si>
  <si>
    <t>MXN</t>
  </si>
  <si>
    <t>MXV</t>
  </si>
  <si>
    <t>MYR</t>
  </si>
  <si>
    <t>NGN</t>
  </si>
  <si>
    <t>NLG</t>
  </si>
  <si>
    <t>NOK</t>
  </si>
  <si>
    <t>NZD</t>
  </si>
  <si>
    <t>OMR</t>
  </si>
  <si>
    <t>PEN</t>
  </si>
  <si>
    <t>PHP</t>
  </si>
  <si>
    <t>PLN</t>
  </si>
  <si>
    <t>PTE</t>
  </si>
  <si>
    <t>QAR</t>
  </si>
  <si>
    <t>RON</t>
  </si>
  <si>
    <t>RUB</t>
  </si>
  <si>
    <t>SAR</t>
  </si>
  <si>
    <t>SEK</t>
  </si>
  <si>
    <t>SGD</t>
  </si>
  <si>
    <t>THB</t>
  </si>
  <si>
    <t>TND</t>
  </si>
  <si>
    <t>TRY</t>
  </si>
  <si>
    <t>TWD</t>
  </si>
  <si>
    <t>UAH</t>
  </si>
  <si>
    <t>VND</t>
  </si>
  <si>
    <t>ZAR</t>
  </si>
  <si>
    <t>FxForward:58223672</t>
  </si>
  <si>
    <t>58223672</t>
  </si>
  <si>
    <t>FxForward:58224092</t>
  </si>
  <si>
    <t>58224092</t>
  </si>
  <si>
    <t>FxForward:58224406</t>
  </si>
  <si>
    <t>58224406</t>
  </si>
  <si>
    <t>FxForward:58224407</t>
  </si>
  <si>
    <t>58224407</t>
  </si>
  <si>
    <t>FxForward:58224458</t>
  </si>
  <si>
    <t>58224458</t>
  </si>
  <si>
    <t>FxForward:58224460</t>
  </si>
  <si>
    <t>58224460</t>
  </si>
  <si>
    <t>FxForward:58224483</t>
  </si>
  <si>
    <t>58224483</t>
  </si>
  <si>
    <t>FxForward:58224583</t>
  </si>
  <si>
    <t>58224583</t>
  </si>
  <si>
    <t>FxForward:58226491</t>
  </si>
  <si>
    <t>58226491</t>
  </si>
  <si>
    <t>FxForward:58226940</t>
  </si>
  <si>
    <t>58226940</t>
  </si>
  <si>
    <t>FxForward:58228836</t>
  </si>
  <si>
    <t>58228836</t>
  </si>
  <si>
    <t>FxForward:58228838</t>
  </si>
  <si>
    <t>58228838</t>
  </si>
  <si>
    <t>FxForward:58228954</t>
  </si>
  <si>
    <t>58228954</t>
  </si>
  <si>
    <t>FxForward:58228983</t>
  </si>
  <si>
    <t>58228983</t>
  </si>
  <si>
    <t>FxForward:58228985</t>
  </si>
  <si>
    <t>58228985</t>
  </si>
  <si>
    <t>FxForward:58229051</t>
  </si>
  <si>
    <t>58229051</t>
  </si>
  <si>
    <t>FxForward:58229053</t>
  </si>
  <si>
    <t>58229053</t>
  </si>
  <si>
    <t>FxForward:58229275</t>
  </si>
  <si>
    <t>58229275</t>
  </si>
  <si>
    <t>Swap:106</t>
  </si>
  <si>
    <t>106</t>
  </si>
  <si>
    <t>Swap:108</t>
  </si>
  <si>
    <t>108</t>
  </si>
  <si>
    <t>Swap:109</t>
  </si>
  <si>
    <t>109</t>
  </si>
  <si>
    <t>Swap:1225</t>
  </si>
  <si>
    <t>1225</t>
  </si>
  <si>
    <t>Swap:1226</t>
  </si>
  <si>
    <t>1226</t>
  </si>
  <si>
    <t>Swap:1227</t>
  </si>
  <si>
    <t>1227</t>
  </si>
  <si>
    <t>Swap:129</t>
  </si>
  <si>
    <t>129</t>
  </si>
  <si>
    <t>Swap:131</t>
  </si>
  <si>
    <t>131</t>
  </si>
  <si>
    <t>Swap:1555</t>
  </si>
  <si>
    <t>1555</t>
  </si>
  <si>
    <t>Swap:1558</t>
  </si>
  <si>
    <t>1558</t>
  </si>
  <si>
    <t>Swap:173</t>
  </si>
  <si>
    <t>173</t>
  </si>
  <si>
    <t>Swap:175</t>
  </si>
  <si>
    <t>175</t>
  </si>
  <si>
    <t>Swap:177</t>
  </si>
  <si>
    <t>177</t>
  </si>
  <si>
    <t>Swap:249</t>
  </si>
  <si>
    <t>249</t>
  </si>
  <si>
    <t>Swap:255</t>
  </si>
  <si>
    <t>255</t>
  </si>
  <si>
    <t>Swap:26</t>
  </si>
  <si>
    <t>26</t>
  </si>
  <si>
    <t>Swap:304</t>
  </si>
  <si>
    <t>304</t>
  </si>
  <si>
    <t>Swap:314</t>
  </si>
  <si>
    <t>314</t>
  </si>
  <si>
    <t>Swap:361</t>
  </si>
  <si>
    <t>361</t>
  </si>
  <si>
    <t>Swap:365</t>
  </si>
  <si>
    <t>365</t>
  </si>
  <si>
    <t>Swap:369</t>
  </si>
  <si>
    <t>369</t>
  </si>
  <si>
    <t>Swap:374</t>
  </si>
  <si>
    <t>374</t>
  </si>
  <si>
    <t>Swap:391</t>
  </si>
  <si>
    <t>391</t>
  </si>
  <si>
    <t>Swap:392</t>
  </si>
  <si>
    <t>392</t>
  </si>
  <si>
    <t>Swap:397</t>
  </si>
  <si>
    <t>397</t>
  </si>
  <si>
    <t>Swap:414</t>
  </si>
  <si>
    <t>414</t>
  </si>
  <si>
    <t>Swap:416</t>
  </si>
  <si>
    <t>416</t>
  </si>
  <si>
    <t>Swap:419</t>
  </si>
  <si>
    <t>419</t>
  </si>
  <si>
    <t>Swap:421</t>
  </si>
  <si>
    <t>421</t>
  </si>
  <si>
    <t>Swap:422</t>
  </si>
  <si>
    <t>422</t>
  </si>
  <si>
    <t>Swap:425</t>
  </si>
  <si>
    <t>425</t>
  </si>
  <si>
    <t>Swap:426</t>
  </si>
  <si>
    <t>426</t>
  </si>
  <si>
    <t>Swap:427</t>
  </si>
  <si>
    <t>427</t>
  </si>
  <si>
    <t>Swap:458</t>
  </si>
  <si>
    <t>458</t>
  </si>
  <si>
    <t>Swap:478</t>
  </si>
  <si>
    <t>478</t>
  </si>
  <si>
    <t>Swap:56200108</t>
  </si>
  <si>
    <t>56200108</t>
  </si>
  <si>
    <t>Swap:56200110</t>
  </si>
  <si>
    <t>56200110</t>
  </si>
  <si>
    <t>Swap:56200173</t>
  </si>
  <si>
    <t>56200173</t>
  </si>
  <si>
    <t>Swap:56200435</t>
  </si>
  <si>
    <t>56200435</t>
  </si>
  <si>
    <t>Swap:56200436</t>
  </si>
  <si>
    <t>56200436</t>
  </si>
  <si>
    <t>Swap:56200437</t>
  </si>
  <si>
    <t>56200437</t>
  </si>
  <si>
    <t>Swap:56200556</t>
  </si>
  <si>
    <t>56200556</t>
  </si>
  <si>
    <t>Swap:58226997</t>
  </si>
  <si>
    <t>58226997</t>
  </si>
  <si>
    <t>Swap:58227168</t>
  </si>
  <si>
    <t>58227168</t>
  </si>
  <si>
    <t>Swap:58227249</t>
  </si>
  <si>
    <t>58227249</t>
  </si>
  <si>
    <t>Swap:58227289</t>
  </si>
  <si>
    <t>58227289</t>
  </si>
  <si>
    <t>Swap:58227399</t>
  </si>
  <si>
    <t>58227399</t>
  </si>
  <si>
    <t>Swap:58228237</t>
  </si>
  <si>
    <t>58228237</t>
  </si>
  <si>
    <t>Swap:58228272</t>
  </si>
  <si>
    <t>58228272</t>
  </si>
  <si>
    <t>Swap:58233192</t>
  </si>
  <si>
    <t>58233192</t>
  </si>
  <si>
    <t>Swap:58233193</t>
  </si>
  <si>
    <t>58233193</t>
  </si>
  <si>
    <t>Swap:58233194</t>
  </si>
  <si>
    <t>58233194</t>
  </si>
  <si>
    <t>Swap:624</t>
  </si>
  <si>
    <t>624</t>
  </si>
  <si>
    <t>Swap:651</t>
  </si>
  <si>
    <t>651</t>
  </si>
  <si>
    <t>Swap:777</t>
  </si>
  <si>
    <t>777</t>
  </si>
  <si>
    <t>Swap:797</t>
  </si>
  <si>
    <t>797</t>
  </si>
  <si>
    <t>Swap:802</t>
  </si>
  <si>
    <t>802</t>
  </si>
  <si>
    <t>Swap:811</t>
  </si>
  <si>
    <t>811</t>
  </si>
  <si>
    <t>Swap:xxx</t>
  </si>
  <si>
    <t>xxx</t>
  </si>
  <si>
    <t>2019-01-18</t>
  </si>
  <si>
    <t>2019-02-07</t>
  </si>
  <si>
    <t>2019-02-22</t>
  </si>
  <si>
    <t>2019-02-26</t>
  </si>
  <si>
    <t>2019-02-27</t>
  </si>
  <si>
    <t>2019-02-28</t>
  </si>
  <si>
    <t>2019-02-21</t>
  </si>
  <si>
    <t>2019-05-13</t>
  </si>
  <si>
    <t>2019-02-25</t>
  </si>
  <si>
    <t>2019-02-15</t>
  </si>
  <si>
    <t>Long</t>
  </si>
  <si>
    <t>Short</t>
  </si>
  <si>
    <t>Call</t>
  </si>
  <si>
    <t>Put</t>
  </si>
  <si>
    <t>American</t>
  </si>
  <si>
    <t>Bermudan</t>
  </si>
  <si>
    <t>European</t>
  </si>
  <si>
    <t>Cash</t>
  </si>
  <si>
    <t>Physical</t>
  </si>
  <si>
    <t>0</t>
  </si>
  <si>
    <t>1</t>
  </si>
  <si>
    <t>N</t>
  </si>
  <si>
    <t>NO</t>
  </si>
  <si>
    <t>Y</t>
  </si>
  <si>
    <t>YES</t>
  </si>
  <si>
    <t>CMS</t>
  </si>
  <si>
    <t>INDIFF</t>
  </si>
  <si>
    <t>MODFOLLOWING</t>
  </si>
  <si>
    <t>Modified Following</t>
  </si>
  <si>
    <t>Modified Preceding</t>
  </si>
  <si>
    <t>MODIFIEDF</t>
  </si>
  <si>
    <t>MODIFIEDP</t>
  </si>
  <si>
    <t>ModifiedPreceding</t>
  </si>
  <si>
    <t>MP</t>
  </si>
  <si>
    <t>NEAREST</t>
  </si>
  <si>
    <t>NONE</t>
  </si>
  <si>
    <t>NotApplicable</t>
  </si>
  <si>
    <t>P</t>
  </si>
  <si>
    <t>Preceding</t>
  </si>
  <si>
    <t>U</t>
  </si>
  <si>
    <t>1/1</t>
  </si>
  <si>
    <t>30/360 (Bond Basis)</t>
  </si>
  <si>
    <t>30/360 (Italian)</t>
  </si>
  <si>
    <t>30E/360</t>
  </si>
  <si>
    <t>30E/360 (Eurobond Basis)</t>
  </si>
  <si>
    <t>30E/360.ISDA</t>
  </si>
  <si>
    <t>A365F</t>
  </si>
  <si>
    <t>ACT</t>
  </si>
  <si>
    <t>ACT/365</t>
  </si>
  <si>
    <t>Act/365 (NL)</t>
  </si>
  <si>
    <t>ACT/365.FIXED</t>
  </si>
  <si>
    <t>ACT/365L</t>
  </si>
  <si>
    <t>ACT/ACT.AFB</t>
  </si>
  <si>
    <t>ACT/ACT.ISDA</t>
  </si>
  <si>
    <t>ACT/ACT.ISMA</t>
  </si>
  <si>
    <t>ACT/nACT</t>
  </si>
  <si>
    <t>ActActAFB</t>
  </si>
  <si>
    <t>ActActISDA</t>
  </si>
  <si>
    <t>ActActISMA</t>
  </si>
  <si>
    <t>Actual/360</t>
  </si>
  <si>
    <t>Actual/365 (Fixed)</t>
  </si>
  <si>
    <t>Actual/365 (JGB)</t>
  </si>
  <si>
    <t>Actual/365 (No Leap)</t>
  </si>
  <si>
    <t>Actual/Actual (AFB)</t>
  </si>
  <si>
    <t>Actual/Actual (ISDA)</t>
  </si>
  <si>
    <t>Actual/Actual (ISMA)</t>
  </si>
  <si>
    <t>BUS/252</t>
  </si>
  <si>
    <t>Business/252</t>
  </si>
  <si>
    <t>NL/365</t>
  </si>
  <si>
    <t>AED-CMS-10Y</t>
  </si>
  <si>
    <t>AED-CMS-1Y</t>
  </si>
  <si>
    <t>AED-CMS-20Y</t>
  </si>
  <si>
    <t>AED-CMS-2Y</t>
  </si>
  <si>
    <t>AED-CMS-30Y</t>
  </si>
  <si>
    <t>AED-CMS-5Y</t>
  </si>
  <si>
    <t>AED-INDEX-12M</t>
  </si>
  <si>
    <t>AED-INDEX-1M</t>
  </si>
  <si>
    <t>AED-INDEX-3M</t>
  </si>
  <si>
    <t>AED-INDEX-6M</t>
  </si>
  <si>
    <t>AED-INDEX-9M</t>
  </si>
  <si>
    <t>ARS-CMS-10Y</t>
  </si>
  <si>
    <t>ARS-CMS-1Y</t>
  </si>
  <si>
    <t>ARS-CMS-20Y</t>
  </si>
  <si>
    <t>ARS-CMS-2Y</t>
  </si>
  <si>
    <t>ARS-CMS-30Y</t>
  </si>
  <si>
    <t>ARS-CMS-5Y</t>
  </si>
  <si>
    <t>ARS-INDEX-12M</t>
  </si>
  <si>
    <t>ARS-INDEX-1M</t>
  </si>
  <si>
    <t>ARS-INDEX-3M</t>
  </si>
  <si>
    <t>ARS-INDEX-6M</t>
  </si>
  <si>
    <t>ARS-INDEX-9M</t>
  </si>
  <si>
    <t>ATS-CMS-10Y</t>
  </si>
  <si>
    <t>ATS-CMS-1Y</t>
  </si>
  <si>
    <t>ATS-CMS-20Y</t>
  </si>
  <si>
    <t>ATS-CMS-2Y</t>
  </si>
  <si>
    <t>ATS-CMS-30Y</t>
  </si>
  <si>
    <t>ATS-CMS-5Y</t>
  </si>
  <si>
    <t>ATS-INDEX-12M</t>
  </si>
  <si>
    <t>ATS-INDEX-1M</t>
  </si>
  <si>
    <t>ATS-INDEX-3M</t>
  </si>
  <si>
    <t>ATS-INDEX-6M</t>
  </si>
  <si>
    <t>ATS-INDEX-9M</t>
  </si>
  <si>
    <t>AUD-BBSW</t>
  </si>
  <si>
    <t>AUD-BBSW-12M</t>
  </si>
  <si>
    <t>AUD-BBSW-1M</t>
  </si>
  <si>
    <t>AUD-BBSW-28D</t>
  </si>
  <si>
    <t>AUD-BBSW-3M</t>
  </si>
  <si>
    <t>AUD-BBSW-6M</t>
  </si>
  <si>
    <t>AUD-BBSW-9M</t>
  </si>
  <si>
    <t>AUD-CMS-10Y</t>
  </si>
  <si>
    <t>AUD-CMS-1Y</t>
  </si>
  <si>
    <t>AUD-CMS-20Y</t>
  </si>
  <si>
    <t>AUD-CMS-2Y</t>
  </si>
  <si>
    <t>AUD-CMS-30Y</t>
  </si>
  <si>
    <t>AUD-CMS-5Y</t>
  </si>
  <si>
    <t>AUD-INDEX-12M</t>
  </si>
  <si>
    <t>AUD-INDEX-1M</t>
  </si>
  <si>
    <t>AUD-INDEX-3M</t>
  </si>
  <si>
    <t>AUD-INDEX-6M</t>
  </si>
  <si>
    <t>AUD-INDEX-9M</t>
  </si>
  <si>
    <t>AUD-LIBOR</t>
  </si>
  <si>
    <t>AUD-LIBOR-12M</t>
  </si>
  <si>
    <t>AUD-LIBOR-1M</t>
  </si>
  <si>
    <t>AUD-LIBOR-28D</t>
  </si>
  <si>
    <t>AUD-LIBOR-3M</t>
  </si>
  <si>
    <t>AUD-LIBOR-6M</t>
  </si>
  <si>
    <t>AUD-LIBOR-9M</t>
  </si>
  <si>
    <t>BEF-CMS-10Y</t>
  </si>
  <si>
    <t>BEF-CMS-1Y</t>
  </si>
  <si>
    <t>BEF-CMS-20Y</t>
  </si>
  <si>
    <t>BEF-CMS-2Y</t>
  </si>
  <si>
    <t>BEF-CMS-30Y</t>
  </si>
  <si>
    <t>BEF-CMS-5Y</t>
  </si>
  <si>
    <t>BEF-INDEX-12M</t>
  </si>
  <si>
    <t>BEF-INDEX-1M</t>
  </si>
  <si>
    <t>BEF-INDEX-3M</t>
  </si>
  <si>
    <t>BEF-INDEX-6M</t>
  </si>
  <si>
    <t>BEF-INDEX-9M</t>
  </si>
  <si>
    <t>BHD-CMS-10Y</t>
  </si>
  <si>
    <t>BHD-CMS-1Y</t>
  </si>
  <si>
    <t>BHD-CMS-20Y</t>
  </si>
  <si>
    <t>BHD-CMS-2Y</t>
  </si>
  <si>
    <t>BHD-CMS-30Y</t>
  </si>
  <si>
    <t>BHD-CMS-5Y</t>
  </si>
  <si>
    <t>BHD-INDEX-12M</t>
  </si>
  <si>
    <t>BHD-INDEX-1M</t>
  </si>
  <si>
    <t>BHD-INDEX-3M</t>
  </si>
  <si>
    <t>BHD-INDEX-6M</t>
  </si>
  <si>
    <t>BHD-INDEX-9M</t>
  </si>
  <si>
    <t>BRL-CMS-10Y</t>
  </si>
  <si>
    <t>BRL-CMS-1Y</t>
  </si>
  <si>
    <t>BRL-CMS-20Y</t>
  </si>
  <si>
    <t>BRL-CMS-2Y</t>
  </si>
  <si>
    <t>BRL-CMS-30Y</t>
  </si>
  <si>
    <t>BRL-CMS-5Y</t>
  </si>
  <si>
    <t>BRL-GENERIC</t>
  </si>
  <si>
    <t>BRL-GENERIC-12M</t>
  </si>
  <si>
    <t>BRL-GENERIC-1M</t>
  </si>
  <si>
    <t>BRL-GENERIC-28D</t>
  </si>
  <si>
    <t>BRL-GENERIC-3M</t>
  </si>
  <si>
    <t>BRL-GENERIC-6M</t>
  </si>
  <si>
    <t>BRL-GENERIC-9M</t>
  </si>
  <si>
    <t>BRL-INDEX-12M</t>
  </si>
  <si>
    <t>BRL-INDEX-1M</t>
  </si>
  <si>
    <t>BRL-INDEX-3M</t>
  </si>
  <si>
    <t>BRL-INDEX-6M</t>
  </si>
  <si>
    <t>BRL-INDEX-9M</t>
  </si>
  <si>
    <t>CAD-BA</t>
  </si>
  <si>
    <t>CAD-BA-12M</t>
  </si>
  <si>
    <t>CAD-BA-1M</t>
  </si>
  <si>
    <t>CAD-BA-28D</t>
  </si>
  <si>
    <t>CAD-BA-3M</t>
  </si>
  <si>
    <t>CAD-BA-6M</t>
  </si>
  <si>
    <t>CAD-BA-9M</t>
  </si>
  <si>
    <t>CAD-CDOR</t>
  </si>
  <si>
    <t>CAD-CDOR-12M</t>
  </si>
  <si>
    <t>CAD-CDOR-1M</t>
  </si>
  <si>
    <t>CAD-CDOR-28D</t>
  </si>
  <si>
    <t>CAD-CDOR-3M</t>
  </si>
  <si>
    <t>CAD-CDOR-6M</t>
  </si>
  <si>
    <t>CAD-CDOR-9M</t>
  </si>
  <si>
    <t>CAD-CMS-10Y</t>
  </si>
  <si>
    <t>CAD-CMS-1Y</t>
  </si>
  <si>
    <t>CAD-CMS-20Y</t>
  </si>
  <si>
    <t>CAD-CMS-2Y</t>
  </si>
  <si>
    <t>CAD-CMS-30Y</t>
  </si>
  <si>
    <t>CAD-CMS-5Y</t>
  </si>
  <si>
    <t>CAD-CORRA</t>
  </si>
  <si>
    <t>CAD-CORRA-12M</t>
  </si>
  <si>
    <t>CAD-CORRA-1M</t>
  </si>
  <si>
    <t>CAD-CORRA-28D</t>
  </si>
  <si>
    <t>CAD-CORRA-3M</t>
  </si>
  <si>
    <t>CAD-CORRA-6M</t>
  </si>
  <si>
    <t>CAD-CORRA-9M</t>
  </si>
  <si>
    <t>CAD-INDEX-12M</t>
  </si>
  <si>
    <t>CAD-INDEX-1M</t>
  </si>
  <si>
    <t>CAD-INDEX-3M</t>
  </si>
  <si>
    <t>CAD-INDEX-6M</t>
  </si>
  <si>
    <t>CAD-INDEX-9M</t>
  </si>
  <si>
    <t>CAD-LIBOR</t>
  </si>
  <si>
    <t>CAD-LIBOR-12M</t>
  </si>
  <si>
    <t>CAD-LIBOR-1M</t>
  </si>
  <si>
    <t>CAD-LIBOR-28D</t>
  </si>
  <si>
    <t>CAD-LIBOR-3M</t>
  </si>
  <si>
    <t>CAD-LIBOR-6M</t>
  </si>
  <si>
    <t>CAD-LIBOR-9M</t>
  </si>
  <si>
    <t>CHF-CMS-10Y</t>
  </si>
  <si>
    <t>CHF-CMS-1Y</t>
  </si>
  <si>
    <t>CHF-CMS-20Y</t>
  </si>
  <si>
    <t>CHF-CMS-2Y</t>
  </si>
  <si>
    <t>CHF-CMS-30Y</t>
  </si>
  <si>
    <t>CHF-CMS-5Y</t>
  </si>
  <si>
    <t>CHF-INDEX-12M</t>
  </si>
  <si>
    <t>CHF-INDEX-1M</t>
  </si>
  <si>
    <t>CHF-INDEX-3M</t>
  </si>
  <si>
    <t>CHF-INDEX-6M</t>
  </si>
  <si>
    <t>CHF-INDEX-9M</t>
  </si>
  <si>
    <t>CHF-LIBOR</t>
  </si>
  <si>
    <t>CHF-LIBOR-12M</t>
  </si>
  <si>
    <t>CHF-LIBOR-1M</t>
  </si>
  <si>
    <t>CHF-LIBOR-28D</t>
  </si>
  <si>
    <t>CHF-LIBOR-3M</t>
  </si>
  <si>
    <t>CHF-LIBOR-6M</t>
  </si>
  <si>
    <t>CHF-LIBOR-9M</t>
  </si>
  <si>
    <t>CHF-SARON</t>
  </si>
  <si>
    <t>CHF-SARON-12M</t>
  </si>
  <si>
    <t>CHF-SARON-1M</t>
  </si>
  <si>
    <t>CHF-SARON-28D</t>
  </si>
  <si>
    <t>CHF-SARON-3M</t>
  </si>
  <si>
    <t>CHF-SARON-6M</t>
  </si>
  <si>
    <t>CHF-SARON-9M</t>
  </si>
  <si>
    <t>CHF-TOIS</t>
  </si>
  <si>
    <t>CHF-TOIS-12M</t>
  </si>
  <si>
    <t>CHF-TOIS-1M</t>
  </si>
  <si>
    <t>CHF-TOIS-28D</t>
  </si>
  <si>
    <t>CHF-TOIS-3M</t>
  </si>
  <si>
    <t>CHF-TOIS-6M</t>
  </si>
  <si>
    <t>CHF-TOIS-9M</t>
  </si>
  <si>
    <t>CLF-CMS-10Y</t>
  </si>
  <si>
    <t>CLF-CMS-1Y</t>
  </si>
  <si>
    <t>CLF-CMS-20Y</t>
  </si>
  <si>
    <t>CLF-CMS-2Y</t>
  </si>
  <si>
    <t>CLF-CMS-30Y</t>
  </si>
  <si>
    <t>CLF-CMS-5Y</t>
  </si>
  <si>
    <t>CLF-INDEX-12M</t>
  </si>
  <si>
    <t>CLF-INDEX-1M</t>
  </si>
  <si>
    <t>CLF-INDEX-3M</t>
  </si>
  <si>
    <t>CLF-INDEX-6M</t>
  </si>
  <si>
    <t>CLF-INDEX-9M</t>
  </si>
  <si>
    <t>CLP-CMS-10Y</t>
  </si>
  <si>
    <t>CLP-CMS-1Y</t>
  </si>
  <si>
    <t>CLP-CMS-20Y</t>
  </si>
  <si>
    <t>CLP-CMS-2Y</t>
  </si>
  <si>
    <t>CLP-CMS-30Y</t>
  </si>
  <si>
    <t>CLP-CMS-5Y</t>
  </si>
  <si>
    <t>CLP-GENERIC</t>
  </si>
  <si>
    <t>CLP-GENERIC-12M</t>
  </si>
  <si>
    <t>CLP-GENERIC-1M</t>
  </si>
  <si>
    <t>CLP-GENERIC-28D</t>
  </si>
  <si>
    <t>CLP-GENERIC-3M</t>
  </si>
  <si>
    <t>CLP-GENERIC-6M</t>
  </si>
  <si>
    <t>CLP-GENERIC-9M</t>
  </si>
  <si>
    <t>CLP-INDEX-12M</t>
  </si>
  <si>
    <t>CLP-INDEX-1M</t>
  </si>
  <si>
    <t>CLP-INDEX-3M</t>
  </si>
  <si>
    <t>CLP-INDEX-6M</t>
  </si>
  <si>
    <t>CLP-INDEX-9M</t>
  </si>
  <si>
    <t>CNY-CMS-10Y</t>
  </si>
  <si>
    <t>CNY-CMS-1Y</t>
  </si>
  <si>
    <t>CNY-CMS-20Y</t>
  </si>
  <si>
    <t>CNY-CMS-2Y</t>
  </si>
  <si>
    <t>CNY-CMS-30Y</t>
  </si>
  <si>
    <t>CNY-CMS-5Y</t>
  </si>
  <si>
    <t>CNY-GENERIC</t>
  </si>
  <si>
    <t>CNY-GENERIC-12M</t>
  </si>
  <si>
    <t>CNY-GENERIC-1M</t>
  </si>
  <si>
    <t>CNY-GENERIC-28D</t>
  </si>
  <si>
    <t>CNY-GENERIC-3M</t>
  </si>
  <si>
    <t>CNY-GENERIC-6M</t>
  </si>
  <si>
    <t>CNY-GENERIC-9M</t>
  </si>
  <si>
    <t>CNY-INDEX-12M</t>
  </si>
  <si>
    <t>CNY-INDEX-1M</t>
  </si>
  <si>
    <t>CNY-INDEX-3M</t>
  </si>
  <si>
    <t>CNY-INDEX-6M</t>
  </si>
  <si>
    <t>CNY-INDEX-9M</t>
  </si>
  <si>
    <t>COP-CMS-10Y</t>
  </si>
  <si>
    <t>COP-CMS-1Y</t>
  </si>
  <si>
    <t>COP-CMS-20Y</t>
  </si>
  <si>
    <t>COP-CMS-2Y</t>
  </si>
  <si>
    <t>COP-CMS-30Y</t>
  </si>
  <si>
    <t>COP-CMS-5Y</t>
  </si>
  <si>
    <t>COP-IBR</t>
  </si>
  <si>
    <t>COP-IBR-12M</t>
  </si>
  <si>
    <t>COP-IBR-1M</t>
  </si>
  <si>
    <t>COP-IBR-28D</t>
  </si>
  <si>
    <t>COP-IBR-3M</t>
  </si>
  <si>
    <t>COP-IBR-6M</t>
  </si>
  <si>
    <t>COP-IBR-9M</t>
  </si>
  <si>
    <t>COP-INDEX-12M</t>
  </si>
  <si>
    <t>COP-INDEX-1M</t>
  </si>
  <si>
    <t>COP-INDEX-3M</t>
  </si>
  <si>
    <t>COP-INDEX-6M</t>
  </si>
  <si>
    <t>COP-INDEX-9M</t>
  </si>
  <si>
    <t>CZK-CMS-10Y</t>
  </si>
  <si>
    <t>CZK-CMS-1Y</t>
  </si>
  <si>
    <t>CZK-CMS-20Y</t>
  </si>
  <si>
    <t>CZK-CMS-2Y</t>
  </si>
  <si>
    <t>CZK-CMS-30Y</t>
  </si>
  <si>
    <t>CZK-CMS-5Y</t>
  </si>
  <si>
    <t>CZK-INDEX-12M</t>
  </si>
  <si>
    <t>CZK-INDEX-1M</t>
  </si>
  <si>
    <t>CZK-INDEX-3M</t>
  </si>
  <si>
    <t>CZK-INDEX-6M</t>
  </si>
  <si>
    <t>CZK-INDEX-9M</t>
  </si>
  <si>
    <t>CZK-PRIBOR</t>
  </si>
  <si>
    <t>CZK-PRIBOR-12M</t>
  </si>
  <si>
    <t>CZK-PRIBOR-1M</t>
  </si>
  <si>
    <t>CZK-PRIBOR-28D</t>
  </si>
  <si>
    <t>CZK-PRIBOR-3M</t>
  </si>
  <si>
    <t>CZK-PRIBOR-6M</t>
  </si>
  <si>
    <t>CZK-PRIBOR-9M</t>
  </si>
  <si>
    <t>DEM-CMS-10Y</t>
  </si>
  <si>
    <t>DEM-CMS-1Y</t>
  </si>
  <si>
    <t>DEM-CMS-20Y</t>
  </si>
  <si>
    <t>DEM-CMS-2Y</t>
  </si>
  <si>
    <t>DEM-CMS-30Y</t>
  </si>
  <si>
    <t>DEM-CMS-5Y</t>
  </si>
  <si>
    <t>DEM-INDEX-12M</t>
  </si>
  <si>
    <t>DEM-INDEX-1M</t>
  </si>
  <si>
    <t>DEM-INDEX-3M</t>
  </si>
  <si>
    <t>DEM-INDEX-6M</t>
  </si>
  <si>
    <t>DEM-INDEX-9M</t>
  </si>
  <si>
    <t>DKK-CIBOR</t>
  </si>
  <si>
    <t>DKK-CIBOR-12M</t>
  </si>
  <si>
    <t>DKK-CIBOR-1M</t>
  </si>
  <si>
    <t>DKK-CIBOR-28D</t>
  </si>
  <si>
    <t>DKK-CIBOR-3M</t>
  </si>
  <si>
    <t>DKK-CIBOR-6M</t>
  </si>
  <si>
    <t>DKK-CIBOR-9M</t>
  </si>
  <si>
    <t>DKK-CMS-10Y</t>
  </si>
  <si>
    <t>DKK-CMS-1Y</t>
  </si>
  <si>
    <t>DKK-CMS-20Y</t>
  </si>
  <si>
    <t>DKK-CMS-2Y</t>
  </si>
  <si>
    <t>DKK-CMS-30Y</t>
  </si>
  <si>
    <t>DKK-CMS-5Y</t>
  </si>
  <si>
    <t>DKK-DKKOIS</t>
  </si>
  <si>
    <t>DKK-DKKOIS-12M</t>
  </si>
  <si>
    <t>DKK-DKKOIS-1M</t>
  </si>
  <si>
    <t>DKK-DKKOIS-28D</t>
  </si>
  <si>
    <t>DKK-DKKOIS-3M</t>
  </si>
  <si>
    <t>DKK-DKKOIS-6M</t>
  </si>
  <si>
    <t>DKK-DKKOIS-9M</t>
  </si>
  <si>
    <t>DKK-INDEX-12M</t>
  </si>
  <si>
    <t>DKK-INDEX-1M</t>
  </si>
  <si>
    <t>DKK-INDEX-3M</t>
  </si>
  <si>
    <t>DKK-INDEX-6M</t>
  </si>
  <si>
    <t>DKK-INDEX-9M</t>
  </si>
  <si>
    <t>DKK-LIBOR</t>
  </si>
  <si>
    <t>DKK-LIBOR-12M</t>
  </si>
  <si>
    <t>DKK-LIBOR-1M</t>
  </si>
  <si>
    <t>DKK-LIBOR-28D</t>
  </si>
  <si>
    <t>DKK-LIBOR-3M</t>
  </si>
  <si>
    <t>DKK-LIBOR-6M</t>
  </si>
  <si>
    <t>DKK-LIBOR-9M</t>
  </si>
  <si>
    <t>EGP-CMS-10Y</t>
  </si>
  <si>
    <t>EGP-CMS-1Y</t>
  </si>
  <si>
    <t>EGP-CMS-20Y</t>
  </si>
  <si>
    <t>EGP-CMS-2Y</t>
  </si>
  <si>
    <t>EGP-CMS-30Y</t>
  </si>
  <si>
    <t>EGP-CMS-5Y</t>
  </si>
  <si>
    <t>EGP-INDEX-12M</t>
  </si>
  <si>
    <t>EGP-INDEX-1M</t>
  </si>
  <si>
    <t>EGP-INDEX-3M</t>
  </si>
  <si>
    <t>EGP-INDEX-6M</t>
  </si>
  <si>
    <t>EGP-INDEX-9M</t>
  </si>
  <si>
    <t>ESP-CMS-10Y</t>
  </si>
  <si>
    <t>ESP-CMS-1Y</t>
  </si>
  <si>
    <t>ESP-CMS-20Y</t>
  </si>
  <si>
    <t>ESP-CMS-2Y</t>
  </si>
  <si>
    <t>ESP-CMS-30Y</t>
  </si>
  <si>
    <t>ESP-CMS-5Y</t>
  </si>
  <si>
    <t>ESP-INDEX-12M</t>
  </si>
  <si>
    <t>ESP-INDEX-1M</t>
  </si>
  <si>
    <t>ESP-INDEX-3M</t>
  </si>
  <si>
    <t>ESP-INDEX-6M</t>
  </si>
  <si>
    <t>ESP-INDEX-9M</t>
  </si>
  <si>
    <t>EUHICP</t>
  </si>
  <si>
    <t>EUHICPXT</t>
  </si>
  <si>
    <t>EUR-CMS-10Y</t>
  </si>
  <si>
    <t>EUR-CMS-12M</t>
  </si>
  <si>
    <t>EUR-CMS-1Y</t>
  </si>
  <si>
    <t>EUR-CMS-20Y</t>
  </si>
  <si>
    <t>EUR-CMS-2Y</t>
  </si>
  <si>
    <t>EUR-CMS-30Y</t>
  </si>
  <si>
    <t>EUR-CMS-3M</t>
  </si>
  <si>
    <t>EUR-CMS-5Y</t>
  </si>
  <si>
    <t>EUR-CMS-6M</t>
  </si>
  <si>
    <t>EUR-EONIA</t>
  </si>
  <si>
    <t>EUR-EONIA-12M</t>
  </si>
  <si>
    <t>EUR-EONIA-1M</t>
  </si>
  <si>
    <t>EUR-EONIA-28D</t>
  </si>
  <si>
    <t>EUR-EONIA-3M</t>
  </si>
  <si>
    <t>EUR-EONIA-6M</t>
  </si>
  <si>
    <t>EUR-EONIA-9M</t>
  </si>
  <si>
    <t>EUR-EURIB</t>
  </si>
  <si>
    <t>EUR-EURIB-12M</t>
  </si>
  <si>
    <t>EUR-EURIB-1M</t>
  </si>
  <si>
    <t>EUR-EURIB-28D</t>
  </si>
  <si>
    <t>EUR-EURIB-3M</t>
  </si>
  <si>
    <t>EUR-EURIB-6M</t>
  </si>
  <si>
    <t>EUR-EURIB-9M</t>
  </si>
  <si>
    <t>EUR-EURIBOR</t>
  </si>
  <si>
    <t>EUR-EURIBOR-12M</t>
  </si>
  <si>
    <t>EUR-EURIBOR-1M</t>
  </si>
  <si>
    <t>EUR-EURIBOR-28D</t>
  </si>
  <si>
    <t>EUR-EURIBOR-9M</t>
  </si>
  <si>
    <t>EUR-INDEX-12M</t>
  </si>
  <si>
    <t>EUR-INDEX-1M</t>
  </si>
  <si>
    <t>EUR-INDEX-3M</t>
  </si>
  <si>
    <t>EUR-INDEX-6M</t>
  </si>
  <si>
    <t>EUR-INDEX-9M</t>
  </si>
  <si>
    <t>EUR-LIBOR</t>
  </si>
  <si>
    <t>EUR-LIBOR-12M</t>
  </si>
  <si>
    <t>EUR-LIBOR-1M</t>
  </si>
  <si>
    <t>EUR-LIBOR-28D</t>
  </si>
  <si>
    <t>EUR-LIBOR-3M</t>
  </si>
  <si>
    <t>EUR-LIBOR-6M</t>
  </si>
  <si>
    <t>EUR-LIBOR-9M</t>
  </si>
  <si>
    <t>FIM-CMS-10Y</t>
  </si>
  <si>
    <t>FIM-CMS-1Y</t>
  </si>
  <si>
    <t>FIM-CMS-20Y</t>
  </si>
  <si>
    <t>FIM-CMS-2Y</t>
  </si>
  <si>
    <t>FIM-CMS-30Y</t>
  </si>
  <si>
    <t>FIM-CMS-5Y</t>
  </si>
  <si>
    <t>FIM-INDEX-12M</t>
  </si>
  <si>
    <t>FIM-INDEX-1M</t>
  </si>
  <si>
    <t>FIM-INDEX-3M</t>
  </si>
  <si>
    <t>FIM-INDEX-6M</t>
  </si>
  <si>
    <t>FIM-INDEX-9M</t>
  </si>
  <si>
    <t>FRF-CMS-10Y</t>
  </si>
  <si>
    <t>FRF-CMS-1Y</t>
  </si>
  <si>
    <t>FRF-CMS-20Y</t>
  </si>
  <si>
    <t>FRF-CMS-2Y</t>
  </si>
  <si>
    <t>FRF-CMS-30Y</t>
  </si>
  <si>
    <t>FRF-CMS-5Y</t>
  </si>
  <si>
    <t>FRF-INDEX-12M</t>
  </si>
  <si>
    <t>FRF-INDEX-1M</t>
  </si>
  <si>
    <t>FRF-INDEX-3M</t>
  </si>
  <si>
    <t>FRF-INDEX-6M</t>
  </si>
  <si>
    <t>FRF-INDEX-9M</t>
  </si>
  <si>
    <t>FRHICP</t>
  </si>
  <si>
    <t>FX-ECB-EUR-AED</t>
  </si>
  <si>
    <t>FX-ECB-EUR-ARS</t>
  </si>
  <si>
    <t>FX-ECB-EUR-ATS</t>
  </si>
  <si>
    <t>FX-ECB-EUR-AUD</t>
  </si>
  <si>
    <t>FX-ECB-EUR-BEF</t>
  </si>
  <si>
    <t>FX-ECB-EUR-BHD</t>
  </si>
  <si>
    <t>FX-ECB-EUR-BRL</t>
  </si>
  <si>
    <t>FX-ECB-EUR-CAD</t>
  </si>
  <si>
    <t>FX-ECB-EUR-CHF</t>
  </si>
  <si>
    <t>FX-ECB-EUR-CLF</t>
  </si>
  <si>
    <t>FX-ECB-EUR-CLP</t>
  </si>
  <si>
    <t>FX-ECB-EUR-CNY</t>
  </si>
  <si>
    <t>FX-ECB-EUR-COP</t>
  </si>
  <si>
    <t>FX-ECB-EUR-CZK</t>
  </si>
  <si>
    <t>FX-ECB-EUR-DEM</t>
  </si>
  <si>
    <t>FX-ECB-EUR-DKK</t>
  </si>
  <si>
    <t>FX-ECB-EUR-EGP</t>
  </si>
  <si>
    <t>FX-ECB-EUR-ESP</t>
  </si>
  <si>
    <t>FX-ECB-EUR-FIM</t>
  </si>
  <si>
    <t>FX-ECB-EUR-FRF</t>
  </si>
  <si>
    <t>FX-ECB-EUR-GBP</t>
  </si>
  <si>
    <t>FX-ECB-EUR-GRD</t>
  </si>
  <si>
    <t>FX-ECB-EUR-HKD</t>
  </si>
  <si>
    <t>FX-ECB-EUR-HUF</t>
  </si>
  <si>
    <t>FX-ECB-EUR-IDR</t>
  </si>
  <si>
    <t>FX-ECB-EUR-IEP</t>
  </si>
  <si>
    <t>FX-ECB-EUR-ILS</t>
  </si>
  <si>
    <t>FX-ECB-EUR-INR</t>
  </si>
  <si>
    <t>FX-ECB-EUR-ISK</t>
  </si>
  <si>
    <t>FX-ECB-EUR-ITL</t>
  </si>
  <si>
    <t>FX-ECB-EUR-JPY</t>
  </si>
  <si>
    <t>FX-ECB-EUR-KRW</t>
  </si>
  <si>
    <t>FX-ECB-EUR-KWD</t>
  </si>
  <si>
    <t>FX-ECB-EUR-KZT</t>
  </si>
  <si>
    <t>FX-ECB-EUR-LUF</t>
  </si>
  <si>
    <t>FX-ECB-EUR-MAD</t>
  </si>
  <si>
    <t>FX-ECB-EUR-MXN</t>
  </si>
  <si>
    <t>FX-ECB-EUR-MXV</t>
  </si>
  <si>
    <t>FX-ECB-EUR-MYR</t>
  </si>
  <si>
    <t>FX-ECB-EUR-NGN</t>
  </si>
  <si>
    <t>FX-ECB-EUR-NLG</t>
  </si>
  <si>
    <t>FX-ECB-EUR-NOK</t>
  </si>
  <si>
    <t>FX-ECB-EUR-NZD</t>
  </si>
  <si>
    <t>FX-ECB-EUR-OMR</t>
  </si>
  <si>
    <t>FX-ECB-EUR-PEN</t>
  </si>
  <si>
    <t>FX-ECB-EUR-PHP</t>
  </si>
  <si>
    <t>FX-ECB-EUR-PLN</t>
  </si>
  <si>
    <t>FX-ECB-EUR-PTE</t>
  </si>
  <si>
    <t>FX-ECB-EUR-QAR</t>
  </si>
  <si>
    <t>FX-ECB-EUR-RON</t>
  </si>
  <si>
    <t>FX-ECB-EUR-RUB</t>
  </si>
  <si>
    <t>FX-ECB-EUR-SAR</t>
  </si>
  <si>
    <t>FX-ECB-EUR-SEK</t>
  </si>
  <si>
    <t>FX-ECB-EUR-SGD</t>
  </si>
  <si>
    <t>FX-ECB-EUR-THB</t>
  </si>
  <si>
    <t>FX-ECB-EUR-TND</t>
  </si>
  <si>
    <t>FX-ECB-EUR-TRY</t>
  </si>
  <si>
    <t>FX-ECB-EUR-TWD</t>
  </si>
  <si>
    <t>FX-ECB-EUR-UAH</t>
  </si>
  <si>
    <t>FX-ECB-EUR-VND</t>
  </si>
  <si>
    <t>FX-ECB-EUR-ZAR</t>
  </si>
  <si>
    <t>GBP-CMS-10Y</t>
  </si>
  <si>
    <t>GBP-CMS-1Y</t>
  </si>
  <si>
    <t>GBP-CMS-20Y</t>
  </si>
  <si>
    <t>GBP-CMS-2Y</t>
  </si>
  <si>
    <t>GBP-CMS-30Y</t>
  </si>
  <si>
    <t>GBP-CMS-5Y</t>
  </si>
  <si>
    <t>GBP-INDEX-12M</t>
  </si>
  <si>
    <t>GBP-INDEX-1M</t>
  </si>
  <si>
    <t>GBP-INDEX-3M</t>
  </si>
  <si>
    <t>GBP-INDEX-6M</t>
  </si>
  <si>
    <t>GBP-INDEX-9M</t>
  </si>
  <si>
    <t>GBP-LIBOR</t>
  </si>
  <si>
    <t>GBP-LIBOR-12M</t>
  </si>
  <si>
    <t>GBP-LIBOR-1M</t>
  </si>
  <si>
    <t>GBP-LIBOR-28D</t>
  </si>
  <si>
    <t>GBP-LIBOR-3M</t>
  </si>
  <si>
    <t>GBP-LIBOR-9M</t>
  </si>
  <si>
    <t>GBP-SONIA</t>
  </si>
  <si>
    <t>GBP-SONIA-12M</t>
  </si>
  <si>
    <t>GBP-SONIA-1M</t>
  </si>
  <si>
    <t>GBP-SONIA-28D</t>
  </si>
  <si>
    <t>GBP-SONIA-3M</t>
  </si>
  <si>
    <t>GBP-SONIA-6M</t>
  </si>
  <si>
    <t>GBP-SONIA-9M</t>
  </si>
  <si>
    <t>GRD-CMS-10Y</t>
  </si>
  <si>
    <t>GRD-CMS-1Y</t>
  </si>
  <si>
    <t>GRD-CMS-20Y</t>
  </si>
  <si>
    <t>GRD-CMS-2Y</t>
  </si>
  <si>
    <t>GRD-CMS-30Y</t>
  </si>
  <si>
    <t>GRD-CMS-5Y</t>
  </si>
  <si>
    <t>GRD-INDEX-12M</t>
  </si>
  <si>
    <t>GRD-INDEX-1M</t>
  </si>
  <si>
    <t>GRD-INDEX-3M</t>
  </si>
  <si>
    <t>GRD-INDEX-6M</t>
  </si>
  <si>
    <t>GRD-INDEX-9M</t>
  </si>
  <si>
    <t>HKD-CMS-10Y</t>
  </si>
  <si>
    <t>HKD-CMS-1Y</t>
  </si>
  <si>
    <t>HKD-CMS-20Y</t>
  </si>
  <si>
    <t>HKD-CMS-2Y</t>
  </si>
  <si>
    <t>HKD-CMS-30Y</t>
  </si>
  <si>
    <t>HKD-CMS-5Y</t>
  </si>
  <si>
    <t>HKD-HIBOR</t>
  </si>
  <si>
    <t>HKD-HIBOR-12M</t>
  </si>
  <si>
    <t>HKD-HIBOR-1M</t>
  </si>
  <si>
    <t>HKD-HIBOR-28D</t>
  </si>
  <si>
    <t>HKD-HIBOR-3M</t>
  </si>
  <si>
    <t>HKD-HIBOR-6M</t>
  </si>
  <si>
    <t>HKD-HIBOR-9M</t>
  </si>
  <si>
    <t>HKD-INDEX-12M</t>
  </si>
  <si>
    <t>HKD-INDEX-1M</t>
  </si>
  <si>
    <t>HKD-INDEX-3M</t>
  </si>
  <si>
    <t>HKD-INDEX-6M</t>
  </si>
  <si>
    <t>HKD-INDEX-9M</t>
  </si>
  <si>
    <t>HUF-BUBOR</t>
  </si>
  <si>
    <t>HUF-BUBOR-12M</t>
  </si>
  <si>
    <t>HUF-BUBOR-1M</t>
  </si>
  <si>
    <t>HUF-BUBOR-28D</t>
  </si>
  <si>
    <t>HUF-BUBOR-3M</t>
  </si>
  <si>
    <t>HUF-BUBOR-6M</t>
  </si>
  <si>
    <t>HUF-BUBOR-9M</t>
  </si>
  <si>
    <t>HUF-CMS-10Y</t>
  </si>
  <si>
    <t>HUF-CMS-1Y</t>
  </si>
  <si>
    <t>HUF-CMS-20Y</t>
  </si>
  <si>
    <t>HUF-CMS-2Y</t>
  </si>
  <si>
    <t>HUF-CMS-30Y</t>
  </si>
  <si>
    <t>HUF-CMS-5Y</t>
  </si>
  <si>
    <t>HUF-INDEX-12M</t>
  </si>
  <si>
    <t>HUF-INDEX-1M</t>
  </si>
  <si>
    <t>HUF-INDEX-3M</t>
  </si>
  <si>
    <t>HUF-INDEX-6M</t>
  </si>
  <si>
    <t>HUF-INDEX-9M</t>
  </si>
  <si>
    <t>IDR-CMS-10Y</t>
  </si>
  <si>
    <t>IDR-CMS-1Y</t>
  </si>
  <si>
    <t>IDR-CMS-20Y</t>
  </si>
  <si>
    <t>IDR-CMS-2Y</t>
  </si>
  <si>
    <t>IDR-CMS-30Y</t>
  </si>
  <si>
    <t>IDR-CMS-5Y</t>
  </si>
  <si>
    <t>IDR-GENERIC</t>
  </si>
  <si>
    <t>IDR-GENERIC-12M</t>
  </si>
  <si>
    <t>IDR-GENERIC-1M</t>
  </si>
  <si>
    <t>IDR-GENERIC-28D</t>
  </si>
  <si>
    <t>IDR-GENERIC-3M</t>
  </si>
  <si>
    <t>IDR-GENERIC-6M</t>
  </si>
  <si>
    <t>IDR-GENERIC-9M</t>
  </si>
  <si>
    <t>IDR-IDRFIX</t>
  </si>
  <si>
    <t>IDR-IDRFIX-12M</t>
  </si>
  <si>
    <t>IDR-IDRFIX-1M</t>
  </si>
  <si>
    <t>IDR-IDRFIX-28D</t>
  </si>
  <si>
    <t>IDR-IDRFIX-3M</t>
  </si>
  <si>
    <t>IDR-IDRFIX-6M</t>
  </si>
  <si>
    <t>IDR-IDRFIX-9M</t>
  </si>
  <si>
    <t>IDR-INDEX-12M</t>
  </si>
  <si>
    <t>IDR-INDEX-1M</t>
  </si>
  <si>
    <t>IDR-INDEX-3M</t>
  </si>
  <si>
    <t>IDR-INDEX-6M</t>
  </si>
  <si>
    <t>IDR-INDEX-9M</t>
  </si>
  <si>
    <t>IEP-CMS-10Y</t>
  </si>
  <si>
    <t>IEP-CMS-1Y</t>
  </si>
  <si>
    <t>IEP-CMS-20Y</t>
  </si>
  <si>
    <t>IEP-CMS-2Y</t>
  </si>
  <si>
    <t>IEP-CMS-30Y</t>
  </si>
  <si>
    <t>IEP-CMS-5Y</t>
  </si>
  <si>
    <t>IEP-INDEX-12M</t>
  </si>
  <si>
    <t>IEP-INDEX-1M</t>
  </si>
  <si>
    <t>IEP-INDEX-3M</t>
  </si>
  <si>
    <t>IEP-INDEX-6M</t>
  </si>
  <si>
    <t>IEP-INDEX-9M</t>
  </si>
  <si>
    <t>ILS-CMS-10Y</t>
  </si>
  <si>
    <t>ILS-CMS-1Y</t>
  </si>
  <si>
    <t>ILS-CMS-20Y</t>
  </si>
  <si>
    <t>ILS-CMS-2Y</t>
  </si>
  <si>
    <t>ILS-CMS-30Y</t>
  </si>
  <si>
    <t>ILS-CMS-5Y</t>
  </si>
  <si>
    <t>ILS-INDEX-12M</t>
  </si>
  <si>
    <t>ILS-INDEX-1M</t>
  </si>
  <si>
    <t>ILS-INDEX-3M</t>
  </si>
  <si>
    <t>ILS-INDEX-6M</t>
  </si>
  <si>
    <t>ILS-INDEX-9M</t>
  </si>
  <si>
    <t>INR-CMS-10Y</t>
  </si>
  <si>
    <t>INR-CMS-1Y</t>
  </si>
  <si>
    <t>INR-CMS-20Y</t>
  </si>
  <si>
    <t>INR-CMS-2Y</t>
  </si>
  <si>
    <t>INR-CMS-30Y</t>
  </si>
  <si>
    <t>INR-CMS-5Y</t>
  </si>
  <si>
    <t>INR-GENERIC</t>
  </si>
  <si>
    <t>INR-GENERIC-12M</t>
  </si>
  <si>
    <t>INR-GENERIC-1M</t>
  </si>
  <si>
    <t>INR-GENERIC-28D</t>
  </si>
  <si>
    <t>INR-GENERIC-3M</t>
  </si>
  <si>
    <t>INR-GENERIC-6M</t>
  </si>
  <si>
    <t>INR-GENERIC-9M</t>
  </si>
  <si>
    <t>INR-INDEX-12M</t>
  </si>
  <si>
    <t>INR-INDEX-1M</t>
  </si>
  <si>
    <t>INR-INDEX-3M</t>
  </si>
  <si>
    <t>INR-INDEX-6M</t>
  </si>
  <si>
    <t>INR-INDEX-9M</t>
  </si>
  <si>
    <t>INR-MIFOR</t>
  </si>
  <si>
    <t>INR-MIFOR-12M</t>
  </si>
  <si>
    <t>INR-MIFOR-1M</t>
  </si>
  <si>
    <t>INR-MIFOR-28D</t>
  </si>
  <si>
    <t>INR-MIFOR-3M</t>
  </si>
  <si>
    <t>INR-MIFOR-6M</t>
  </si>
  <si>
    <t>INR-MIFOR-9M</t>
  </si>
  <si>
    <t>ISK-CMS-10Y</t>
  </si>
  <si>
    <t>ISK-CMS-1Y</t>
  </si>
  <si>
    <t>ISK-CMS-20Y</t>
  </si>
  <si>
    <t>ISK-CMS-2Y</t>
  </si>
  <si>
    <t>ISK-CMS-30Y</t>
  </si>
  <si>
    <t>ISK-CMS-5Y</t>
  </si>
  <si>
    <t>ISK-INDEX-12M</t>
  </si>
  <si>
    <t>ISK-INDEX-1M</t>
  </si>
  <si>
    <t>ISK-INDEX-3M</t>
  </si>
  <si>
    <t>ISK-INDEX-6M</t>
  </si>
  <si>
    <t>ISK-INDEX-9M</t>
  </si>
  <si>
    <t>ITL-CMS-10Y</t>
  </si>
  <si>
    <t>ITL-CMS-1Y</t>
  </si>
  <si>
    <t>ITL-CMS-20Y</t>
  </si>
  <si>
    <t>ITL-CMS-2Y</t>
  </si>
  <si>
    <t>ITL-CMS-30Y</t>
  </si>
  <si>
    <t>ITL-CMS-5Y</t>
  </si>
  <si>
    <t>ITL-INDEX-12M</t>
  </si>
  <si>
    <t>ITL-INDEX-1M</t>
  </si>
  <si>
    <t>ITL-INDEX-3M</t>
  </si>
  <si>
    <t>ITL-INDEX-6M</t>
  </si>
  <si>
    <t>ITL-INDEX-9M</t>
  </si>
  <si>
    <t>JPY-CMS-10Y</t>
  </si>
  <si>
    <t>JPY-CMS-1Y</t>
  </si>
  <si>
    <t>JPY-CMS-20Y</t>
  </si>
  <si>
    <t>JPY-CMS-2Y</t>
  </si>
  <si>
    <t>JPY-CMS-30Y</t>
  </si>
  <si>
    <t>JPY-CMS-5Y</t>
  </si>
  <si>
    <t>JPY-INDEX-12M</t>
  </si>
  <si>
    <t>JPY-INDEX-1M</t>
  </si>
  <si>
    <t>JPY-INDEX-3M</t>
  </si>
  <si>
    <t>JPY-INDEX-6M</t>
  </si>
  <si>
    <t>JPY-INDEX-9M</t>
  </si>
  <si>
    <t>JPY-LIBOR</t>
  </si>
  <si>
    <t>JPY-LIBOR-12M</t>
  </si>
  <si>
    <t>JPY-LIBOR-1M</t>
  </si>
  <si>
    <t>JPY-LIBOR-28D</t>
  </si>
  <si>
    <t>JPY-LIBOR-3M</t>
  </si>
  <si>
    <t>JPY-LIBOR-6M</t>
  </si>
  <si>
    <t>JPY-LIBOR-9M</t>
  </si>
  <si>
    <t>JPY-TIBOR</t>
  </si>
  <si>
    <t>JPY-TIBOR-12M</t>
  </si>
  <si>
    <t>JPY-TIBOR-1M</t>
  </si>
  <si>
    <t>JPY-TIBOR-28D</t>
  </si>
  <si>
    <t>JPY-TIBOR-3M</t>
  </si>
  <si>
    <t>JPY-TIBOR-6M</t>
  </si>
  <si>
    <t>JPY-TIBOR-9M</t>
  </si>
  <si>
    <t>JPY-TONAR</t>
  </si>
  <si>
    <t>JPY-TONAR-12M</t>
  </si>
  <si>
    <t>JPY-TONAR-1M</t>
  </si>
  <si>
    <t>JPY-TONAR-28D</t>
  </si>
  <si>
    <t>JPY-TONAR-3M</t>
  </si>
  <si>
    <t>JPY-TONAR-6M</t>
  </si>
  <si>
    <t>JPY-TONAR-9M</t>
  </si>
  <si>
    <t>KRW-CMS-10Y</t>
  </si>
  <si>
    <t>KRW-CMS-1Y</t>
  </si>
  <si>
    <t>KRW-CMS-20Y</t>
  </si>
  <si>
    <t>KRW-CMS-2Y</t>
  </si>
  <si>
    <t>KRW-CMS-30Y</t>
  </si>
  <si>
    <t>KRW-CMS-5Y</t>
  </si>
  <si>
    <t>KRW-GENERIC</t>
  </si>
  <si>
    <t>KRW-GENERIC-12M</t>
  </si>
  <si>
    <t>KRW-GENERIC-1M</t>
  </si>
  <si>
    <t>KRW-GENERIC-28D</t>
  </si>
  <si>
    <t>KRW-GENERIC-3M</t>
  </si>
  <si>
    <t>KRW-GENERIC-6M</t>
  </si>
  <si>
    <t>KRW-GENERIC-9M</t>
  </si>
  <si>
    <t>KRW-INDEX-12M</t>
  </si>
  <si>
    <t>KRW-INDEX-1M</t>
  </si>
  <si>
    <t>KRW-INDEX-3M</t>
  </si>
  <si>
    <t>KRW-INDEX-6M</t>
  </si>
  <si>
    <t>KRW-INDEX-9M</t>
  </si>
  <si>
    <t>KRW-KORIBOR</t>
  </si>
  <si>
    <t>KRW-KORIBOR-12M</t>
  </si>
  <si>
    <t>KRW-KORIBOR-1M</t>
  </si>
  <si>
    <t>KRW-KORIBOR-28D</t>
  </si>
  <si>
    <t>KRW-KORIBOR-3M</t>
  </si>
  <si>
    <t>KRW-KORIBOR-6M</t>
  </si>
  <si>
    <t>KRW-KORIBOR-9M</t>
  </si>
  <si>
    <t>KWD-CMS-10Y</t>
  </si>
  <si>
    <t>KWD-CMS-1Y</t>
  </si>
  <si>
    <t>KWD-CMS-20Y</t>
  </si>
  <si>
    <t>KWD-CMS-2Y</t>
  </si>
  <si>
    <t>KWD-CMS-30Y</t>
  </si>
  <si>
    <t>KWD-CMS-5Y</t>
  </si>
  <si>
    <t>KWD-INDEX-12M</t>
  </si>
  <si>
    <t>KWD-INDEX-1M</t>
  </si>
  <si>
    <t>KWD-INDEX-3M</t>
  </si>
  <si>
    <t>KWD-INDEX-6M</t>
  </si>
  <si>
    <t>KWD-INDEX-9M</t>
  </si>
  <si>
    <t>KZT-CMS-10Y</t>
  </si>
  <si>
    <t>KZT-CMS-1Y</t>
  </si>
  <si>
    <t>KZT-CMS-20Y</t>
  </si>
  <si>
    <t>KZT-CMS-2Y</t>
  </si>
  <si>
    <t>KZT-CMS-30Y</t>
  </si>
  <si>
    <t>KZT-CMS-5Y</t>
  </si>
  <si>
    <t>KZT-INDEX-12M</t>
  </si>
  <si>
    <t>KZT-INDEX-1M</t>
  </si>
  <si>
    <t>KZT-INDEX-3M</t>
  </si>
  <si>
    <t>KZT-INDEX-6M</t>
  </si>
  <si>
    <t>KZT-INDEX-9M</t>
  </si>
  <si>
    <t>LUF-CMS-10Y</t>
  </si>
  <si>
    <t>LUF-CMS-1Y</t>
  </si>
  <si>
    <t>LUF-CMS-20Y</t>
  </si>
  <si>
    <t>LUF-CMS-2Y</t>
  </si>
  <si>
    <t>LUF-CMS-30Y</t>
  </si>
  <si>
    <t>LUF-CMS-5Y</t>
  </si>
  <si>
    <t>LUF-INDEX-12M</t>
  </si>
  <si>
    <t>LUF-INDEX-1M</t>
  </si>
  <si>
    <t>LUF-INDEX-3M</t>
  </si>
  <si>
    <t>LUF-INDEX-6M</t>
  </si>
  <si>
    <t>LUF-INDEX-9M</t>
  </si>
  <si>
    <t>MAD-CMS-10Y</t>
  </si>
  <si>
    <t>MAD-CMS-1Y</t>
  </si>
  <si>
    <t>MAD-CMS-20Y</t>
  </si>
  <si>
    <t>MAD-CMS-2Y</t>
  </si>
  <si>
    <t>MAD-CMS-30Y</t>
  </si>
  <si>
    <t>MAD-CMS-5Y</t>
  </si>
  <si>
    <t>MAD-INDEX-12M</t>
  </si>
  <si>
    <t>MAD-INDEX-1M</t>
  </si>
  <si>
    <t>MAD-INDEX-3M</t>
  </si>
  <si>
    <t>MAD-INDEX-6M</t>
  </si>
  <si>
    <t>MAD-INDEX-9M</t>
  </si>
  <si>
    <t>MXN-CMS-10Y</t>
  </si>
  <si>
    <t>MXN-CMS-1Y</t>
  </si>
  <si>
    <t>MXN-CMS-20Y</t>
  </si>
  <si>
    <t>MXN-CMS-2Y</t>
  </si>
  <si>
    <t>MXN-CMS-30Y</t>
  </si>
  <si>
    <t>MXN-CMS-5Y</t>
  </si>
  <si>
    <t>MXN-INDEX-12M</t>
  </si>
  <si>
    <t>MXN-INDEX-1M</t>
  </si>
  <si>
    <t>MXN-INDEX-3M</t>
  </si>
  <si>
    <t>MXN-INDEX-6M</t>
  </si>
  <si>
    <t>MXN-INDEX-9M</t>
  </si>
  <si>
    <t>MXN-TIIE</t>
  </si>
  <si>
    <t>MXN-TIIE-12M</t>
  </si>
  <si>
    <t>MXN-TIIE-1M</t>
  </si>
  <si>
    <t>MXN-TIIE-28D</t>
  </si>
  <si>
    <t>MXN-TIIE-3M</t>
  </si>
  <si>
    <t>MXN-TIIE-6M</t>
  </si>
  <si>
    <t>MXN-TIIE-9M</t>
  </si>
  <si>
    <t>MXV-CMS-10Y</t>
  </si>
  <si>
    <t>MXV-CMS-1Y</t>
  </si>
  <si>
    <t>MXV-CMS-20Y</t>
  </si>
  <si>
    <t>MXV-CMS-2Y</t>
  </si>
  <si>
    <t>MXV-CMS-30Y</t>
  </si>
  <si>
    <t>MXV-CMS-5Y</t>
  </si>
  <si>
    <t>MXV-INDEX-12M</t>
  </si>
  <si>
    <t>MXV-INDEX-1M</t>
  </si>
  <si>
    <t>MXV-INDEX-3M</t>
  </si>
  <si>
    <t>MXV-INDEX-6M</t>
  </si>
  <si>
    <t>MXV-INDEX-9M</t>
  </si>
  <si>
    <t>MYR-CMS-10Y</t>
  </si>
  <si>
    <t>MYR-CMS-1Y</t>
  </si>
  <si>
    <t>MYR-CMS-20Y</t>
  </si>
  <si>
    <t>MYR-CMS-2Y</t>
  </si>
  <si>
    <t>MYR-CMS-30Y</t>
  </si>
  <si>
    <t>MYR-CMS-5Y</t>
  </si>
  <si>
    <t>MYR-GENERIC</t>
  </si>
  <si>
    <t>MYR-GENERIC-12M</t>
  </si>
  <si>
    <t>MYR-GENERIC-1M</t>
  </si>
  <si>
    <t>MYR-GENERIC-28D</t>
  </si>
  <si>
    <t>MYR-GENERIC-3M</t>
  </si>
  <si>
    <t>MYR-GENERIC-6M</t>
  </si>
  <si>
    <t>MYR-GENERIC-9M</t>
  </si>
  <si>
    <t>MYR-INDEX-12M</t>
  </si>
  <si>
    <t>MYR-INDEX-1M</t>
  </si>
  <si>
    <t>MYR-INDEX-3M</t>
  </si>
  <si>
    <t>MYR-INDEX-6M</t>
  </si>
  <si>
    <t>MYR-INDEX-9M</t>
  </si>
  <si>
    <t>MYR-KLIBOR</t>
  </si>
  <si>
    <t>MYR-KLIBOR-12M</t>
  </si>
  <si>
    <t>MYR-KLIBOR-1M</t>
  </si>
  <si>
    <t>MYR-KLIBOR-28D</t>
  </si>
  <si>
    <t>MYR-KLIBOR-3M</t>
  </si>
  <si>
    <t>MYR-KLIBOR-6M</t>
  </si>
  <si>
    <t>MYR-KLIBOR-9M</t>
  </si>
  <si>
    <t>NGN-CMS-10Y</t>
  </si>
  <si>
    <t>NGN-CMS-1Y</t>
  </si>
  <si>
    <t>NGN-CMS-20Y</t>
  </si>
  <si>
    <t>NGN-CMS-2Y</t>
  </si>
  <si>
    <t>NGN-CMS-30Y</t>
  </si>
  <si>
    <t>NGN-CMS-5Y</t>
  </si>
  <si>
    <t>NGN-INDEX-12M</t>
  </si>
  <si>
    <t>NGN-INDEX-1M</t>
  </si>
  <si>
    <t>NGN-INDEX-3M</t>
  </si>
  <si>
    <t>NGN-INDEX-6M</t>
  </si>
  <si>
    <t>NGN-INDEX-9M</t>
  </si>
  <si>
    <t>NLG-CMS-10Y</t>
  </si>
  <si>
    <t>NLG-CMS-1Y</t>
  </si>
  <si>
    <t>NLG-CMS-20Y</t>
  </si>
  <si>
    <t>NLG-CMS-2Y</t>
  </si>
  <si>
    <t>NLG-CMS-30Y</t>
  </si>
  <si>
    <t>NLG-CMS-5Y</t>
  </si>
  <si>
    <t>NLG-INDEX-12M</t>
  </si>
  <si>
    <t>NLG-INDEX-1M</t>
  </si>
  <si>
    <t>NLG-INDEX-3M</t>
  </si>
  <si>
    <t>NLG-INDEX-6M</t>
  </si>
  <si>
    <t>NLG-INDEX-9M</t>
  </si>
  <si>
    <t>NOK-CMS-10Y</t>
  </si>
  <si>
    <t>NOK-CMS-1Y</t>
  </si>
  <si>
    <t>NOK-CMS-20Y</t>
  </si>
  <si>
    <t>NOK-CMS-2Y</t>
  </si>
  <si>
    <t>NOK-CMS-30Y</t>
  </si>
  <si>
    <t>NOK-CMS-5Y</t>
  </si>
  <si>
    <t>NOK-INDEX-12M</t>
  </si>
  <si>
    <t>NOK-INDEX-1M</t>
  </si>
  <si>
    <t>NOK-INDEX-3M</t>
  </si>
  <si>
    <t>NOK-INDEX-6M</t>
  </si>
  <si>
    <t>NOK-INDEX-9M</t>
  </si>
  <si>
    <t>NOK-NIBOR</t>
  </si>
  <si>
    <t>NOK-NIBOR-12M</t>
  </si>
  <si>
    <t>NOK-NIBOR-1M</t>
  </si>
  <si>
    <t>NOK-NIBOR-28D</t>
  </si>
  <si>
    <t>NOK-NIBOR-3M</t>
  </si>
  <si>
    <t>NOK-NIBOR-6M</t>
  </si>
  <si>
    <t>NOK-NIBOR-9M</t>
  </si>
  <si>
    <t>NZD-BKBM</t>
  </si>
  <si>
    <t>NZD-BKBM-12M</t>
  </si>
  <si>
    <t>NZD-BKBM-1M</t>
  </si>
  <si>
    <t>NZD-BKBM-28D</t>
  </si>
  <si>
    <t>NZD-BKBM-3M</t>
  </si>
  <si>
    <t>NZD-BKBM-6M</t>
  </si>
  <si>
    <t>NZD-BKBM-9M</t>
  </si>
  <si>
    <t>NZD-CMS-10Y</t>
  </si>
  <si>
    <t>NZD-CMS-1Y</t>
  </si>
  <si>
    <t>NZD-CMS-20Y</t>
  </si>
  <si>
    <t>NZD-CMS-2Y</t>
  </si>
  <si>
    <t>NZD-CMS-30Y</t>
  </si>
  <si>
    <t>NZD-CMS-5Y</t>
  </si>
  <si>
    <t>NZD-INDEX-12M</t>
  </si>
  <si>
    <t>NZD-INDEX-1M</t>
  </si>
  <si>
    <t>NZD-INDEX-3M</t>
  </si>
  <si>
    <t>NZD-INDEX-6M</t>
  </si>
  <si>
    <t>NZD-INDEX-9M</t>
  </si>
  <si>
    <t>OMR-CMS-10Y</t>
  </si>
  <si>
    <t>OMR-CMS-1Y</t>
  </si>
  <si>
    <t>OMR-CMS-20Y</t>
  </si>
  <si>
    <t>OMR-CMS-2Y</t>
  </si>
  <si>
    <t>OMR-CMS-30Y</t>
  </si>
  <si>
    <t>OMR-CMS-5Y</t>
  </si>
  <si>
    <t>OMR-INDEX-12M</t>
  </si>
  <si>
    <t>OMR-INDEX-1M</t>
  </si>
  <si>
    <t>OMR-INDEX-3M</t>
  </si>
  <si>
    <t>OMR-INDEX-6M</t>
  </si>
  <si>
    <t>OMR-INDEX-9M</t>
  </si>
  <si>
    <t>PEN-CMS-10Y</t>
  </si>
  <si>
    <t>PEN-CMS-1Y</t>
  </si>
  <si>
    <t>PEN-CMS-20Y</t>
  </si>
  <si>
    <t>PEN-CMS-2Y</t>
  </si>
  <si>
    <t>PEN-CMS-30Y</t>
  </si>
  <si>
    <t>PEN-CMS-5Y</t>
  </si>
  <si>
    <t>PEN-INDEX-12M</t>
  </si>
  <si>
    <t>PEN-INDEX-1M</t>
  </si>
  <si>
    <t>PEN-INDEX-3M</t>
  </si>
  <si>
    <t>PEN-INDEX-6M</t>
  </si>
  <si>
    <t>PEN-INDEX-9M</t>
  </si>
  <si>
    <t>PHP-CMS-10Y</t>
  </si>
  <si>
    <t>PHP-CMS-1Y</t>
  </si>
  <si>
    <t>PHP-CMS-20Y</t>
  </si>
  <si>
    <t>PHP-CMS-2Y</t>
  </si>
  <si>
    <t>PHP-CMS-30Y</t>
  </si>
  <si>
    <t>PHP-CMS-5Y</t>
  </si>
  <si>
    <t>PHP-GENERIC</t>
  </si>
  <si>
    <t>PHP-GENERIC-12M</t>
  </si>
  <si>
    <t>PHP-GENERIC-1M</t>
  </si>
  <si>
    <t>PHP-GENERIC-28D</t>
  </si>
  <si>
    <t>PHP-GENERIC-3M</t>
  </si>
  <si>
    <t>PHP-GENERIC-6M</t>
  </si>
  <si>
    <t>PHP-GENERIC-9M</t>
  </si>
  <si>
    <t>PHP-INDEX-12M</t>
  </si>
  <si>
    <t>PHP-INDEX-1M</t>
  </si>
  <si>
    <t>PHP-INDEX-3M</t>
  </si>
  <si>
    <t>PHP-INDEX-6M</t>
  </si>
  <si>
    <t>PHP-INDEX-9M</t>
  </si>
  <si>
    <t>PHP-PHIREF</t>
  </si>
  <si>
    <t>PHP-PHIREF-12M</t>
  </si>
  <si>
    <t>PHP-PHIREF-1M</t>
  </si>
  <si>
    <t>PHP-PHIREF-28D</t>
  </si>
  <si>
    <t>PHP-PHIREF-3M</t>
  </si>
  <si>
    <t>PHP-PHIREF-6M</t>
  </si>
  <si>
    <t>PHP-PHIREF-9M</t>
  </si>
  <si>
    <t>PLN-CMS-10Y</t>
  </si>
  <si>
    <t>PLN-CMS-1Y</t>
  </si>
  <si>
    <t>PLN-CMS-20Y</t>
  </si>
  <si>
    <t>PLN-CMS-2Y</t>
  </si>
  <si>
    <t>PLN-CMS-30Y</t>
  </si>
  <si>
    <t>PLN-CMS-5Y</t>
  </si>
  <si>
    <t>PLN-INDEX-12M</t>
  </si>
  <si>
    <t>PLN-INDEX-1M</t>
  </si>
  <si>
    <t>PLN-INDEX-3M</t>
  </si>
  <si>
    <t>PLN-INDEX-6M</t>
  </si>
  <si>
    <t>PLN-INDEX-9M</t>
  </si>
  <si>
    <t>PLN-WIBOR</t>
  </si>
  <si>
    <t>PLN-WIBOR-12M</t>
  </si>
  <si>
    <t>PLN-WIBOR-1M</t>
  </si>
  <si>
    <t>PLN-WIBOR-28D</t>
  </si>
  <si>
    <t>PLN-WIBOR-3M</t>
  </si>
  <si>
    <t>PLN-WIBOR-6M</t>
  </si>
  <si>
    <t>PLN-WIBOR-9M</t>
  </si>
  <si>
    <t>PTE-CMS-10Y</t>
  </si>
  <si>
    <t>PTE-CMS-1Y</t>
  </si>
  <si>
    <t>PTE-CMS-20Y</t>
  </si>
  <si>
    <t>PTE-CMS-2Y</t>
  </si>
  <si>
    <t>PTE-CMS-30Y</t>
  </si>
  <si>
    <t>PTE-CMS-5Y</t>
  </si>
  <si>
    <t>PTE-INDEX-12M</t>
  </si>
  <si>
    <t>PTE-INDEX-1M</t>
  </si>
  <si>
    <t>PTE-INDEX-3M</t>
  </si>
  <si>
    <t>PTE-INDEX-6M</t>
  </si>
  <si>
    <t>PTE-INDEX-9M</t>
  </si>
  <si>
    <t>QAR-CMS-10Y</t>
  </si>
  <si>
    <t>QAR-CMS-1Y</t>
  </si>
  <si>
    <t>QAR-CMS-20Y</t>
  </si>
  <si>
    <t>QAR-CMS-2Y</t>
  </si>
  <si>
    <t>QAR-CMS-30Y</t>
  </si>
  <si>
    <t>QAR-CMS-5Y</t>
  </si>
  <si>
    <t>QAR-INDEX-12M</t>
  </si>
  <si>
    <t>QAR-INDEX-1M</t>
  </si>
  <si>
    <t>QAR-INDEX-3M</t>
  </si>
  <si>
    <t>QAR-INDEX-6M</t>
  </si>
  <si>
    <t>QAR-INDEX-9M</t>
  </si>
  <si>
    <t>RON-CMS-10Y</t>
  </si>
  <si>
    <t>RON-CMS-1Y</t>
  </si>
  <si>
    <t>RON-CMS-20Y</t>
  </si>
  <si>
    <t>RON-CMS-2Y</t>
  </si>
  <si>
    <t>RON-CMS-30Y</t>
  </si>
  <si>
    <t>RON-CMS-5Y</t>
  </si>
  <si>
    <t>RON-INDEX-12M</t>
  </si>
  <si>
    <t>RON-INDEX-1M</t>
  </si>
  <si>
    <t>RON-INDEX-3M</t>
  </si>
  <si>
    <t>RON-INDEX-6M</t>
  </si>
  <si>
    <t>RON-INDEX-9M</t>
  </si>
  <si>
    <t>RUB-CMS-10Y</t>
  </si>
  <si>
    <t>RUB-CMS-1Y</t>
  </si>
  <si>
    <t>RUB-CMS-20Y</t>
  </si>
  <si>
    <t>RUB-CMS-2Y</t>
  </si>
  <si>
    <t>RUB-CMS-30Y</t>
  </si>
  <si>
    <t>RUB-CMS-5Y</t>
  </si>
  <si>
    <t>RUB-INDEX-12M</t>
  </si>
  <si>
    <t>RUB-INDEX-1M</t>
  </si>
  <si>
    <t>RUB-INDEX-3M</t>
  </si>
  <si>
    <t>RUB-INDEX-6M</t>
  </si>
  <si>
    <t>RUB-INDEX-9M</t>
  </si>
  <si>
    <t>RUB-MOSPRIME</t>
  </si>
  <si>
    <t>RUB-MOSPRIME-12M</t>
  </si>
  <si>
    <t>RUB-MOSPRIME-1M</t>
  </si>
  <si>
    <t>RUB-MOSPRIME-28D</t>
  </si>
  <si>
    <t>RUB-MOSPRIME-3M</t>
  </si>
  <si>
    <t>RUB-MOSPRIME-6M</t>
  </si>
  <si>
    <t>RUB-MOSPRIME-9M</t>
  </si>
  <si>
    <t>SAR-CMS-10Y</t>
  </si>
  <si>
    <t>SAR-CMS-1Y</t>
  </si>
  <si>
    <t>SAR-CMS-20Y</t>
  </si>
  <si>
    <t>SAR-CMS-2Y</t>
  </si>
  <si>
    <t>SAR-CMS-30Y</t>
  </si>
  <si>
    <t>SAR-CMS-5Y</t>
  </si>
  <si>
    <t>SAR-INDEX-12M</t>
  </si>
  <si>
    <t>SAR-INDEX-1M</t>
  </si>
  <si>
    <t>SAR-INDEX-3M</t>
  </si>
  <si>
    <t>SAR-INDEX-6M</t>
  </si>
  <si>
    <t>SAR-INDEX-9M</t>
  </si>
  <si>
    <t>SEK-CMS-10Y</t>
  </si>
  <si>
    <t>SEK-CMS-1Y</t>
  </si>
  <si>
    <t>SEK-CMS-20Y</t>
  </si>
  <si>
    <t>SEK-CMS-2Y</t>
  </si>
  <si>
    <t>SEK-CMS-30Y</t>
  </si>
  <si>
    <t>SEK-CMS-5Y</t>
  </si>
  <si>
    <t>SEK-INDEX-12M</t>
  </si>
  <si>
    <t>SEK-INDEX-1M</t>
  </si>
  <si>
    <t>SEK-INDEX-3M</t>
  </si>
  <si>
    <t>SEK-INDEX-6M</t>
  </si>
  <si>
    <t>SEK-INDEX-9M</t>
  </si>
  <si>
    <t>SEK-LIBOR</t>
  </si>
  <si>
    <t>SEK-LIBOR-12M</t>
  </si>
  <si>
    <t>SEK-LIBOR-1M</t>
  </si>
  <si>
    <t>SEK-LIBOR-28D</t>
  </si>
  <si>
    <t>SEK-LIBOR-3M</t>
  </si>
  <si>
    <t>SEK-LIBOR-6M</t>
  </si>
  <si>
    <t>SEK-LIBOR-9M</t>
  </si>
  <si>
    <t>SEK-SIOR</t>
  </si>
  <si>
    <t>SEK-SIOR-12M</t>
  </si>
  <si>
    <t>SEK-SIOR-1M</t>
  </si>
  <si>
    <t>SEK-SIOR-28D</t>
  </si>
  <si>
    <t>SEK-SIOR-3M</t>
  </si>
  <si>
    <t>SEK-SIOR-6M</t>
  </si>
  <si>
    <t>SEK-SIOR-9M</t>
  </si>
  <si>
    <t>SEK-STIBOR</t>
  </si>
  <si>
    <t>SEK-STIBOR-12M</t>
  </si>
  <si>
    <t>SEK-STIBOR-1M</t>
  </si>
  <si>
    <t>SEK-STIBOR-28D</t>
  </si>
  <si>
    <t>SEK-STIBOR-3M</t>
  </si>
  <si>
    <t>SEK-STIBOR-6M</t>
  </si>
  <si>
    <t>SEK-STIBOR-9M</t>
  </si>
  <si>
    <t>SGD-CMS-10Y</t>
  </si>
  <si>
    <t>SGD-CMS-1Y</t>
  </si>
  <si>
    <t>SGD-CMS-20Y</t>
  </si>
  <si>
    <t>SGD-CMS-2Y</t>
  </si>
  <si>
    <t>SGD-CMS-30Y</t>
  </si>
  <si>
    <t>SGD-CMS-5Y</t>
  </si>
  <si>
    <t>SGD-INDEX-12M</t>
  </si>
  <si>
    <t>SGD-INDEX-1M</t>
  </si>
  <si>
    <t>SGD-INDEX-3M</t>
  </si>
  <si>
    <t>SGD-INDEX-6M</t>
  </si>
  <si>
    <t>SGD-INDEX-9M</t>
  </si>
  <si>
    <t>SGD-SIBOR</t>
  </si>
  <si>
    <t>SGD-SIBOR-12M</t>
  </si>
  <si>
    <t>SGD-SIBOR-1M</t>
  </si>
  <si>
    <t>SGD-SIBOR-28D</t>
  </si>
  <si>
    <t>SGD-SIBOR-3M</t>
  </si>
  <si>
    <t>SGD-SIBOR-6M</t>
  </si>
  <si>
    <t>SGD-SIBOR-9M</t>
  </si>
  <si>
    <t>SGD-SOR</t>
  </si>
  <si>
    <t>SGD-SOR-12M</t>
  </si>
  <si>
    <t>SGD-SOR-1M</t>
  </si>
  <si>
    <t>SGD-SOR-28D</t>
  </si>
  <si>
    <t>SGD-SOR-3M</t>
  </si>
  <si>
    <t>SGD-SOR-6M</t>
  </si>
  <si>
    <t>SGD-SOR-9M</t>
  </si>
  <si>
    <t>SKK-BRIBOR</t>
  </si>
  <si>
    <t>SKK-BRIBOR-12M</t>
  </si>
  <si>
    <t>SKK-BRIBOR-1M</t>
  </si>
  <si>
    <t>SKK-BRIBOR-28D</t>
  </si>
  <si>
    <t>SKK-BRIBOR-3M</t>
  </si>
  <si>
    <t>SKK-BRIBOR-6M</t>
  </si>
  <si>
    <t>SKK-BRIBOR-9M</t>
  </si>
  <si>
    <t>THB-BIBOR</t>
  </si>
  <si>
    <t>THB-BIBOR-12M</t>
  </si>
  <si>
    <t>THB-BIBOR-1M</t>
  </si>
  <si>
    <t>THB-BIBOR-28D</t>
  </si>
  <si>
    <t>THB-BIBOR-3M</t>
  </si>
  <si>
    <t>THB-BIBOR-6M</t>
  </si>
  <si>
    <t>THB-BIBOR-9M</t>
  </si>
  <si>
    <t>THB-CMS-10Y</t>
  </si>
  <si>
    <t>THB-CMS-1Y</t>
  </si>
  <si>
    <t>THB-CMS-20Y</t>
  </si>
  <si>
    <t>THB-CMS-2Y</t>
  </si>
  <si>
    <t>THB-CMS-30Y</t>
  </si>
  <si>
    <t>THB-CMS-5Y</t>
  </si>
  <si>
    <t>THB-INDEX-12M</t>
  </si>
  <si>
    <t>THB-INDEX-1M</t>
  </si>
  <si>
    <t>THB-INDEX-3M</t>
  </si>
  <si>
    <t>THB-INDEX-6M</t>
  </si>
  <si>
    <t>THB-INDEX-9M</t>
  </si>
  <si>
    <t>TND-CMS-10Y</t>
  </si>
  <si>
    <t>TND-CMS-1Y</t>
  </si>
  <si>
    <t>TND-CMS-20Y</t>
  </si>
  <si>
    <t>TND-CMS-2Y</t>
  </si>
  <si>
    <t>TND-CMS-30Y</t>
  </si>
  <si>
    <t>TND-CMS-5Y</t>
  </si>
  <si>
    <t>TND-INDEX-12M</t>
  </si>
  <si>
    <t>TND-INDEX-1M</t>
  </si>
  <si>
    <t>TND-INDEX-3M</t>
  </si>
  <si>
    <t>TND-INDEX-6M</t>
  </si>
  <si>
    <t>TND-INDEX-9M</t>
  </si>
  <si>
    <t>TRY-CMS-10Y</t>
  </si>
  <si>
    <t>TRY-CMS-1Y</t>
  </si>
  <si>
    <t>TRY-CMS-20Y</t>
  </si>
  <si>
    <t>TRY-CMS-2Y</t>
  </si>
  <si>
    <t>TRY-CMS-30Y</t>
  </si>
  <si>
    <t>TRY-CMS-5Y</t>
  </si>
  <si>
    <t>TRY-INDEX-12M</t>
  </si>
  <si>
    <t>TRY-INDEX-1M</t>
  </si>
  <si>
    <t>TRY-INDEX-3M</t>
  </si>
  <si>
    <t>TRY-INDEX-6M</t>
  </si>
  <si>
    <t>TRY-INDEX-9M</t>
  </si>
  <si>
    <t>TWD-CMS-10Y</t>
  </si>
  <si>
    <t>TWD-CMS-1Y</t>
  </si>
  <si>
    <t>TWD-CMS-20Y</t>
  </si>
  <si>
    <t>TWD-CMS-2Y</t>
  </si>
  <si>
    <t>TWD-CMS-30Y</t>
  </si>
  <si>
    <t>TWD-CMS-5Y</t>
  </si>
  <si>
    <t>TWD-GENERIC</t>
  </si>
  <si>
    <t>TWD-GENERIC-12M</t>
  </si>
  <si>
    <t>TWD-GENERIC-1M</t>
  </si>
  <si>
    <t>TWD-GENERIC-28D</t>
  </si>
  <si>
    <t>TWD-GENERIC-3M</t>
  </si>
  <si>
    <t>TWD-GENERIC-6M</t>
  </si>
  <si>
    <t>TWD-GENERIC-9M</t>
  </si>
  <si>
    <t>TWD-INDEX-12M</t>
  </si>
  <si>
    <t>TWD-INDEX-1M</t>
  </si>
  <si>
    <t>TWD-INDEX-3M</t>
  </si>
  <si>
    <t>TWD-INDEX-6M</t>
  </si>
  <si>
    <t>TWD-INDEX-9M</t>
  </si>
  <si>
    <t>TWD-TAIBOR</t>
  </si>
  <si>
    <t>TWD-TAIBOR-12M</t>
  </si>
  <si>
    <t>TWD-TAIBOR-1M</t>
  </si>
  <si>
    <t>TWD-TAIBOR-28D</t>
  </si>
  <si>
    <t>TWD-TAIBOR-3M</t>
  </si>
  <si>
    <t>TWD-TAIBOR-6M</t>
  </si>
  <si>
    <t>TWD-TAIBOR-9M</t>
  </si>
  <si>
    <t>UAH-CMS-10Y</t>
  </si>
  <si>
    <t>UAH-CMS-1Y</t>
  </si>
  <si>
    <t>UAH-CMS-20Y</t>
  </si>
  <si>
    <t>UAH-CMS-2Y</t>
  </si>
  <si>
    <t>UAH-CMS-30Y</t>
  </si>
  <si>
    <t>UAH-CMS-5Y</t>
  </si>
  <si>
    <t>UAH-INDEX-12M</t>
  </si>
  <si>
    <t>UAH-INDEX-1M</t>
  </si>
  <si>
    <t>UAH-INDEX-3M</t>
  </si>
  <si>
    <t>UAH-INDEX-6M</t>
  </si>
  <si>
    <t>UAH-INDEX-9M</t>
  </si>
  <si>
    <t>UKRPI</t>
  </si>
  <si>
    <t>USCPI</t>
  </si>
  <si>
    <t>USD-CMS-10Y</t>
  </si>
  <si>
    <t>USD-CMS-1Y</t>
  </si>
  <si>
    <t>USD-CMS-20Y</t>
  </si>
  <si>
    <t>USD-CMS-2Y</t>
  </si>
  <si>
    <t>USD-CMS-30Y</t>
  </si>
  <si>
    <t>USD-CMS-5Y</t>
  </si>
  <si>
    <t>USD-FedFunds-12M</t>
  </si>
  <si>
    <t>USD-FedFunds-1M</t>
  </si>
  <si>
    <t>USD-FedFunds-28D</t>
  </si>
  <si>
    <t>USD-FedFunds-3M</t>
  </si>
  <si>
    <t>USD-FedFunds-6M</t>
  </si>
  <si>
    <t>USD-FedFunds-9M</t>
  </si>
  <si>
    <t>USD-INDEX-12M</t>
  </si>
  <si>
    <t>USD-INDEX-1M</t>
  </si>
  <si>
    <t>USD-INDEX-3M</t>
  </si>
  <si>
    <t>USD-INDEX-6M</t>
  </si>
  <si>
    <t>USD-INDEX-9M</t>
  </si>
  <si>
    <t>USD-LIBOR</t>
  </si>
  <si>
    <t>USD-LIBOR-12M</t>
  </si>
  <si>
    <t>USD-LIBOR-1M</t>
  </si>
  <si>
    <t>USD-LIBOR-28D</t>
  </si>
  <si>
    <t>USD-LIBOR-9M</t>
  </si>
  <si>
    <t>VND-CMS-10Y</t>
  </si>
  <si>
    <t>VND-CMS-1Y</t>
  </si>
  <si>
    <t>VND-CMS-20Y</t>
  </si>
  <si>
    <t>VND-CMS-2Y</t>
  </si>
  <si>
    <t>VND-CMS-30Y</t>
  </si>
  <si>
    <t>VND-CMS-5Y</t>
  </si>
  <si>
    <t>VND-INDEX-12M</t>
  </si>
  <si>
    <t>VND-INDEX-1M</t>
  </si>
  <si>
    <t>VND-INDEX-3M</t>
  </si>
  <si>
    <t>VND-INDEX-6M</t>
  </si>
  <si>
    <t>VND-INDEX-9M</t>
  </si>
  <si>
    <t>ZACPI</t>
  </si>
  <si>
    <t>ZAR-CMS-10Y</t>
  </si>
  <si>
    <t>ZAR-CMS-1Y</t>
  </si>
  <si>
    <t>ZAR-CMS-20Y</t>
  </si>
  <si>
    <t>ZAR-CMS-2Y</t>
  </si>
  <si>
    <t>ZAR-CMS-30Y</t>
  </si>
  <si>
    <t>ZAR-CMS-5Y</t>
  </si>
  <si>
    <t>ZAR-INDEX-12M</t>
  </si>
  <si>
    <t>ZAR-INDEX-1M</t>
  </si>
  <si>
    <t>ZAR-INDEX-3M</t>
  </si>
  <si>
    <t>ZAR-INDEX-6M</t>
  </si>
  <si>
    <t>ZAR-INDEX-9M</t>
  </si>
  <si>
    <t>ZAR-JIBAR</t>
  </si>
  <si>
    <t>ZAR-JIBAR-12M</t>
  </si>
  <si>
    <t>ZAR-JIBAR-1M</t>
  </si>
  <si>
    <t>ZAR-JIBAR-28D</t>
  </si>
  <si>
    <t>ZAR-JIBAR-3M</t>
  </si>
  <si>
    <t>ZAR-JIBAR-6M</t>
  </si>
  <si>
    <t>ZAR-JIBAR-9M</t>
  </si>
  <si>
    <t>CDS</t>
  </si>
  <si>
    <t>OldCDS</t>
  </si>
  <si>
    <t>ThirdWednesday</t>
  </si>
  <si>
    <t>Twentieth</t>
  </si>
  <si>
    <t>TwentiethIMM</t>
  </si>
  <si>
    <t>Zero</t>
  </si>
  <si>
    <t>106:Swap,JPMC</t>
  </si>
  <si>
    <t>108:Swap,MS</t>
  </si>
  <si>
    <t>109:Swap,MS</t>
  </si>
  <si>
    <t>1225:Swap,TD</t>
  </si>
  <si>
    <t>1226:Swap,TD</t>
  </si>
  <si>
    <t>1227:Swap,TD</t>
  </si>
  <si>
    <t>129:Swap,MLI</t>
  </si>
  <si>
    <t>131:Swap,CS</t>
  </si>
  <si>
    <t>1555:Swap,DB</t>
  </si>
  <si>
    <t>1558:Swap,DB</t>
  </si>
  <si>
    <t>173:Swap,MS</t>
  </si>
  <si>
    <t>175:Swap,BOA</t>
  </si>
  <si>
    <t>177:Swap,BOA</t>
  </si>
  <si>
    <t>249:Swap,HSBCFR</t>
  </si>
  <si>
    <t>255:Swap,JPMC</t>
  </si>
  <si>
    <t>26:Swap,HSBCFR</t>
  </si>
  <si>
    <t>304:Swap,HSBCFR</t>
  </si>
  <si>
    <t>314:Swap,Commerzbank</t>
  </si>
  <si>
    <t>361:Swap,CS</t>
  </si>
  <si>
    <t>365:Swap,MS</t>
  </si>
  <si>
    <t>369:Swap,MS</t>
  </si>
  <si>
    <t>374:Swap,BOA</t>
  </si>
  <si>
    <t>391:Swap,Nomura</t>
  </si>
  <si>
    <t>392:Swap,Commerzbank</t>
  </si>
  <si>
    <t>397:Swap,DB</t>
  </si>
  <si>
    <t>414:Swap,NordeaAB</t>
  </si>
  <si>
    <t>416:Swap,NordeaAB</t>
  </si>
  <si>
    <t>419:Swap,DB</t>
  </si>
  <si>
    <t>421:Swap,Nomura</t>
  </si>
  <si>
    <t>422:Swap,HSBCFR</t>
  </si>
  <si>
    <t>425:Swap,HSBCFR</t>
  </si>
  <si>
    <t>426:Swap,HSBCFR</t>
  </si>
  <si>
    <t>427:Swap,MS</t>
  </si>
  <si>
    <t>458:Swap,JPMC</t>
  </si>
  <si>
    <t>478:Swap,MS</t>
  </si>
  <si>
    <t>56200108:Swap,HSBCFR</t>
  </si>
  <si>
    <t>56200110:Swap,HSBCFR</t>
  </si>
  <si>
    <t>56200173:Swap,BOA</t>
  </si>
  <si>
    <t>56200435:Swap,HSBCFR</t>
  </si>
  <si>
    <t>56200436:Swap,HSBCFR</t>
  </si>
  <si>
    <t>56200437:Swap,HSBCFR</t>
  </si>
  <si>
    <t>56200556:Swap,HSBCFR</t>
  </si>
  <si>
    <t>58223672:FxForward,Citi</t>
  </si>
  <si>
    <t>58224092:FxForward,Citi</t>
  </si>
  <si>
    <t>58224406:FxForward,NordeaAB</t>
  </si>
  <si>
    <t>58224407:FxForward,Rabo</t>
  </si>
  <si>
    <t>58224458:FxForward,NordeaAB</t>
  </si>
  <si>
    <t>58224460:FxForward,NordeaAB</t>
  </si>
  <si>
    <t>58224483:FxForward,Citi</t>
  </si>
  <si>
    <t>58224583:FxForward,NordeaAB</t>
  </si>
  <si>
    <t>58226491:FxForward,UBS</t>
  </si>
  <si>
    <t>58226940:FxForward,MLI</t>
  </si>
  <si>
    <t>58226997:Swap,SocGen</t>
  </si>
  <si>
    <t>58227168:Swap,SocGen</t>
  </si>
  <si>
    <t>58227249:Swap,HSBCFR</t>
  </si>
  <si>
    <t>58227289:Swap,HSBCFR</t>
  </si>
  <si>
    <t>58227399:Swap,SocGen</t>
  </si>
  <si>
    <t>58228237:Swap,UCBA</t>
  </si>
  <si>
    <t>58228272:Swap,SocGen</t>
  </si>
  <si>
    <t>58228836:FxForward,TD</t>
  </si>
  <si>
    <t>58228838:FxForward,SocGen</t>
  </si>
  <si>
    <t>58228954:FxForward,TD</t>
  </si>
  <si>
    <t>58228983:FxForward,TD</t>
  </si>
  <si>
    <t>58228985:FxForward,TD</t>
  </si>
  <si>
    <t>58229051:FxForward,HSBCUK</t>
  </si>
  <si>
    <t>58229053:FxForward,HSBCUK</t>
  </si>
  <si>
    <t>58229275:FxForward,SocGen</t>
  </si>
  <si>
    <t>58233192:Swap,SocGen</t>
  </si>
  <si>
    <t>58233193:Swap,HSBCFR</t>
  </si>
  <si>
    <t>58233194:Swap,TD</t>
  </si>
  <si>
    <t>624:Swap,CACIB</t>
  </si>
  <si>
    <t>651:Swap,DB</t>
  </si>
  <si>
    <t>777:Swap,DB</t>
  </si>
  <si>
    <t>797:Swap,MLI</t>
  </si>
  <si>
    <t>802:Swap,UCB</t>
  </si>
  <si>
    <t>811:Swap,UBS</t>
  </si>
  <si>
    <t>xxx:Swap,UCB</t>
  </si>
  <si>
    <t>Collateral</t>
  </si>
  <si>
    <t>204</t>
  </si>
  <si>
    <t>206</t>
  </si>
  <si>
    <t>208</t>
  </si>
  <si>
    <t>224</t>
  </si>
  <si>
    <t>225</t>
  </si>
  <si>
    <t>234</t>
  </si>
  <si>
    <t>237</t>
  </si>
  <si>
    <t>243</t>
  </si>
  <si>
    <t>248</t>
  </si>
  <si>
    <t>250</t>
  </si>
  <si>
    <t>254</t>
  </si>
  <si>
    <t>279</t>
  </si>
  <si>
    <t>312</t>
  </si>
  <si>
    <t>313</t>
  </si>
  <si>
    <t>318</t>
  </si>
  <si>
    <t>322</t>
  </si>
  <si>
    <t>330</t>
  </si>
  <si>
    <t>340</t>
  </si>
  <si>
    <t>346</t>
  </si>
  <si>
    <t>356</t>
  </si>
  <si>
    <t>360</t>
  </si>
  <si>
    <t>373</t>
  </si>
  <si>
    <t>377</t>
  </si>
  <si>
    <t>423</t>
  </si>
  <si>
    <t>438</t>
  </si>
  <si>
    <t>449</t>
  </si>
  <si>
    <t>486</t>
  </si>
  <si>
    <t>637</t>
  </si>
  <si>
    <t>204:Citi</t>
  </si>
  <si>
    <t>Citi</t>
  </si>
  <si>
    <t>206:DB</t>
  </si>
  <si>
    <t>DB</t>
  </si>
  <si>
    <t>208:TD</t>
  </si>
  <si>
    <t>TD</t>
  </si>
  <si>
    <t>224:BANCO SANTANDE</t>
  </si>
  <si>
    <t>BANCO SANTANDE</t>
  </si>
  <si>
    <t>225:Barclays</t>
  </si>
  <si>
    <t>Barclays</t>
  </si>
  <si>
    <t>234:BOA</t>
  </si>
  <si>
    <t>BOA</t>
  </si>
  <si>
    <t>237:BNP</t>
  </si>
  <si>
    <t>BNP</t>
  </si>
  <si>
    <t>243:CACIB</t>
  </si>
  <si>
    <t>CACIB</t>
  </si>
  <si>
    <t>248:Commerzbank</t>
  </si>
  <si>
    <t>Commerzbank</t>
  </si>
  <si>
    <t>250:CS</t>
  </si>
  <si>
    <t>CS</t>
  </si>
  <si>
    <t>254:DANSKE BANK</t>
  </si>
  <si>
    <t>DANSKE BANK</t>
  </si>
  <si>
    <t>279:ERSTE</t>
  </si>
  <si>
    <t>ERSTE</t>
  </si>
  <si>
    <t>312:HSBCUK</t>
  </si>
  <si>
    <t>HSBCUK</t>
  </si>
  <si>
    <t>313:HSBCFR</t>
  </si>
  <si>
    <t>HSBCFR</t>
  </si>
  <si>
    <t>318:UCB</t>
  </si>
  <si>
    <t>UCB</t>
  </si>
  <si>
    <t>322:ING</t>
  </si>
  <si>
    <t>ING</t>
  </si>
  <si>
    <t>330:JPMC</t>
  </si>
  <si>
    <t>JPMC</t>
  </si>
  <si>
    <t>340:UCBA</t>
  </si>
  <si>
    <t>UCBA</t>
  </si>
  <si>
    <t>346:LB BADEN-WUERT</t>
  </si>
  <si>
    <t>LB BADEN-WUERT</t>
  </si>
  <si>
    <t>356:MLI</t>
  </si>
  <si>
    <t>MLI</t>
  </si>
  <si>
    <t>360:MS</t>
  </si>
  <si>
    <t>MS</t>
  </si>
  <si>
    <t>373:Nomura</t>
  </si>
  <si>
    <t>Nomura</t>
  </si>
  <si>
    <t>377:NordeaAB</t>
  </si>
  <si>
    <t>NordeaAB</t>
  </si>
  <si>
    <t>422:RBI</t>
  </si>
  <si>
    <t>RBI</t>
  </si>
  <si>
    <t>423:RBS</t>
  </si>
  <si>
    <t>RBS</t>
  </si>
  <si>
    <t>438:SocGen</t>
  </si>
  <si>
    <t>SocGen</t>
  </si>
  <si>
    <t>449:UBS</t>
  </si>
  <si>
    <t>UBS</t>
  </si>
  <si>
    <t>486:GS</t>
  </si>
  <si>
    <t>GS</t>
  </si>
  <si>
    <t>637:Rabo</t>
  </si>
  <si>
    <t>Rabo</t>
  </si>
  <si>
    <t>FxSwap</t>
  </si>
  <si>
    <t>58ZL</t>
  </si>
  <si>
    <t>56ZL</t>
  </si>
  <si>
    <t>AU</t>
  </si>
  <si>
    <t>BEBR</t>
  </si>
  <si>
    <t>CA</t>
  </si>
  <si>
    <t>CA,TARGET,UK</t>
  </si>
  <si>
    <t>CA,US,UK</t>
  </si>
  <si>
    <t>CATO</t>
  </si>
  <si>
    <t>CHZU</t>
  </si>
  <si>
    <t>DEN</t>
  </si>
  <si>
    <t>EUR,GBP</t>
  </si>
  <si>
    <t>EUR,USD,GBP,CHF</t>
  </si>
  <si>
    <t>EUTA</t>
  </si>
  <si>
    <t>FIN</t>
  </si>
  <si>
    <t>GB</t>
  </si>
  <si>
    <t>GBLO</t>
  </si>
  <si>
    <t>JP</t>
  </si>
  <si>
    <t>JP,UK</t>
  </si>
  <si>
    <t>JP,US,UK</t>
  </si>
  <si>
    <t>JPTO</t>
  </si>
  <si>
    <t>LNB</t>
  </si>
  <si>
    <t>MXN,US,UK</t>
  </si>
  <si>
    <t>NOK,TARGET,UK</t>
  </si>
  <si>
    <t>NOK,US,UK</t>
  </si>
  <si>
    <t>NYB</t>
  </si>
  <si>
    <t>SA</t>
  </si>
  <si>
    <t>SEK,US,UK</t>
  </si>
  <si>
    <t>SEST</t>
  </si>
  <si>
    <t>SS</t>
  </si>
  <si>
    <t>SYB</t>
  </si>
  <si>
    <t>TARGET,AU</t>
  </si>
  <si>
    <t>TARGET,AU,UK</t>
  </si>
  <si>
    <t>TARGET,JP</t>
  </si>
  <si>
    <t>TARGET,UK</t>
  </si>
  <si>
    <t>TARGET,US</t>
  </si>
  <si>
    <t>TARGET,US,UK</t>
  </si>
  <si>
    <t>TARGET,ZUB</t>
  </si>
  <si>
    <t>TGT</t>
  </si>
  <si>
    <t>TKB</t>
  </si>
  <si>
    <t>TKB,TARGET,UK</t>
  </si>
  <si>
    <t>TRB</t>
  </si>
  <si>
    <t>TRIS</t>
  </si>
  <si>
    <t>UK settlement</t>
  </si>
  <si>
    <t>UK,TARGET</t>
  </si>
  <si>
    <t>UK,US</t>
  </si>
  <si>
    <t>UNMAPPED</t>
  </si>
  <si>
    <t>US settlement</t>
  </si>
  <si>
    <t>US,CA</t>
  </si>
  <si>
    <t>US,JP</t>
  </si>
  <si>
    <t>US,NOK</t>
  </si>
  <si>
    <t>US,SEK</t>
  </si>
  <si>
    <t>US,UK</t>
  </si>
  <si>
    <t>US-GOV</t>
  </si>
  <si>
    <t>US-NERC</t>
  </si>
  <si>
    <t>US-NYSE</t>
  </si>
  <si>
    <t>US-SET</t>
  </si>
  <si>
    <t>WeekendsOnly</t>
  </si>
  <si>
    <t>ZUB</t>
  </si>
  <si>
    <t>ZUB,TARGET,UK</t>
  </si>
  <si>
    <t>ZUB,UK</t>
  </si>
  <si>
    <t>ZUB,US</t>
  </si>
  <si>
    <t>ZUB,US,UK</t>
  </si>
  <si>
    <t>2004-01-02</t>
  </si>
  <si>
    <t>2034-01-02</t>
  </si>
  <si>
    <t>2016-09-15</t>
  </si>
  <si>
    <t>1999-10-19</t>
  </si>
  <si>
    <t>2029-10-19</t>
  </si>
  <si>
    <t>2004-12-01</t>
  </si>
  <si>
    <t>2034-12-01</t>
  </si>
  <si>
    <t>2005-01-07</t>
  </si>
  <si>
    <t>2024-12-20</t>
  </si>
  <si>
    <t>2005-01-20</t>
  </si>
  <si>
    <t>2029-12-30</t>
  </si>
  <si>
    <t>2006-10-02</t>
  </si>
  <si>
    <t>2027-07-15</t>
  </si>
  <si>
    <t>1998-07-29</t>
  </si>
  <si>
    <t>2027-07-14</t>
  </si>
  <si>
    <t>2005-10-03</t>
  </si>
  <si>
    <t>2005-10-05</t>
  </si>
  <si>
    <t>2005-02-18</t>
  </si>
  <si>
    <t>2020-07-14</t>
  </si>
  <si>
    <t>2009-12-09</t>
  </si>
  <si>
    <t>2020-07-15</t>
  </si>
  <si>
    <t>2007-11-30</t>
  </si>
  <si>
    <t>2008-12-01</t>
  </si>
  <si>
    <t>2009-07-13</t>
  </si>
  <si>
    <t>2037-03-15</t>
  </si>
  <si>
    <t>2010-10-08</t>
  </si>
  <si>
    <t>2019-03-15</t>
  </si>
  <si>
    <t>2005-01-18</t>
  </si>
  <si>
    <t>2005-03-11</t>
  </si>
  <si>
    <t>2006-03-15</t>
  </si>
  <si>
    <t>2006-06-09</t>
  </si>
  <si>
    <t>2006-05-12</t>
  </si>
  <si>
    <t>2010-09-10</t>
  </si>
  <si>
    <t>2010-12-01</t>
  </si>
  <si>
    <t>2006-05-19</t>
  </si>
  <si>
    <t>2006-09-08</t>
  </si>
  <si>
    <t>2007-04-27</t>
  </si>
  <si>
    <t>2011-01-17</t>
  </si>
  <si>
    <t>2022-04-20</t>
  </si>
  <si>
    <t>2003-05-02</t>
  </si>
  <si>
    <t>2023-05-02</t>
  </si>
  <si>
    <t>2004-06-09</t>
  </si>
  <si>
    <t>2019-05-03</t>
  </si>
  <si>
    <t>2004-11-25</t>
  </si>
  <si>
    <t>2019-11-25</t>
  </si>
  <si>
    <t>2005-06-22</t>
  </si>
  <si>
    <t>2022-06-22</t>
  </si>
  <si>
    <t>2005-08-04</t>
  </si>
  <si>
    <t>2025-08-04</t>
  </si>
  <si>
    <t>2004-05-03</t>
  </si>
  <si>
    <t>2004-05-24</t>
  </si>
  <si>
    <t>2018-03-29</t>
  </si>
  <si>
    <t>2018-07-13</t>
  </si>
  <si>
    <t>2018-07-24</t>
  </si>
  <si>
    <t>2018-07-27</t>
  </si>
  <si>
    <t>2018-07-31</t>
  </si>
  <si>
    <t>2018-08-06</t>
  </si>
  <si>
    <t>2018-09-20</t>
  </si>
  <si>
    <t>2018-09-24</t>
  </si>
  <si>
    <t>2019-06-06</t>
  </si>
  <si>
    <t>2034-05-23</t>
  </si>
  <si>
    <t>2019-09-05</t>
  </si>
  <si>
    <t>2029-02-20</t>
  </si>
  <si>
    <t>2020-07-03</t>
  </si>
  <si>
    <t>2050-07-03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</si>
</sst>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Font="1"/>
    <xf numFmtId="0" fontId="0" fillId="0" borderId="0" xfId="0" applyFont="1" applyAlignment="1"/>
  </cellXfs>
  <cellStyles count="1">
    <cellStyle name="Standard" xfId="0" builtinId="0"/>
  </cellStyles>
  <dxfs count="189">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outline val="0"/>
        <shadow val="0"/>
        <u val="none"/>
        <vertAlign val="baseline"/>
        <sz val="11"/>
        <color theme="1"/>
        <name val="Calibri"/>
        <scheme val="minor"/>
      </font>
    </dxf>
    <dxf>
      <font>
        <b val="0"/>
        <i val="0"/>
        <strike val="0"/>
        <outline val="0"/>
        <shadow val="0"/>
        <u val="none"/>
        <vertAlign val="baseline"/>
        <sz val="11"/>
        <color theme="1"/>
        <name val="Calibri"/>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queryTables/queryTable1.xml><?xml version="1.0" encoding="utf-8"?>
<queryTable xmlns="http://schemas.openxmlformats.org/spreadsheetml/2006/main" name="ExterneDaten_1" backgroundRefresh="0" adjustColumnWidth="0" connectionId="1"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Amount" tableColumnId="5"/>
      <queryTableField id="5" name="StartDate" tableColumnId="6"/>
      <queryTableField id="6" dataBound="0" tableColumnId="7"/>
    </queryTableFields>
  </queryTableRefresh>
</queryTable>
</file>

<file path=xl/queryTables/queryTable10.xml><?xml version="1.0" encoding="utf-8"?>
<queryTable xmlns="http://schemas.openxmlformats.org/spreadsheetml/2006/main" name="ExterneDaten_1" backgroundRefresh="0" adjustColumnWidth="0" connectionId="15" autoFormatId="16" applyNumberFormats="0" applyBorderFormats="0" applyFontFormats="1" applyPatternFormats="1" applyAlignmentFormats="0" applyWidthHeightFormats="0">
  <queryTableRefresh nextId="37" unboundColumnsRight="15">
    <queryTableFields count="35">
      <queryTableField id="2" name="Id" tableColumnId="3"/>
      <queryTableField id="3" name="TradeIdLU" tableColumnId="4"/>
      <queryTableField id="4" name="PayerLU" tableColumnId="5"/>
      <queryTableField id="5" name="LegTypeLU" tableColumnId="6"/>
      <queryTableField id="6" name="CurrencyLU" tableColumnId="7"/>
      <queryTableField id="7" name="PaymentConventionLU" tableColumnId="8"/>
      <queryTableField id="8" name="DayCounterLU" tableColumnId="9"/>
      <queryTableField id="9" name="NotionalInitialExchangeLU" tableColumnId="10"/>
      <queryTableField id="10" name="NotionalFinalExchangeLU" tableColumnId="11"/>
      <queryTableField id="11" name="NotionalAmortizingExchangeLU" tableColumnId="12"/>
      <queryTableField id="12" name="FXResetForeignCurrencyLU" tableColumnId="13"/>
      <queryTableField id="13" name="FXResetForeignAmount" tableColumnId="14"/>
      <queryTableField id="14" name="FXResetFXIndexLU" tableColumnId="15"/>
      <queryTableField id="15" name="FXResetFixingDays" tableColumnId="16"/>
      <queryTableField id="16" name="FloatingLegIndexNameLU" tableColumnId="17"/>
      <queryTableField id="17" name="FloatingLegIsInArrearsLU" tableColumnId="18"/>
      <queryTableField id="18" name="FloatingLegFixingDays" tableColumnId="19"/>
      <queryTableField id="19" name="FloatingLegIsAveragedLU" tableColumnId="20"/>
      <queryTableField id="20" name="FloatingLegIsNotResettingXCCYLU" tableColumnId="21"/>
      <queryTableField id="21" name="FloatingLegNakedOption" tableColumnId="22"/>
      <queryTableField id="22" dataBound="0" tableColumnId="23"/>
      <queryTableField id="23" dataBound="0" tableColumnId="24"/>
      <queryTableField id="24" dataBound="0" tableColumnId="25"/>
      <queryTableField id="25" dataBound="0" tableColumnId="26"/>
      <queryTableField id="26" dataBound="0" tableColumnId="27"/>
      <queryTableField id="27" dataBound="0" tableColumnId="28"/>
      <queryTableField id="28" dataBound="0" tableColumnId="29"/>
      <queryTableField id="29" dataBound="0" tableColumnId="30"/>
      <queryTableField id="30" dataBound="0" tableColumnId="31"/>
      <queryTableField id="31" dataBound="0" tableColumnId="32"/>
      <queryTableField id="32" dataBound="0" tableColumnId="33"/>
      <queryTableField id="33" dataBound="0" tableColumnId="34"/>
      <queryTableField id="34" dataBound="0" tableColumnId="35"/>
      <queryTableField id="35" dataBound="0" tableColumnId="36"/>
      <queryTableField id="36" dataBound="0" tableColumnId="37"/>
    </queryTableFields>
  </queryTableRefresh>
</queryTable>
</file>

<file path=xl/queryTables/queryTable11.xml><?xml version="1.0" encoding="utf-8"?>
<queryTable xmlns="http://schemas.openxmlformats.org/spreadsheetml/2006/main" name="ExterneDaten_1" backgroundRefresh="0" adjustColumnWidth="0" connectionId="3"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Notional" tableColumnId="5"/>
      <queryTableField id="5" name="startDate" tableColumnId="6"/>
      <queryTableField id="6" dataBound="0" tableColumnId="7"/>
    </queryTableFields>
  </queryTableRefresh>
</queryTable>
</file>

<file path=xl/queryTables/queryTable12.xml><?xml version="1.0" encoding="utf-8"?>
<queryTable xmlns="http://schemas.openxmlformats.org/spreadsheetml/2006/main" name="ExterneDaten_1" backgroundRefresh="0" adjustColumnWidth="0" connectionId="4" autoFormatId="16" applyNumberFormats="0" applyBorderFormats="0" applyFontFormats="1" applyPatternFormats="1" applyAlignmentFormats="0" applyWidthHeightFormats="0">
  <queryTableRefresh nextId="22" unboundColumnsRight="7">
    <queryTableFields count="20">
      <queryTableField id="2" name="Id" tableColumnId="3"/>
      <queryTableField id="3" name="TradeActionIdLU" tableColumnId="4"/>
      <queryTableField id="4" name="LegDataIdLU" tableColumnId="5"/>
      <queryTableField id="5" name="StartDate" tableColumnId="6"/>
      <queryTableField id="6" name="EndDate" tableColumnId="7"/>
      <queryTableField id="7" name="Tenor" tableColumnId="8"/>
      <queryTableField id="8" name="CalendarLU" tableColumnId="9"/>
      <queryTableField id="9" name="ConventionLU" tableColumnId="10"/>
      <queryTableField id="10" name="TermConventionLU" tableColumnId="11"/>
      <queryTableField id="11" name="RuleNameLU" tableColumnId="12"/>
      <queryTableField id="12" name="EndOfMonthLU" tableColumnId="13"/>
      <queryTableField id="13" name="FirstDate" tableColumnId="14"/>
      <queryTableField id="14" name="LastDate" tableColumnId="15"/>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s>
  </queryTableRefresh>
</queryTable>
</file>

<file path=xl/queryTables/queryTable13.xml><?xml version="1.0" encoding="utf-8"?>
<queryTable xmlns="http://schemas.openxmlformats.org/spreadsheetml/2006/main" name="ExterneDaten_1" backgroundRefresh="0" adjustColumnWidth="0" connectionId="5" autoFormatId="16" applyNumberFormats="0" applyBorderFormats="0" applyFontFormats="1" applyPatternFormats="1" applyAlignmentFormats="0" applyWidthHeightFormats="0">
  <queryTableRefresh nextId="18" unboundColumnsRight="7">
    <queryTableFields count="16">
      <queryTableField id="2" name="TradeIdLU" tableColumnId="3"/>
      <queryTableField id="3" name="OptionDataLongShortLU" tableColumnId="4"/>
      <queryTableField id="4" name="OptionDataOptionTypeLU" tableColumnId="5"/>
      <queryTableField id="5" name="OptionDataStyleLU" tableColumnId="6"/>
      <queryTableField id="6" name="OptionDataSettlementLU" tableColumnId="7"/>
      <queryTableField id="7" name="OptionDataPayOffAtExpiryLU" tableColumnId="8"/>
      <queryTableField id="8" name="OptionDataPremiumAmount" tableColumnId="9"/>
      <queryTableField id="9" name="OptionDataPremiumCurrencyLU" tableColumnId="10"/>
      <queryTableField id="10" name="OptionDataPremiumPayDate" tableColumnId="11"/>
      <queryTableField id="11" dataBound="0" tableColumnId="12"/>
      <queryTableField id="12" dataBound="0" tableColumnId="13"/>
      <queryTableField id="13" dataBound="0" tableColumnId="14"/>
      <queryTableField id="14" dataBound="0" tableColumnId="15"/>
      <queryTableField id="15" dataBound="0" tableColumnId="16"/>
      <queryTableField id="16" dataBound="0" tableColumnId="17"/>
      <queryTableField id="17" dataBound="0" tableColumnId="18"/>
    </queryTableFields>
  </queryTableRefresh>
</queryTable>
</file>

<file path=xl/queryTables/queryTable14.xml><?xml version="1.0" encoding="utf-8"?>
<queryTable xmlns="http://schemas.openxmlformats.org/spreadsheetml/2006/main" name="ExterneDaten_1" backgroundRefresh="0" adjustColumnWidth="0" connectionId="6" autoFormatId="16" applyNumberFormats="0" applyBorderFormats="0" applyFontFormats="1" applyPatternFormats="1" applyAlignmentFormats="0" applyWidthHeightFormats="0">
  <queryTableRefresh nextId="5" unboundColumnsRight="1">
    <queryTableFields count="3">
      <queryTableField id="2" name="TradeIdLU" tableColumnId="3"/>
      <queryTableField id="3" name="GroupingId" tableColumnId="4"/>
      <queryTableField id="4" dataBound="0" tableColumnId="5"/>
    </queryTableFields>
  </queryTableRefresh>
</queryTable>
</file>

<file path=xl/queryTables/queryTable15.xml><?xml version="1.0" encoding="utf-8"?>
<queryTable xmlns="http://schemas.openxmlformats.org/spreadsheetml/2006/main" name="ExterneDaten_1" backgroundRefresh="0" adjustColumnWidth="0" connectionId="7" autoFormatId="16" applyNumberFormats="0" applyBorderFormats="0" applyFontFormats="1" applyPatternFormats="1" applyAlignmentFormats="0" applyWidthHeightFormats="0">
  <queryTableRefresh nextId="10" unboundColumnsRight="3">
    <queryTableFields count="8">
      <queryTableField id="2" name="Id" tableColumnId="3"/>
      <queryTableField id="3" name="TradeTypeLU" tableColumnId="4"/>
      <queryTableField id="4" name="EnvelopeCounterPartyLU" tableColumnId="5"/>
      <queryTableField id="5" name="EnvelopeNettingSetIdLU" tableColumnId="6"/>
      <queryTableField id="6" name="AddFieldsAdditionalId" tableColumnId="7"/>
      <queryTableField id="7" dataBound="0" tableColumnId="8"/>
      <queryTableField id="8" dataBound="0" tableColumnId="9"/>
      <queryTableField id="9" dataBound="0" tableColumnId="10"/>
    </queryTableFields>
  </queryTableRefresh>
</queryTable>
</file>

<file path=xl/queryTables/queryTable2.xml><?xml version="1.0" encoding="utf-8"?>
<queryTable xmlns="http://schemas.openxmlformats.org/spreadsheetml/2006/main" name="ExterneDaten_1" backgroundRefresh="0" adjustColumnWidth="0" connectionId="2"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Rate" tableColumnId="5"/>
      <queryTableField id="5" name="StartDate" tableColumnId="6"/>
      <queryTableField id="6" dataBound="0" tableColumnId="7"/>
    </queryTableFields>
  </queryTableRefresh>
</queryTable>
</file>

<file path=xl/queryTables/queryTable3.xml><?xml version="1.0" encoding="utf-8"?>
<queryTable xmlns="http://schemas.openxmlformats.org/spreadsheetml/2006/main" name="ExterneDaten_1" backgroundRefresh="0" adjustColumnWidth="0" connectionId="8"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Cap" tableColumnId="5"/>
      <queryTableField id="5" name="StartDate" tableColumnId="6"/>
      <queryTableField id="6" dataBound="0" tableColumnId="7"/>
    </queryTableFields>
  </queryTableRefresh>
</queryTable>
</file>

<file path=xl/queryTables/queryTable4.xml><?xml version="1.0" encoding="utf-8"?>
<queryTable xmlns="http://schemas.openxmlformats.org/spreadsheetml/2006/main" name="ExterneDaten_1" backgroundRefresh="0" adjustColumnWidth="0" connectionId="9"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Floor" tableColumnId="5"/>
      <queryTableField id="5" name="StartDate" tableColumnId="6"/>
      <queryTableField id="6" dataBound="0" tableColumnId="7"/>
    </queryTableFields>
  </queryTableRefresh>
</queryTable>
</file>

<file path=xl/queryTables/queryTable5.xml><?xml version="1.0" encoding="utf-8"?>
<queryTable xmlns="http://schemas.openxmlformats.org/spreadsheetml/2006/main" name="ExterneDaten_1" backgroundRefresh="0" adjustColumnWidth="0" connectionId="10"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Gearing" tableColumnId="5"/>
      <queryTableField id="5" name="StartDate" tableColumnId="6"/>
      <queryTableField id="6" dataBound="0" tableColumnId="7"/>
    </queryTableFields>
  </queryTableRefresh>
</queryTable>
</file>

<file path=xl/queryTables/queryTable6.xml><?xml version="1.0" encoding="utf-8"?>
<queryTable xmlns="http://schemas.openxmlformats.org/spreadsheetml/2006/main" name="ExterneDaten_1" backgroundRefresh="0" adjustColumnWidth="0" connectionId="11"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Spread" tableColumnId="5"/>
      <queryTableField id="5" name="StartDate" tableColumnId="6"/>
      <queryTableField id="6" dataBound="0" tableColumnId="7"/>
    </queryTableFields>
  </queryTableRefresh>
</queryTable>
</file>

<file path=xl/queryTables/queryTable7.xml><?xml version="1.0" encoding="utf-8"?>
<queryTable xmlns="http://schemas.openxmlformats.org/spreadsheetml/2006/main" name="ExterneDaten_1" backgroundRefresh="0" adjustColumnWidth="0" connectionId="12" autoFormatId="16" applyNumberFormats="0" applyBorderFormats="0" applyFontFormats="1" applyPatternFormats="1" applyAlignmentFormats="0" applyWidthHeightFormats="0">
  <queryTableRefresh nextId="11" unboundColumnsRight="3">
    <queryTableFields count="9">
      <queryTableField id="2" name="TradeIdLU" tableColumnId="3"/>
      <queryTableField id="3" name="ValueDate" tableColumnId="4"/>
      <queryTableField id="4" name="BoughtCurrencyLU" tableColumnId="5"/>
      <queryTableField id="5" name="BoughtAmount" tableColumnId="6"/>
      <queryTableField id="6" name="SoldCurrencyLU" tableColumnId="7"/>
      <queryTableField id="7" name="SoldAmount" tableColumnId="8"/>
      <queryTableField id="8" dataBound="0" tableColumnId="9"/>
      <queryTableField id="9" dataBound="0" tableColumnId="10"/>
      <queryTableField id="10" dataBound="0" tableColumnId="11"/>
    </queryTableFields>
  </queryTableRefresh>
</queryTable>
</file>

<file path=xl/queryTables/queryTable8.xml><?xml version="1.0" encoding="utf-8"?>
<queryTable xmlns="http://schemas.openxmlformats.org/spreadsheetml/2006/main" name="ExterneDaten_1" backgroundRefresh="0" adjustColumnWidth="0" connectionId="13" autoFormatId="16" applyNumberFormats="0" applyBorderFormats="0" applyFontFormats="1" applyPatternFormats="1" applyAlignmentFormats="0" applyWidthHeightFormats="0">
  <queryTableRefresh nextId="24" unboundColumnsRight="9">
    <queryTableFields count="22">
      <queryTableField id="2" name="TradeIdLU" tableColumnId="3"/>
      <queryTableField id="3" name="BoughtCurrencyLU" tableColumnId="4"/>
      <queryTableField id="4" name="BoughtAmount" tableColumnId="5"/>
      <queryTableField id="5" name="SoldCurrencyLU" tableColumnId="6"/>
      <queryTableField id="6" name="SoldAmount" tableColumnId="7"/>
      <queryTableField id="7" name="OptionDataLongShortLU" tableColumnId="8"/>
      <queryTableField id="8" name="OptionDataOptionTypeLU" tableColumnId="9"/>
      <queryTableField id="9" name="OptionDataStyleLU" tableColumnId="10"/>
      <queryTableField id="10" name="OptionDataSettlementLU" tableColumnId="11"/>
      <queryTableField id="11" name="OptionDataPayOffAtExpiryLU" tableColumnId="12"/>
      <queryTableField id="12" name="OptionDataPremiumAmount" tableColumnId="13"/>
      <queryTableField id="13" name="OptionDataPremiumCurrencyLU" tableColumnId="14"/>
      <queryTableField id="14" name="OptionDataPremiumPayDate" tableColumnId="15"/>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3" dataBound="0" tableColumnId="24"/>
    </queryTableFields>
  </queryTableRefresh>
</queryTable>
</file>

<file path=xl/queryTables/queryTable9.xml><?xml version="1.0" encoding="utf-8"?>
<queryTable xmlns="http://schemas.openxmlformats.org/spreadsheetml/2006/main" name="ExterneDaten_1" backgroundRefresh="0" adjustColumnWidth="0" connectionId="14" autoFormatId="16" applyNumberFormats="0" applyBorderFormats="0" applyFontFormats="1" applyPatternFormats="1" applyAlignmentFormats="0" applyWidthHeightFormats="0">
  <queryTableRefresh nextId="13" unboundColumnsRight="3">
    <queryTableFields count="11">
      <queryTableField id="2" name="LegDataIdLU" tableColumnId="3"/>
      <queryTableField id="3" name="SeqId" tableColumnId="4"/>
      <queryTableField id="4" name="TypeLU" tableColumnId="5"/>
      <queryTableField id="5" name="Value" tableColumnId="6"/>
      <queryTableField id="6" name="StartDate" tableColumnId="7"/>
      <queryTableField id="7" name="EndDate" tableColumnId="8"/>
      <queryTableField id="8" name="Frequency" tableColumnId="9"/>
      <queryTableField id="9" name="UnderflowLU" tableColumnId="10"/>
      <queryTableField id="10" dataBound="0" tableColumnId="11"/>
      <queryTableField id="11" dataBound="0" tableColumnId="12"/>
      <queryTableField id="12"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Tabelle_ExterneDaten_1" displayName="Tabelle_ExterneDaten_1" ref="B1:F21" tableType="queryTable" totalsRowShown="0" headerRowDxfId="188" dataDxfId="187">
  <tableColumns count="5">
    <tableColumn id="3" uniqueName="3" name="LegDataIdLU" queryTableFieldId="2" dataDxfId="186"/>
    <tableColumn id="4" uniqueName="4" name="SeqId" queryTableFieldId="3" dataDxfId="185"/>
    <tableColumn id="5" uniqueName="5" name="Amount" queryTableFieldId="4" dataDxfId="184"/>
    <tableColumn id="6" uniqueName="6" name="StartDate" queryTableFieldId="5" dataDxfId="183"/>
    <tableColumn id="7" uniqueName="7" name="LegDataId" queryTableFieldId="6" dataDxfId="182">
      <calculatedColumnFormula>IF(Tabelle_ExterneDaten_1[[#This Row],[LegDataIdLU]]&lt;&gt;"",VLOOKUP(Tabelle_ExterneDaten_1[[#This Row],[LegDataIdLU]],LegDataIdLookup,2,FALSE),"")</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0" name="Tabelle_ExterneDaten_111" displayName="Tabelle_ExterneDaten_111" ref="B1:AJ125" tableType="queryTable" totalsRowShown="0" headerRowDxfId="98" dataDxfId="97">
  <tableColumns count="35">
    <tableColumn id="3" uniqueName="3" name="Id" queryTableFieldId="2" dataDxfId="96"/>
    <tableColumn id="4" uniqueName="4" name="TradeIdLU" queryTableFieldId="3" dataDxfId="95"/>
    <tableColumn id="5" uniqueName="5" name="PayerLU" queryTableFieldId="4" dataDxfId="94"/>
    <tableColumn id="6" uniqueName="6" name="LegTypeLU" queryTableFieldId="5" dataDxfId="93"/>
    <tableColumn id="7" uniqueName="7" name="CurrencyLU" queryTableFieldId="6" dataDxfId="92"/>
    <tableColumn id="8" uniqueName="8" name="PaymentConventionLU" queryTableFieldId="7" dataDxfId="91"/>
    <tableColumn id="9" uniqueName="9" name="DayCounterLU" queryTableFieldId="8" dataDxfId="90"/>
    <tableColumn id="10" uniqueName="10" name="NotionalInitialExchangeLU" queryTableFieldId="9" dataDxfId="89"/>
    <tableColumn id="11" uniqueName="11" name="NotionalFinalExchangeLU" queryTableFieldId="10" dataDxfId="88"/>
    <tableColumn id="12" uniqueName="12" name="NotionalAmortizingExchangeLU" queryTableFieldId="11" dataDxfId="87"/>
    <tableColumn id="13" uniqueName="13" name="FXResetForeignCurrencyLU" queryTableFieldId="12" dataDxfId="86"/>
    <tableColumn id="14" uniqueName="14" name="FXResetForeignAmount" queryTableFieldId="13" dataDxfId="85"/>
    <tableColumn id="15" uniqueName="15" name="FXResetFXIndexLU" queryTableFieldId="14" dataDxfId="84"/>
    <tableColumn id="16" uniqueName="16" name="FXResetFixingDays" queryTableFieldId="15" dataDxfId="83"/>
    <tableColumn id="17" uniqueName="17" name="FloatingLegIndexNameLU" queryTableFieldId="16" dataDxfId="82"/>
    <tableColumn id="18" uniqueName="18" name="FloatingLegIsInArrearsLU" queryTableFieldId="17" dataDxfId="81"/>
    <tableColumn id="19" uniqueName="19" name="FloatingLegFixingDays" queryTableFieldId="18" dataDxfId="80"/>
    <tableColumn id="20" uniqueName="20" name="FloatingLegIsAveragedLU" queryTableFieldId="19" dataDxfId="79"/>
    <tableColumn id="21" uniqueName="21" name="FloatingLegIsNotResettingXCCYLU" queryTableFieldId="20" dataDxfId="78"/>
    <tableColumn id="22" uniqueName="22" name="FloatingLegNakedOption" queryTableFieldId="21" dataDxfId="77"/>
    <tableColumn id="23" uniqueName="23" name="TradeId" queryTableFieldId="22" dataDxfId="76">
      <calculatedColumnFormula>IF(Tabelle_ExterneDaten_111[[#This Row],[TradeIdLU]]&lt;&gt;"",VLOOKUP(Tabelle_ExterneDaten_111[[#This Row],[TradeIdLU]],TradeIdLookup,2,FALSE),"")</calculatedColumnFormula>
    </tableColumn>
    <tableColumn id="24" uniqueName="24" name="Payer" queryTableFieldId="23" dataDxfId="75">
      <calculatedColumnFormula>IF(Tabelle_ExterneDaten_111[[#This Row],[PayerLU]]&lt;&gt;"",VLOOKUP(Tabelle_ExterneDaten_111[[#This Row],[PayerLU]],PayerLookup,2,FALSE),"")</calculatedColumnFormula>
    </tableColumn>
    <tableColumn id="25" uniqueName="25" name="LegType" queryTableFieldId="24" dataDxfId="74">
      <calculatedColumnFormula>IF(Tabelle_ExterneDaten_111[[#This Row],[LegTypeLU]]&lt;&gt;"",VLOOKUP(Tabelle_ExterneDaten_111[[#This Row],[LegTypeLU]],LegTypeLookup,2,FALSE),"")</calculatedColumnFormula>
    </tableColumn>
    <tableColumn id="26" uniqueName="26" name="Currency" queryTableFieldId="25" dataDxfId="73">
      <calculatedColumnFormula>IF(Tabelle_ExterneDaten_111[[#This Row],[CurrencyLU]]&lt;&gt;"",VLOOKUP(Tabelle_ExterneDaten_111[[#This Row],[CurrencyLU]],CurrencyLookup,2,FALSE),"")</calculatedColumnFormula>
    </tableColumn>
    <tableColumn id="27" uniqueName="27" name="PaymentConvention" queryTableFieldId="26" dataDxfId="72">
      <calculatedColumnFormula>IF(Tabelle_ExterneDaten_111[[#This Row],[PaymentConventionLU]]&lt;&gt;"",VLOOKUP(Tabelle_ExterneDaten_111[[#This Row],[PaymentConventionLU]],PaymentConventionLookup,2,FALSE),"")</calculatedColumnFormula>
    </tableColumn>
    <tableColumn id="28" uniqueName="28" name="DayCounter" queryTableFieldId="27" dataDxfId="71">
      <calculatedColumnFormula>IF(Tabelle_ExterneDaten_111[[#This Row],[DayCounterLU]]&lt;&gt;"",VLOOKUP(Tabelle_ExterneDaten_111[[#This Row],[DayCounterLU]],DayCounterLookup,2,FALSE),"")</calculatedColumnFormula>
    </tableColumn>
    <tableColumn id="29" uniqueName="29" name="NotionalInitialExchange" queryTableFieldId="28" dataDxfId="70">
      <calculatedColumnFormula>IF(Tabelle_ExterneDaten_111[[#This Row],[NotionalInitialExchangeLU]]&lt;&gt;"",VLOOKUP(Tabelle_ExterneDaten_111[[#This Row],[NotionalInitialExchangeLU]],NotionalInitialExchangeLookup,2,FALSE),"")</calculatedColumnFormula>
    </tableColumn>
    <tableColumn id="30" uniqueName="30" name="NotionalFinalExchange" queryTableFieldId="29" dataDxfId="69">
      <calculatedColumnFormula>IF(Tabelle_ExterneDaten_111[[#This Row],[NotionalFinalExchangeLU]]&lt;&gt;"",VLOOKUP(Tabelle_ExterneDaten_111[[#This Row],[NotionalFinalExchangeLU]],NotionalFinalExchangeLookup,2,FALSE),"")</calculatedColumnFormula>
    </tableColumn>
    <tableColumn id="31" uniqueName="31" name="NotionalAmortizingExchange" queryTableFieldId="30" dataDxfId="68">
      <calculatedColumnFormula>IF(Tabelle_ExterneDaten_111[[#This Row],[NotionalAmortizingExchangeLU]]&lt;&gt;"",VLOOKUP(Tabelle_ExterneDaten_111[[#This Row],[NotionalAmortizingExchangeLU]],NotionalAmortizingExchangeLookup,2,FALSE),"")</calculatedColumnFormula>
    </tableColumn>
    <tableColumn id="32" uniqueName="32" name="FXResetForeignCurrency" queryTableFieldId="31" dataDxfId="67">
      <calculatedColumnFormula>IF(Tabelle_ExterneDaten_111[[#This Row],[FXResetForeignCurrencyLU]]&lt;&gt;"",VLOOKUP(Tabelle_ExterneDaten_111[[#This Row],[FXResetForeignCurrencyLU]],FXResetForeignCurrencyLookup,2,FALSE),"")</calculatedColumnFormula>
    </tableColumn>
    <tableColumn id="33" uniqueName="33" name="FXResetFXIndex" queryTableFieldId="32" dataDxfId="66">
      <calculatedColumnFormula>IF(Tabelle_ExterneDaten_111[[#This Row],[FXResetFXIndexLU]]&lt;&gt;"",VLOOKUP(Tabelle_ExterneDaten_111[[#This Row],[FXResetFXIndexLU]],FXResetFXIndexLookup,2,FALSE),"")</calculatedColumnFormula>
    </tableColumn>
    <tableColumn id="34" uniqueName="34" name="FloatingLegIndexName" queryTableFieldId="33" dataDxfId="65">
      <calculatedColumnFormula>IF(Tabelle_ExterneDaten_111[[#This Row],[FloatingLegIndexNameLU]]&lt;&gt;"",VLOOKUP(Tabelle_ExterneDaten_111[[#This Row],[FloatingLegIndexNameLU]],FloatingLegIndexNameLookup,2,FALSE),"")</calculatedColumnFormula>
    </tableColumn>
    <tableColumn id="35" uniqueName="35" name="FloatingLegIsInArrears" queryTableFieldId="34" dataDxfId="64">
      <calculatedColumnFormula>IF(Tabelle_ExterneDaten_111[[#This Row],[FloatingLegIsInArrearsLU]]&lt;&gt;"",VLOOKUP(Tabelle_ExterneDaten_111[[#This Row],[FloatingLegIsInArrearsLU]],FloatingLegIsInArrearsLookup,2,FALSE),"")</calculatedColumnFormula>
    </tableColumn>
    <tableColumn id="36" uniqueName="36" name="FloatingLegIsAveraged" queryTableFieldId="35" dataDxfId="63">
      <calculatedColumnFormula>IF(Tabelle_ExterneDaten_111[[#This Row],[FloatingLegIsAveragedLU]]&lt;&gt;"",VLOOKUP(Tabelle_ExterneDaten_111[[#This Row],[FloatingLegIsAveragedLU]],FloatingLegIsAveragedLookup,2,FALSE),"")</calculatedColumnFormula>
    </tableColumn>
    <tableColumn id="37" uniqueName="37" name="FloatingLegIsNotResettingXCCY" queryTableFieldId="36" dataDxfId="62">
      <calculatedColumnFormula>IF(Tabelle_ExterneDaten_111[[#This Row],[FloatingLegIsNotResettingXCCYLU]]&lt;&gt;"",VLOOKUP(Tabelle_ExterneDaten_111[[#This Row],[FloatingLegIsNotResettingXCCYLU]],FloatingLegIsNotResettingXCCYLookup,2,FALSE),"")</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11" name="Tabelle_ExterneDaten_112" displayName="Tabelle_ExterneDaten_112" ref="B1:F119" tableType="queryTable" totalsRowShown="0" headerRowDxfId="61" dataDxfId="60">
  <tableColumns count="5">
    <tableColumn id="3" uniqueName="3" name="LegDataIdLU" queryTableFieldId="2" dataDxfId="59"/>
    <tableColumn id="4" uniqueName="4" name="SeqId" queryTableFieldId="3" dataDxfId="58"/>
    <tableColumn id="5" uniqueName="5" name="Notional" queryTableFieldId="4" dataDxfId="57"/>
    <tableColumn id="6" uniqueName="6" name="startDate" queryTableFieldId="5" dataDxfId="56"/>
    <tableColumn id="7" uniqueName="7" name="LegDataId" queryTableFieldId="6" dataDxfId="55">
      <calculatedColumnFormula>IF(Tabelle_ExterneDaten_112[[#This Row],[LegDataIdLU]]&lt;&gt;"",VLOOKUP(Tabelle_ExterneDaten_112[[#This Row],[LegDataIdLU]],LegDataIdLookup,2,FALSE),"")</calculatedColumnFormula>
    </tableColumn>
  </tableColumns>
  <tableStyleInfo name="TableStyleLight11" showFirstColumn="0" showLastColumn="0" showRowStripes="1" showColumnStripes="0"/>
</table>
</file>

<file path=xl/tables/table12.xml><?xml version="1.0" encoding="utf-8"?>
<table xmlns="http://schemas.openxmlformats.org/spreadsheetml/2006/main" id="12" name="Tabelle_ExterneDaten_113" displayName="Tabelle_ExterneDaten_113" ref="B1:U119" tableType="queryTable" totalsRowShown="0" headerRowDxfId="54" dataDxfId="53">
  <tableColumns count="20">
    <tableColumn id="3" uniqueName="3" name="Id" queryTableFieldId="2" dataDxfId="52"/>
    <tableColumn id="4" uniqueName="4" name="TradeActionIdLU" queryTableFieldId="3" dataDxfId="51"/>
    <tableColumn id="5" uniqueName="5" name="LegDataIdLU" queryTableFieldId="4" dataDxfId="50"/>
    <tableColumn id="6" uniqueName="6" name="StartDate" queryTableFieldId="5" dataDxfId="49"/>
    <tableColumn id="7" uniqueName="7" name="EndDate" queryTableFieldId="6" dataDxfId="48"/>
    <tableColumn id="8" uniqueName="8" name="Tenor" queryTableFieldId="7" dataDxfId="47"/>
    <tableColumn id="9" uniqueName="9" name="CalendarLU" queryTableFieldId="8" dataDxfId="46"/>
    <tableColumn id="10" uniqueName="10" name="ConventionLU" queryTableFieldId="9" dataDxfId="45"/>
    <tableColumn id="11" uniqueName="11" name="TermConventionLU" queryTableFieldId="10" dataDxfId="44"/>
    <tableColumn id="12" uniqueName="12" name="RuleNameLU" queryTableFieldId="11" dataDxfId="43"/>
    <tableColumn id="13" uniqueName="13" name="EndOfMonthLU" queryTableFieldId="12" dataDxfId="42"/>
    <tableColumn id="14" uniqueName="14" name="FirstDate" queryTableFieldId="13" dataDxfId="41"/>
    <tableColumn id="15" uniqueName="15" name="LastDate" queryTableFieldId="14" dataDxfId="40"/>
    <tableColumn id="16" uniqueName="16" name="TradeActionId" queryTableFieldId="15" dataDxfId="39">
      <calculatedColumnFormula>IF(Tabelle_ExterneDaten_113[[#This Row],[TradeActionIdLU]]&lt;&gt;"",VLOOKUP(Tabelle_ExterneDaten_113[[#This Row],[TradeActionIdLU]],TradeActionIdLookup,2,FALSE),"")</calculatedColumnFormula>
    </tableColumn>
    <tableColumn id="17" uniqueName="17" name="LegDataId" queryTableFieldId="16" dataDxfId="38">
      <calculatedColumnFormula>IF(Tabelle_ExterneDaten_113[[#This Row],[LegDataIdLU]]&lt;&gt;"",VLOOKUP(Tabelle_ExterneDaten_113[[#This Row],[LegDataIdLU]],LegDataIdLookup,2,FALSE),"")</calculatedColumnFormula>
    </tableColumn>
    <tableColumn id="18" uniqueName="18" name="Calendar" queryTableFieldId="17" dataDxfId="37">
      <calculatedColumnFormula>IF(Tabelle_ExterneDaten_113[[#This Row],[CalendarLU]]&lt;&gt;"",VLOOKUP(Tabelle_ExterneDaten_113[[#This Row],[CalendarLU]],CalendarLookup,2,FALSE),"")</calculatedColumnFormula>
    </tableColumn>
    <tableColumn id="19" uniqueName="19" name="Convention" queryTableFieldId="18" dataDxfId="36">
      <calculatedColumnFormula>IF(Tabelle_ExterneDaten_113[[#This Row],[ConventionLU]]&lt;&gt;"",VLOOKUP(Tabelle_ExterneDaten_113[[#This Row],[ConventionLU]],ConventionLookup,2,FALSE),"")</calculatedColumnFormula>
    </tableColumn>
    <tableColumn id="20" uniqueName="20" name="TermConvention" queryTableFieldId="19" dataDxfId="35">
      <calculatedColumnFormula>IF(Tabelle_ExterneDaten_113[[#This Row],[TermConventionLU]]&lt;&gt;"",VLOOKUP(Tabelle_ExterneDaten_113[[#This Row],[TermConventionLU]],TermConventionLookup,2,FALSE),"")</calculatedColumnFormula>
    </tableColumn>
    <tableColumn id="21" uniqueName="21" name="RuleName" queryTableFieldId="20" dataDxfId="34">
      <calculatedColumnFormula>IF(Tabelle_ExterneDaten_113[[#This Row],[RuleNameLU]]&lt;&gt;"",VLOOKUP(Tabelle_ExterneDaten_113[[#This Row],[RuleNameLU]],RuleNameLookup,2,FALSE),"")</calculatedColumnFormula>
    </tableColumn>
    <tableColumn id="22" uniqueName="22" name="EndOfMonth" queryTableFieldId="21" dataDxfId="33">
      <calculatedColumnFormula>IF(Tabelle_ExterneDaten_113[[#This Row],[EndOfMonthLU]]&lt;&gt;"",VLOOKUP(Tabelle_ExterneDaten_113[[#This Row],[EndOfMonthLU]],EndOfMonthLookup,2,FALSE),"")</calculatedColumnFormula>
    </tableColumn>
  </tableColumns>
  <tableStyleInfo name="TableStyleLight11" showFirstColumn="0" showLastColumn="0" showRowStripes="1" showColumnStripes="0"/>
</table>
</file>

<file path=xl/tables/table13.xml><?xml version="1.0" encoding="utf-8"?>
<table xmlns="http://schemas.openxmlformats.org/spreadsheetml/2006/main" id="14" name="Tabelle_ExterneDaten_115" displayName="Tabelle_ExterneDaten_115" ref="B1:Q2" tableType="queryTable" insertRow="1" totalsRowShown="0" headerRowDxfId="32" dataDxfId="31">
  <tableColumns count="16">
    <tableColumn id="3" uniqueName="3" name="TradeIdLU" queryTableFieldId="2" dataDxfId="30"/>
    <tableColumn id="4" uniqueName="4" name="OptionDataLongShortLU" queryTableFieldId="3" dataDxfId="29"/>
    <tableColumn id="5" uniqueName="5" name="OptionDataOptionTypeLU" queryTableFieldId="4" dataDxfId="28"/>
    <tableColumn id="6" uniqueName="6" name="OptionDataStyleLU" queryTableFieldId="5" dataDxfId="27"/>
    <tableColumn id="7" uniqueName="7" name="OptionDataSettlementLU" queryTableFieldId="6" dataDxfId="26"/>
    <tableColumn id="8" uniqueName="8" name="OptionDataPayOffAtExpiryLU" queryTableFieldId="7" dataDxfId="25"/>
    <tableColumn id="9" uniqueName="9" name="OptionDataPremiumAmount" queryTableFieldId="8" dataDxfId="24"/>
    <tableColumn id="10" uniqueName="10" name="OptionDataPremiumCurrencyLU" queryTableFieldId="9" dataDxfId="23"/>
    <tableColumn id="11" uniqueName="11" name="OptionDataPremiumPayDate" queryTableFieldId="10" dataDxfId="22"/>
    <tableColumn id="12" uniqueName="12" name="TradeId" queryTableFieldId="11" dataDxfId="21">
      <calculatedColumnFormula>IF(Tabelle_ExterneDaten_115[[#This Row],[TradeIdLU]]&lt;&gt;"",VLOOKUP(Tabelle_ExterneDaten_115[[#This Row],[TradeIdLU]],TradeIdLookup,2,FALSE),"")</calculatedColumnFormula>
    </tableColumn>
    <tableColumn id="13" uniqueName="13" name="OptionDataLongShort" queryTableFieldId="12" dataDxfId="20">
      <calculatedColumnFormula>IF(Tabelle_ExterneDaten_115[[#This Row],[OptionDataLongShortLU]]&lt;&gt;"",VLOOKUP(Tabelle_ExterneDaten_115[[#This Row],[OptionDataLongShortLU]],OptionDataLongShortLookup,2,FALSE),"")</calculatedColumnFormula>
    </tableColumn>
    <tableColumn id="14" uniqueName="14" name="OptionDataOptionType" queryTableFieldId="13" dataDxfId="19">
      <calculatedColumnFormula>IF(Tabelle_ExterneDaten_115[[#This Row],[OptionDataOptionTypeLU]]&lt;&gt;"",VLOOKUP(Tabelle_ExterneDaten_115[[#This Row],[OptionDataOptionTypeLU]],OptionDataOptionTypeLookup,2,FALSE),"")</calculatedColumnFormula>
    </tableColumn>
    <tableColumn id="15" uniqueName="15" name="OptionDataStyle" queryTableFieldId="14" dataDxfId="18">
      <calculatedColumnFormula>IF(Tabelle_ExterneDaten_115[[#This Row],[OptionDataStyleLU]]&lt;&gt;"",VLOOKUP(Tabelle_ExterneDaten_115[[#This Row],[OptionDataStyleLU]],OptionDataStyleLookup,2,FALSE),"")</calculatedColumnFormula>
    </tableColumn>
    <tableColumn id="16" uniqueName="16" name="OptionDataSettlement" queryTableFieldId="15" dataDxfId="17">
      <calculatedColumnFormula>IF(Tabelle_ExterneDaten_115[[#This Row],[OptionDataSettlementLU]]&lt;&gt;"",VLOOKUP(Tabelle_ExterneDaten_115[[#This Row],[OptionDataSettlementLU]],OptionDataSettlementLookup,2,FALSE),"")</calculatedColumnFormula>
    </tableColumn>
    <tableColumn id="17" uniqueName="17" name="OptionDataPayOffAtExpiry" queryTableFieldId="16" dataDxfId="16">
      <calculatedColumnFormula>IF(Tabelle_ExterneDaten_115[[#This Row],[OptionDataPayOffAtExpiryLU]]&lt;&gt;"",VLOOKUP(Tabelle_ExterneDaten_115[[#This Row],[OptionDataPayOffAtExpiryLU]],OptionDataPayOffAtExpiryLookup,2,FALSE),"")</calculatedColumnFormula>
    </tableColumn>
    <tableColumn id="18" uniqueName="18" name="OptionDataPremiumCurrency" queryTableFieldId="17" dataDxfId="15">
      <calculatedColumnFormula>IF(Tabelle_ExterneDaten_115[[#This Row],[OptionDataPremiumCurrencyLU]]&lt;&gt;"",VLOOKUP(Tabelle_ExterneDaten_115[[#This Row],[OptionDataPremiumCurrencyLU]],OptionDataPremiumCurrencyLookup,2,FALSE),"")</calculatedColumnFormula>
    </tableColumn>
  </tableColumns>
  <tableStyleInfo name="TableStyleLight11" showFirstColumn="0" showLastColumn="0" showRowStripes="1" showColumnStripes="0"/>
</table>
</file>

<file path=xl/tables/table14.xml><?xml version="1.0" encoding="utf-8"?>
<table xmlns="http://schemas.openxmlformats.org/spreadsheetml/2006/main" id="15" name="Tabelle_ExterneDaten_116" displayName="Tabelle_ExterneDaten_116" ref="B1:D77" tableType="queryTable" totalsRowShown="0" headerRowDxfId="14" dataDxfId="13">
  <tableColumns count="3">
    <tableColumn id="3" uniqueName="3" name="TradeIdLU" queryTableFieldId="2" dataDxfId="12"/>
    <tableColumn id="4" uniqueName="4" name="GroupingId" queryTableFieldId="3" dataDxfId="11"/>
    <tableColumn id="5" uniqueName="5" name="TradeId" queryTableFieldId="4" dataDxfId="10">
      <calculatedColumnFormula>IF(Tabelle_ExterneDaten_116[[#This Row],[TradeIdLU]]&lt;&gt;"",VLOOKUP(Tabelle_ExterneDaten_116[[#This Row],[TradeIdLU]],TradeIdLookup,2,FALSE),"")</calculatedColumnFormula>
    </tableColumn>
  </tableColumns>
  <tableStyleInfo name="TableStyleLight11" showFirstColumn="0" showLastColumn="0" showRowStripes="1" showColumnStripes="0"/>
</table>
</file>

<file path=xl/tables/table15.xml><?xml version="1.0" encoding="utf-8"?>
<table xmlns="http://schemas.openxmlformats.org/spreadsheetml/2006/main" id="16" name="Tabelle_ExterneDaten_117" displayName="Tabelle_ExterneDaten_117" ref="B1:I78" tableType="queryTable" totalsRowShown="0" headerRowDxfId="9" dataDxfId="8">
  <tableColumns count="8">
    <tableColumn id="3" uniqueName="3" name="Id" queryTableFieldId="2" dataDxfId="7"/>
    <tableColumn id="4" uniqueName="4" name="TradeTypeLU" queryTableFieldId="3" dataDxfId="6"/>
    <tableColumn id="5" uniqueName="5" name="EnvelopeCounterPartyLU" queryTableFieldId="4" dataDxfId="5"/>
    <tableColumn id="6" uniqueName="6" name="EnvelopeNettingSetIdLU" queryTableFieldId="5" dataDxfId="4"/>
    <tableColumn id="7" uniqueName="7" name="AddFieldsAdditionalId" queryTableFieldId="6" dataDxfId="3"/>
    <tableColumn id="8" uniqueName="8" name="TradeType" queryTableFieldId="7" dataDxfId="2">
      <calculatedColumnFormula>IF(Tabelle_ExterneDaten_117[[#This Row],[TradeTypeLU]]&lt;&gt;"",VLOOKUP(Tabelle_ExterneDaten_117[[#This Row],[TradeTypeLU]],TradeTypeLookup,2,FALSE),"")</calculatedColumnFormula>
    </tableColumn>
    <tableColumn id="9" uniqueName="9" name="EnvelopeCounterParty" queryTableFieldId="8" dataDxfId="1">
      <calculatedColumnFormula>IF(Tabelle_ExterneDaten_117[[#This Row],[EnvelopeCounterPartyLU]]&lt;&gt;"",VLOOKUP(Tabelle_ExterneDaten_117[[#This Row],[EnvelopeCounterPartyLU]],EnvelopeCounterPartyLookup,2,FALSE),"")</calculatedColumnFormula>
    </tableColumn>
    <tableColumn id="10" uniqueName="10" name="EnvelopeNettingSetId" queryTableFieldId="9" dataDxfId="0">
      <calculatedColumnFormula>IF(Tabelle_ExterneDaten_117[[#This Row],[EnvelopeNettingSetIdLU]]&lt;&gt;"",VLOOKUP(Tabelle_ExterneDaten_117[[#This Row],[EnvelopeNettingSetIdLU]],EnvelopeNettingSetIdLookup,2,FALSE),"")</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2" name="Tabelle_ExterneDaten_13" displayName="Tabelle_ExterneDaten_13" ref="B1:F81" tableType="queryTable" totalsRowShown="0" headerRowDxfId="181" dataDxfId="180">
  <tableColumns count="5">
    <tableColumn id="3" uniqueName="3" name="LegDataIdLU" queryTableFieldId="2" dataDxfId="179"/>
    <tableColumn id="4" uniqueName="4" name="SeqId" queryTableFieldId="3" dataDxfId="178"/>
    <tableColumn id="5" uniqueName="5" name="Rate" queryTableFieldId="4" dataDxfId="177"/>
    <tableColumn id="6" uniqueName="6" name="StartDate" queryTableFieldId="5" dataDxfId="176"/>
    <tableColumn id="7" uniqueName="7" name="LegDataId" queryTableFieldId="6" dataDxfId="175">
      <calculatedColumnFormula>IF(Tabelle_ExterneDaten_13[[#This Row],[LegDataIdLU]]&lt;&gt;"",VLOOKUP(Tabelle_ExterneDaten_13[[#This Row],[LegDataIdLU]],LegDataIdLookup,2,FALSE),"")</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3" name="Tabelle_ExterneDaten_14" displayName="Tabelle_ExterneDaten_14" ref="B1:F2" tableType="queryTable" insertRow="1" totalsRowShown="0" headerRowDxfId="174" dataDxfId="173">
  <tableColumns count="5">
    <tableColumn id="3" uniqueName="3" name="LegDataIdLU" queryTableFieldId="2" dataDxfId="172"/>
    <tableColumn id="4" uniqueName="4" name="SeqId" queryTableFieldId="3" dataDxfId="171"/>
    <tableColumn id="5" uniqueName="5" name="Cap" queryTableFieldId="4" dataDxfId="170"/>
    <tableColumn id="6" uniqueName="6" name="StartDate" queryTableFieldId="5" dataDxfId="169"/>
    <tableColumn id="7" uniqueName="7" name="LegDataId" queryTableFieldId="6" dataDxfId="168">
      <calculatedColumnFormula>IF(Tabelle_ExterneDaten_14[[#This Row],[LegDataIdLU]]&lt;&gt;"",VLOOKUP(Tabelle_ExterneDaten_14[[#This Row],[LegDataIdLU]],LegDataIdLookup,2,FALSE),"")</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4" name="Tabelle_ExterneDaten_15" displayName="Tabelle_ExterneDaten_15" ref="B1:F2" tableType="queryTable" totalsRowShown="0" headerRowDxfId="167" dataDxfId="166">
  <tableColumns count="5">
    <tableColumn id="3" uniqueName="3" name="LegDataIdLU" queryTableFieldId="2" dataDxfId="165"/>
    <tableColumn id="4" uniqueName="4" name="SeqId" queryTableFieldId="3" dataDxfId="164"/>
    <tableColumn id="5" uniqueName="5" name="Floor" queryTableFieldId="4" dataDxfId="163"/>
    <tableColumn id="6" uniqueName="6" name="StartDate" queryTableFieldId="5" dataDxfId="162"/>
    <tableColumn id="7" uniqueName="7" name="LegDataId" queryTableFieldId="6" dataDxfId="161">
      <calculatedColumnFormula>IF(Tabelle_ExterneDaten_15[[#This Row],[LegDataIdLU]]&lt;&gt;"",VLOOKUP(Tabelle_ExterneDaten_15[[#This Row],[LegDataIdLU]],LegDataIdLookup,2,FALSE),"")</calculatedColumnFormula>
    </tableColumn>
  </tableColumns>
  <tableStyleInfo name="TableStyleLight11" showFirstColumn="0" showLastColumn="0" showRowStripes="1" showColumnStripes="0"/>
</table>
</file>

<file path=xl/tables/table5.xml><?xml version="1.0" encoding="utf-8"?>
<table xmlns="http://schemas.openxmlformats.org/spreadsheetml/2006/main" id="5" name="Tabelle_ExterneDaten_16" displayName="Tabelle_ExterneDaten_16" ref="B1:F2" tableType="queryTable" insertRow="1" totalsRowShown="0" headerRowDxfId="160" dataDxfId="159">
  <tableColumns count="5">
    <tableColumn id="3" uniqueName="3" name="LegDataIdLU" queryTableFieldId="2" dataDxfId="158"/>
    <tableColumn id="4" uniqueName="4" name="SeqId" queryTableFieldId="3" dataDxfId="157"/>
    <tableColumn id="5" uniqueName="5" name="Gearing" queryTableFieldId="4" dataDxfId="156"/>
    <tableColumn id="6" uniqueName="6" name="StartDate" queryTableFieldId="5" dataDxfId="155"/>
    <tableColumn id="7" uniqueName="7" name="LegDataId" queryTableFieldId="6" dataDxfId="154">
      <calculatedColumnFormula>IF(Tabelle_ExterneDaten_16[[#This Row],[LegDataIdLU]]&lt;&gt;"",VLOOKUP(Tabelle_ExterneDaten_16[[#This Row],[LegDataIdLU]],LegDataIdLookup,2,FALSE),"")</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6" name="Tabelle_ExterneDaten_17" displayName="Tabelle_ExterneDaten_17" ref="B1:F39" tableType="queryTable" totalsRowShown="0" headerRowDxfId="153" dataDxfId="152">
  <tableColumns count="5">
    <tableColumn id="3" uniqueName="3" name="LegDataIdLU" queryTableFieldId="2" dataDxfId="151"/>
    <tableColumn id="4" uniqueName="4" name="SeqId" queryTableFieldId="3" dataDxfId="150"/>
    <tableColumn id="5" uniqueName="5" name="Spread" queryTableFieldId="4" dataDxfId="149"/>
    <tableColumn id="6" uniqueName="6" name="StartDate" queryTableFieldId="5" dataDxfId="148"/>
    <tableColumn id="7" uniqueName="7" name="LegDataId" queryTableFieldId="6" dataDxfId="147">
      <calculatedColumnFormula>IF(Tabelle_ExterneDaten_17[[#This Row],[LegDataIdLU]]&lt;&gt;"",VLOOKUP(Tabelle_ExterneDaten_17[[#This Row],[LegDataIdLU]],LegDataIdLookup,2,FALSE),"")</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7" name="Tabelle_ExterneDaten_18" displayName="Tabelle_ExterneDaten_18" ref="B1:J19" tableType="queryTable" totalsRowShown="0" headerRowDxfId="146" dataDxfId="145">
  <tableColumns count="9">
    <tableColumn id="3" uniqueName="3" name="TradeIdLU" queryTableFieldId="2" dataDxfId="144"/>
    <tableColumn id="4" uniqueName="4" name="ValueDate" queryTableFieldId="3" dataDxfId="143"/>
    <tableColumn id="5" uniqueName="5" name="BoughtCurrencyLU" queryTableFieldId="4" dataDxfId="142"/>
    <tableColumn id="6" uniqueName="6" name="BoughtAmount" queryTableFieldId="5" dataDxfId="141"/>
    <tableColumn id="7" uniqueName="7" name="SoldCurrencyLU" queryTableFieldId="6" dataDxfId="140"/>
    <tableColumn id="8" uniqueName="8" name="SoldAmount" queryTableFieldId="7" dataDxfId="139"/>
    <tableColumn id="9" uniqueName="9" name="TradeId" queryTableFieldId="8" dataDxfId="138">
      <calculatedColumnFormula>IF(Tabelle_ExterneDaten_18[[#This Row],[TradeIdLU]]&lt;&gt;"",VLOOKUP(Tabelle_ExterneDaten_18[[#This Row],[TradeIdLU]],TradeIdLookup,2,FALSE),"")</calculatedColumnFormula>
    </tableColumn>
    <tableColumn id="10" uniqueName="10" name="BoughtCurrency" queryTableFieldId="9" dataDxfId="137">
      <calculatedColumnFormula>IF(Tabelle_ExterneDaten_18[[#This Row],[BoughtCurrencyLU]]&lt;&gt;"",VLOOKUP(Tabelle_ExterneDaten_18[[#This Row],[BoughtCurrencyLU]],BoughtCurrencyLookup,2,FALSE),"")</calculatedColumnFormula>
    </tableColumn>
    <tableColumn id="11" uniqueName="11" name="SoldCurrency" queryTableFieldId="10" dataDxfId="136">
      <calculatedColumnFormula>IF(Tabelle_ExterneDaten_18[[#This Row],[SoldCurrencyLU]]&lt;&gt;"",VLOOKUP(Tabelle_ExterneDaten_18[[#This Row],[SoldCurrencyLU]],SoldCurrencyLookup,2,FALSE),"")</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8" name="Tabelle_ExterneDaten_19" displayName="Tabelle_ExterneDaten_19" ref="B1:W2" tableType="queryTable" insertRow="1" totalsRowShown="0" headerRowDxfId="135" dataDxfId="134">
  <tableColumns count="22">
    <tableColumn id="3" uniqueName="3" name="TradeIdLU" queryTableFieldId="2" dataDxfId="133"/>
    <tableColumn id="4" uniqueName="4" name="BoughtCurrencyLU" queryTableFieldId="3" dataDxfId="132"/>
    <tableColumn id="5" uniqueName="5" name="BoughtAmount" queryTableFieldId="4" dataDxfId="131"/>
    <tableColumn id="6" uniqueName="6" name="SoldCurrencyLU" queryTableFieldId="5" dataDxfId="130"/>
    <tableColumn id="7" uniqueName="7" name="SoldAmount" queryTableFieldId="6" dataDxfId="129"/>
    <tableColumn id="8" uniqueName="8" name="OptionDataLongShortLU" queryTableFieldId="7" dataDxfId="128"/>
    <tableColumn id="9" uniqueName="9" name="OptionDataOptionTypeLU" queryTableFieldId="8" dataDxfId="127"/>
    <tableColumn id="10" uniqueName="10" name="OptionDataStyleLU" queryTableFieldId="9" dataDxfId="126"/>
    <tableColumn id="11" uniqueName="11" name="OptionDataSettlementLU" queryTableFieldId="10" dataDxfId="125"/>
    <tableColumn id="12" uniqueName="12" name="OptionDataPayOffAtExpiryLU" queryTableFieldId="11" dataDxfId="124"/>
    <tableColumn id="13" uniqueName="13" name="OptionDataPremiumAmount" queryTableFieldId="12" dataDxfId="123"/>
    <tableColumn id="14" uniqueName="14" name="OptionDataPremiumCurrencyLU" queryTableFieldId="13" dataDxfId="122"/>
    <tableColumn id="15" uniqueName="15" name="OptionDataPremiumPayDate" queryTableFieldId="14" dataDxfId="121"/>
    <tableColumn id="16" uniqueName="16" name="TradeId" queryTableFieldId="15" dataDxfId="120">
      <calculatedColumnFormula>IF(Tabelle_ExterneDaten_19[[#This Row],[TradeIdLU]]&lt;&gt;"",VLOOKUP(Tabelle_ExterneDaten_19[[#This Row],[TradeIdLU]],TradeIdLookup,2,FALSE),"")</calculatedColumnFormula>
    </tableColumn>
    <tableColumn id="17" uniqueName="17" name="BoughtCurrency" queryTableFieldId="16" dataDxfId="119">
      <calculatedColumnFormula>IF(Tabelle_ExterneDaten_19[[#This Row],[BoughtCurrencyLU]]&lt;&gt;"",VLOOKUP(Tabelle_ExterneDaten_19[[#This Row],[BoughtCurrencyLU]],BoughtCurrencyLookup,2,FALSE),"")</calculatedColumnFormula>
    </tableColumn>
    <tableColumn id="18" uniqueName="18" name="SoldCurrency" queryTableFieldId="17" dataDxfId="118">
      <calculatedColumnFormula>IF(Tabelle_ExterneDaten_19[[#This Row],[SoldCurrencyLU]]&lt;&gt;"",VLOOKUP(Tabelle_ExterneDaten_19[[#This Row],[SoldCurrencyLU]],SoldCurrencyLookup,2,FALSE),"")</calculatedColumnFormula>
    </tableColumn>
    <tableColumn id="19" uniqueName="19" name="OptionDataLongShort" queryTableFieldId="18" dataDxfId="117">
      <calculatedColumnFormula>IF(Tabelle_ExterneDaten_19[[#This Row],[OptionDataLongShortLU]]&lt;&gt;"",VLOOKUP(Tabelle_ExterneDaten_19[[#This Row],[OptionDataLongShortLU]],OptionDataLongShortLookup,2,FALSE),"")</calculatedColumnFormula>
    </tableColumn>
    <tableColumn id="20" uniqueName="20" name="OptionDataOptionType" queryTableFieldId="19" dataDxfId="116">
      <calculatedColumnFormula>IF(Tabelle_ExterneDaten_19[[#This Row],[OptionDataOptionTypeLU]]&lt;&gt;"",VLOOKUP(Tabelle_ExterneDaten_19[[#This Row],[OptionDataOptionTypeLU]],OptionDataOptionTypeLookup,2,FALSE),"")</calculatedColumnFormula>
    </tableColumn>
    <tableColumn id="21" uniqueName="21" name="OptionDataStyle" queryTableFieldId="20" dataDxfId="115">
      <calculatedColumnFormula>IF(Tabelle_ExterneDaten_19[[#This Row],[OptionDataStyleLU]]&lt;&gt;"",VLOOKUP(Tabelle_ExterneDaten_19[[#This Row],[OptionDataStyleLU]],OptionDataStyleLookup,2,FALSE),"")</calculatedColumnFormula>
    </tableColumn>
    <tableColumn id="22" uniqueName="22" name="OptionDataSettlement" queryTableFieldId="21" dataDxfId="114">
      <calculatedColumnFormula>IF(Tabelle_ExterneDaten_19[[#This Row],[OptionDataSettlementLU]]&lt;&gt;"",VLOOKUP(Tabelle_ExterneDaten_19[[#This Row],[OptionDataSettlementLU]],OptionDataSettlementLookup,2,FALSE),"")</calculatedColumnFormula>
    </tableColumn>
    <tableColumn id="23" uniqueName="23" name="OptionDataPayOffAtExpiry" queryTableFieldId="22" dataDxfId="113">
      <calculatedColumnFormula>IF(Tabelle_ExterneDaten_19[[#This Row],[OptionDataPayOffAtExpiryLU]]&lt;&gt;"",VLOOKUP(Tabelle_ExterneDaten_19[[#This Row],[OptionDataPayOffAtExpiryLU]],OptionDataPayOffAtExpiryLookup,2,FALSE),"")</calculatedColumnFormula>
    </tableColumn>
    <tableColumn id="24" uniqueName="24" name="OptionDataPremiumCurrency" queryTableFieldId="23" dataDxfId="112">
      <calculatedColumnFormula>IF(Tabelle_ExterneDaten_19[[#This Row],[OptionDataPremiumCurrencyLU]]&lt;&gt;"",VLOOKUP(Tabelle_ExterneDaten_19[[#This Row],[OptionDataPremiumCurrencyLU]],OptionDataPremiumCurrencyLookup,2,FALSE),"")</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9" name="Tabelle_ExterneDaten_110" displayName="Tabelle_ExterneDaten_110" ref="B1:L2" tableType="queryTable" insertRow="1" totalsRowShown="0" headerRowDxfId="111" dataDxfId="110">
  <tableColumns count="11">
    <tableColumn id="3" uniqueName="3" name="LegDataIdLU" queryTableFieldId="2" dataDxfId="109"/>
    <tableColumn id="4" uniqueName="4" name="SeqId" queryTableFieldId="3" dataDxfId="108"/>
    <tableColumn id="5" uniqueName="5" name="TypeLU" queryTableFieldId="4" dataDxfId="107"/>
    <tableColumn id="6" uniqueName="6" name="Value" queryTableFieldId="5" dataDxfId="106"/>
    <tableColumn id="7" uniqueName="7" name="StartDate" queryTableFieldId="6" dataDxfId="105"/>
    <tableColumn id="8" uniqueName="8" name="EndDate" queryTableFieldId="7" dataDxfId="104"/>
    <tableColumn id="9" uniqueName="9" name="Frequency" queryTableFieldId="8" dataDxfId="103"/>
    <tableColumn id="10" uniqueName="10" name="UnderflowLU" queryTableFieldId="9" dataDxfId="102"/>
    <tableColumn id="11" uniqueName="11" name="LegDataId" queryTableFieldId="10" dataDxfId="101">
      <calculatedColumnFormula>IF(Tabelle_ExterneDaten_110[[#This Row],[LegDataIdLU]]&lt;&gt;"",VLOOKUP(Tabelle_ExterneDaten_110[[#This Row],[LegDataIdLU]],LegDataIdLookup,2,FALSE),"")</calculatedColumnFormula>
    </tableColumn>
    <tableColumn id="12" uniqueName="12" name="Type" queryTableFieldId="11" dataDxfId="100">
      <calculatedColumnFormula>IF(Tabelle_ExterneDaten_110[[#This Row],[TypeLU]]&lt;&gt;"",VLOOKUP(Tabelle_ExterneDaten_110[[#This Row],[TypeLU]],TypeLookup,2,FALSE),"")</calculatedColumnFormula>
    </tableColumn>
    <tableColumn id="13" uniqueName="13" name="Underflow" queryTableFieldId="12" dataDxfId="99">
      <calculatedColumnFormula>IF(Tabelle_ExterneDaten_110[[#This Row],[UnderflowLU]]&lt;&gt;"",VLOOKUP(Tabelle_ExterneDaten_110[[#This Row],[UnderflowLU]],UnderflowLookup,2,FALSE),"")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tr">
        <f>_xll.DBListFetch(B1,"",LegDataIdLookup)</f>
        <v>Env:Dev, (last result:)Retrieved 124 records from: SELECT 'Trade:'+TradeId+'/'+LegType+'/'+Currency+'/'+convert(varchar,Id) LegDataId,Id FROM ORE.dbo.PortfolioLegData ORDER BY TradeId</v>
      </c>
      <c r="B1" s="1" t="s">
        <v>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Env:Dev, (last result:)Set OLEDB; ListObject to (bgQuery= False, ): SELECT 'Trade:'+TradeId+'/'+LegType+'/'+Currency+'/'+convert(varchar,Id) LegDataIdLU, T1.SeqId, T1.Gearing, T1.StartDate_x000D_
FROM ORE.dbo.PortfolioFloatingLegGearings T1 INNER JOIN _x000D_
ORE.dbo.PortfolioLegData T2 ON T1.LegDataId = T2.Id_x000D_
</v>
      </c>
      <c r="B1" s="2" t="s">
        <v>2</v>
      </c>
      <c r="C1" s="2" t="s">
        <v>3</v>
      </c>
      <c r="D1" s="2" t="s">
        <v>14</v>
      </c>
      <c r="E1" s="2" t="s">
        <v>5</v>
      </c>
      <c r="F1" s="2" t="s">
        <v>6</v>
      </c>
    </row>
    <row r="2" spans="1:6" x14ac:dyDescent="0.25">
      <c r="A2" s="1" t="s">
        <v>13</v>
      </c>
      <c r="B2" s="3"/>
      <c r="C2" s="3"/>
      <c r="D2" s="3"/>
      <c r="E2" s="3"/>
      <c r="F2" s="3"/>
    </row>
  </sheetData>
  <dataValidations count="1">
    <dataValidation type="list" allowBlank="1" showInputMessage="1" showErrorMessage="1" sqref="B2">
      <formula1>OFFSET(LegDataIdLookup,0,0,,1)</formula1>
    </dataValidation>
  </dataValidations>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tr">
        <f>_xll.DBListFetch(B1,"",LegDataIdLookup)</f>
        <v>Env:Dev, (last result:)Retrieved 124 records from: SELECT 'Trade:'+TradeId+'/'+LegType+'/'+Currency+'/'+convert(varchar,Id) LegDataId,Id FROM ORE.dbo.PortfolioLegData ORDER BY TradeId</v>
      </c>
      <c r="B1" s="1" t="s">
        <v>0</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Env:Dev, (last result:)Set OLEDB; ListObject to (bgQuery= False, ): SELECT 'Trade:'+TradeId+'/'+LegType+'/'+Currency+'/'+convert(varchar,Id) LegDataIdLU, T1.SeqId, T1.Spread, T1.StartDate_x000D_
FROM ORE.dbo.PortfolioFloatingLegSpreads T1 INNER JOIN _x000D_
ORE.dbo.PortfolioLegData T2 ON T1.LegDataId = T2.Id_x000D_
</v>
      </c>
      <c r="B1" s="2" t="s">
        <v>2</v>
      </c>
      <c r="C1" s="2" t="s">
        <v>3</v>
      </c>
      <c r="D1" s="2" t="s">
        <v>16</v>
      </c>
      <c r="E1" s="2" t="s">
        <v>5</v>
      </c>
      <c r="F1" s="2" t="s">
        <v>6</v>
      </c>
    </row>
    <row r="2" spans="1:6" x14ac:dyDescent="0.25">
      <c r="A2" s="1" t="s">
        <v>15</v>
      </c>
      <c r="B2" s="3" t="s">
        <v>278</v>
      </c>
      <c r="C2" s="3">
        <v>0</v>
      </c>
      <c r="D2" s="3">
        <v>-1.17E-2</v>
      </c>
      <c r="E2" s="3"/>
      <c r="F2" s="3">
        <f>IF(Tabelle_ExterneDaten_17[[#This Row],[LegDataIdLU]]&lt;&gt;"",VLOOKUP(Tabelle_ExterneDaten_17[[#This Row],[LegDataIdLU]],LegDataIdLookup,2,FALSE),"")</f>
        <v>4</v>
      </c>
    </row>
    <row r="3" spans="1:6" x14ac:dyDescent="0.25">
      <c r="B3" s="2" t="s">
        <v>283</v>
      </c>
      <c r="C3" s="2">
        <v>0</v>
      </c>
      <c r="D3" s="2">
        <v>-1.17E-2</v>
      </c>
      <c r="E3" s="2"/>
      <c r="F3" s="2">
        <f>IF(Tabelle_ExterneDaten_17[[#This Row],[LegDataIdLU]]&lt;&gt;"",VLOOKUP(Tabelle_ExterneDaten_17[[#This Row],[LegDataIdLU]],LegDataIdLookup,2,FALSE),"")</f>
        <v>5</v>
      </c>
    </row>
    <row r="4" spans="1:6" x14ac:dyDescent="0.25">
      <c r="B4" s="2" t="s">
        <v>285</v>
      </c>
      <c r="C4" s="2">
        <v>0</v>
      </c>
      <c r="D4" s="2">
        <v>-1.5900000000000001E-2</v>
      </c>
      <c r="E4" s="2"/>
      <c r="F4" s="2">
        <f>IF(Tabelle_ExterneDaten_17[[#This Row],[LegDataIdLU]]&lt;&gt;"",VLOOKUP(Tabelle_ExterneDaten_17[[#This Row],[LegDataIdLU]],LegDataIdLookup,2,FALSE),"")</f>
        <v>7</v>
      </c>
    </row>
    <row r="5" spans="1:6" x14ac:dyDescent="0.25">
      <c r="B5" s="2" t="s">
        <v>275</v>
      </c>
      <c r="C5" s="2">
        <v>0</v>
      </c>
      <c r="D5" s="2">
        <v>-2E-3</v>
      </c>
      <c r="E5" s="2"/>
      <c r="F5" s="2">
        <f>IF(Tabelle_ExterneDaten_17[[#This Row],[LegDataIdLU]]&lt;&gt;"",VLOOKUP(Tabelle_ExterneDaten_17[[#This Row],[LegDataIdLU]],LegDataIdLookup,2,FALSE),"")</f>
        <v>9</v>
      </c>
    </row>
    <row r="6" spans="1:6" x14ac:dyDescent="0.25">
      <c r="B6" s="2" t="s">
        <v>241</v>
      </c>
      <c r="C6" s="2">
        <v>0</v>
      </c>
      <c r="D6" s="2">
        <v>3.0000000000000001E-3</v>
      </c>
      <c r="E6" s="2"/>
      <c r="F6" s="2">
        <f>IF(Tabelle_ExterneDaten_17[[#This Row],[LegDataIdLU]]&lt;&gt;"",VLOOKUP(Tabelle_ExterneDaten_17[[#This Row],[LegDataIdLU]],LegDataIdLookup,2,FALSE),"")</f>
        <v>17</v>
      </c>
    </row>
    <row r="7" spans="1:6" x14ac:dyDescent="0.25">
      <c r="B7" s="2" t="s">
        <v>237</v>
      </c>
      <c r="C7" s="2">
        <v>0</v>
      </c>
      <c r="D7" s="2">
        <v>-2.15E-3</v>
      </c>
      <c r="E7" s="2"/>
      <c r="F7" s="2">
        <f>IF(Tabelle_ExterneDaten_17[[#This Row],[LegDataIdLU]]&lt;&gt;"",VLOOKUP(Tabelle_ExterneDaten_17[[#This Row],[LegDataIdLU]],LegDataIdLookup,2,FALSE),"")</f>
        <v>19</v>
      </c>
    </row>
    <row r="8" spans="1:6" x14ac:dyDescent="0.25">
      <c r="B8" s="2" t="s">
        <v>220</v>
      </c>
      <c r="C8" s="2">
        <v>0</v>
      </c>
      <c r="D8" s="2">
        <v>-4.6000000000000001E-4</v>
      </c>
      <c r="E8" s="2"/>
      <c r="F8" s="2">
        <f>IF(Tabelle_ExterneDaten_17[[#This Row],[LegDataIdLU]]&lt;&gt;"",VLOOKUP(Tabelle_ExterneDaten_17[[#This Row],[LegDataIdLU]],LegDataIdLookup,2,FALSE),"")</f>
        <v>28</v>
      </c>
    </row>
    <row r="9" spans="1:6" x14ac:dyDescent="0.25">
      <c r="B9" s="2" t="s">
        <v>222</v>
      </c>
      <c r="C9" s="2">
        <v>0</v>
      </c>
      <c r="D9" s="2">
        <v>0</v>
      </c>
      <c r="E9" s="2"/>
      <c r="F9" s="2">
        <f>IF(Tabelle_ExterneDaten_17[[#This Row],[LegDataIdLU]]&lt;&gt;"",VLOOKUP(Tabelle_ExterneDaten_17[[#This Row],[LegDataIdLU]],LegDataIdLookup,2,FALSE),"")</f>
        <v>30</v>
      </c>
    </row>
    <row r="10" spans="1:6" x14ac:dyDescent="0.25">
      <c r="B10" s="2" t="s">
        <v>228</v>
      </c>
      <c r="C10" s="2">
        <v>0</v>
      </c>
      <c r="D10" s="2">
        <v>-2.5300000000000001E-3</v>
      </c>
      <c r="E10" s="2"/>
      <c r="F10" s="2">
        <f>IF(Tabelle_ExterneDaten_17[[#This Row],[LegDataIdLU]]&lt;&gt;"",VLOOKUP(Tabelle_ExterneDaten_17[[#This Row],[LegDataIdLU]],LegDataIdLookup,2,FALSE),"")</f>
        <v>32</v>
      </c>
    </row>
    <row r="11" spans="1:6" x14ac:dyDescent="0.25">
      <c r="B11" s="2" t="s">
        <v>230</v>
      </c>
      <c r="C11" s="2">
        <v>0</v>
      </c>
      <c r="D11" s="2">
        <v>-2.2499999999999999E-4</v>
      </c>
      <c r="E11" s="2"/>
      <c r="F11" s="2">
        <f>IF(Tabelle_ExterneDaten_17[[#This Row],[LegDataIdLU]]&lt;&gt;"",VLOOKUP(Tabelle_ExterneDaten_17[[#This Row],[LegDataIdLU]],LegDataIdLookup,2,FALSE),"")</f>
        <v>34</v>
      </c>
    </row>
    <row r="12" spans="1:6" x14ac:dyDescent="0.25">
      <c r="B12" s="2" t="s">
        <v>231</v>
      </c>
      <c r="C12" s="2">
        <v>0</v>
      </c>
      <c r="D12" s="2">
        <v>-2.0000000000000001E-4</v>
      </c>
      <c r="E12" s="2"/>
      <c r="F12" s="2">
        <f>IF(Tabelle_ExterneDaten_17[[#This Row],[LegDataIdLU]]&lt;&gt;"",VLOOKUP(Tabelle_ExterneDaten_17[[#This Row],[LegDataIdLU]],LegDataIdLookup,2,FALSE),"")</f>
        <v>35</v>
      </c>
    </row>
    <row r="13" spans="1:6" x14ac:dyDescent="0.25">
      <c r="B13" s="2" t="s">
        <v>235</v>
      </c>
      <c r="C13" s="2">
        <v>0</v>
      </c>
      <c r="D13" s="2">
        <v>0</v>
      </c>
      <c r="E13" s="2"/>
      <c r="F13" s="2">
        <f>IF(Tabelle_ExterneDaten_17[[#This Row],[LegDataIdLU]]&lt;&gt;"",VLOOKUP(Tabelle_ExterneDaten_17[[#This Row],[LegDataIdLU]],LegDataIdLookup,2,FALSE),"")</f>
        <v>39</v>
      </c>
    </row>
    <row r="14" spans="1:6" x14ac:dyDescent="0.25">
      <c r="B14" s="2" t="s">
        <v>240</v>
      </c>
      <c r="C14" s="2">
        <v>0</v>
      </c>
      <c r="D14" s="2">
        <v>5.4999999999999997E-3</v>
      </c>
      <c r="E14" s="2"/>
      <c r="F14" s="2">
        <f>IF(Tabelle_ExterneDaten_17[[#This Row],[LegDataIdLU]]&lt;&gt;"",VLOOKUP(Tabelle_ExterneDaten_17[[#This Row],[LegDataIdLU]],LegDataIdLookup,2,FALSE),"")</f>
        <v>42</v>
      </c>
    </row>
    <row r="15" spans="1:6" x14ac:dyDescent="0.25">
      <c r="B15" s="2" t="s">
        <v>244</v>
      </c>
      <c r="C15" s="2">
        <v>0</v>
      </c>
      <c r="D15" s="2">
        <v>3.65E-3</v>
      </c>
      <c r="E15" s="2"/>
      <c r="F15" s="2">
        <f>IF(Tabelle_ExterneDaten_17[[#This Row],[LegDataIdLU]]&lt;&gt;"",VLOOKUP(Tabelle_ExterneDaten_17[[#This Row],[LegDataIdLU]],LegDataIdLookup,2,FALSE),"")</f>
        <v>44</v>
      </c>
    </row>
    <row r="16" spans="1:6" x14ac:dyDescent="0.25">
      <c r="B16" s="2" t="s">
        <v>255</v>
      </c>
      <c r="C16" s="2">
        <v>0</v>
      </c>
      <c r="D16" s="2">
        <v>0</v>
      </c>
      <c r="E16" s="2"/>
      <c r="F16" s="2">
        <f>IF(Tabelle_ExterneDaten_17[[#This Row],[LegDataIdLU]]&lt;&gt;"",VLOOKUP(Tabelle_ExterneDaten_17[[#This Row],[LegDataIdLU]],LegDataIdLookup,2,FALSE),"")</f>
        <v>55</v>
      </c>
    </row>
    <row r="17" spans="2:6" x14ac:dyDescent="0.25">
      <c r="B17" s="2" t="s">
        <v>258</v>
      </c>
      <c r="C17" s="2">
        <v>0</v>
      </c>
      <c r="D17" s="2">
        <v>0</v>
      </c>
      <c r="E17" s="2"/>
      <c r="F17" s="2">
        <f>IF(Tabelle_ExterneDaten_17[[#This Row],[LegDataIdLU]]&lt;&gt;"",VLOOKUP(Tabelle_ExterneDaten_17[[#This Row],[LegDataIdLU]],LegDataIdLookup,2,FALSE),"")</f>
        <v>58</v>
      </c>
    </row>
    <row r="18" spans="2:6" x14ac:dyDescent="0.25">
      <c r="B18" s="2" t="s">
        <v>260</v>
      </c>
      <c r="C18" s="2">
        <v>0</v>
      </c>
      <c r="D18" s="2">
        <v>0</v>
      </c>
      <c r="E18" s="2"/>
      <c r="F18" s="2">
        <f>IF(Tabelle_ExterneDaten_17[[#This Row],[LegDataIdLU]]&lt;&gt;"",VLOOKUP(Tabelle_ExterneDaten_17[[#This Row],[LegDataIdLU]],LegDataIdLookup,2,FALSE),"")</f>
        <v>60</v>
      </c>
    </row>
    <row r="19" spans="2:6" x14ac:dyDescent="0.25">
      <c r="B19" s="2" t="s">
        <v>261</v>
      </c>
      <c r="C19" s="2">
        <v>0</v>
      </c>
      <c r="D19" s="2">
        <v>0</v>
      </c>
      <c r="E19" s="2"/>
      <c r="F19" s="2">
        <f>IF(Tabelle_ExterneDaten_17[[#This Row],[LegDataIdLU]]&lt;&gt;"",VLOOKUP(Tabelle_ExterneDaten_17[[#This Row],[LegDataIdLU]],LegDataIdLookup,2,FALSE),"")</f>
        <v>61</v>
      </c>
    </row>
    <row r="20" spans="2:6" x14ac:dyDescent="0.25">
      <c r="B20" s="2" t="s">
        <v>271</v>
      </c>
      <c r="C20" s="2">
        <v>0</v>
      </c>
      <c r="D20" s="2">
        <v>-2.5300000000000001E-3</v>
      </c>
      <c r="E20" s="2"/>
      <c r="F20" s="2">
        <f>IF(Tabelle_ExterneDaten_17[[#This Row],[LegDataIdLU]]&lt;&gt;"",VLOOKUP(Tabelle_ExterneDaten_17[[#This Row],[LegDataIdLU]],LegDataIdLookup,2,FALSE),"")</f>
        <v>71</v>
      </c>
    </row>
    <row r="21" spans="2:6" x14ac:dyDescent="0.25">
      <c r="B21" s="2" t="s">
        <v>274</v>
      </c>
      <c r="C21" s="2">
        <v>0</v>
      </c>
      <c r="D21" s="2">
        <v>0</v>
      </c>
      <c r="E21" s="2"/>
      <c r="F21" s="2">
        <f>IF(Tabelle_ExterneDaten_17[[#This Row],[LegDataIdLU]]&lt;&gt;"",VLOOKUP(Tabelle_ExterneDaten_17[[#This Row],[LegDataIdLU]],LegDataIdLookup,2,FALSE),"")</f>
        <v>74</v>
      </c>
    </row>
    <row r="22" spans="2:6" x14ac:dyDescent="0.25">
      <c r="B22" s="2" t="s">
        <v>320</v>
      </c>
      <c r="C22" s="2">
        <v>0</v>
      </c>
      <c r="D22" s="2">
        <v>0.01</v>
      </c>
      <c r="E22" s="2"/>
      <c r="F22" s="2">
        <f>IF(Tabelle_ExterneDaten_17[[#This Row],[LegDataIdLU]]&lt;&gt;"",VLOOKUP(Tabelle_ExterneDaten_17[[#This Row],[LegDataIdLU]],LegDataIdLookup,2,FALSE),"")</f>
        <v>78</v>
      </c>
    </row>
    <row r="23" spans="2:6" x14ac:dyDescent="0.25">
      <c r="B23" s="2" t="s">
        <v>324</v>
      </c>
      <c r="C23" s="2">
        <v>0</v>
      </c>
      <c r="D23" s="2">
        <v>2.5000000000000001E-3</v>
      </c>
      <c r="E23" s="2"/>
      <c r="F23" s="2">
        <f>IF(Tabelle_ExterneDaten_17[[#This Row],[LegDataIdLU]]&lt;&gt;"",VLOOKUP(Tabelle_ExterneDaten_17[[#This Row],[LegDataIdLU]],LegDataIdLookup,2,FALSE),"")</f>
        <v>82</v>
      </c>
    </row>
    <row r="24" spans="2:6" x14ac:dyDescent="0.25">
      <c r="B24" s="2" t="s">
        <v>327</v>
      </c>
      <c r="C24" s="2">
        <v>0</v>
      </c>
      <c r="D24" s="2">
        <v>7.4999999999999997E-3</v>
      </c>
      <c r="E24" s="2"/>
      <c r="F24" s="2">
        <f>IF(Tabelle_ExterneDaten_17[[#This Row],[LegDataIdLU]]&lt;&gt;"",VLOOKUP(Tabelle_ExterneDaten_17[[#This Row],[LegDataIdLU]],LegDataIdLookup,2,FALSE),"")</f>
        <v>83</v>
      </c>
    </row>
    <row r="25" spans="2:6" x14ac:dyDescent="0.25">
      <c r="B25" s="2" t="s">
        <v>224</v>
      </c>
      <c r="C25" s="2">
        <v>0</v>
      </c>
      <c r="D25" s="2">
        <v>8.0000000000000002E-3</v>
      </c>
      <c r="E25" s="2"/>
      <c r="F25" s="2">
        <f>IF(Tabelle_ExterneDaten_17[[#This Row],[LegDataIdLU]]&lt;&gt;"",VLOOKUP(Tabelle_ExterneDaten_17[[#This Row],[LegDataIdLU]],LegDataIdLookup,2,FALSE),"")</f>
        <v>86</v>
      </c>
    </row>
    <row r="26" spans="2:6" x14ac:dyDescent="0.25">
      <c r="B26" s="2" t="s">
        <v>225</v>
      </c>
      <c r="C26" s="2">
        <v>0</v>
      </c>
      <c r="D26" s="2">
        <v>0.01</v>
      </c>
      <c r="E26" s="2"/>
      <c r="F26" s="2">
        <f>IF(Tabelle_ExterneDaten_17[[#This Row],[LegDataIdLU]]&lt;&gt;"",VLOOKUP(Tabelle_ExterneDaten_17[[#This Row],[LegDataIdLU]],LegDataIdLookup,2,FALSE),"")</f>
        <v>87</v>
      </c>
    </row>
    <row r="27" spans="2:6" x14ac:dyDescent="0.25">
      <c r="B27" s="2" t="s">
        <v>292</v>
      </c>
      <c r="C27" s="2">
        <v>0</v>
      </c>
      <c r="D27" s="2">
        <v>-1.9300000000000001E-3</v>
      </c>
      <c r="E27" s="2"/>
      <c r="F27" s="2">
        <f>IF(Tabelle_ExterneDaten_17[[#This Row],[LegDataIdLU]]&lt;&gt;"",VLOOKUP(Tabelle_ExterneDaten_17[[#This Row],[LegDataIdLU]],LegDataIdLookup,2,FALSE),"")</f>
        <v>92</v>
      </c>
    </row>
    <row r="28" spans="2:6" x14ac:dyDescent="0.25">
      <c r="B28" s="2" t="s">
        <v>294</v>
      </c>
      <c r="C28" s="2">
        <v>0</v>
      </c>
      <c r="D28" s="2">
        <v>-1.1000000000000001E-3</v>
      </c>
      <c r="E28" s="2"/>
      <c r="F28" s="2">
        <f>IF(Tabelle_ExterneDaten_17[[#This Row],[LegDataIdLU]]&lt;&gt;"",VLOOKUP(Tabelle_ExterneDaten_17[[#This Row],[LegDataIdLU]],LegDataIdLookup,2,FALSE),"")</f>
        <v>94</v>
      </c>
    </row>
    <row r="29" spans="2:6" x14ac:dyDescent="0.25">
      <c r="B29" s="2" t="s">
        <v>297</v>
      </c>
      <c r="C29" s="2">
        <v>0</v>
      </c>
      <c r="D29" s="2">
        <v>0</v>
      </c>
      <c r="E29" s="2"/>
      <c r="F29" s="2">
        <f>IF(Tabelle_ExterneDaten_17[[#This Row],[LegDataIdLU]]&lt;&gt;"",VLOOKUP(Tabelle_ExterneDaten_17[[#This Row],[LegDataIdLU]],LegDataIdLookup,2,FALSE),"")</f>
        <v>95</v>
      </c>
    </row>
    <row r="30" spans="2:6" x14ac:dyDescent="0.25">
      <c r="B30" s="2" t="s">
        <v>299</v>
      </c>
      <c r="C30" s="2">
        <v>0</v>
      </c>
      <c r="D30" s="2">
        <v>0</v>
      </c>
      <c r="E30" s="2"/>
      <c r="F30" s="2">
        <f>IF(Tabelle_ExterneDaten_17[[#This Row],[LegDataIdLU]]&lt;&gt;"",VLOOKUP(Tabelle_ExterneDaten_17[[#This Row],[LegDataIdLU]],LegDataIdLookup,2,FALSE),"")</f>
        <v>97</v>
      </c>
    </row>
    <row r="31" spans="2:6" x14ac:dyDescent="0.25">
      <c r="B31" s="2" t="s">
        <v>301</v>
      </c>
      <c r="C31" s="2">
        <v>0</v>
      </c>
      <c r="D31" s="2">
        <v>0</v>
      </c>
      <c r="E31" s="2"/>
      <c r="F31" s="2">
        <f>IF(Tabelle_ExterneDaten_17[[#This Row],[LegDataIdLU]]&lt;&gt;"",VLOOKUP(Tabelle_ExterneDaten_17[[#This Row],[LegDataIdLU]],LegDataIdLookup,2,FALSE),"")</f>
        <v>99</v>
      </c>
    </row>
    <row r="32" spans="2:6" x14ac:dyDescent="0.25">
      <c r="B32" s="2" t="s">
        <v>304</v>
      </c>
      <c r="C32" s="2">
        <v>0</v>
      </c>
      <c r="D32" s="2">
        <v>0</v>
      </c>
      <c r="E32" s="2"/>
      <c r="F32" s="2">
        <f>IF(Tabelle_ExterneDaten_17[[#This Row],[LegDataIdLU]]&lt;&gt;"",VLOOKUP(Tabelle_ExterneDaten_17[[#This Row],[LegDataIdLU]],LegDataIdLookup,2,FALSE),"")</f>
        <v>102</v>
      </c>
    </row>
    <row r="33" spans="2:6" x14ac:dyDescent="0.25">
      <c r="B33" s="2" t="s">
        <v>306</v>
      </c>
      <c r="C33" s="2">
        <v>0</v>
      </c>
      <c r="D33" s="2">
        <v>0</v>
      </c>
      <c r="E33" s="2"/>
      <c r="F33" s="2">
        <f>IF(Tabelle_ExterneDaten_17[[#This Row],[LegDataIdLU]]&lt;&gt;"",VLOOKUP(Tabelle_ExterneDaten_17[[#This Row],[LegDataIdLU]],LegDataIdLookup,2,FALSE),"")</f>
        <v>104</v>
      </c>
    </row>
    <row r="34" spans="2:6" x14ac:dyDescent="0.25">
      <c r="B34" s="2" t="s">
        <v>307</v>
      </c>
      <c r="C34" s="2">
        <v>0</v>
      </c>
      <c r="D34" s="2">
        <v>0</v>
      </c>
      <c r="E34" s="2"/>
      <c r="F34" s="2">
        <f>IF(Tabelle_ExterneDaten_17[[#This Row],[LegDataIdLU]]&lt;&gt;"",VLOOKUP(Tabelle_ExterneDaten_17[[#This Row],[LegDataIdLU]],LegDataIdLookup,2,FALSE),"")</f>
        <v>105</v>
      </c>
    </row>
    <row r="35" spans="2:6" x14ac:dyDescent="0.25">
      <c r="B35" s="2" t="s">
        <v>310</v>
      </c>
      <c r="C35" s="2">
        <v>0</v>
      </c>
      <c r="D35" s="2">
        <v>0</v>
      </c>
      <c r="E35" s="2"/>
      <c r="F35" s="2">
        <f>IF(Tabelle_ExterneDaten_17[[#This Row],[LegDataIdLU]]&lt;&gt;"",VLOOKUP(Tabelle_ExterneDaten_17[[#This Row],[LegDataIdLU]],LegDataIdLookup,2,FALSE),"")</f>
        <v>108</v>
      </c>
    </row>
    <row r="36" spans="2:6" x14ac:dyDescent="0.25">
      <c r="B36" s="2" t="s">
        <v>311</v>
      </c>
      <c r="C36" s="2">
        <v>0</v>
      </c>
      <c r="D36" s="2">
        <v>0</v>
      </c>
      <c r="E36" s="2"/>
      <c r="F36" s="2">
        <f>IF(Tabelle_ExterneDaten_17[[#This Row],[LegDataIdLU]]&lt;&gt;"",VLOOKUP(Tabelle_ExterneDaten_17[[#This Row],[LegDataIdLU]],LegDataIdLookup,2,FALSE),"")</f>
        <v>115</v>
      </c>
    </row>
    <row r="37" spans="2:6" x14ac:dyDescent="0.25">
      <c r="B37" s="2" t="s">
        <v>313</v>
      </c>
      <c r="C37" s="2">
        <v>0</v>
      </c>
      <c r="D37" s="2">
        <v>0</v>
      </c>
      <c r="E37" s="2"/>
      <c r="F37" s="2">
        <f>IF(Tabelle_ExterneDaten_17[[#This Row],[LegDataIdLU]]&lt;&gt;"",VLOOKUP(Tabelle_ExterneDaten_17[[#This Row],[LegDataIdLU]],LegDataIdLookup,2,FALSE),"")</f>
        <v>117</v>
      </c>
    </row>
    <row r="38" spans="2:6" x14ac:dyDescent="0.25">
      <c r="B38" s="2" t="s">
        <v>315</v>
      </c>
      <c r="C38" s="2">
        <v>0</v>
      </c>
      <c r="D38" s="2">
        <v>0</v>
      </c>
      <c r="E38" s="2"/>
      <c r="F38" s="2">
        <f>IF(Tabelle_ExterneDaten_17[[#This Row],[LegDataIdLU]]&lt;&gt;"",VLOOKUP(Tabelle_ExterneDaten_17[[#This Row],[LegDataIdLU]],LegDataIdLookup,2,FALSE),"")</f>
        <v>119</v>
      </c>
    </row>
    <row r="39" spans="2:6" x14ac:dyDescent="0.25">
      <c r="B39" s="2" t="s">
        <v>296</v>
      </c>
      <c r="C39" s="2">
        <v>0</v>
      </c>
      <c r="D39" s="2">
        <v>0</v>
      </c>
      <c r="E39" s="2"/>
      <c r="F39" s="2">
        <f>IF(Tabelle_ExterneDaten_17[[#This Row],[LegDataIdLU]]&lt;&gt;"",VLOOKUP(Tabelle_ExterneDaten_17[[#This Row],[LegDataIdLU]],LegDataIdLookup,2,FALSE),"")</f>
        <v>122</v>
      </c>
    </row>
  </sheetData>
  <dataValidations count="1">
    <dataValidation type="list" allowBlank="1" showInputMessage="1" showErrorMessage="1" sqref="B2:B39">
      <formula1>OFFSET(LegDataIdLookup,0,0,,1)</formula1>
    </dataValidation>
  </dataValidations>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baseColWidth="10" defaultRowHeight="15" x14ac:dyDescent="0.25"/>
  <sheetData>
    <row r="1" spans="1:6" x14ac:dyDescent="0.25">
      <c r="A1" t="str">
        <f>_xll.DBListFetch(B1,"",TradeIdLookup)</f>
        <v>Env:Dev, (last result:)Retrieved 77 records from: SELECT T1.TradeType+':'+T1.Id TradeId, T1.Id FROM ORE.dbo.PortfolioTrades T1 ORDER BY TradeId</v>
      </c>
      <c r="B1" s="1" t="s">
        <v>17</v>
      </c>
      <c r="C1" t="str">
        <f>_xll.DBListFetch(D1,"",BoughtCurrencyLookup)</f>
        <v>Env:Dev, (last result:)Retrieved 64 records from: SELECT  T1.value BoughtCurrency, T1.value FROM ORE.dbo.TypesCurrencyCode T1 ORDER BY value</v>
      </c>
      <c r="D1" s="1" t="s">
        <v>18</v>
      </c>
      <c r="E1" t="str">
        <f>_xll.DBListFetch(F1,"",SoldCurrencyLookup)</f>
        <v>Env:Dev, (last result:)Retrieved 64 records from: SELECT  T1.value SoldCurrency, T1.value FROM ORE.dbo.TypesCurrencyCode T1 ORDER BY value</v>
      </c>
      <c r="F1" s="1" t="s">
        <v>19</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pane xSplit="2" ySplit="1" topLeftCell="C2" activePane="bottomRight" state="frozen"/>
      <selection pane="topRight" activeCell="C1" sqref="C1"/>
      <selection pane="bottomLeft" activeCell="A2" sqref="A2"/>
      <selection pane="bottomRight" activeCell="M10" sqref="M10"/>
    </sheetView>
  </sheetViews>
  <sheetFormatPr baseColWidth="10" defaultRowHeight="15" x14ac:dyDescent="0.25"/>
  <cols>
    <col min="1" max="1" width="0.7109375" customWidth="1"/>
    <col min="8" max="8" width="35.7109375" hidden="1" customWidth="1"/>
    <col min="9" max="10" width="0" hidden="1" customWidth="1"/>
  </cols>
  <sheetData>
    <row r="1" spans="1:10" x14ac:dyDescent="0.25">
      <c r="A1" t="str">
        <f>_xll.DBSetQuery(A2,"",B1)</f>
        <v xml:space="preserve">Env:Dev, (last result:)Set OLEDB; ListObject to (bgQuery= False, ): SELECT T2.TradeType+':'+T2.Id TradeIdLU, T1.ValueDate, T4.value BoughtCurrencyLU, T1.BoughtAmount, T6.value SoldCurrencyLU, T1.SoldAmount_x000D_
FROM ORE.dbo.PortfolioFxForwardData T1 INNER JOIN _x000D_
ORE.dbo.PortfolioTrades T2 ON T1.TradeId = T2.Id INNER JOIN _x000D_
ORE.dbo.TypesCurrencyCode T4 ON T1.BoughtCurrency = T4.value INNER JOIN _x000D_
ORE.dbo.TypesCurrencyCode T6 ON T1.SoldCurrency = T6.value_x000D_
</v>
      </c>
      <c r="B1" s="2" t="s">
        <v>24</v>
      </c>
      <c r="C1" s="2" t="s">
        <v>25</v>
      </c>
      <c r="D1" s="2" t="s">
        <v>26</v>
      </c>
      <c r="E1" s="2" t="s">
        <v>27</v>
      </c>
      <c r="F1" s="2" t="s">
        <v>28</v>
      </c>
      <c r="G1" s="2" t="s">
        <v>29</v>
      </c>
      <c r="H1" s="2" t="s">
        <v>30</v>
      </c>
      <c r="I1" s="2" t="s">
        <v>31</v>
      </c>
      <c r="J1" s="2" t="s">
        <v>32</v>
      </c>
    </row>
    <row r="2" spans="1:10" x14ac:dyDescent="0.25">
      <c r="A2" s="1" t="s">
        <v>20</v>
      </c>
      <c r="B2" s="3" t="s">
        <v>400</v>
      </c>
      <c r="C2" s="3" t="s">
        <v>554</v>
      </c>
      <c r="D2" s="3" t="s">
        <v>23</v>
      </c>
      <c r="E2" s="3">
        <v>200000000</v>
      </c>
      <c r="F2" s="3" t="s">
        <v>21</v>
      </c>
      <c r="G2" s="3">
        <v>159468650.5</v>
      </c>
      <c r="H2" s="3" t="e">
        <f>IF(Tabelle_ExterneDaten_18[[#This Row],[TradeIdLU]]&lt;&gt;"",VLOOKUP(Tabelle_ExterneDaten_18[[#This Row],[TradeIdLU]],TradeIdLookup,2,FALSE),"")</f>
        <v>#N/A</v>
      </c>
      <c r="I2" s="3" t="str">
        <f>IF(Tabelle_ExterneDaten_18[[#This Row],[BoughtCurrencyLU]]&lt;&gt;"",VLOOKUP(Tabelle_ExterneDaten_18[[#This Row],[BoughtCurrencyLU]],BoughtCurrencyLookup,2,FALSE),"")</f>
        <v>USD</v>
      </c>
      <c r="J2" s="3" t="str">
        <f>IF(Tabelle_ExterneDaten_18[[#This Row],[SoldCurrencyLU]]&lt;&gt;"",VLOOKUP(Tabelle_ExterneDaten_18[[#This Row],[SoldCurrencyLU]],SoldCurrencyLookup,2,FALSE),"")</f>
        <v>EUR</v>
      </c>
    </row>
    <row r="3" spans="1:10" x14ac:dyDescent="0.25">
      <c r="B3" s="2" t="s">
        <v>402</v>
      </c>
      <c r="C3" s="2" t="s">
        <v>555</v>
      </c>
      <c r="D3" s="2" t="s">
        <v>23</v>
      </c>
      <c r="E3" s="2">
        <v>100000000</v>
      </c>
      <c r="F3" s="2" t="s">
        <v>21</v>
      </c>
      <c r="G3" s="2">
        <v>78541330.409999996</v>
      </c>
      <c r="H3" s="2" t="e">
        <f>IF(Tabelle_ExterneDaten_18[[#This Row],[TradeIdLU]]&lt;&gt;"",VLOOKUP(Tabelle_ExterneDaten_18[[#This Row],[TradeIdLU]],TradeIdLookup,2,FALSE),"")</f>
        <v>#N/A</v>
      </c>
      <c r="I3" s="2" t="str">
        <f>IF(Tabelle_ExterneDaten_18[[#This Row],[BoughtCurrencyLU]]&lt;&gt;"",VLOOKUP(Tabelle_ExterneDaten_18[[#This Row],[BoughtCurrencyLU]],BoughtCurrencyLookup,2,FALSE),"")</f>
        <v>USD</v>
      </c>
      <c r="J3" s="2" t="str">
        <f>IF(Tabelle_ExterneDaten_18[[#This Row],[SoldCurrencyLU]]&lt;&gt;"",VLOOKUP(Tabelle_ExterneDaten_18[[#This Row],[SoldCurrencyLU]],SoldCurrencyLookup,2,FALSE),"")</f>
        <v>EUR</v>
      </c>
    </row>
    <row r="4" spans="1:10" x14ac:dyDescent="0.25">
      <c r="B4" s="2" t="s">
        <v>404</v>
      </c>
      <c r="C4" s="2" t="s">
        <v>556</v>
      </c>
      <c r="D4" s="2" t="s">
        <v>23</v>
      </c>
      <c r="E4" s="2">
        <v>150000000</v>
      </c>
      <c r="F4" s="2" t="s">
        <v>21</v>
      </c>
      <c r="G4" s="2">
        <v>118207967.2</v>
      </c>
      <c r="H4" s="2" t="e">
        <f>IF(Tabelle_ExterneDaten_18[[#This Row],[TradeIdLU]]&lt;&gt;"",VLOOKUP(Tabelle_ExterneDaten_18[[#This Row],[TradeIdLU]],TradeIdLookup,2,FALSE),"")</f>
        <v>#N/A</v>
      </c>
      <c r="I4" s="2" t="str">
        <f>IF(Tabelle_ExterneDaten_18[[#This Row],[BoughtCurrencyLU]]&lt;&gt;"",VLOOKUP(Tabelle_ExterneDaten_18[[#This Row],[BoughtCurrencyLU]],BoughtCurrencyLookup,2,FALSE),"")</f>
        <v>USD</v>
      </c>
      <c r="J4" s="2" t="str">
        <f>IF(Tabelle_ExterneDaten_18[[#This Row],[SoldCurrencyLU]]&lt;&gt;"",VLOOKUP(Tabelle_ExterneDaten_18[[#This Row],[SoldCurrencyLU]],SoldCurrencyLookup,2,FALSE),"")</f>
        <v>EUR</v>
      </c>
    </row>
    <row r="5" spans="1:10" x14ac:dyDescent="0.25">
      <c r="B5" s="2" t="s">
        <v>406</v>
      </c>
      <c r="C5" s="2" t="s">
        <v>556</v>
      </c>
      <c r="D5" s="2" t="s">
        <v>23</v>
      </c>
      <c r="E5" s="2">
        <v>50000000</v>
      </c>
      <c r="F5" s="2" t="s">
        <v>21</v>
      </c>
      <c r="G5" s="2">
        <v>39423471.159999996</v>
      </c>
      <c r="H5" s="2" t="e">
        <f>IF(Tabelle_ExterneDaten_18[[#This Row],[TradeIdLU]]&lt;&gt;"",VLOOKUP(Tabelle_ExterneDaten_18[[#This Row],[TradeIdLU]],TradeIdLookup,2,FALSE),"")</f>
        <v>#N/A</v>
      </c>
      <c r="I5" s="2" t="str">
        <f>IF(Tabelle_ExterneDaten_18[[#This Row],[BoughtCurrencyLU]]&lt;&gt;"",VLOOKUP(Tabelle_ExterneDaten_18[[#This Row],[BoughtCurrencyLU]],BoughtCurrencyLookup,2,FALSE),"")</f>
        <v>USD</v>
      </c>
      <c r="J5" s="2" t="str">
        <f>IF(Tabelle_ExterneDaten_18[[#This Row],[SoldCurrencyLU]]&lt;&gt;"",VLOOKUP(Tabelle_ExterneDaten_18[[#This Row],[SoldCurrencyLU]],SoldCurrencyLookup,2,FALSE),"")</f>
        <v>EUR</v>
      </c>
    </row>
    <row r="6" spans="1:10" x14ac:dyDescent="0.25">
      <c r="B6" s="2" t="s">
        <v>408</v>
      </c>
      <c r="C6" s="2" t="s">
        <v>557</v>
      </c>
      <c r="D6" s="2" t="s">
        <v>23</v>
      </c>
      <c r="E6" s="2">
        <v>100000000</v>
      </c>
      <c r="F6" s="2" t="s">
        <v>21</v>
      </c>
      <c r="G6" s="2">
        <v>78883016.489999995</v>
      </c>
      <c r="H6" s="2" t="e">
        <f>IF(Tabelle_ExterneDaten_18[[#This Row],[TradeIdLU]]&lt;&gt;"",VLOOKUP(Tabelle_ExterneDaten_18[[#This Row],[TradeIdLU]],TradeIdLookup,2,FALSE),"")</f>
        <v>#N/A</v>
      </c>
      <c r="I6" s="2" t="str">
        <f>IF(Tabelle_ExterneDaten_18[[#This Row],[BoughtCurrencyLU]]&lt;&gt;"",VLOOKUP(Tabelle_ExterneDaten_18[[#This Row],[BoughtCurrencyLU]],BoughtCurrencyLookup,2,FALSE),"")</f>
        <v>USD</v>
      </c>
      <c r="J6" s="2" t="str">
        <f>IF(Tabelle_ExterneDaten_18[[#This Row],[SoldCurrencyLU]]&lt;&gt;"",VLOOKUP(Tabelle_ExterneDaten_18[[#This Row],[SoldCurrencyLU]],SoldCurrencyLookup,2,FALSE),"")</f>
        <v>EUR</v>
      </c>
    </row>
    <row r="7" spans="1:10" x14ac:dyDescent="0.25">
      <c r="B7" s="2" t="s">
        <v>410</v>
      </c>
      <c r="C7" s="2" t="s">
        <v>557</v>
      </c>
      <c r="D7" s="2" t="s">
        <v>23</v>
      </c>
      <c r="E7" s="2">
        <v>100000000</v>
      </c>
      <c r="F7" s="2" t="s">
        <v>21</v>
      </c>
      <c r="G7" s="2">
        <v>78914141.409999996</v>
      </c>
      <c r="H7" s="2" t="e">
        <f>IF(Tabelle_ExterneDaten_18[[#This Row],[TradeIdLU]]&lt;&gt;"",VLOOKUP(Tabelle_ExterneDaten_18[[#This Row],[TradeIdLU]],TradeIdLookup,2,FALSE),"")</f>
        <v>#N/A</v>
      </c>
      <c r="I7" s="2" t="str">
        <f>IF(Tabelle_ExterneDaten_18[[#This Row],[BoughtCurrencyLU]]&lt;&gt;"",VLOOKUP(Tabelle_ExterneDaten_18[[#This Row],[BoughtCurrencyLU]],BoughtCurrencyLookup,2,FALSE),"")</f>
        <v>USD</v>
      </c>
      <c r="J7" s="2" t="str">
        <f>IF(Tabelle_ExterneDaten_18[[#This Row],[SoldCurrencyLU]]&lt;&gt;"",VLOOKUP(Tabelle_ExterneDaten_18[[#This Row],[SoldCurrencyLU]],SoldCurrencyLookup,2,FALSE),"")</f>
        <v>EUR</v>
      </c>
    </row>
    <row r="8" spans="1:10" x14ac:dyDescent="0.25">
      <c r="B8" s="2" t="s">
        <v>412</v>
      </c>
      <c r="C8" s="2" t="s">
        <v>558</v>
      </c>
      <c r="D8" s="2" t="s">
        <v>23</v>
      </c>
      <c r="E8" s="2">
        <v>50000000</v>
      </c>
      <c r="F8" s="2" t="s">
        <v>21</v>
      </c>
      <c r="G8" s="2">
        <v>39399085.149999999</v>
      </c>
      <c r="H8" s="2" t="e">
        <f>IF(Tabelle_ExterneDaten_18[[#This Row],[TradeIdLU]]&lt;&gt;"",VLOOKUP(Tabelle_ExterneDaten_18[[#This Row],[TradeIdLU]],TradeIdLookup,2,FALSE),"")</f>
        <v>#N/A</v>
      </c>
      <c r="I8" s="2" t="str">
        <f>IF(Tabelle_ExterneDaten_18[[#This Row],[BoughtCurrencyLU]]&lt;&gt;"",VLOOKUP(Tabelle_ExterneDaten_18[[#This Row],[BoughtCurrencyLU]],BoughtCurrencyLookup,2,FALSE),"")</f>
        <v>USD</v>
      </c>
      <c r="J8" s="2" t="str">
        <f>IF(Tabelle_ExterneDaten_18[[#This Row],[SoldCurrencyLU]]&lt;&gt;"",VLOOKUP(Tabelle_ExterneDaten_18[[#This Row],[SoldCurrencyLU]],SoldCurrencyLookup,2,FALSE),"")</f>
        <v>EUR</v>
      </c>
    </row>
    <row r="9" spans="1:10" x14ac:dyDescent="0.25">
      <c r="B9" s="2" t="s">
        <v>414</v>
      </c>
      <c r="C9" s="2" t="s">
        <v>559</v>
      </c>
      <c r="D9" s="2" t="s">
        <v>23</v>
      </c>
      <c r="E9" s="2">
        <v>125000000</v>
      </c>
      <c r="F9" s="2" t="s">
        <v>21</v>
      </c>
      <c r="G9" s="2">
        <v>98448452.390000001</v>
      </c>
      <c r="H9" s="2" t="e">
        <f>IF(Tabelle_ExterneDaten_18[[#This Row],[TradeIdLU]]&lt;&gt;"",VLOOKUP(Tabelle_ExterneDaten_18[[#This Row],[TradeIdLU]],TradeIdLookup,2,FALSE),"")</f>
        <v>#N/A</v>
      </c>
      <c r="I9" s="2" t="str">
        <f>IF(Tabelle_ExterneDaten_18[[#This Row],[BoughtCurrencyLU]]&lt;&gt;"",VLOOKUP(Tabelle_ExterneDaten_18[[#This Row],[BoughtCurrencyLU]],BoughtCurrencyLookup,2,FALSE),"")</f>
        <v>USD</v>
      </c>
      <c r="J9" s="2" t="str">
        <f>IF(Tabelle_ExterneDaten_18[[#This Row],[SoldCurrencyLU]]&lt;&gt;"",VLOOKUP(Tabelle_ExterneDaten_18[[#This Row],[SoldCurrencyLU]],SoldCurrencyLookup,2,FALSE),"")</f>
        <v>EUR</v>
      </c>
    </row>
    <row r="10" spans="1:10" x14ac:dyDescent="0.25">
      <c r="B10" s="2" t="s">
        <v>416</v>
      </c>
      <c r="C10" s="2" t="s">
        <v>560</v>
      </c>
      <c r="D10" s="2" t="s">
        <v>23</v>
      </c>
      <c r="E10" s="2">
        <v>100000000</v>
      </c>
      <c r="F10" s="2" t="s">
        <v>21</v>
      </c>
      <c r="G10" s="2">
        <v>84629576.340000004</v>
      </c>
      <c r="H10" s="2" t="e">
        <f>IF(Tabelle_ExterneDaten_18[[#This Row],[TradeIdLU]]&lt;&gt;"",VLOOKUP(Tabelle_ExterneDaten_18[[#This Row],[TradeIdLU]],TradeIdLookup,2,FALSE),"")</f>
        <v>#N/A</v>
      </c>
      <c r="I10" s="2" t="str">
        <f>IF(Tabelle_ExterneDaten_18[[#This Row],[BoughtCurrencyLU]]&lt;&gt;"",VLOOKUP(Tabelle_ExterneDaten_18[[#This Row],[BoughtCurrencyLU]],BoughtCurrencyLookup,2,FALSE),"")</f>
        <v>USD</v>
      </c>
      <c r="J10" s="2" t="str">
        <f>IF(Tabelle_ExterneDaten_18[[#This Row],[SoldCurrencyLU]]&lt;&gt;"",VLOOKUP(Tabelle_ExterneDaten_18[[#This Row],[SoldCurrencyLU]],SoldCurrencyLookup,2,FALSE),"")</f>
        <v>EUR</v>
      </c>
    </row>
    <row r="11" spans="1:10" x14ac:dyDescent="0.25">
      <c r="B11" s="2" t="s">
        <v>418</v>
      </c>
      <c r="C11" s="2" t="s">
        <v>561</v>
      </c>
      <c r="D11" s="2" t="s">
        <v>23</v>
      </c>
      <c r="E11" s="2">
        <v>150000000</v>
      </c>
      <c r="F11" s="2" t="s">
        <v>21</v>
      </c>
      <c r="G11" s="2">
        <v>124358001.8</v>
      </c>
      <c r="H11" s="2" t="e">
        <f>IF(Tabelle_ExterneDaten_18[[#This Row],[TradeIdLU]]&lt;&gt;"",VLOOKUP(Tabelle_ExterneDaten_18[[#This Row],[TradeIdLU]],TradeIdLookup,2,FALSE),"")</f>
        <v>#N/A</v>
      </c>
      <c r="I11" s="2" t="str">
        <f>IF(Tabelle_ExterneDaten_18[[#This Row],[BoughtCurrencyLU]]&lt;&gt;"",VLOOKUP(Tabelle_ExterneDaten_18[[#This Row],[BoughtCurrencyLU]],BoughtCurrencyLookup,2,FALSE),"")</f>
        <v>USD</v>
      </c>
      <c r="J11" s="2" t="str">
        <f>IF(Tabelle_ExterneDaten_18[[#This Row],[SoldCurrencyLU]]&lt;&gt;"",VLOOKUP(Tabelle_ExterneDaten_18[[#This Row],[SoldCurrencyLU]],SoldCurrencyLookup,2,FALSE),"")</f>
        <v>EUR</v>
      </c>
    </row>
    <row r="12" spans="1:10" x14ac:dyDescent="0.25">
      <c r="B12" s="2" t="s">
        <v>420</v>
      </c>
      <c r="C12" s="2" t="s">
        <v>562</v>
      </c>
      <c r="D12" s="2" t="s">
        <v>23</v>
      </c>
      <c r="E12" s="2">
        <v>200000000</v>
      </c>
      <c r="F12" s="2" t="s">
        <v>21</v>
      </c>
      <c r="G12" s="2">
        <v>172806331.59999999</v>
      </c>
      <c r="H12" s="2" t="e">
        <f>IF(Tabelle_ExterneDaten_18[[#This Row],[TradeIdLU]]&lt;&gt;"",VLOOKUP(Tabelle_ExterneDaten_18[[#This Row],[TradeIdLU]],TradeIdLookup,2,FALSE),"")</f>
        <v>#N/A</v>
      </c>
      <c r="I12" s="2" t="str">
        <f>IF(Tabelle_ExterneDaten_18[[#This Row],[BoughtCurrencyLU]]&lt;&gt;"",VLOOKUP(Tabelle_ExterneDaten_18[[#This Row],[BoughtCurrencyLU]],BoughtCurrencyLookup,2,FALSE),"")</f>
        <v>USD</v>
      </c>
      <c r="J12" s="2" t="str">
        <f>IF(Tabelle_ExterneDaten_18[[#This Row],[SoldCurrencyLU]]&lt;&gt;"",VLOOKUP(Tabelle_ExterneDaten_18[[#This Row],[SoldCurrencyLU]],SoldCurrencyLookup,2,FALSE),"")</f>
        <v>EUR</v>
      </c>
    </row>
    <row r="13" spans="1:10" x14ac:dyDescent="0.25">
      <c r="B13" s="2" t="s">
        <v>422</v>
      </c>
      <c r="C13" s="2" t="s">
        <v>562</v>
      </c>
      <c r="D13" s="2" t="s">
        <v>23</v>
      </c>
      <c r="E13" s="2">
        <v>200000000</v>
      </c>
      <c r="F13" s="2" t="s">
        <v>21</v>
      </c>
      <c r="G13" s="2">
        <v>172730217</v>
      </c>
      <c r="H13" s="2" t="e">
        <f>IF(Tabelle_ExterneDaten_18[[#This Row],[TradeIdLU]]&lt;&gt;"",VLOOKUP(Tabelle_ExterneDaten_18[[#This Row],[TradeIdLU]],TradeIdLookup,2,FALSE),"")</f>
        <v>#N/A</v>
      </c>
      <c r="I13" s="2" t="str">
        <f>IF(Tabelle_ExterneDaten_18[[#This Row],[BoughtCurrencyLU]]&lt;&gt;"",VLOOKUP(Tabelle_ExterneDaten_18[[#This Row],[BoughtCurrencyLU]],BoughtCurrencyLookup,2,FALSE),"")</f>
        <v>USD</v>
      </c>
      <c r="J13" s="2" t="str">
        <f>IF(Tabelle_ExterneDaten_18[[#This Row],[SoldCurrencyLU]]&lt;&gt;"",VLOOKUP(Tabelle_ExterneDaten_18[[#This Row],[SoldCurrencyLU]],SoldCurrencyLookup,2,FALSE),"")</f>
        <v>EUR</v>
      </c>
    </row>
    <row r="14" spans="1:10" x14ac:dyDescent="0.25">
      <c r="B14" s="2" t="s">
        <v>424</v>
      </c>
      <c r="C14" s="2" t="s">
        <v>559</v>
      </c>
      <c r="D14" s="2" t="s">
        <v>23</v>
      </c>
      <c r="E14" s="2">
        <v>200000000</v>
      </c>
      <c r="F14" s="2" t="s">
        <v>21</v>
      </c>
      <c r="G14" s="2">
        <v>173852573</v>
      </c>
      <c r="H14" s="2" t="e">
        <f>IF(Tabelle_ExterneDaten_18[[#This Row],[TradeIdLU]]&lt;&gt;"",VLOOKUP(Tabelle_ExterneDaten_18[[#This Row],[TradeIdLU]],TradeIdLookup,2,FALSE),"")</f>
        <v>#N/A</v>
      </c>
      <c r="I14" s="2" t="str">
        <f>IF(Tabelle_ExterneDaten_18[[#This Row],[BoughtCurrencyLU]]&lt;&gt;"",VLOOKUP(Tabelle_ExterneDaten_18[[#This Row],[BoughtCurrencyLU]],BoughtCurrencyLookup,2,FALSE),"")</f>
        <v>USD</v>
      </c>
      <c r="J14" s="2" t="str">
        <f>IF(Tabelle_ExterneDaten_18[[#This Row],[SoldCurrencyLU]]&lt;&gt;"",VLOOKUP(Tabelle_ExterneDaten_18[[#This Row],[SoldCurrencyLU]],SoldCurrencyLookup,2,FALSE),"")</f>
        <v>EUR</v>
      </c>
    </row>
    <row r="15" spans="1:10" x14ac:dyDescent="0.25">
      <c r="B15" s="2" t="s">
        <v>426</v>
      </c>
      <c r="C15" s="2" t="s">
        <v>558</v>
      </c>
      <c r="D15" s="2" t="s">
        <v>23</v>
      </c>
      <c r="E15" s="2">
        <v>200000000</v>
      </c>
      <c r="F15" s="2" t="s">
        <v>21</v>
      </c>
      <c r="G15" s="2">
        <v>174007310.09999999</v>
      </c>
      <c r="H15" s="2" t="e">
        <f>IF(Tabelle_ExterneDaten_18[[#This Row],[TradeIdLU]]&lt;&gt;"",VLOOKUP(Tabelle_ExterneDaten_18[[#This Row],[TradeIdLU]],TradeIdLookup,2,FALSE),"")</f>
        <v>#N/A</v>
      </c>
      <c r="I15" s="2" t="str">
        <f>IF(Tabelle_ExterneDaten_18[[#This Row],[BoughtCurrencyLU]]&lt;&gt;"",VLOOKUP(Tabelle_ExterneDaten_18[[#This Row],[BoughtCurrencyLU]],BoughtCurrencyLookup,2,FALSE),"")</f>
        <v>USD</v>
      </c>
      <c r="J15" s="2" t="str">
        <f>IF(Tabelle_ExterneDaten_18[[#This Row],[SoldCurrencyLU]]&lt;&gt;"",VLOOKUP(Tabelle_ExterneDaten_18[[#This Row],[SoldCurrencyLU]],SoldCurrencyLookup,2,FALSE),"")</f>
        <v>EUR</v>
      </c>
    </row>
    <row r="16" spans="1:10" x14ac:dyDescent="0.25">
      <c r="B16" s="2" t="s">
        <v>428</v>
      </c>
      <c r="C16" s="2" t="s">
        <v>559</v>
      </c>
      <c r="D16" s="2" t="s">
        <v>23</v>
      </c>
      <c r="E16" s="2">
        <v>200000000</v>
      </c>
      <c r="F16" s="2" t="s">
        <v>21</v>
      </c>
      <c r="G16" s="2">
        <v>173997772.80000001</v>
      </c>
      <c r="H16" s="2" t="e">
        <f>IF(Tabelle_ExterneDaten_18[[#This Row],[TradeIdLU]]&lt;&gt;"",VLOOKUP(Tabelle_ExterneDaten_18[[#This Row],[TradeIdLU]],TradeIdLookup,2,FALSE),"")</f>
        <v>#N/A</v>
      </c>
      <c r="I16" s="2" t="str">
        <f>IF(Tabelle_ExterneDaten_18[[#This Row],[BoughtCurrencyLU]]&lt;&gt;"",VLOOKUP(Tabelle_ExterneDaten_18[[#This Row],[BoughtCurrencyLU]],BoughtCurrencyLookup,2,FALSE),"")</f>
        <v>USD</v>
      </c>
      <c r="J16" s="2" t="str">
        <f>IF(Tabelle_ExterneDaten_18[[#This Row],[SoldCurrencyLU]]&lt;&gt;"",VLOOKUP(Tabelle_ExterneDaten_18[[#This Row],[SoldCurrencyLU]],SoldCurrencyLookup,2,FALSE),"")</f>
        <v>EUR</v>
      </c>
    </row>
    <row r="17" spans="2:10" x14ac:dyDescent="0.25">
      <c r="B17" s="2" t="s">
        <v>430</v>
      </c>
      <c r="C17" s="2" t="s">
        <v>555</v>
      </c>
      <c r="D17" s="2" t="s">
        <v>23</v>
      </c>
      <c r="E17" s="2">
        <v>200000000</v>
      </c>
      <c r="F17" s="2" t="s">
        <v>21</v>
      </c>
      <c r="G17" s="2">
        <v>174267640.19999999</v>
      </c>
      <c r="H17" s="2" t="e">
        <f>IF(Tabelle_ExterneDaten_18[[#This Row],[TradeIdLU]]&lt;&gt;"",VLOOKUP(Tabelle_ExterneDaten_18[[#This Row],[TradeIdLU]],TradeIdLookup,2,FALSE),"")</f>
        <v>#N/A</v>
      </c>
      <c r="I17" s="2" t="str">
        <f>IF(Tabelle_ExterneDaten_18[[#This Row],[BoughtCurrencyLU]]&lt;&gt;"",VLOOKUP(Tabelle_ExterneDaten_18[[#This Row],[BoughtCurrencyLU]],BoughtCurrencyLookup,2,FALSE),"")</f>
        <v>USD</v>
      </c>
      <c r="J17" s="2" t="str">
        <f>IF(Tabelle_ExterneDaten_18[[#This Row],[SoldCurrencyLU]]&lt;&gt;"",VLOOKUP(Tabelle_ExterneDaten_18[[#This Row],[SoldCurrencyLU]],SoldCurrencyLookup,2,FALSE),"")</f>
        <v>EUR</v>
      </c>
    </row>
    <row r="18" spans="2:10" x14ac:dyDescent="0.25">
      <c r="B18" s="2" t="s">
        <v>432</v>
      </c>
      <c r="C18" s="2" t="s">
        <v>555</v>
      </c>
      <c r="D18" s="2" t="s">
        <v>23</v>
      </c>
      <c r="E18" s="2">
        <v>200000000</v>
      </c>
      <c r="F18" s="2" t="s">
        <v>21</v>
      </c>
      <c r="G18" s="2">
        <v>174355755.5</v>
      </c>
      <c r="H18" s="2" t="e">
        <f>IF(Tabelle_ExterneDaten_18[[#This Row],[TradeIdLU]]&lt;&gt;"",VLOOKUP(Tabelle_ExterneDaten_18[[#This Row],[TradeIdLU]],TradeIdLookup,2,FALSE),"")</f>
        <v>#N/A</v>
      </c>
      <c r="I18" s="2" t="str">
        <f>IF(Tabelle_ExterneDaten_18[[#This Row],[BoughtCurrencyLU]]&lt;&gt;"",VLOOKUP(Tabelle_ExterneDaten_18[[#This Row],[BoughtCurrencyLU]],BoughtCurrencyLookup,2,FALSE),"")</f>
        <v>USD</v>
      </c>
      <c r="J18" s="2" t="str">
        <f>IF(Tabelle_ExterneDaten_18[[#This Row],[SoldCurrencyLU]]&lt;&gt;"",VLOOKUP(Tabelle_ExterneDaten_18[[#This Row],[SoldCurrencyLU]],SoldCurrencyLookup,2,FALSE),"")</f>
        <v>EUR</v>
      </c>
    </row>
    <row r="19" spans="2:10" x14ac:dyDescent="0.25">
      <c r="B19" s="2" t="s">
        <v>434</v>
      </c>
      <c r="C19" s="2" t="s">
        <v>563</v>
      </c>
      <c r="D19" s="2" t="s">
        <v>23</v>
      </c>
      <c r="E19" s="2">
        <v>200000000</v>
      </c>
      <c r="F19" s="2" t="s">
        <v>21</v>
      </c>
      <c r="G19" s="2">
        <v>176375708.5</v>
      </c>
      <c r="H19" s="2" t="e">
        <f>IF(Tabelle_ExterneDaten_18[[#This Row],[TradeIdLU]]&lt;&gt;"",VLOOKUP(Tabelle_ExterneDaten_18[[#This Row],[TradeIdLU]],TradeIdLookup,2,FALSE),"")</f>
        <v>#N/A</v>
      </c>
      <c r="I19" s="2" t="str">
        <f>IF(Tabelle_ExterneDaten_18[[#This Row],[BoughtCurrencyLU]]&lt;&gt;"",VLOOKUP(Tabelle_ExterneDaten_18[[#This Row],[BoughtCurrencyLU]],BoughtCurrencyLookup,2,FALSE),"")</f>
        <v>USD</v>
      </c>
      <c r="J19" s="2" t="str">
        <f>IF(Tabelle_ExterneDaten_18[[#This Row],[SoldCurrencyLU]]&lt;&gt;"",VLOOKUP(Tabelle_ExterneDaten_18[[#This Row],[SoldCurrencyLU]],SoldCurrencyLookup,2,FALSE),"")</f>
        <v>EUR</v>
      </c>
    </row>
  </sheetData>
  <dataValidations count="3">
    <dataValidation type="list" allowBlank="1" showInputMessage="1" showErrorMessage="1" sqref="B2:B19">
      <formula1>OFFSET(TradeIdLookup,0,0,,1)</formula1>
    </dataValidation>
    <dataValidation type="list" allowBlank="1" showInputMessage="1" showErrorMessage="1" sqref="D2:D19">
      <formula1>OFFSET(BoughtCurrencyLookup,0,0,,1)</formula1>
    </dataValidation>
    <dataValidation type="list" allowBlank="1" showInputMessage="1" showErrorMessage="1" sqref="F2:F19">
      <formula1>OFFSET(SoldCurrencyLookup,0,0,,1)</formula1>
    </dataValidation>
  </dataValidations>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workbookViewId="0"/>
  </sheetViews>
  <sheetFormatPr baseColWidth="10" defaultRowHeight="15" x14ac:dyDescent="0.25"/>
  <sheetData>
    <row r="1" spans="1:18" x14ac:dyDescent="0.25">
      <c r="A1" t="str">
        <f>_xll.DBListFetch(B1,"",TradeIdLookup)</f>
        <v>Env:Dev, (last result:)Retrieved 77 records from: SELECT T1.TradeType+':'+T1.Id TradeId, T1.Id FROM ORE.dbo.PortfolioTrades T1 ORDER BY TradeId</v>
      </c>
      <c r="B1" s="1" t="s">
        <v>17</v>
      </c>
      <c r="C1" t="str">
        <f>_xll.DBListFetch(D1,"",BoughtCurrencyLookup)</f>
        <v>Env:Dev, (last result:)Retrieved 64 records from: SELECT T1.value BoughtCurrency,T1.value FROM ORE.dbo.TypesCurrencyCode T1 ORDER BY T1.value</v>
      </c>
      <c r="D1" s="1" t="s">
        <v>33</v>
      </c>
      <c r="E1" t="str">
        <f>_xll.DBListFetch(F1,"",SoldCurrencyLookup)</f>
        <v>Env:Dev, (last result:)Retrieved 64 records from: SELECT T1.value SoldCurrency, T1.value FROM ORE.dbo.TypesCurrencyCode T1 ORDER BY T1.value</v>
      </c>
      <c r="F1" s="1" t="s">
        <v>34</v>
      </c>
      <c r="G1" t="str">
        <f>_xll.DBListFetch(H1,"",OptionDataLongShortLookup)</f>
        <v>Env:Dev, (last result:)Retrieved 2 records from: SELECT T1.value OptionDataLongShort,T1.value FROM ORE.dbo.TypesLongShort T1 ORDER BY T1.value</v>
      </c>
      <c r="H1" s="1" t="s">
        <v>35</v>
      </c>
      <c r="I1" t="str">
        <f>_xll.DBListFetch(J1,"",OptionDataOptionTypeLookup)</f>
        <v>Env:Dev, (last result:)Retrieved 2 records from: SELECT T1.value OptionDataOptionType,T1.value FROM ORE.dbo.TypesOptionType T1 ORDER BY T1.value</v>
      </c>
      <c r="J1" s="1" t="s">
        <v>36</v>
      </c>
      <c r="K1" t="str">
        <f>_xll.DBListFetch(L1,"",OptionDataStyleLookup)</f>
        <v>Env:Dev, (last result:)Retrieved 3 records from: SELECT T1.value OptionDataStyle,T1.value FROM ORE.dbo.TypesOptionStyle T1 ORDER BY T1.value</v>
      </c>
      <c r="L1" s="1" t="s">
        <v>37</v>
      </c>
      <c r="M1" t="str">
        <f>_xll.DBListFetch(N1,"",OptionDataSettlementLookup)</f>
        <v>Env:Dev, (last result:)Retrieved 2 records from: SELECT T1.value OptionDataSettlement,T1.value FROM ORE.dbo.TypesOptionSettlement T1 ORDER BY value</v>
      </c>
      <c r="N1" s="1" t="s">
        <v>38</v>
      </c>
      <c r="O1" t="str">
        <f>_xll.DBListFetch(P1,"",OptionDataPayOffAtExpiryLookup)</f>
        <v>Env:Dev, (last result:)Retrieved 8 records from: SELECT T1.value OptionDataPayOffAtExpiry,T1.value FROM ORE.dbo.TypesBool T1 ORDER BY value</v>
      </c>
      <c r="P1" s="1" t="s">
        <v>39</v>
      </c>
      <c r="Q1" t="str">
        <f>_xll.DBListFetch(R1,"",OptionDataPremiumCurrencyLookup)</f>
        <v>Env:Dev, (last result:)Retrieved 64 records from: SELECT T1.value OptionDataPremiumCurrency,T1.value FROM ORE.dbo.TypesCurrencyCode T1 ORDER BY T1.value</v>
      </c>
      <c r="R1" s="1" t="s">
        <v>40</v>
      </c>
    </row>
    <row r="2" spans="1:18" x14ac:dyDescent="0.25">
      <c r="C2" t="s">
        <v>339</v>
      </c>
      <c r="D2" t="s">
        <v>339</v>
      </c>
      <c r="E2" t="s">
        <v>339</v>
      </c>
      <c r="F2" t="s">
        <v>339</v>
      </c>
    </row>
    <row r="3" spans="1:18" x14ac:dyDescent="0.25">
      <c r="C3" t="s">
        <v>340</v>
      </c>
      <c r="D3" t="s">
        <v>340</v>
      </c>
      <c r="E3" t="s">
        <v>340</v>
      </c>
      <c r="F3" t="s">
        <v>340</v>
      </c>
    </row>
    <row r="4" spans="1:18" x14ac:dyDescent="0.25">
      <c r="C4" t="s">
        <v>341</v>
      </c>
      <c r="D4" t="s">
        <v>341</v>
      </c>
      <c r="E4" t="s">
        <v>341</v>
      </c>
      <c r="F4" t="s">
        <v>341</v>
      </c>
    </row>
    <row r="5" spans="1:18" x14ac:dyDescent="0.25">
      <c r="C5" t="s">
        <v>342</v>
      </c>
      <c r="D5" t="s">
        <v>342</v>
      </c>
      <c r="E5" t="s">
        <v>342</v>
      </c>
      <c r="F5" t="s">
        <v>342</v>
      </c>
    </row>
    <row r="6" spans="1:18" x14ac:dyDescent="0.25">
      <c r="C6" t="s">
        <v>343</v>
      </c>
      <c r="D6" t="s">
        <v>343</v>
      </c>
      <c r="E6" t="s">
        <v>343</v>
      </c>
      <c r="F6" t="s">
        <v>343</v>
      </c>
    </row>
    <row r="7" spans="1:18" x14ac:dyDescent="0.25">
      <c r="C7" t="s">
        <v>344</v>
      </c>
      <c r="D7" t="s">
        <v>344</v>
      </c>
      <c r="E7" t="s">
        <v>344</v>
      </c>
      <c r="F7" t="s">
        <v>344</v>
      </c>
    </row>
    <row r="8" spans="1:18" x14ac:dyDescent="0.25">
      <c r="C8" t="s">
        <v>345</v>
      </c>
      <c r="D8" t="s">
        <v>345</v>
      </c>
      <c r="E8" t="s">
        <v>345</v>
      </c>
      <c r="F8" t="s">
        <v>345</v>
      </c>
    </row>
    <row r="9" spans="1:18" x14ac:dyDescent="0.25">
      <c r="C9" t="s">
        <v>346</v>
      </c>
      <c r="D9" t="s">
        <v>346</v>
      </c>
      <c r="E9" t="s">
        <v>346</v>
      </c>
      <c r="F9" t="s">
        <v>346</v>
      </c>
    </row>
    <row r="10" spans="1:18" x14ac:dyDescent="0.25">
      <c r="C10" t="s">
        <v>347</v>
      </c>
      <c r="D10" t="s">
        <v>347</v>
      </c>
      <c r="E10" t="s">
        <v>347</v>
      </c>
      <c r="F10" t="s">
        <v>347</v>
      </c>
    </row>
    <row r="11" spans="1:18" x14ac:dyDescent="0.25">
      <c r="C11" t="s">
        <v>348</v>
      </c>
      <c r="D11" t="s">
        <v>348</v>
      </c>
      <c r="E11" t="s">
        <v>348</v>
      </c>
      <c r="F11" t="s">
        <v>348</v>
      </c>
    </row>
    <row r="12" spans="1:18" x14ac:dyDescent="0.25">
      <c r="C12" t="s">
        <v>349</v>
      </c>
      <c r="D12" t="s">
        <v>349</v>
      </c>
      <c r="E12" t="s">
        <v>349</v>
      </c>
      <c r="F12" t="s">
        <v>349</v>
      </c>
    </row>
    <row r="13" spans="1:18" x14ac:dyDescent="0.25">
      <c r="C13" t="s">
        <v>350</v>
      </c>
      <c r="D13" t="s">
        <v>350</v>
      </c>
      <c r="E13" t="s">
        <v>350</v>
      </c>
      <c r="F13" t="s">
        <v>350</v>
      </c>
    </row>
    <row r="14" spans="1:18" x14ac:dyDescent="0.25">
      <c r="C14" t="s">
        <v>351</v>
      </c>
      <c r="D14" t="s">
        <v>351</v>
      </c>
      <c r="E14" t="s">
        <v>351</v>
      </c>
      <c r="F14" t="s">
        <v>351</v>
      </c>
    </row>
    <row r="15" spans="1:18" x14ac:dyDescent="0.25">
      <c r="C15" t="s">
        <v>352</v>
      </c>
      <c r="D15" t="s">
        <v>352</v>
      </c>
      <c r="E15" t="s">
        <v>352</v>
      </c>
      <c r="F15" t="s">
        <v>352</v>
      </c>
    </row>
    <row r="16" spans="1:18" x14ac:dyDescent="0.25">
      <c r="C16" t="s">
        <v>353</v>
      </c>
      <c r="D16" t="s">
        <v>353</v>
      </c>
      <c r="E16" t="s">
        <v>353</v>
      </c>
      <c r="F16" t="s">
        <v>353</v>
      </c>
    </row>
    <row r="17" spans="3:6" x14ac:dyDescent="0.25">
      <c r="C17" t="s">
        <v>354</v>
      </c>
      <c r="D17" t="s">
        <v>354</v>
      </c>
      <c r="E17" t="s">
        <v>354</v>
      </c>
      <c r="F17" t="s">
        <v>354</v>
      </c>
    </row>
    <row r="18" spans="3:6" x14ac:dyDescent="0.25">
      <c r="C18" t="s">
        <v>355</v>
      </c>
      <c r="D18" t="s">
        <v>355</v>
      </c>
      <c r="E18" t="s">
        <v>355</v>
      </c>
      <c r="F18" t="s">
        <v>355</v>
      </c>
    </row>
    <row r="19" spans="3:6" x14ac:dyDescent="0.25">
      <c r="C19" t="s">
        <v>356</v>
      </c>
      <c r="D19" t="s">
        <v>356</v>
      </c>
      <c r="E19" t="s">
        <v>356</v>
      </c>
      <c r="F19" t="s">
        <v>356</v>
      </c>
    </row>
    <row r="20" spans="3:6" x14ac:dyDescent="0.25">
      <c r="C20" t="s">
        <v>357</v>
      </c>
      <c r="D20" t="s">
        <v>357</v>
      </c>
      <c r="E20" t="s">
        <v>357</v>
      </c>
      <c r="F20" t="s">
        <v>357</v>
      </c>
    </row>
    <row r="21" spans="3:6" x14ac:dyDescent="0.25">
      <c r="C21" t="s">
        <v>21</v>
      </c>
      <c r="D21" t="s">
        <v>21</v>
      </c>
      <c r="E21" t="s">
        <v>21</v>
      </c>
      <c r="F21" t="s">
        <v>21</v>
      </c>
    </row>
    <row r="22" spans="3:6" x14ac:dyDescent="0.25">
      <c r="C22" t="s">
        <v>358</v>
      </c>
      <c r="D22" t="s">
        <v>358</v>
      </c>
      <c r="E22" t="s">
        <v>358</v>
      </c>
      <c r="F22" t="s">
        <v>358</v>
      </c>
    </row>
    <row r="23" spans="3:6" x14ac:dyDescent="0.25">
      <c r="C23" t="s">
        <v>359</v>
      </c>
      <c r="D23" t="s">
        <v>359</v>
      </c>
      <c r="E23" t="s">
        <v>359</v>
      </c>
      <c r="F23" t="s">
        <v>359</v>
      </c>
    </row>
    <row r="24" spans="3:6" x14ac:dyDescent="0.25">
      <c r="C24" t="s">
        <v>22</v>
      </c>
      <c r="D24" t="s">
        <v>22</v>
      </c>
      <c r="E24" t="s">
        <v>22</v>
      </c>
      <c r="F24" t="s">
        <v>22</v>
      </c>
    </row>
    <row r="25" spans="3:6" x14ac:dyDescent="0.25">
      <c r="C25" t="s">
        <v>360</v>
      </c>
      <c r="D25" t="s">
        <v>360</v>
      </c>
      <c r="E25" t="s">
        <v>360</v>
      </c>
      <c r="F25" t="s">
        <v>360</v>
      </c>
    </row>
    <row r="26" spans="3:6" x14ac:dyDescent="0.25">
      <c r="C26" t="s">
        <v>361</v>
      </c>
      <c r="D26" t="s">
        <v>361</v>
      </c>
      <c r="E26" t="s">
        <v>361</v>
      </c>
      <c r="F26" t="s">
        <v>361</v>
      </c>
    </row>
    <row r="27" spans="3:6" x14ac:dyDescent="0.25">
      <c r="C27" t="s">
        <v>362</v>
      </c>
      <c r="D27" t="s">
        <v>362</v>
      </c>
      <c r="E27" t="s">
        <v>362</v>
      </c>
      <c r="F27" t="s">
        <v>362</v>
      </c>
    </row>
    <row r="28" spans="3:6" x14ac:dyDescent="0.25">
      <c r="C28" t="s">
        <v>363</v>
      </c>
      <c r="D28" t="s">
        <v>363</v>
      </c>
      <c r="E28" t="s">
        <v>363</v>
      </c>
      <c r="F28" t="s">
        <v>363</v>
      </c>
    </row>
    <row r="29" spans="3:6" x14ac:dyDescent="0.25">
      <c r="C29" t="s">
        <v>364</v>
      </c>
      <c r="D29" t="s">
        <v>364</v>
      </c>
      <c r="E29" t="s">
        <v>364</v>
      </c>
      <c r="F29" t="s">
        <v>364</v>
      </c>
    </row>
    <row r="30" spans="3:6" x14ac:dyDescent="0.25">
      <c r="C30" t="s">
        <v>365</v>
      </c>
      <c r="D30" t="s">
        <v>365</v>
      </c>
      <c r="E30" t="s">
        <v>365</v>
      </c>
      <c r="F30" t="s">
        <v>365</v>
      </c>
    </row>
    <row r="31" spans="3:6" x14ac:dyDescent="0.25">
      <c r="C31" t="s">
        <v>366</v>
      </c>
      <c r="D31" t="s">
        <v>366</v>
      </c>
      <c r="E31" t="s">
        <v>366</v>
      </c>
      <c r="F31" t="s">
        <v>366</v>
      </c>
    </row>
    <row r="32" spans="3:6" x14ac:dyDescent="0.25">
      <c r="C32" t="s">
        <v>367</v>
      </c>
      <c r="D32" t="s">
        <v>367</v>
      </c>
      <c r="E32" t="s">
        <v>367</v>
      </c>
      <c r="F32" t="s">
        <v>367</v>
      </c>
    </row>
    <row r="33" spans="3:6" x14ac:dyDescent="0.25">
      <c r="C33" t="s">
        <v>368</v>
      </c>
      <c r="D33" t="s">
        <v>368</v>
      </c>
      <c r="E33" t="s">
        <v>368</v>
      </c>
      <c r="F33" t="s">
        <v>368</v>
      </c>
    </row>
    <row r="34" spans="3:6" x14ac:dyDescent="0.25">
      <c r="C34" t="s">
        <v>369</v>
      </c>
      <c r="D34" t="s">
        <v>369</v>
      </c>
      <c r="E34" t="s">
        <v>369</v>
      </c>
      <c r="F34" t="s">
        <v>369</v>
      </c>
    </row>
    <row r="35" spans="3:6" x14ac:dyDescent="0.25">
      <c r="C35" t="s">
        <v>370</v>
      </c>
      <c r="D35" t="s">
        <v>370</v>
      </c>
      <c r="E35" t="s">
        <v>370</v>
      </c>
      <c r="F35" t="s">
        <v>370</v>
      </c>
    </row>
    <row r="36" spans="3:6" x14ac:dyDescent="0.25">
      <c r="C36" t="s">
        <v>371</v>
      </c>
      <c r="D36" t="s">
        <v>371</v>
      </c>
      <c r="E36" t="s">
        <v>371</v>
      </c>
      <c r="F36" t="s">
        <v>371</v>
      </c>
    </row>
    <row r="37" spans="3:6" x14ac:dyDescent="0.25">
      <c r="C37" t="s">
        <v>372</v>
      </c>
      <c r="D37" t="s">
        <v>372</v>
      </c>
      <c r="E37" t="s">
        <v>372</v>
      </c>
      <c r="F37" t="s">
        <v>372</v>
      </c>
    </row>
    <row r="38" spans="3:6" x14ac:dyDescent="0.25">
      <c r="C38" t="s">
        <v>373</v>
      </c>
      <c r="D38" t="s">
        <v>373</v>
      </c>
      <c r="E38" t="s">
        <v>373</v>
      </c>
      <c r="F38" t="s">
        <v>373</v>
      </c>
    </row>
    <row r="39" spans="3:6" x14ac:dyDescent="0.25">
      <c r="C39" t="s">
        <v>374</v>
      </c>
      <c r="D39" t="s">
        <v>374</v>
      </c>
      <c r="E39" t="s">
        <v>374</v>
      </c>
      <c r="F39" t="s">
        <v>374</v>
      </c>
    </row>
    <row r="40" spans="3:6" x14ac:dyDescent="0.25">
      <c r="C40" t="s">
        <v>375</v>
      </c>
      <c r="D40" t="s">
        <v>375</v>
      </c>
      <c r="E40" t="s">
        <v>375</v>
      </c>
      <c r="F40" t="s">
        <v>375</v>
      </c>
    </row>
    <row r="41" spans="3:6" x14ac:dyDescent="0.25">
      <c r="C41" t="s">
        <v>376</v>
      </c>
      <c r="D41" t="s">
        <v>376</v>
      </c>
      <c r="E41" t="s">
        <v>376</v>
      </c>
      <c r="F41" t="s">
        <v>376</v>
      </c>
    </row>
    <row r="42" spans="3:6" x14ac:dyDescent="0.25">
      <c r="C42" t="s">
        <v>377</v>
      </c>
      <c r="D42" t="s">
        <v>377</v>
      </c>
      <c r="E42" t="s">
        <v>377</v>
      </c>
      <c r="F42" t="s">
        <v>377</v>
      </c>
    </row>
    <row r="43" spans="3:6" x14ac:dyDescent="0.25">
      <c r="C43" t="s">
        <v>378</v>
      </c>
      <c r="D43" t="s">
        <v>378</v>
      </c>
      <c r="E43" t="s">
        <v>378</v>
      </c>
      <c r="F43" t="s">
        <v>378</v>
      </c>
    </row>
    <row r="44" spans="3:6" x14ac:dyDescent="0.25">
      <c r="C44" t="s">
        <v>379</v>
      </c>
      <c r="D44" t="s">
        <v>379</v>
      </c>
      <c r="E44" t="s">
        <v>379</v>
      </c>
      <c r="F44" t="s">
        <v>379</v>
      </c>
    </row>
    <row r="45" spans="3:6" x14ac:dyDescent="0.25">
      <c r="C45" t="s">
        <v>380</v>
      </c>
      <c r="D45" t="s">
        <v>380</v>
      </c>
      <c r="E45" t="s">
        <v>380</v>
      </c>
      <c r="F45" t="s">
        <v>380</v>
      </c>
    </row>
    <row r="46" spans="3:6" x14ac:dyDescent="0.25">
      <c r="C46" t="s">
        <v>381</v>
      </c>
      <c r="D46" t="s">
        <v>381</v>
      </c>
      <c r="E46" t="s">
        <v>381</v>
      </c>
      <c r="F46" t="s">
        <v>381</v>
      </c>
    </row>
    <row r="47" spans="3:6" x14ac:dyDescent="0.25">
      <c r="C47" t="s">
        <v>382</v>
      </c>
      <c r="D47" t="s">
        <v>382</v>
      </c>
      <c r="E47" t="s">
        <v>382</v>
      </c>
      <c r="F47" t="s">
        <v>382</v>
      </c>
    </row>
    <row r="48" spans="3:6" x14ac:dyDescent="0.25">
      <c r="C48" t="s">
        <v>383</v>
      </c>
      <c r="D48" t="s">
        <v>383</v>
      </c>
      <c r="E48" t="s">
        <v>383</v>
      </c>
      <c r="F48" t="s">
        <v>383</v>
      </c>
    </row>
    <row r="49" spans="3:6" x14ac:dyDescent="0.25">
      <c r="C49" t="s">
        <v>384</v>
      </c>
      <c r="D49" t="s">
        <v>384</v>
      </c>
      <c r="E49" t="s">
        <v>384</v>
      </c>
      <c r="F49" t="s">
        <v>384</v>
      </c>
    </row>
    <row r="50" spans="3:6" x14ac:dyDescent="0.25">
      <c r="C50" t="s">
        <v>385</v>
      </c>
      <c r="D50" t="s">
        <v>385</v>
      </c>
      <c r="E50" t="s">
        <v>385</v>
      </c>
      <c r="F50" t="s">
        <v>385</v>
      </c>
    </row>
    <row r="51" spans="3:6" x14ac:dyDescent="0.25">
      <c r="C51" t="s">
        <v>386</v>
      </c>
      <c r="D51" t="s">
        <v>386</v>
      </c>
      <c r="E51" t="s">
        <v>386</v>
      </c>
      <c r="F51" t="s">
        <v>386</v>
      </c>
    </row>
    <row r="52" spans="3:6" x14ac:dyDescent="0.25">
      <c r="C52" t="s">
        <v>387</v>
      </c>
      <c r="D52" t="s">
        <v>387</v>
      </c>
      <c r="E52" t="s">
        <v>387</v>
      </c>
      <c r="F52" t="s">
        <v>387</v>
      </c>
    </row>
    <row r="53" spans="3:6" x14ac:dyDescent="0.25">
      <c r="C53" t="s">
        <v>388</v>
      </c>
      <c r="D53" t="s">
        <v>388</v>
      </c>
      <c r="E53" t="s">
        <v>388</v>
      </c>
      <c r="F53" t="s">
        <v>388</v>
      </c>
    </row>
    <row r="54" spans="3:6" x14ac:dyDescent="0.25">
      <c r="C54" t="s">
        <v>389</v>
      </c>
      <c r="D54" t="s">
        <v>389</v>
      </c>
      <c r="E54" t="s">
        <v>389</v>
      </c>
      <c r="F54" t="s">
        <v>389</v>
      </c>
    </row>
    <row r="55" spans="3:6" x14ac:dyDescent="0.25">
      <c r="C55" t="s">
        <v>390</v>
      </c>
      <c r="D55" t="s">
        <v>390</v>
      </c>
      <c r="E55" t="s">
        <v>390</v>
      </c>
      <c r="F55" t="s">
        <v>390</v>
      </c>
    </row>
    <row r="56" spans="3:6" x14ac:dyDescent="0.25">
      <c r="C56" t="s">
        <v>391</v>
      </c>
      <c r="D56" t="s">
        <v>391</v>
      </c>
      <c r="E56" t="s">
        <v>391</v>
      </c>
      <c r="F56" t="s">
        <v>391</v>
      </c>
    </row>
    <row r="57" spans="3:6" x14ac:dyDescent="0.25">
      <c r="C57" t="s">
        <v>392</v>
      </c>
      <c r="D57" t="s">
        <v>392</v>
      </c>
      <c r="E57" t="s">
        <v>392</v>
      </c>
      <c r="F57" t="s">
        <v>392</v>
      </c>
    </row>
    <row r="58" spans="3:6" x14ac:dyDescent="0.25">
      <c r="C58" t="s">
        <v>393</v>
      </c>
      <c r="D58" t="s">
        <v>393</v>
      </c>
      <c r="E58" t="s">
        <v>393</v>
      </c>
      <c r="F58" t="s">
        <v>393</v>
      </c>
    </row>
    <row r="59" spans="3:6" x14ac:dyDescent="0.25">
      <c r="C59" t="s">
        <v>394</v>
      </c>
      <c r="D59" t="s">
        <v>394</v>
      </c>
      <c r="E59" t="s">
        <v>394</v>
      </c>
      <c r="F59" t="s">
        <v>394</v>
      </c>
    </row>
    <row r="60" spans="3:6" x14ac:dyDescent="0.25">
      <c r="C60" t="s">
        <v>395</v>
      </c>
      <c r="D60" t="s">
        <v>395</v>
      </c>
      <c r="E60" t="s">
        <v>395</v>
      </c>
      <c r="F60" t="s">
        <v>395</v>
      </c>
    </row>
    <row r="61" spans="3:6" x14ac:dyDescent="0.25">
      <c r="C61" t="s">
        <v>396</v>
      </c>
      <c r="D61" t="s">
        <v>396</v>
      </c>
      <c r="E61" t="s">
        <v>396</v>
      </c>
      <c r="F61" t="s">
        <v>396</v>
      </c>
    </row>
    <row r="62" spans="3:6" x14ac:dyDescent="0.25">
      <c r="C62" t="s">
        <v>397</v>
      </c>
      <c r="D62" t="s">
        <v>397</v>
      </c>
      <c r="E62" t="s">
        <v>397</v>
      </c>
      <c r="F62" t="s">
        <v>397</v>
      </c>
    </row>
    <row r="63" spans="3:6" x14ac:dyDescent="0.25">
      <c r="C63" t="s">
        <v>23</v>
      </c>
      <c r="D63" t="s">
        <v>23</v>
      </c>
      <c r="E63" t="s">
        <v>23</v>
      </c>
      <c r="F63" t="s">
        <v>23</v>
      </c>
    </row>
    <row r="64" spans="3:6" x14ac:dyDescent="0.25">
      <c r="C64" t="s">
        <v>398</v>
      </c>
      <c r="D64" t="s">
        <v>398</v>
      </c>
      <c r="E64" t="s">
        <v>398</v>
      </c>
      <c r="F64" t="s">
        <v>398</v>
      </c>
    </row>
    <row r="65" spans="3:6" x14ac:dyDescent="0.25">
      <c r="C65" t="s">
        <v>399</v>
      </c>
      <c r="D65" t="s">
        <v>399</v>
      </c>
      <c r="E65" t="s">
        <v>399</v>
      </c>
      <c r="F65" t="s">
        <v>399</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5" max="15" width="35.7109375" hidden="1" customWidth="1"/>
    <col min="16" max="23" width="0" hidden="1" customWidth="1"/>
  </cols>
  <sheetData>
    <row r="1" spans="1:23" x14ac:dyDescent="0.25">
      <c r="A1" t="str">
        <f>_xll.DBSetQuery(A2,"",B1)</f>
        <v xml:space="preserve">Env:Dev, (last result:)Set OLEDB; ListObject to (bgQuery= False, ): 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
FROM ORE.dbo.PortfolioFxOptionData T1 INNER JOIN _x000D_
ORE.dbo.PortfolioTrades T2 ON T1.TradeId = T2.Id INNER JOIN _x000D_
ORE.dbo.TypesCurrencyCode T3 ON T1.BoughtCurrency = T3.value INNER JOIN _x000D_
ORE.dbo.TypesCurrencyCode T5 ON T1.SoldCurrency = T5.value INNER JOIN _x000D_
ORE.dbo.TypesLongShort T7 ON T1.OptionDataLongShort = T7.value INNER JOIN _x000D_
ORE.dbo.TypesOptionType T8 ON T1.OptionDataOptionType = T8.value INNER JOIN _x000D_
ORE.dbo.TypesOptionStyle T9 ON T1.OptionDataStyle = T9.value INNER JOIN _x000D_
ORE.dbo.TypesOptionSettlement T10 ON T1.OptionDataSettlement = T10.value INNER JOIN _x000D_
ORE.dbo.TypesBool T11 ON T1.OptionDataPayOffAtExpiry = T11.value INNER JOIN _x000D_
ORE.dbo.TypesCurrencyCode T13 ON T1.OptionDataPremiumCurrency = T13.value_x000D_
</v>
      </c>
      <c r="B1" s="2" t="s">
        <v>24</v>
      </c>
      <c r="C1" s="2" t="s">
        <v>26</v>
      </c>
      <c r="D1" s="2" t="s">
        <v>27</v>
      </c>
      <c r="E1" s="2" t="s">
        <v>28</v>
      </c>
      <c r="F1" s="2" t="s">
        <v>29</v>
      </c>
      <c r="G1" s="2" t="s">
        <v>44</v>
      </c>
      <c r="H1" s="2" t="s">
        <v>45</v>
      </c>
      <c r="I1" s="2" t="s">
        <v>46</v>
      </c>
      <c r="J1" s="2" t="s">
        <v>47</v>
      </c>
      <c r="K1" s="2" t="s">
        <v>48</v>
      </c>
      <c r="L1" s="2" t="s">
        <v>49</v>
      </c>
      <c r="M1" s="2" t="s">
        <v>50</v>
      </c>
      <c r="N1" s="2" t="s">
        <v>51</v>
      </c>
      <c r="O1" s="2" t="s">
        <v>30</v>
      </c>
      <c r="P1" s="2" t="s">
        <v>31</v>
      </c>
      <c r="Q1" s="2" t="s">
        <v>32</v>
      </c>
      <c r="R1" s="2" t="s">
        <v>52</v>
      </c>
      <c r="S1" s="2" t="s">
        <v>53</v>
      </c>
      <c r="T1" s="2" t="s">
        <v>54</v>
      </c>
      <c r="U1" s="2" t="s">
        <v>55</v>
      </c>
      <c r="V1" s="2" t="s">
        <v>56</v>
      </c>
      <c r="W1" s="2" t="s">
        <v>57</v>
      </c>
    </row>
    <row r="2" spans="1:23" x14ac:dyDescent="0.25">
      <c r="A2" s="1" t="s">
        <v>41</v>
      </c>
      <c r="B2" s="3"/>
      <c r="C2" s="3"/>
      <c r="D2" s="3"/>
      <c r="E2" s="3"/>
      <c r="F2" s="3"/>
      <c r="G2" s="3"/>
      <c r="H2" s="3"/>
      <c r="I2" s="3"/>
      <c r="J2" s="3"/>
      <c r="K2" s="3"/>
      <c r="L2" s="3"/>
      <c r="M2" s="3"/>
      <c r="N2" s="3"/>
      <c r="O2" s="3"/>
      <c r="P2" s="3"/>
      <c r="Q2" s="3"/>
      <c r="R2" s="3"/>
      <c r="S2" s="3"/>
      <c r="T2" s="3"/>
      <c r="U2" s="3"/>
      <c r="V2" s="3"/>
      <c r="W2" s="3"/>
    </row>
  </sheetData>
  <dataValidations count="9">
    <dataValidation type="list" allowBlank="1" showInputMessage="1" showErrorMessage="1" sqref="B2">
      <formula1>OFFSET(TradeIdLookup,0,0,,1)</formula1>
    </dataValidation>
    <dataValidation type="list" allowBlank="1" showInputMessage="1" showErrorMessage="1" sqref="C2">
      <formula1>OFFSET(BoughtCurrencyLookup,0,0,,1)</formula1>
    </dataValidation>
    <dataValidation type="list" allowBlank="1" showInputMessage="1" showErrorMessage="1" sqref="E2">
      <formula1>OFFSET(SoldCurrencyLookup,0,0,,1)</formula1>
    </dataValidation>
    <dataValidation type="list" allowBlank="1" showInputMessage="1" showErrorMessage="1" sqref="G2">
      <formula1>OFFSET(OptionDataLongShortLookup,0,0,,1)</formula1>
    </dataValidation>
    <dataValidation type="list" allowBlank="1" showInputMessage="1" showErrorMessage="1" sqref="H2">
      <formula1>OFFSET(OptionDataOptionTypeLookup,0,0,,1)</formula1>
    </dataValidation>
    <dataValidation type="list" allowBlank="1" showInputMessage="1" showErrorMessage="1" sqref="I2">
      <formula1>OFFSET(OptionDataStyleLookup,0,0,,1)</formula1>
    </dataValidation>
    <dataValidation type="list" allowBlank="1" showInputMessage="1" showErrorMessage="1" sqref="J2">
      <formula1>OFFSET(OptionDataSettlementLookup,0,0,,1)</formula1>
    </dataValidation>
    <dataValidation type="list" allowBlank="1" showInputMessage="1" showErrorMessage="1" sqref="K2">
      <formula1>OFFSET(OptionDataPayOffAtExpiryLookup,0,0,,1)</formula1>
    </dataValidation>
    <dataValidation type="list" allowBlank="1" showInputMessage="1" showErrorMessage="1" sqref="M2">
      <formula1>OFFSET(OptionDataPremiumCurrencyLookup,0,0,,1)</formula1>
    </dataValidation>
  </dataValidations>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baseColWidth="10" defaultRowHeight="15" x14ac:dyDescent="0.25"/>
  <sheetData>
    <row r="1" spans="1:6" x14ac:dyDescent="0.25">
      <c r="A1" t="str">
        <f>_xll.DBListFetch(B1,"",LegDataIdLookup)</f>
        <v>Env:Dev, (last result:)Retrieved 124 records from: SELECT 'Trade:'+TradeId+'/'+LegType+'/'+Currency+'/'+convert(varchar,Id) LegDataId,Id FROM ORE.dbo.PortfolioLegData ORDER BY TradeId</v>
      </c>
      <c r="B1" s="1" t="s">
        <v>0</v>
      </c>
      <c r="C1" t="str">
        <f>_xll.DBListFetch(D1,"",TypeLookup)</f>
        <v>Env:Dev, (last result:)Retrieved 4 records from: SELECT T1.value Type,T1.value FROM ORE.dbo.TypesAmortizationType T1 ORDER BY T1.value</v>
      </c>
      <c r="D1" s="1" t="s">
        <v>58</v>
      </c>
      <c r="E1" t="str">
        <f>_xll.DBListFetch(F1,"",UnderflowLookup)</f>
        <v>Env:Dev, (last result:)Retrieved 8 records from: SELECT T1.value Underflow,T1.value FROM ORE.dbo.TypesBool T1 ORDER BY T1.value</v>
      </c>
      <c r="F1" s="1" t="s">
        <v>59</v>
      </c>
    </row>
    <row r="2" spans="1:6" x14ac:dyDescent="0.25">
      <c r="C2" t="s">
        <v>61</v>
      </c>
      <c r="D2" t="s">
        <v>61</v>
      </c>
      <c r="E2" t="s">
        <v>573</v>
      </c>
      <c r="F2" t="s">
        <v>573</v>
      </c>
    </row>
    <row r="3" spans="1:6" x14ac:dyDescent="0.25">
      <c r="C3" t="s">
        <v>62</v>
      </c>
      <c r="D3" t="s">
        <v>62</v>
      </c>
      <c r="E3" t="s">
        <v>574</v>
      </c>
      <c r="F3" t="s">
        <v>574</v>
      </c>
    </row>
    <row r="4" spans="1:6" x14ac:dyDescent="0.25">
      <c r="C4" t="s">
        <v>63</v>
      </c>
      <c r="D4" t="s">
        <v>63</v>
      </c>
      <c r="E4" t="s">
        <v>42</v>
      </c>
      <c r="F4" t="s">
        <v>42</v>
      </c>
    </row>
    <row r="5" spans="1:6" x14ac:dyDescent="0.25">
      <c r="C5" t="s">
        <v>64</v>
      </c>
      <c r="D5" t="s">
        <v>64</v>
      </c>
      <c r="E5" t="s">
        <v>575</v>
      </c>
      <c r="F5" t="s">
        <v>575</v>
      </c>
    </row>
    <row r="6" spans="1:6" x14ac:dyDescent="0.25">
      <c r="E6" t="s">
        <v>576</v>
      </c>
      <c r="F6" t="s">
        <v>576</v>
      </c>
    </row>
    <row r="7" spans="1:6" x14ac:dyDescent="0.25">
      <c r="E7" t="s">
        <v>43</v>
      </c>
      <c r="F7" t="s">
        <v>43</v>
      </c>
    </row>
    <row r="8" spans="1:6" x14ac:dyDescent="0.25">
      <c r="E8" t="s">
        <v>577</v>
      </c>
      <c r="F8" t="s">
        <v>577</v>
      </c>
    </row>
    <row r="9" spans="1:6" x14ac:dyDescent="0.25">
      <c r="E9" t="s">
        <v>578</v>
      </c>
      <c r="F9" t="s">
        <v>578</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5" x14ac:dyDescent="0.25"/>
  <cols>
    <col min="1" max="1" width="0.7109375" customWidth="1"/>
    <col min="3" max="3" width="6" bestFit="1" customWidth="1"/>
    <col min="10" max="10" width="35.7109375" hidden="1" customWidth="1"/>
    <col min="11" max="12" width="0" hidden="1" customWidth="1"/>
  </cols>
  <sheetData>
    <row r="1" spans="1:12" x14ac:dyDescent="0.25">
      <c r="A1" t="str">
        <f>_xll.DBSetQuery(A2,"",B1)</f>
        <v xml:space="preserve">Env:Dev, (last result:)Set OLEDB; ListObject to (bgQuery= False, ): SELECT 'Trade:'+TradeId+'/'+LegType+'/'+Currency+'/'+convert(varchar,Id) LegDataIdLU, T1.SeqId, T4.value TypeLU, T1.Value, T1.StartDate, T1.EndDate, T1.Frequency, T9.value UnderflowLU_x000D_
FROM ORE.dbo.PortfolioLegAmortizations T1 INNER JOIN _x000D_
ORE.dbo.PortfolioLegData T2 ON T1.LegDataId = T2.Id INNER JOIN _x000D_
ORE.dbo.TypesAmortizationType T4 ON T1.Type = T4.value INNER JOIN _x000D_
ORE.dbo.TypesBool T9 ON T1.Underflow = T9.value_x000D_
</v>
      </c>
      <c r="B1" s="2" t="s">
        <v>2</v>
      </c>
      <c r="C1" s="2" t="s">
        <v>3</v>
      </c>
      <c r="D1" s="2" t="s">
        <v>65</v>
      </c>
      <c r="E1" s="2" t="s">
        <v>66</v>
      </c>
      <c r="F1" s="2" t="s">
        <v>5</v>
      </c>
      <c r="G1" s="2" t="s">
        <v>67</v>
      </c>
      <c r="H1" s="2" t="s">
        <v>68</v>
      </c>
      <c r="I1" s="2" t="s">
        <v>69</v>
      </c>
      <c r="J1" s="2" t="s">
        <v>6</v>
      </c>
      <c r="K1" s="2" t="s">
        <v>71</v>
      </c>
      <c r="L1" s="2" t="s">
        <v>72</v>
      </c>
    </row>
    <row r="2" spans="1:12" x14ac:dyDescent="0.25">
      <c r="A2" s="1" t="s">
        <v>60</v>
      </c>
      <c r="B2" s="3"/>
      <c r="C2" s="3"/>
      <c r="D2" s="3"/>
      <c r="E2" s="3"/>
      <c r="F2" s="3"/>
      <c r="G2" s="3"/>
      <c r="H2" s="3"/>
      <c r="I2" s="3"/>
      <c r="J2" s="3"/>
      <c r="K2" s="3"/>
      <c r="L2" s="3"/>
    </row>
  </sheetData>
  <dataValidations count="3">
    <dataValidation type="list" allowBlank="1" showInputMessage="1" showErrorMessage="1" sqref="B2">
      <formula1>OFFSET(LegDataIdLookup,0,0,,1)</formula1>
    </dataValidation>
    <dataValidation type="list" allowBlank="1" showInputMessage="1" showErrorMessage="1" sqref="D2">
      <formula1>OFFSET(TypeLookup,0,0,,1)</formula1>
    </dataValidation>
    <dataValidation type="list" allowBlank="1" showInputMessage="1" showErrorMessage="1" sqref="I2">
      <formula1>OFFSET(UnderflowLookup,0,0,,1)</formula1>
    </dataValidation>
  </dataValidations>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50"/>
  <sheetViews>
    <sheetView workbookViewId="0"/>
  </sheetViews>
  <sheetFormatPr baseColWidth="10" defaultRowHeight="15" x14ac:dyDescent="0.25"/>
  <sheetData>
    <row r="1" spans="1:30" x14ac:dyDescent="0.25">
      <c r="A1" t="str">
        <f>_xll.DBListFetch(B1,"",TradeIdLookup)</f>
        <v>Env:Dev, (last result:)Retrieved 77 records from: SELECT T1.TradeType+':'+T1.Id TradeId, T1.Id FROM ORE.dbo.PortfolioTrades T1 ORDER BY TradeId</v>
      </c>
      <c r="B1" s="1" t="s">
        <v>17</v>
      </c>
      <c r="C1" t="str">
        <f>_xll.DBListFetch(D1,"",PayerLookup)</f>
        <v>Env:Dev, (last result:)Retrieved 8 records from: SELECT T1.value Payer, T1.value FROM ORE.dbo.TypesBool T1 ORDER BY value</v>
      </c>
      <c r="D1" s="1" t="s">
        <v>73</v>
      </c>
      <c r="E1" t="str">
        <f>_xll.DBListFetch(F1,"",LegTypeLookup)</f>
        <v>Env:Dev, (last result:)Retrieved 6 records from: SELECT T1.value LegType, T1.value FROM ORE.dbo.TypesLegType T1 ORDER BY value</v>
      </c>
      <c r="F1" s="1" t="s">
        <v>74</v>
      </c>
      <c r="G1" t="str">
        <f>_xll.DBListFetch(H1,"",CurrencyLookup)</f>
        <v>Env:Dev, (last result:)Retrieved 64 records from: SELECT  T1.value Currency, T1.value FROM ORE.dbo.TypesCurrencyCode T1 ORDER BY value</v>
      </c>
      <c r="H1" s="1" t="s">
        <v>75</v>
      </c>
      <c r="I1" t="str">
        <f>_xll.DBListFetch(J1,"",PaymentConventionLookup)</f>
        <v>Env:Dev, (last result:)Retrieved 19 records from: SELECT  T1.value PaymentConvention, T1.value FROM ORE.dbo.TypesBusinessDayConvention T1 ORDER BY value</v>
      </c>
      <c r="J1" s="1" t="s">
        <v>76</v>
      </c>
      <c r="K1" t="str">
        <f>_xll.DBListFetch(L1,"",DayCounterLookup)</f>
        <v>Env:Dev, (last result:)Retrieved 35 records from: SELECT  T1.value DayCounter, T1.value FROM ORE.dbo.TypesDayCounter T1 ORDER BY value</v>
      </c>
      <c r="L1" s="1" t="s">
        <v>77</v>
      </c>
      <c r="M1" t="str">
        <f>_xll.DBListFetch(N1,"",NotionalInitialExchangeLookup)</f>
        <v>Env:Dev, (last result:)Retrieved 8 records from: SELECT  T1.value NotionalInitialExchange, T1.value FROM ORE.dbo.TypesBool T1 ORDER BY value</v>
      </c>
      <c r="N1" s="1" t="s">
        <v>78</v>
      </c>
      <c r="O1" t="str">
        <f>_xll.DBListFetch(P1,"",NotionalFinalExchangeLookup)</f>
        <v>Env:Dev, (last result:)Retrieved 8 records from: SELECT  T1.value  NotionalFinalExchange, T1.value FROM ORE.dbo.TypesBool T1 ORDER BY value</v>
      </c>
      <c r="P1" s="1" t="s">
        <v>79</v>
      </c>
      <c r="Q1" t="str">
        <f>_xll.DBListFetch(R1,"",NotionalAmortizingExchangeLookup)</f>
        <v>Env:Dev, (last result:)Retrieved 8 records from: SELECT  T1.value  NotionalAmortizingExchange, T1.value FROM ORE.dbo.TypesBool T1 ORDER BY value</v>
      </c>
      <c r="R1" s="1" t="s">
        <v>80</v>
      </c>
      <c r="S1" t="str">
        <f>_xll.DBListFetch(T1,"",FXResetForeignCurrencyLookup)</f>
        <v>Env:Dev, (last result:)Retrieved 64 records from: SELECT  T1.value FXResetForeignCurrency, T1.value FROM ORE.dbo.TypesCurrencyCode T1 ORDER BY value</v>
      </c>
      <c r="T1" s="1" t="s">
        <v>81</v>
      </c>
      <c r="U1" t="str">
        <f>_xll.DBListFetch(V1,"",FXResetFXIndexLookup)</f>
        <v>Env:Dev, (last result:)Retrieved 1149 records from: SELECT T1.value FXResetFXIndex,T1.value FROM ORE.dbo.TypesIndexName T1 ORDER BY value</v>
      </c>
      <c r="V1" s="1" t="s">
        <v>82</v>
      </c>
      <c r="W1" t="str">
        <f>_xll.DBListFetch(X1,"",FloatingLegIndexNameLookup)</f>
        <v>Env:Dev, (last result:)Retrieved 1149 records from: SELECT T1.value FloatingLegIndexName,T1.value FROM ORE.dbo.TypesIndexName T1 ORDER BY value</v>
      </c>
      <c r="X1" s="1" t="s">
        <v>83</v>
      </c>
      <c r="Y1" t="str">
        <f>_xll.DBListFetch(Z1,"",FloatingLegIsInArrearsLookup)</f>
        <v>Env:Dev, (last result:)Retrieved 8 records from: SELECT  T1.value FloatingLegIsInArrears, T1.value FROM ORE.dbo.TypesBool T1 ORDER BY value</v>
      </c>
      <c r="Z1" s="1" t="s">
        <v>84</v>
      </c>
      <c r="AA1" t="str">
        <f>_xll.DBListFetch(AB1,"",FloatingLegIsAveragedLookup)</f>
        <v>Env:Dev, (last result:)Retrieved 8 records from: SELECT  T1.value FloatingLegIsAveraged, T1.value FROM ORE.dbo.TypesBool T1 ORDER BY value</v>
      </c>
      <c r="AB1" s="1" t="s">
        <v>85</v>
      </c>
      <c r="AC1" t="str">
        <f>_xll.DBListFetch(AD1,"",FloatingLegIsNotResettingXCCYLookup)</f>
        <v>Env:Dev, (last result:)Retrieved 8 records from: SELECT  T1.value FloatingLegIsNotResettingXCCY, T1.value FROM ORE.dbo.TypesBool T1 ORDER BY value</v>
      </c>
      <c r="AD1" s="1" t="s">
        <v>86</v>
      </c>
    </row>
    <row r="2" spans="1:30" x14ac:dyDescent="0.25">
      <c r="C2" t="s">
        <v>573</v>
      </c>
      <c r="D2" t="s">
        <v>573</v>
      </c>
      <c r="E2" t="s">
        <v>88</v>
      </c>
      <c r="F2" t="s">
        <v>88</v>
      </c>
      <c r="G2" t="s">
        <v>339</v>
      </c>
      <c r="H2" t="s">
        <v>339</v>
      </c>
      <c r="I2" t="s">
        <v>93</v>
      </c>
      <c r="J2" t="s">
        <v>93</v>
      </c>
      <c r="K2" t="s">
        <v>594</v>
      </c>
      <c r="L2" t="s">
        <v>594</v>
      </c>
      <c r="M2" t="s">
        <v>573</v>
      </c>
      <c r="N2" t="s">
        <v>573</v>
      </c>
      <c r="O2" t="s">
        <v>573</v>
      </c>
      <c r="P2" t="s">
        <v>573</v>
      </c>
      <c r="Q2" t="s">
        <v>573</v>
      </c>
      <c r="R2" t="s">
        <v>573</v>
      </c>
      <c r="S2" t="s">
        <v>339</v>
      </c>
      <c r="T2" t="s">
        <v>339</v>
      </c>
      <c r="U2" t="s">
        <v>623</v>
      </c>
      <c r="V2" t="s">
        <v>623</v>
      </c>
      <c r="W2" t="s">
        <v>623</v>
      </c>
      <c r="X2" t="s">
        <v>623</v>
      </c>
      <c r="Y2" t="s">
        <v>573</v>
      </c>
      <c r="Z2" t="s">
        <v>573</v>
      </c>
      <c r="AA2" t="s">
        <v>573</v>
      </c>
      <c r="AB2" t="s">
        <v>573</v>
      </c>
      <c r="AC2" t="s">
        <v>573</v>
      </c>
      <c r="AD2" t="s">
        <v>573</v>
      </c>
    </row>
    <row r="3" spans="1:30" x14ac:dyDescent="0.25">
      <c r="C3" t="s">
        <v>574</v>
      </c>
      <c r="D3" t="s">
        <v>574</v>
      </c>
      <c r="E3" t="s">
        <v>579</v>
      </c>
      <c r="F3" t="s">
        <v>579</v>
      </c>
      <c r="G3" t="s">
        <v>340</v>
      </c>
      <c r="H3" t="s">
        <v>340</v>
      </c>
      <c r="I3" t="s">
        <v>94</v>
      </c>
      <c r="J3" t="s">
        <v>94</v>
      </c>
      <c r="K3" t="s">
        <v>98</v>
      </c>
      <c r="L3" t="s">
        <v>98</v>
      </c>
      <c r="M3" t="s">
        <v>574</v>
      </c>
      <c r="N3" t="s">
        <v>574</v>
      </c>
      <c r="O3" t="s">
        <v>574</v>
      </c>
      <c r="P3" t="s">
        <v>574</v>
      </c>
      <c r="Q3" t="s">
        <v>574</v>
      </c>
      <c r="R3" t="s">
        <v>574</v>
      </c>
      <c r="S3" t="s">
        <v>340</v>
      </c>
      <c r="T3" t="s">
        <v>340</v>
      </c>
      <c r="U3" t="s">
        <v>624</v>
      </c>
      <c r="V3" t="s">
        <v>624</v>
      </c>
      <c r="W3" t="s">
        <v>624</v>
      </c>
      <c r="X3" t="s">
        <v>624</v>
      </c>
      <c r="Y3" t="s">
        <v>574</v>
      </c>
      <c r="Z3" t="s">
        <v>574</v>
      </c>
      <c r="AA3" t="s">
        <v>574</v>
      </c>
      <c r="AB3" t="s">
        <v>574</v>
      </c>
      <c r="AC3" t="s">
        <v>574</v>
      </c>
      <c r="AD3" t="s">
        <v>574</v>
      </c>
    </row>
    <row r="4" spans="1:30" x14ac:dyDescent="0.25">
      <c r="C4" t="s">
        <v>42</v>
      </c>
      <c r="D4" t="s">
        <v>42</v>
      </c>
      <c r="E4" t="s">
        <v>89</v>
      </c>
      <c r="F4" t="s">
        <v>89</v>
      </c>
      <c r="G4" t="s">
        <v>341</v>
      </c>
      <c r="H4" t="s">
        <v>341</v>
      </c>
      <c r="I4" t="s">
        <v>580</v>
      </c>
      <c r="J4" t="s">
        <v>580</v>
      </c>
      <c r="K4" t="s">
        <v>595</v>
      </c>
      <c r="L4" t="s">
        <v>595</v>
      </c>
      <c r="M4" t="s">
        <v>42</v>
      </c>
      <c r="N4" t="s">
        <v>42</v>
      </c>
      <c r="O4" t="s">
        <v>42</v>
      </c>
      <c r="P4" t="s">
        <v>42</v>
      </c>
      <c r="Q4" t="s">
        <v>42</v>
      </c>
      <c r="R4" t="s">
        <v>42</v>
      </c>
      <c r="S4" t="s">
        <v>341</v>
      </c>
      <c r="T4" t="s">
        <v>341</v>
      </c>
      <c r="U4" t="s">
        <v>625</v>
      </c>
      <c r="V4" t="s">
        <v>625</v>
      </c>
      <c r="W4" t="s">
        <v>625</v>
      </c>
      <c r="X4" t="s">
        <v>625</v>
      </c>
      <c r="Y4" t="s">
        <v>42</v>
      </c>
      <c r="Z4" t="s">
        <v>42</v>
      </c>
      <c r="AA4" t="s">
        <v>42</v>
      </c>
      <c r="AB4" t="s">
        <v>42</v>
      </c>
      <c r="AC4" t="s">
        <v>42</v>
      </c>
      <c r="AD4" t="s">
        <v>42</v>
      </c>
    </row>
    <row r="5" spans="1:30" x14ac:dyDescent="0.25">
      <c r="C5" t="s">
        <v>575</v>
      </c>
      <c r="D5" t="s">
        <v>575</v>
      </c>
      <c r="E5" t="s">
        <v>90</v>
      </c>
      <c r="F5" t="s">
        <v>90</v>
      </c>
      <c r="G5" t="s">
        <v>342</v>
      </c>
      <c r="H5" t="s">
        <v>342</v>
      </c>
      <c r="I5" t="s">
        <v>95</v>
      </c>
      <c r="J5" t="s">
        <v>95</v>
      </c>
      <c r="K5" t="s">
        <v>596</v>
      </c>
      <c r="L5" t="s">
        <v>596</v>
      </c>
      <c r="M5" t="s">
        <v>575</v>
      </c>
      <c r="N5" t="s">
        <v>575</v>
      </c>
      <c r="O5" t="s">
        <v>575</v>
      </c>
      <c r="P5" t="s">
        <v>575</v>
      </c>
      <c r="Q5" t="s">
        <v>575</v>
      </c>
      <c r="R5" t="s">
        <v>575</v>
      </c>
      <c r="S5" t="s">
        <v>342</v>
      </c>
      <c r="T5" t="s">
        <v>342</v>
      </c>
      <c r="U5" t="s">
        <v>626</v>
      </c>
      <c r="V5" t="s">
        <v>626</v>
      </c>
      <c r="W5" t="s">
        <v>626</v>
      </c>
      <c r="X5" t="s">
        <v>626</v>
      </c>
      <c r="Y5" t="s">
        <v>575</v>
      </c>
      <c r="Z5" t="s">
        <v>575</v>
      </c>
      <c r="AA5" t="s">
        <v>575</v>
      </c>
      <c r="AB5" t="s">
        <v>575</v>
      </c>
      <c r="AC5" t="s">
        <v>575</v>
      </c>
      <c r="AD5" t="s">
        <v>575</v>
      </c>
    </row>
    <row r="6" spans="1:30" x14ac:dyDescent="0.25">
      <c r="C6" t="s">
        <v>576</v>
      </c>
      <c r="D6" t="s">
        <v>576</v>
      </c>
      <c r="E6" t="s">
        <v>91</v>
      </c>
      <c r="F6" t="s">
        <v>91</v>
      </c>
      <c r="G6" t="s">
        <v>343</v>
      </c>
      <c r="H6" t="s">
        <v>343</v>
      </c>
      <c r="I6" t="s">
        <v>581</v>
      </c>
      <c r="J6" t="s">
        <v>581</v>
      </c>
      <c r="K6" t="s">
        <v>597</v>
      </c>
      <c r="L6" t="s">
        <v>597</v>
      </c>
      <c r="M6" t="s">
        <v>576</v>
      </c>
      <c r="N6" t="s">
        <v>576</v>
      </c>
      <c r="O6" t="s">
        <v>576</v>
      </c>
      <c r="P6" t="s">
        <v>576</v>
      </c>
      <c r="Q6" t="s">
        <v>576</v>
      </c>
      <c r="R6" t="s">
        <v>576</v>
      </c>
      <c r="S6" t="s">
        <v>343</v>
      </c>
      <c r="T6" t="s">
        <v>343</v>
      </c>
      <c r="U6" t="s">
        <v>627</v>
      </c>
      <c r="V6" t="s">
        <v>627</v>
      </c>
      <c r="W6" t="s">
        <v>627</v>
      </c>
      <c r="X6" t="s">
        <v>627</v>
      </c>
      <c r="Y6" t="s">
        <v>576</v>
      </c>
      <c r="Z6" t="s">
        <v>576</v>
      </c>
      <c r="AA6" t="s">
        <v>576</v>
      </c>
      <c r="AB6" t="s">
        <v>576</v>
      </c>
      <c r="AC6" t="s">
        <v>576</v>
      </c>
      <c r="AD6" t="s">
        <v>576</v>
      </c>
    </row>
    <row r="7" spans="1:30" x14ac:dyDescent="0.25">
      <c r="C7" t="s">
        <v>43</v>
      </c>
      <c r="D7" t="s">
        <v>43</v>
      </c>
      <c r="E7" t="s">
        <v>92</v>
      </c>
      <c r="F7" t="s">
        <v>92</v>
      </c>
      <c r="G7" t="s">
        <v>344</v>
      </c>
      <c r="H7" t="s">
        <v>344</v>
      </c>
      <c r="I7" t="s">
        <v>582</v>
      </c>
      <c r="J7" t="s">
        <v>582</v>
      </c>
      <c r="K7" t="s">
        <v>598</v>
      </c>
      <c r="L7" t="s">
        <v>598</v>
      </c>
      <c r="M7" t="s">
        <v>43</v>
      </c>
      <c r="N7" t="s">
        <v>43</v>
      </c>
      <c r="O7" t="s">
        <v>43</v>
      </c>
      <c r="P7" t="s">
        <v>43</v>
      </c>
      <c r="Q7" t="s">
        <v>43</v>
      </c>
      <c r="R7" t="s">
        <v>43</v>
      </c>
      <c r="S7" t="s">
        <v>344</v>
      </c>
      <c r="T7" t="s">
        <v>344</v>
      </c>
      <c r="U7" t="s">
        <v>628</v>
      </c>
      <c r="V7" t="s">
        <v>628</v>
      </c>
      <c r="W7" t="s">
        <v>628</v>
      </c>
      <c r="X7" t="s">
        <v>628</v>
      </c>
      <c r="Y7" t="s">
        <v>43</v>
      </c>
      <c r="Z7" t="s">
        <v>43</v>
      </c>
      <c r="AA7" t="s">
        <v>43</v>
      </c>
      <c r="AB7" t="s">
        <v>43</v>
      </c>
      <c r="AC7" t="s">
        <v>43</v>
      </c>
      <c r="AD7" t="s">
        <v>43</v>
      </c>
    </row>
    <row r="8" spans="1:30" x14ac:dyDescent="0.25">
      <c r="C8" t="s">
        <v>577</v>
      </c>
      <c r="D8" t="s">
        <v>577</v>
      </c>
      <c r="G8" t="s">
        <v>345</v>
      </c>
      <c r="H8" t="s">
        <v>345</v>
      </c>
      <c r="I8" t="s">
        <v>583</v>
      </c>
      <c r="J8" t="s">
        <v>583</v>
      </c>
      <c r="K8" t="s">
        <v>599</v>
      </c>
      <c r="L8" t="s">
        <v>599</v>
      </c>
      <c r="M8" t="s">
        <v>577</v>
      </c>
      <c r="N8" t="s">
        <v>577</v>
      </c>
      <c r="O8" t="s">
        <v>577</v>
      </c>
      <c r="P8" t="s">
        <v>577</v>
      </c>
      <c r="Q8" t="s">
        <v>577</v>
      </c>
      <c r="R8" t="s">
        <v>577</v>
      </c>
      <c r="S8" t="s">
        <v>345</v>
      </c>
      <c r="T8" t="s">
        <v>345</v>
      </c>
      <c r="U8" t="s">
        <v>629</v>
      </c>
      <c r="V8" t="s">
        <v>629</v>
      </c>
      <c r="W8" t="s">
        <v>629</v>
      </c>
      <c r="X8" t="s">
        <v>629</v>
      </c>
      <c r="Y8" t="s">
        <v>577</v>
      </c>
      <c r="Z8" t="s">
        <v>577</v>
      </c>
      <c r="AA8" t="s">
        <v>577</v>
      </c>
      <c r="AB8" t="s">
        <v>577</v>
      </c>
      <c r="AC8" t="s">
        <v>577</v>
      </c>
      <c r="AD8" t="s">
        <v>577</v>
      </c>
    </row>
    <row r="9" spans="1:30" x14ac:dyDescent="0.25">
      <c r="C9" t="s">
        <v>578</v>
      </c>
      <c r="D9" t="s">
        <v>578</v>
      </c>
      <c r="G9" t="s">
        <v>346</v>
      </c>
      <c r="H9" t="s">
        <v>346</v>
      </c>
      <c r="I9" t="s">
        <v>584</v>
      </c>
      <c r="J9" t="s">
        <v>584</v>
      </c>
      <c r="K9" t="s">
        <v>99</v>
      </c>
      <c r="L9" t="s">
        <v>99</v>
      </c>
      <c r="M9" t="s">
        <v>578</v>
      </c>
      <c r="N9" t="s">
        <v>578</v>
      </c>
      <c r="O9" t="s">
        <v>578</v>
      </c>
      <c r="P9" t="s">
        <v>578</v>
      </c>
      <c r="Q9" t="s">
        <v>578</v>
      </c>
      <c r="R9" t="s">
        <v>578</v>
      </c>
      <c r="S9" t="s">
        <v>346</v>
      </c>
      <c r="T9" t="s">
        <v>346</v>
      </c>
      <c r="U9" t="s">
        <v>630</v>
      </c>
      <c r="V9" t="s">
        <v>630</v>
      </c>
      <c r="W9" t="s">
        <v>630</v>
      </c>
      <c r="X9" t="s">
        <v>630</v>
      </c>
      <c r="Y9" t="s">
        <v>578</v>
      </c>
      <c r="Z9" t="s">
        <v>578</v>
      </c>
      <c r="AA9" t="s">
        <v>578</v>
      </c>
      <c r="AB9" t="s">
        <v>578</v>
      </c>
      <c r="AC9" t="s">
        <v>578</v>
      </c>
      <c r="AD9" t="s">
        <v>578</v>
      </c>
    </row>
    <row r="10" spans="1:30" x14ac:dyDescent="0.25">
      <c r="G10" t="s">
        <v>347</v>
      </c>
      <c r="H10" t="s">
        <v>347</v>
      </c>
      <c r="I10" t="s">
        <v>96</v>
      </c>
      <c r="J10" t="s">
        <v>96</v>
      </c>
      <c r="K10" t="s">
        <v>100</v>
      </c>
      <c r="L10" t="s">
        <v>100</v>
      </c>
      <c r="S10" t="s">
        <v>347</v>
      </c>
      <c r="T10" t="s">
        <v>347</v>
      </c>
      <c r="U10" t="s">
        <v>631</v>
      </c>
      <c r="V10" t="s">
        <v>631</v>
      </c>
      <c r="W10" t="s">
        <v>631</v>
      </c>
      <c r="X10" t="s">
        <v>631</v>
      </c>
    </row>
    <row r="11" spans="1:30" x14ac:dyDescent="0.25">
      <c r="G11" t="s">
        <v>348</v>
      </c>
      <c r="H11" t="s">
        <v>348</v>
      </c>
      <c r="I11" t="s">
        <v>585</v>
      </c>
      <c r="J11" t="s">
        <v>585</v>
      </c>
      <c r="K11" t="s">
        <v>600</v>
      </c>
      <c r="L11" t="s">
        <v>600</v>
      </c>
      <c r="S11" t="s">
        <v>348</v>
      </c>
      <c r="T11" t="s">
        <v>348</v>
      </c>
      <c r="U11" t="s">
        <v>632</v>
      </c>
      <c r="V11" t="s">
        <v>632</v>
      </c>
      <c r="W11" t="s">
        <v>632</v>
      </c>
      <c r="X11" t="s">
        <v>632</v>
      </c>
    </row>
    <row r="12" spans="1:30" x14ac:dyDescent="0.25">
      <c r="G12" t="s">
        <v>349</v>
      </c>
      <c r="H12" t="s">
        <v>349</v>
      </c>
      <c r="I12" t="s">
        <v>586</v>
      </c>
      <c r="J12" t="s">
        <v>586</v>
      </c>
      <c r="K12" t="s">
        <v>601</v>
      </c>
      <c r="L12" t="s">
        <v>601</v>
      </c>
      <c r="S12" t="s">
        <v>349</v>
      </c>
      <c r="T12" t="s">
        <v>349</v>
      </c>
      <c r="U12" t="s">
        <v>633</v>
      </c>
      <c r="V12" t="s">
        <v>633</v>
      </c>
      <c r="W12" t="s">
        <v>633</v>
      </c>
      <c r="X12" t="s">
        <v>633</v>
      </c>
    </row>
    <row r="13" spans="1:30" x14ac:dyDescent="0.25">
      <c r="G13" t="s">
        <v>350</v>
      </c>
      <c r="H13" t="s">
        <v>350</v>
      </c>
      <c r="I13" t="s">
        <v>587</v>
      </c>
      <c r="J13" t="s">
        <v>587</v>
      </c>
      <c r="K13" t="s">
        <v>101</v>
      </c>
      <c r="L13" t="s">
        <v>101</v>
      </c>
      <c r="S13" t="s">
        <v>350</v>
      </c>
      <c r="T13" t="s">
        <v>350</v>
      </c>
      <c r="U13" t="s">
        <v>634</v>
      </c>
      <c r="V13" t="s">
        <v>634</v>
      </c>
      <c r="W13" t="s">
        <v>634</v>
      </c>
      <c r="X13" t="s">
        <v>634</v>
      </c>
    </row>
    <row r="14" spans="1:30" x14ac:dyDescent="0.25">
      <c r="G14" t="s">
        <v>351</v>
      </c>
      <c r="H14" t="s">
        <v>351</v>
      </c>
      <c r="I14" t="s">
        <v>588</v>
      </c>
      <c r="J14" t="s">
        <v>588</v>
      </c>
      <c r="K14" t="s">
        <v>602</v>
      </c>
      <c r="L14" t="s">
        <v>602</v>
      </c>
      <c r="S14" t="s">
        <v>351</v>
      </c>
      <c r="T14" t="s">
        <v>351</v>
      </c>
      <c r="U14" t="s">
        <v>635</v>
      </c>
      <c r="V14" t="s">
        <v>635</v>
      </c>
      <c r="W14" t="s">
        <v>635</v>
      </c>
      <c r="X14" t="s">
        <v>635</v>
      </c>
    </row>
    <row r="15" spans="1:30" x14ac:dyDescent="0.25">
      <c r="G15" t="s">
        <v>352</v>
      </c>
      <c r="H15" t="s">
        <v>352</v>
      </c>
      <c r="I15" t="s">
        <v>589</v>
      </c>
      <c r="J15" t="s">
        <v>589</v>
      </c>
      <c r="K15" t="s">
        <v>603</v>
      </c>
      <c r="L15" t="s">
        <v>603</v>
      </c>
      <c r="S15" t="s">
        <v>352</v>
      </c>
      <c r="T15" t="s">
        <v>352</v>
      </c>
      <c r="U15" t="s">
        <v>636</v>
      </c>
      <c r="V15" t="s">
        <v>636</v>
      </c>
      <c r="W15" t="s">
        <v>636</v>
      </c>
      <c r="X15" t="s">
        <v>636</v>
      </c>
    </row>
    <row r="16" spans="1:30" x14ac:dyDescent="0.25">
      <c r="G16" t="s">
        <v>353</v>
      </c>
      <c r="H16" t="s">
        <v>353</v>
      </c>
      <c r="I16" t="s">
        <v>590</v>
      </c>
      <c r="J16" t="s">
        <v>590</v>
      </c>
      <c r="K16" t="s">
        <v>604</v>
      </c>
      <c r="L16" t="s">
        <v>604</v>
      </c>
      <c r="S16" t="s">
        <v>353</v>
      </c>
      <c r="T16" t="s">
        <v>353</v>
      </c>
      <c r="U16" t="s">
        <v>637</v>
      </c>
      <c r="V16" t="s">
        <v>637</v>
      </c>
      <c r="W16" t="s">
        <v>637</v>
      </c>
      <c r="X16" t="s">
        <v>637</v>
      </c>
    </row>
    <row r="17" spans="7:24" x14ac:dyDescent="0.25">
      <c r="G17" t="s">
        <v>354</v>
      </c>
      <c r="H17" t="s">
        <v>354</v>
      </c>
      <c r="I17" t="s">
        <v>591</v>
      </c>
      <c r="J17" t="s">
        <v>591</v>
      </c>
      <c r="K17" t="s">
        <v>605</v>
      </c>
      <c r="L17" t="s">
        <v>605</v>
      </c>
      <c r="S17" t="s">
        <v>354</v>
      </c>
      <c r="T17" t="s">
        <v>354</v>
      </c>
      <c r="U17" t="s">
        <v>638</v>
      </c>
      <c r="V17" t="s">
        <v>638</v>
      </c>
      <c r="W17" t="s">
        <v>638</v>
      </c>
      <c r="X17" t="s">
        <v>638</v>
      </c>
    </row>
    <row r="18" spans="7:24" x14ac:dyDescent="0.25">
      <c r="G18" t="s">
        <v>355</v>
      </c>
      <c r="H18" t="s">
        <v>355</v>
      </c>
      <c r="I18" t="s">
        <v>592</v>
      </c>
      <c r="J18" t="s">
        <v>592</v>
      </c>
      <c r="K18" t="s">
        <v>102</v>
      </c>
      <c r="L18" t="s">
        <v>102</v>
      </c>
      <c r="S18" t="s">
        <v>355</v>
      </c>
      <c r="T18" t="s">
        <v>355</v>
      </c>
      <c r="U18" t="s">
        <v>639</v>
      </c>
      <c r="V18" t="s">
        <v>639</v>
      </c>
      <c r="W18" t="s">
        <v>639</v>
      </c>
      <c r="X18" t="s">
        <v>639</v>
      </c>
    </row>
    <row r="19" spans="7:24" x14ac:dyDescent="0.25">
      <c r="G19" t="s">
        <v>356</v>
      </c>
      <c r="H19" t="s">
        <v>356</v>
      </c>
      <c r="I19" t="s">
        <v>593</v>
      </c>
      <c r="J19" t="s">
        <v>593</v>
      </c>
      <c r="K19" t="s">
        <v>606</v>
      </c>
      <c r="L19" t="s">
        <v>606</v>
      </c>
      <c r="S19" t="s">
        <v>356</v>
      </c>
      <c r="T19" t="s">
        <v>356</v>
      </c>
      <c r="U19" t="s">
        <v>640</v>
      </c>
      <c r="V19" t="s">
        <v>640</v>
      </c>
      <c r="W19" t="s">
        <v>640</v>
      </c>
      <c r="X19" t="s">
        <v>640</v>
      </c>
    </row>
    <row r="20" spans="7:24" x14ac:dyDescent="0.25">
      <c r="G20" t="s">
        <v>357</v>
      </c>
      <c r="H20" t="s">
        <v>357</v>
      </c>
      <c r="I20" t="s">
        <v>97</v>
      </c>
      <c r="J20" t="s">
        <v>97</v>
      </c>
      <c r="K20" t="s">
        <v>607</v>
      </c>
      <c r="L20" t="s">
        <v>607</v>
      </c>
      <c r="S20" t="s">
        <v>357</v>
      </c>
      <c r="T20" t="s">
        <v>357</v>
      </c>
      <c r="U20" t="s">
        <v>641</v>
      </c>
      <c r="V20" t="s">
        <v>641</v>
      </c>
      <c r="W20" t="s">
        <v>641</v>
      </c>
      <c r="X20" t="s">
        <v>641</v>
      </c>
    </row>
    <row r="21" spans="7:24" x14ac:dyDescent="0.25">
      <c r="G21" t="s">
        <v>21</v>
      </c>
      <c r="H21" t="s">
        <v>21</v>
      </c>
      <c r="K21" t="s">
        <v>608</v>
      </c>
      <c r="L21" t="s">
        <v>608</v>
      </c>
      <c r="S21" t="s">
        <v>21</v>
      </c>
      <c r="T21" t="s">
        <v>21</v>
      </c>
      <c r="U21" t="s">
        <v>642</v>
      </c>
      <c r="V21" t="s">
        <v>642</v>
      </c>
      <c r="W21" t="s">
        <v>642</v>
      </c>
      <c r="X21" t="s">
        <v>642</v>
      </c>
    </row>
    <row r="22" spans="7:24" x14ac:dyDescent="0.25">
      <c r="G22" t="s">
        <v>358</v>
      </c>
      <c r="H22" t="s">
        <v>358</v>
      </c>
      <c r="K22" t="s">
        <v>609</v>
      </c>
      <c r="L22" t="s">
        <v>609</v>
      </c>
      <c r="S22" t="s">
        <v>358</v>
      </c>
      <c r="T22" t="s">
        <v>358</v>
      </c>
      <c r="U22" t="s">
        <v>643</v>
      </c>
      <c r="V22" t="s">
        <v>643</v>
      </c>
      <c r="W22" t="s">
        <v>643</v>
      </c>
      <c r="X22" t="s">
        <v>643</v>
      </c>
    </row>
    <row r="23" spans="7:24" x14ac:dyDescent="0.25">
      <c r="G23" t="s">
        <v>359</v>
      </c>
      <c r="H23" t="s">
        <v>359</v>
      </c>
      <c r="K23" t="s">
        <v>610</v>
      </c>
      <c r="L23" t="s">
        <v>610</v>
      </c>
      <c r="S23" t="s">
        <v>359</v>
      </c>
      <c r="T23" t="s">
        <v>359</v>
      </c>
      <c r="U23" t="s">
        <v>644</v>
      </c>
      <c r="V23" t="s">
        <v>644</v>
      </c>
      <c r="W23" t="s">
        <v>644</v>
      </c>
      <c r="X23" t="s">
        <v>644</v>
      </c>
    </row>
    <row r="24" spans="7:24" x14ac:dyDescent="0.25">
      <c r="G24" t="s">
        <v>22</v>
      </c>
      <c r="H24" t="s">
        <v>22</v>
      </c>
      <c r="K24" t="s">
        <v>611</v>
      </c>
      <c r="L24" t="s">
        <v>611</v>
      </c>
      <c r="S24" t="s">
        <v>22</v>
      </c>
      <c r="T24" t="s">
        <v>22</v>
      </c>
      <c r="U24" t="s">
        <v>645</v>
      </c>
      <c r="V24" t="s">
        <v>645</v>
      </c>
      <c r="W24" t="s">
        <v>645</v>
      </c>
      <c r="X24" t="s">
        <v>645</v>
      </c>
    </row>
    <row r="25" spans="7:24" x14ac:dyDescent="0.25">
      <c r="G25" t="s">
        <v>360</v>
      </c>
      <c r="H25" t="s">
        <v>360</v>
      </c>
      <c r="K25" t="s">
        <v>612</v>
      </c>
      <c r="L25" t="s">
        <v>612</v>
      </c>
      <c r="S25" t="s">
        <v>360</v>
      </c>
      <c r="T25" t="s">
        <v>360</v>
      </c>
      <c r="U25" t="s">
        <v>646</v>
      </c>
      <c r="V25" t="s">
        <v>646</v>
      </c>
      <c r="W25" t="s">
        <v>646</v>
      </c>
      <c r="X25" t="s">
        <v>646</v>
      </c>
    </row>
    <row r="26" spans="7:24" x14ac:dyDescent="0.25">
      <c r="G26" t="s">
        <v>361</v>
      </c>
      <c r="H26" t="s">
        <v>361</v>
      </c>
      <c r="K26" t="s">
        <v>613</v>
      </c>
      <c r="L26" t="s">
        <v>613</v>
      </c>
      <c r="S26" t="s">
        <v>361</v>
      </c>
      <c r="T26" t="s">
        <v>361</v>
      </c>
      <c r="U26" t="s">
        <v>647</v>
      </c>
      <c r="V26" t="s">
        <v>647</v>
      </c>
      <c r="W26" t="s">
        <v>647</v>
      </c>
      <c r="X26" t="s">
        <v>647</v>
      </c>
    </row>
    <row r="27" spans="7:24" x14ac:dyDescent="0.25">
      <c r="G27" t="s">
        <v>362</v>
      </c>
      <c r="H27" t="s">
        <v>362</v>
      </c>
      <c r="K27" t="s">
        <v>614</v>
      </c>
      <c r="L27" t="s">
        <v>614</v>
      </c>
      <c r="S27" t="s">
        <v>362</v>
      </c>
      <c r="T27" t="s">
        <v>362</v>
      </c>
      <c r="U27" t="s">
        <v>648</v>
      </c>
      <c r="V27" t="s">
        <v>648</v>
      </c>
      <c r="W27" t="s">
        <v>648</v>
      </c>
      <c r="X27" t="s">
        <v>648</v>
      </c>
    </row>
    <row r="28" spans="7:24" x14ac:dyDescent="0.25">
      <c r="G28" t="s">
        <v>363</v>
      </c>
      <c r="H28" t="s">
        <v>363</v>
      </c>
      <c r="K28" t="s">
        <v>615</v>
      </c>
      <c r="L28" t="s">
        <v>615</v>
      </c>
      <c r="S28" t="s">
        <v>363</v>
      </c>
      <c r="T28" t="s">
        <v>363</v>
      </c>
      <c r="U28" t="s">
        <v>649</v>
      </c>
      <c r="V28" t="s">
        <v>649</v>
      </c>
      <c r="W28" t="s">
        <v>649</v>
      </c>
      <c r="X28" t="s">
        <v>649</v>
      </c>
    </row>
    <row r="29" spans="7:24" x14ac:dyDescent="0.25">
      <c r="G29" t="s">
        <v>364</v>
      </c>
      <c r="H29" t="s">
        <v>364</v>
      </c>
      <c r="K29" t="s">
        <v>616</v>
      </c>
      <c r="L29" t="s">
        <v>616</v>
      </c>
      <c r="S29" t="s">
        <v>364</v>
      </c>
      <c r="T29" t="s">
        <v>364</v>
      </c>
      <c r="U29" t="s">
        <v>650</v>
      </c>
      <c r="V29" t="s">
        <v>650</v>
      </c>
      <c r="W29" t="s">
        <v>650</v>
      </c>
      <c r="X29" t="s">
        <v>650</v>
      </c>
    </row>
    <row r="30" spans="7:24" x14ac:dyDescent="0.25">
      <c r="G30" t="s">
        <v>365</v>
      </c>
      <c r="H30" t="s">
        <v>365</v>
      </c>
      <c r="K30" t="s">
        <v>617</v>
      </c>
      <c r="L30" t="s">
        <v>617</v>
      </c>
      <c r="S30" t="s">
        <v>365</v>
      </c>
      <c r="T30" t="s">
        <v>365</v>
      </c>
      <c r="U30" t="s">
        <v>651</v>
      </c>
      <c r="V30" t="s">
        <v>651</v>
      </c>
      <c r="W30" t="s">
        <v>651</v>
      </c>
      <c r="X30" t="s">
        <v>651</v>
      </c>
    </row>
    <row r="31" spans="7:24" x14ac:dyDescent="0.25">
      <c r="G31" t="s">
        <v>366</v>
      </c>
      <c r="H31" t="s">
        <v>366</v>
      </c>
      <c r="K31" t="s">
        <v>618</v>
      </c>
      <c r="L31" t="s">
        <v>618</v>
      </c>
      <c r="S31" t="s">
        <v>366</v>
      </c>
      <c r="T31" t="s">
        <v>366</v>
      </c>
      <c r="U31" t="s">
        <v>652</v>
      </c>
      <c r="V31" t="s">
        <v>652</v>
      </c>
      <c r="W31" t="s">
        <v>652</v>
      </c>
      <c r="X31" t="s">
        <v>652</v>
      </c>
    </row>
    <row r="32" spans="7:24" x14ac:dyDescent="0.25">
      <c r="G32" t="s">
        <v>367</v>
      </c>
      <c r="H32" t="s">
        <v>367</v>
      </c>
      <c r="K32" t="s">
        <v>619</v>
      </c>
      <c r="L32" t="s">
        <v>619</v>
      </c>
      <c r="S32" t="s">
        <v>367</v>
      </c>
      <c r="T32" t="s">
        <v>367</v>
      </c>
      <c r="U32" t="s">
        <v>653</v>
      </c>
      <c r="V32" t="s">
        <v>653</v>
      </c>
      <c r="W32" t="s">
        <v>653</v>
      </c>
      <c r="X32" t="s">
        <v>653</v>
      </c>
    </row>
    <row r="33" spans="7:24" x14ac:dyDescent="0.25">
      <c r="G33" t="s">
        <v>368</v>
      </c>
      <c r="H33" t="s">
        <v>368</v>
      </c>
      <c r="K33" t="s">
        <v>620</v>
      </c>
      <c r="L33" t="s">
        <v>620</v>
      </c>
      <c r="S33" t="s">
        <v>368</v>
      </c>
      <c r="T33" t="s">
        <v>368</v>
      </c>
      <c r="U33" t="s">
        <v>654</v>
      </c>
      <c r="V33" t="s">
        <v>654</v>
      </c>
      <c r="W33" t="s">
        <v>654</v>
      </c>
      <c r="X33" t="s">
        <v>654</v>
      </c>
    </row>
    <row r="34" spans="7:24" x14ac:dyDescent="0.25">
      <c r="G34" t="s">
        <v>369</v>
      </c>
      <c r="H34" t="s">
        <v>369</v>
      </c>
      <c r="K34" t="s">
        <v>621</v>
      </c>
      <c r="L34" t="s">
        <v>621</v>
      </c>
      <c r="S34" t="s">
        <v>369</v>
      </c>
      <c r="T34" t="s">
        <v>369</v>
      </c>
      <c r="U34" t="s">
        <v>655</v>
      </c>
      <c r="V34" t="s">
        <v>655</v>
      </c>
      <c r="W34" t="s">
        <v>655</v>
      </c>
      <c r="X34" t="s">
        <v>655</v>
      </c>
    </row>
    <row r="35" spans="7:24" x14ac:dyDescent="0.25">
      <c r="G35" t="s">
        <v>370</v>
      </c>
      <c r="H35" t="s">
        <v>370</v>
      </c>
      <c r="K35" t="s">
        <v>622</v>
      </c>
      <c r="L35" t="s">
        <v>622</v>
      </c>
      <c r="S35" t="s">
        <v>370</v>
      </c>
      <c r="T35" t="s">
        <v>370</v>
      </c>
      <c r="U35" t="s">
        <v>656</v>
      </c>
      <c r="V35" t="s">
        <v>656</v>
      </c>
      <c r="W35" t="s">
        <v>656</v>
      </c>
      <c r="X35" t="s">
        <v>656</v>
      </c>
    </row>
    <row r="36" spans="7:24" x14ac:dyDescent="0.25">
      <c r="G36" t="s">
        <v>371</v>
      </c>
      <c r="H36" t="s">
        <v>371</v>
      </c>
      <c r="K36" t="s">
        <v>103</v>
      </c>
      <c r="L36" t="s">
        <v>103</v>
      </c>
      <c r="S36" t="s">
        <v>371</v>
      </c>
      <c r="T36" t="s">
        <v>371</v>
      </c>
      <c r="U36" t="s">
        <v>657</v>
      </c>
      <c r="V36" t="s">
        <v>657</v>
      </c>
      <c r="W36" t="s">
        <v>657</v>
      </c>
      <c r="X36" t="s">
        <v>657</v>
      </c>
    </row>
    <row r="37" spans="7:24" x14ac:dyDescent="0.25">
      <c r="G37" t="s">
        <v>372</v>
      </c>
      <c r="H37" t="s">
        <v>372</v>
      </c>
      <c r="S37" t="s">
        <v>372</v>
      </c>
      <c r="T37" t="s">
        <v>372</v>
      </c>
      <c r="U37" t="s">
        <v>658</v>
      </c>
      <c r="V37" t="s">
        <v>658</v>
      </c>
      <c r="W37" t="s">
        <v>658</v>
      </c>
      <c r="X37" t="s">
        <v>658</v>
      </c>
    </row>
    <row r="38" spans="7:24" x14ac:dyDescent="0.25">
      <c r="G38" t="s">
        <v>373</v>
      </c>
      <c r="H38" t="s">
        <v>373</v>
      </c>
      <c r="S38" t="s">
        <v>373</v>
      </c>
      <c r="T38" t="s">
        <v>373</v>
      </c>
      <c r="U38" t="s">
        <v>659</v>
      </c>
      <c r="V38" t="s">
        <v>659</v>
      </c>
      <c r="W38" t="s">
        <v>659</v>
      </c>
      <c r="X38" t="s">
        <v>659</v>
      </c>
    </row>
    <row r="39" spans="7:24" x14ac:dyDescent="0.25">
      <c r="G39" t="s">
        <v>374</v>
      </c>
      <c r="H39" t="s">
        <v>374</v>
      </c>
      <c r="S39" t="s">
        <v>374</v>
      </c>
      <c r="T39" t="s">
        <v>374</v>
      </c>
      <c r="U39" t="s">
        <v>660</v>
      </c>
      <c r="V39" t="s">
        <v>660</v>
      </c>
      <c r="W39" t="s">
        <v>660</v>
      </c>
      <c r="X39" t="s">
        <v>660</v>
      </c>
    </row>
    <row r="40" spans="7:24" x14ac:dyDescent="0.25">
      <c r="G40" t="s">
        <v>375</v>
      </c>
      <c r="H40" t="s">
        <v>375</v>
      </c>
      <c r="S40" t="s">
        <v>375</v>
      </c>
      <c r="T40" t="s">
        <v>375</v>
      </c>
      <c r="U40" t="s">
        <v>661</v>
      </c>
      <c r="V40" t="s">
        <v>661</v>
      </c>
      <c r="W40" t="s">
        <v>661</v>
      </c>
      <c r="X40" t="s">
        <v>661</v>
      </c>
    </row>
    <row r="41" spans="7:24" x14ac:dyDescent="0.25">
      <c r="G41" t="s">
        <v>376</v>
      </c>
      <c r="H41" t="s">
        <v>376</v>
      </c>
      <c r="S41" t="s">
        <v>376</v>
      </c>
      <c r="T41" t="s">
        <v>376</v>
      </c>
      <c r="U41" t="s">
        <v>662</v>
      </c>
      <c r="V41" t="s">
        <v>662</v>
      </c>
      <c r="W41" t="s">
        <v>662</v>
      </c>
      <c r="X41" t="s">
        <v>662</v>
      </c>
    </row>
    <row r="42" spans="7:24" x14ac:dyDescent="0.25">
      <c r="G42" t="s">
        <v>377</v>
      </c>
      <c r="H42" t="s">
        <v>377</v>
      </c>
      <c r="S42" t="s">
        <v>377</v>
      </c>
      <c r="T42" t="s">
        <v>377</v>
      </c>
      <c r="U42" t="s">
        <v>663</v>
      </c>
      <c r="V42" t="s">
        <v>663</v>
      </c>
      <c r="W42" t="s">
        <v>663</v>
      </c>
      <c r="X42" t="s">
        <v>663</v>
      </c>
    </row>
    <row r="43" spans="7:24" x14ac:dyDescent="0.25">
      <c r="G43" t="s">
        <v>378</v>
      </c>
      <c r="H43" t="s">
        <v>378</v>
      </c>
      <c r="S43" t="s">
        <v>378</v>
      </c>
      <c r="T43" t="s">
        <v>378</v>
      </c>
      <c r="U43" t="s">
        <v>664</v>
      </c>
      <c r="V43" t="s">
        <v>664</v>
      </c>
      <c r="W43" t="s">
        <v>664</v>
      </c>
      <c r="X43" t="s">
        <v>664</v>
      </c>
    </row>
    <row r="44" spans="7:24" x14ac:dyDescent="0.25">
      <c r="G44" t="s">
        <v>379</v>
      </c>
      <c r="H44" t="s">
        <v>379</v>
      </c>
      <c r="S44" t="s">
        <v>379</v>
      </c>
      <c r="T44" t="s">
        <v>379</v>
      </c>
      <c r="U44" t="s">
        <v>665</v>
      </c>
      <c r="V44" t="s">
        <v>665</v>
      </c>
      <c r="W44" t="s">
        <v>665</v>
      </c>
      <c r="X44" t="s">
        <v>665</v>
      </c>
    </row>
    <row r="45" spans="7:24" x14ac:dyDescent="0.25">
      <c r="G45" t="s">
        <v>380</v>
      </c>
      <c r="H45" t="s">
        <v>380</v>
      </c>
      <c r="S45" t="s">
        <v>380</v>
      </c>
      <c r="T45" t="s">
        <v>380</v>
      </c>
      <c r="U45" t="s">
        <v>666</v>
      </c>
      <c r="V45" t="s">
        <v>666</v>
      </c>
      <c r="W45" t="s">
        <v>666</v>
      </c>
      <c r="X45" t="s">
        <v>666</v>
      </c>
    </row>
    <row r="46" spans="7:24" x14ac:dyDescent="0.25">
      <c r="G46" t="s">
        <v>381</v>
      </c>
      <c r="H46" t="s">
        <v>381</v>
      </c>
      <c r="S46" t="s">
        <v>381</v>
      </c>
      <c r="T46" t="s">
        <v>381</v>
      </c>
      <c r="U46" t="s">
        <v>667</v>
      </c>
      <c r="V46" t="s">
        <v>667</v>
      </c>
      <c r="W46" t="s">
        <v>667</v>
      </c>
      <c r="X46" t="s">
        <v>667</v>
      </c>
    </row>
    <row r="47" spans="7:24" x14ac:dyDescent="0.25">
      <c r="G47" t="s">
        <v>382</v>
      </c>
      <c r="H47" t="s">
        <v>382</v>
      </c>
      <c r="S47" t="s">
        <v>382</v>
      </c>
      <c r="T47" t="s">
        <v>382</v>
      </c>
      <c r="U47" t="s">
        <v>668</v>
      </c>
      <c r="V47" t="s">
        <v>668</v>
      </c>
      <c r="W47" t="s">
        <v>668</v>
      </c>
      <c r="X47" t="s">
        <v>668</v>
      </c>
    </row>
    <row r="48" spans="7:24" x14ac:dyDescent="0.25">
      <c r="G48" t="s">
        <v>383</v>
      </c>
      <c r="H48" t="s">
        <v>383</v>
      </c>
      <c r="S48" t="s">
        <v>383</v>
      </c>
      <c r="T48" t="s">
        <v>383</v>
      </c>
      <c r="U48" t="s">
        <v>669</v>
      </c>
      <c r="V48" t="s">
        <v>669</v>
      </c>
      <c r="W48" t="s">
        <v>669</v>
      </c>
      <c r="X48" t="s">
        <v>669</v>
      </c>
    </row>
    <row r="49" spans="7:24" x14ac:dyDescent="0.25">
      <c r="G49" t="s">
        <v>384</v>
      </c>
      <c r="H49" t="s">
        <v>384</v>
      </c>
      <c r="S49" t="s">
        <v>384</v>
      </c>
      <c r="T49" t="s">
        <v>384</v>
      </c>
      <c r="U49" t="s">
        <v>670</v>
      </c>
      <c r="V49" t="s">
        <v>670</v>
      </c>
      <c r="W49" t="s">
        <v>670</v>
      </c>
      <c r="X49" t="s">
        <v>670</v>
      </c>
    </row>
    <row r="50" spans="7:24" x14ac:dyDescent="0.25">
      <c r="G50" t="s">
        <v>385</v>
      </c>
      <c r="H50" t="s">
        <v>385</v>
      </c>
      <c r="S50" t="s">
        <v>385</v>
      </c>
      <c r="T50" t="s">
        <v>385</v>
      </c>
      <c r="U50" t="s">
        <v>671</v>
      </c>
      <c r="V50" t="s">
        <v>671</v>
      </c>
      <c r="W50" t="s">
        <v>671</v>
      </c>
      <c r="X50" t="s">
        <v>671</v>
      </c>
    </row>
    <row r="51" spans="7:24" x14ac:dyDescent="0.25">
      <c r="G51" t="s">
        <v>386</v>
      </c>
      <c r="H51" t="s">
        <v>386</v>
      </c>
      <c r="S51" t="s">
        <v>386</v>
      </c>
      <c r="T51" t="s">
        <v>386</v>
      </c>
      <c r="U51" t="s">
        <v>672</v>
      </c>
      <c r="V51" t="s">
        <v>672</v>
      </c>
      <c r="W51" t="s">
        <v>672</v>
      </c>
      <c r="X51" t="s">
        <v>672</v>
      </c>
    </row>
    <row r="52" spans="7:24" x14ac:dyDescent="0.25">
      <c r="G52" t="s">
        <v>387</v>
      </c>
      <c r="H52" t="s">
        <v>387</v>
      </c>
      <c r="S52" t="s">
        <v>387</v>
      </c>
      <c r="T52" t="s">
        <v>387</v>
      </c>
      <c r="U52" t="s">
        <v>673</v>
      </c>
      <c r="V52" t="s">
        <v>673</v>
      </c>
      <c r="W52" t="s">
        <v>673</v>
      </c>
      <c r="X52" t="s">
        <v>673</v>
      </c>
    </row>
    <row r="53" spans="7:24" x14ac:dyDescent="0.25">
      <c r="G53" t="s">
        <v>388</v>
      </c>
      <c r="H53" t="s">
        <v>388</v>
      </c>
      <c r="S53" t="s">
        <v>388</v>
      </c>
      <c r="T53" t="s">
        <v>388</v>
      </c>
      <c r="U53" t="s">
        <v>674</v>
      </c>
      <c r="V53" t="s">
        <v>674</v>
      </c>
      <c r="W53" t="s">
        <v>674</v>
      </c>
      <c r="X53" t="s">
        <v>674</v>
      </c>
    </row>
    <row r="54" spans="7:24" x14ac:dyDescent="0.25">
      <c r="G54" t="s">
        <v>389</v>
      </c>
      <c r="H54" t="s">
        <v>389</v>
      </c>
      <c r="S54" t="s">
        <v>389</v>
      </c>
      <c r="T54" t="s">
        <v>389</v>
      </c>
      <c r="U54" t="s">
        <v>675</v>
      </c>
      <c r="V54" t="s">
        <v>675</v>
      </c>
      <c r="W54" t="s">
        <v>675</v>
      </c>
      <c r="X54" t="s">
        <v>675</v>
      </c>
    </row>
    <row r="55" spans="7:24" x14ac:dyDescent="0.25">
      <c r="G55" t="s">
        <v>390</v>
      </c>
      <c r="H55" t="s">
        <v>390</v>
      </c>
      <c r="S55" t="s">
        <v>390</v>
      </c>
      <c r="T55" t="s">
        <v>390</v>
      </c>
      <c r="U55" t="s">
        <v>676</v>
      </c>
      <c r="V55" t="s">
        <v>676</v>
      </c>
      <c r="W55" t="s">
        <v>676</v>
      </c>
      <c r="X55" t="s">
        <v>676</v>
      </c>
    </row>
    <row r="56" spans="7:24" x14ac:dyDescent="0.25">
      <c r="G56" t="s">
        <v>391</v>
      </c>
      <c r="H56" t="s">
        <v>391</v>
      </c>
      <c r="S56" t="s">
        <v>391</v>
      </c>
      <c r="T56" t="s">
        <v>391</v>
      </c>
      <c r="U56" t="s">
        <v>677</v>
      </c>
      <c r="V56" t="s">
        <v>677</v>
      </c>
      <c r="W56" t="s">
        <v>677</v>
      </c>
      <c r="X56" t="s">
        <v>677</v>
      </c>
    </row>
    <row r="57" spans="7:24" x14ac:dyDescent="0.25">
      <c r="G57" t="s">
        <v>392</v>
      </c>
      <c r="H57" t="s">
        <v>392</v>
      </c>
      <c r="S57" t="s">
        <v>392</v>
      </c>
      <c r="T57" t="s">
        <v>392</v>
      </c>
      <c r="U57" t="s">
        <v>678</v>
      </c>
      <c r="V57" t="s">
        <v>678</v>
      </c>
      <c r="W57" t="s">
        <v>678</v>
      </c>
      <c r="X57" t="s">
        <v>678</v>
      </c>
    </row>
    <row r="58" spans="7:24" x14ac:dyDescent="0.25">
      <c r="G58" t="s">
        <v>393</v>
      </c>
      <c r="H58" t="s">
        <v>393</v>
      </c>
      <c r="S58" t="s">
        <v>393</v>
      </c>
      <c r="T58" t="s">
        <v>393</v>
      </c>
      <c r="U58" t="s">
        <v>679</v>
      </c>
      <c r="V58" t="s">
        <v>679</v>
      </c>
      <c r="W58" t="s">
        <v>679</v>
      </c>
      <c r="X58" t="s">
        <v>679</v>
      </c>
    </row>
    <row r="59" spans="7:24" x14ac:dyDescent="0.25">
      <c r="G59" t="s">
        <v>394</v>
      </c>
      <c r="H59" t="s">
        <v>394</v>
      </c>
      <c r="S59" t="s">
        <v>394</v>
      </c>
      <c r="T59" t="s">
        <v>394</v>
      </c>
      <c r="U59" t="s">
        <v>680</v>
      </c>
      <c r="V59" t="s">
        <v>680</v>
      </c>
      <c r="W59" t="s">
        <v>680</v>
      </c>
      <c r="X59" t="s">
        <v>680</v>
      </c>
    </row>
    <row r="60" spans="7:24" x14ac:dyDescent="0.25">
      <c r="G60" t="s">
        <v>395</v>
      </c>
      <c r="H60" t="s">
        <v>395</v>
      </c>
      <c r="S60" t="s">
        <v>395</v>
      </c>
      <c r="T60" t="s">
        <v>395</v>
      </c>
      <c r="U60" t="s">
        <v>681</v>
      </c>
      <c r="V60" t="s">
        <v>681</v>
      </c>
      <c r="W60" t="s">
        <v>681</v>
      </c>
      <c r="X60" t="s">
        <v>681</v>
      </c>
    </row>
    <row r="61" spans="7:24" x14ac:dyDescent="0.25">
      <c r="G61" t="s">
        <v>396</v>
      </c>
      <c r="H61" t="s">
        <v>396</v>
      </c>
      <c r="S61" t="s">
        <v>396</v>
      </c>
      <c r="T61" t="s">
        <v>396</v>
      </c>
      <c r="U61" t="s">
        <v>682</v>
      </c>
      <c r="V61" t="s">
        <v>682</v>
      </c>
      <c r="W61" t="s">
        <v>682</v>
      </c>
      <c r="X61" t="s">
        <v>682</v>
      </c>
    </row>
    <row r="62" spans="7:24" x14ac:dyDescent="0.25">
      <c r="G62" t="s">
        <v>397</v>
      </c>
      <c r="H62" t="s">
        <v>397</v>
      </c>
      <c r="S62" t="s">
        <v>397</v>
      </c>
      <c r="T62" t="s">
        <v>397</v>
      </c>
      <c r="U62" t="s">
        <v>683</v>
      </c>
      <c r="V62" t="s">
        <v>683</v>
      </c>
      <c r="W62" t="s">
        <v>683</v>
      </c>
      <c r="X62" t="s">
        <v>683</v>
      </c>
    </row>
    <row r="63" spans="7:24" x14ac:dyDescent="0.25">
      <c r="G63" t="s">
        <v>23</v>
      </c>
      <c r="H63" t="s">
        <v>23</v>
      </c>
      <c r="S63" t="s">
        <v>23</v>
      </c>
      <c r="T63" t="s">
        <v>23</v>
      </c>
      <c r="U63" t="s">
        <v>684</v>
      </c>
      <c r="V63" t="s">
        <v>684</v>
      </c>
      <c r="W63" t="s">
        <v>684</v>
      </c>
      <c r="X63" t="s">
        <v>684</v>
      </c>
    </row>
    <row r="64" spans="7:24" x14ac:dyDescent="0.25">
      <c r="G64" t="s">
        <v>398</v>
      </c>
      <c r="H64" t="s">
        <v>398</v>
      </c>
      <c r="S64" t="s">
        <v>398</v>
      </c>
      <c r="T64" t="s">
        <v>398</v>
      </c>
      <c r="U64" t="s">
        <v>685</v>
      </c>
      <c r="V64" t="s">
        <v>685</v>
      </c>
      <c r="W64" t="s">
        <v>685</v>
      </c>
      <c r="X64" t="s">
        <v>685</v>
      </c>
    </row>
    <row r="65" spans="7:24" x14ac:dyDescent="0.25">
      <c r="G65" t="s">
        <v>399</v>
      </c>
      <c r="H65" t="s">
        <v>399</v>
      </c>
      <c r="S65" t="s">
        <v>399</v>
      </c>
      <c r="T65" t="s">
        <v>399</v>
      </c>
      <c r="U65" t="s">
        <v>686</v>
      </c>
      <c r="V65" t="s">
        <v>686</v>
      </c>
      <c r="W65" t="s">
        <v>686</v>
      </c>
      <c r="X65" t="s">
        <v>686</v>
      </c>
    </row>
    <row r="66" spans="7:24" x14ac:dyDescent="0.25">
      <c r="U66" t="s">
        <v>687</v>
      </c>
      <c r="V66" t="s">
        <v>687</v>
      </c>
      <c r="W66" t="s">
        <v>687</v>
      </c>
      <c r="X66" t="s">
        <v>687</v>
      </c>
    </row>
    <row r="67" spans="7:24" x14ac:dyDescent="0.25">
      <c r="U67" t="s">
        <v>688</v>
      </c>
      <c r="V67" t="s">
        <v>688</v>
      </c>
      <c r="W67" t="s">
        <v>688</v>
      </c>
      <c r="X67" t="s">
        <v>688</v>
      </c>
    </row>
    <row r="68" spans="7:24" x14ac:dyDescent="0.25">
      <c r="U68" t="s">
        <v>689</v>
      </c>
      <c r="V68" t="s">
        <v>689</v>
      </c>
      <c r="W68" t="s">
        <v>689</v>
      </c>
      <c r="X68" t="s">
        <v>689</v>
      </c>
    </row>
    <row r="69" spans="7:24" x14ac:dyDescent="0.25">
      <c r="U69" t="s">
        <v>690</v>
      </c>
      <c r="V69" t="s">
        <v>690</v>
      </c>
      <c r="W69" t="s">
        <v>690</v>
      </c>
      <c r="X69" t="s">
        <v>690</v>
      </c>
    </row>
    <row r="70" spans="7:24" x14ac:dyDescent="0.25">
      <c r="U70" t="s">
        <v>691</v>
      </c>
      <c r="V70" t="s">
        <v>691</v>
      </c>
      <c r="W70" t="s">
        <v>691</v>
      </c>
      <c r="X70" t="s">
        <v>691</v>
      </c>
    </row>
    <row r="71" spans="7:24" x14ac:dyDescent="0.25">
      <c r="U71" t="s">
        <v>692</v>
      </c>
      <c r="V71" t="s">
        <v>692</v>
      </c>
      <c r="W71" t="s">
        <v>692</v>
      </c>
      <c r="X71" t="s">
        <v>692</v>
      </c>
    </row>
    <row r="72" spans="7:24" x14ac:dyDescent="0.25">
      <c r="U72" t="s">
        <v>693</v>
      </c>
      <c r="V72" t="s">
        <v>693</v>
      </c>
      <c r="W72" t="s">
        <v>693</v>
      </c>
      <c r="X72" t="s">
        <v>693</v>
      </c>
    </row>
    <row r="73" spans="7:24" x14ac:dyDescent="0.25">
      <c r="U73" t="s">
        <v>694</v>
      </c>
      <c r="V73" t="s">
        <v>694</v>
      </c>
      <c r="W73" t="s">
        <v>694</v>
      </c>
      <c r="X73" t="s">
        <v>694</v>
      </c>
    </row>
    <row r="74" spans="7:24" x14ac:dyDescent="0.25">
      <c r="U74" t="s">
        <v>695</v>
      </c>
      <c r="V74" t="s">
        <v>695</v>
      </c>
      <c r="W74" t="s">
        <v>695</v>
      </c>
      <c r="X74" t="s">
        <v>695</v>
      </c>
    </row>
    <row r="75" spans="7:24" x14ac:dyDescent="0.25">
      <c r="U75" t="s">
        <v>696</v>
      </c>
      <c r="V75" t="s">
        <v>696</v>
      </c>
      <c r="W75" t="s">
        <v>696</v>
      </c>
      <c r="X75" t="s">
        <v>696</v>
      </c>
    </row>
    <row r="76" spans="7:24" x14ac:dyDescent="0.25">
      <c r="U76" t="s">
        <v>697</v>
      </c>
      <c r="V76" t="s">
        <v>697</v>
      </c>
      <c r="W76" t="s">
        <v>697</v>
      </c>
      <c r="X76" t="s">
        <v>697</v>
      </c>
    </row>
    <row r="77" spans="7:24" x14ac:dyDescent="0.25">
      <c r="U77" t="s">
        <v>698</v>
      </c>
      <c r="V77" t="s">
        <v>698</v>
      </c>
      <c r="W77" t="s">
        <v>698</v>
      </c>
      <c r="X77" t="s">
        <v>698</v>
      </c>
    </row>
    <row r="78" spans="7:24" x14ac:dyDescent="0.25">
      <c r="U78" t="s">
        <v>699</v>
      </c>
      <c r="V78" t="s">
        <v>699</v>
      </c>
      <c r="W78" t="s">
        <v>699</v>
      </c>
      <c r="X78" t="s">
        <v>699</v>
      </c>
    </row>
    <row r="79" spans="7:24" x14ac:dyDescent="0.25">
      <c r="U79" t="s">
        <v>700</v>
      </c>
      <c r="V79" t="s">
        <v>700</v>
      </c>
      <c r="W79" t="s">
        <v>700</v>
      </c>
      <c r="X79" t="s">
        <v>700</v>
      </c>
    </row>
    <row r="80" spans="7:24" x14ac:dyDescent="0.25">
      <c r="U80" t="s">
        <v>701</v>
      </c>
      <c r="V80" t="s">
        <v>701</v>
      </c>
      <c r="W80" t="s">
        <v>701</v>
      </c>
      <c r="X80" t="s">
        <v>701</v>
      </c>
    </row>
    <row r="81" spans="21:24" x14ac:dyDescent="0.25">
      <c r="U81" t="s">
        <v>702</v>
      </c>
      <c r="V81" t="s">
        <v>702</v>
      </c>
      <c r="W81" t="s">
        <v>702</v>
      </c>
      <c r="X81" t="s">
        <v>702</v>
      </c>
    </row>
    <row r="82" spans="21:24" x14ac:dyDescent="0.25">
      <c r="U82" t="s">
        <v>703</v>
      </c>
      <c r="V82" t="s">
        <v>703</v>
      </c>
      <c r="W82" t="s">
        <v>703</v>
      </c>
      <c r="X82" t="s">
        <v>703</v>
      </c>
    </row>
    <row r="83" spans="21:24" x14ac:dyDescent="0.25">
      <c r="U83" t="s">
        <v>704</v>
      </c>
      <c r="V83" t="s">
        <v>704</v>
      </c>
      <c r="W83" t="s">
        <v>704</v>
      </c>
      <c r="X83" t="s">
        <v>704</v>
      </c>
    </row>
    <row r="84" spans="21:24" x14ac:dyDescent="0.25">
      <c r="U84" t="s">
        <v>705</v>
      </c>
      <c r="V84" t="s">
        <v>705</v>
      </c>
      <c r="W84" t="s">
        <v>705</v>
      </c>
      <c r="X84" t="s">
        <v>705</v>
      </c>
    </row>
    <row r="85" spans="21:24" x14ac:dyDescent="0.25">
      <c r="U85" t="s">
        <v>706</v>
      </c>
      <c r="V85" t="s">
        <v>706</v>
      </c>
      <c r="W85" t="s">
        <v>706</v>
      </c>
      <c r="X85" t="s">
        <v>706</v>
      </c>
    </row>
    <row r="86" spans="21:24" x14ac:dyDescent="0.25">
      <c r="U86" t="s">
        <v>707</v>
      </c>
      <c r="V86" t="s">
        <v>707</v>
      </c>
      <c r="W86" t="s">
        <v>707</v>
      </c>
      <c r="X86" t="s">
        <v>707</v>
      </c>
    </row>
    <row r="87" spans="21:24" x14ac:dyDescent="0.25">
      <c r="U87" t="s">
        <v>708</v>
      </c>
      <c r="V87" t="s">
        <v>708</v>
      </c>
      <c r="W87" t="s">
        <v>708</v>
      </c>
      <c r="X87" t="s">
        <v>708</v>
      </c>
    </row>
    <row r="88" spans="21:24" x14ac:dyDescent="0.25">
      <c r="U88" t="s">
        <v>709</v>
      </c>
      <c r="V88" t="s">
        <v>709</v>
      </c>
      <c r="W88" t="s">
        <v>709</v>
      </c>
      <c r="X88" t="s">
        <v>709</v>
      </c>
    </row>
    <row r="89" spans="21:24" x14ac:dyDescent="0.25">
      <c r="U89" t="s">
        <v>710</v>
      </c>
      <c r="V89" t="s">
        <v>710</v>
      </c>
      <c r="W89" t="s">
        <v>710</v>
      </c>
      <c r="X89" t="s">
        <v>710</v>
      </c>
    </row>
    <row r="90" spans="21:24" x14ac:dyDescent="0.25">
      <c r="U90" t="s">
        <v>711</v>
      </c>
      <c r="V90" t="s">
        <v>711</v>
      </c>
      <c r="W90" t="s">
        <v>711</v>
      </c>
      <c r="X90" t="s">
        <v>711</v>
      </c>
    </row>
    <row r="91" spans="21:24" x14ac:dyDescent="0.25">
      <c r="U91" t="s">
        <v>712</v>
      </c>
      <c r="V91" t="s">
        <v>712</v>
      </c>
      <c r="W91" t="s">
        <v>712</v>
      </c>
      <c r="X91" t="s">
        <v>712</v>
      </c>
    </row>
    <row r="92" spans="21:24" x14ac:dyDescent="0.25">
      <c r="U92" t="s">
        <v>713</v>
      </c>
      <c r="V92" t="s">
        <v>713</v>
      </c>
      <c r="W92" t="s">
        <v>713</v>
      </c>
      <c r="X92" t="s">
        <v>713</v>
      </c>
    </row>
    <row r="93" spans="21:24" x14ac:dyDescent="0.25">
      <c r="U93" t="s">
        <v>714</v>
      </c>
      <c r="V93" t="s">
        <v>714</v>
      </c>
      <c r="W93" t="s">
        <v>714</v>
      </c>
      <c r="X93" t="s">
        <v>714</v>
      </c>
    </row>
    <row r="94" spans="21:24" x14ac:dyDescent="0.25">
      <c r="U94" t="s">
        <v>715</v>
      </c>
      <c r="V94" t="s">
        <v>715</v>
      </c>
      <c r="W94" t="s">
        <v>715</v>
      </c>
      <c r="X94" t="s">
        <v>715</v>
      </c>
    </row>
    <row r="95" spans="21:24" x14ac:dyDescent="0.25">
      <c r="U95" t="s">
        <v>716</v>
      </c>
      <c r="V95" t="s">
        <v>716</v>
      </c>
      <c r="W95" t="s">
        <v>716</v>
      </c>
      <c r="X95" t="s">
        <v>716</v>
      </c>
    </row>
    <row r="96" spans="21:24" x14ac:dyDescent="0.25">
      <c r="U96" t="s">
        <v>717</v>
      </c>
      <c r="V96" t="s">
        <v>717</v>
      </c>
      <c r="W96" t="s">
        <v>717</v>
      </c>
      <c r="X96" t="s">
        <v>717</v>
      </c>
    </row>
    <row r="97" spans="21:24" x14ac:dyDescent="0.25">
      <c r="U97" t="s">
        <v>718</v>
      </c>
      <c r="V97" t="s">
        <v>718</v>
      </c>
      <c r="W97" t="s">
        <v>718</v>
      </c>
      <c r="X97" t="s">
        <v>718</v>
      </c>
    </row>
    <row r="98" spans="21:24" x14ac:dyDescent="0.25">
      <c r="U98" t="s">
        <v>719</v>
      </c>
      <c r="V98" t="s">
        <v>719</v>
      </c>
      <c r="W98" t="s">
        <v>719</v>
      </c>
      <c r="X98" t="s">
        <v>719</v>
      </c>
    </row>
    <row r="99" spans="21:24" x14ac:dyDescent="0.25">
      <c r="U99" t="s">
        <v>720</v>
      </c>
      <c r="V99" t="s">
        <v>720</v>
      </c>
      <c r="W99" t="s">
        <v>720</v>
      </c>
      <c r="X99" t="s">
        <v>720</v>
      </c>
    </row>
    <row r="100" spans="21:24" x14ac:dyDescent="0.25">
      <c r="U100" t="s">
        <v>721</v>
      </c>
      <c r="V100" t="s">
        <v>721</v>
      </c>
      <c r="W100" t="s">
        <v>721</v>
      </c>
      <c r="X100" t="s">
        <v>721</v>
      </c>
    </row>
    <row r="101" spans="21:24" x14ac:dyDescent="0.25">
      <c r="U101" t="s">
        <v>722</v>
      </c>
      <c r="V101" t="s">
        <v>722</v>
      </c>
      <c r="W101" t="s">
        <v>722</v>
      </c>
      <c r="X101" t="s">
        <v>722</v>
      </c>
    </row>
    <row r="102" spans="21:24" x14ac:dyDescent="0.25">
      <c r="U102" t="s">
        <v>723</v>
      </c>
      <c r="V102" t="s">
        <v>723</v>
      </c>
      <c r="W102" t="s">
        <v>723</v>
      </c>
      <c r="X102" t="s">
        <v>723</v>
      </c>
    </row>
    <row r="103" spans="21:24" x14ac:dyDescent="0.25">
      <c r="U103" t="s">
        <v>724</v>
      </c>
      <c r="V103" t="s">
        <v>724</v>
      </c>
      <c r="W103" t="s">
        <v>724</v>
      </c>
      <c r="X103" t="s">
        <v>724</v>
      </c>
    </row>
    <row r="104" spans="21:24" x14ac:dyDescent="0.25">
      <c r="U104" t="s">
        <v>725</v>
      </c>
      <c r="V104" t="s">
        <v>725</v>
      </c>
      <c r="W104" t="s">
        <v>725</v>
      </c>
      <c r="X104" t="s">
        <v>725</v>
      </c>
    </row>
    <row r="105" spans="21:24" x14ac:dyDescent="0.25">
      <c r="U105" t="s">
        <v>726</v>
      </c>
      <c r="V105" t="s">
        <v>726</v>
      </c>
      <c r="W105" t="s">
        <v>726</v>
      </c>
      <c r="X105" t="s">
        <v>726</v>
      </c>
    </row>
    <row r="106" spans="21:24" x14ac:dyDescent="0.25">
      <c r="U106" t="s">
        <v>727</v>
      </c>
      <c r="V106" t="s">
        <v>727</v>
      </c>
      <c r="W106" t="s">
        <v>727</v>
      </c>
      <c r="X106" t="s">
        <v>727</v>
      </c>
    </row>
    <row r="107" spans="21:24" x14ac:dyDescent="0.25">
      <c r="U107" t="s">
        <v>728</v>
      </c>
      <c r="V107" t="s">
        <v>728</v>
      </c>
      <c r="W107" t="s">
        <v>728</v>
      </c>
      <c r="X107" t="s">
        <v>728</v>
      </c>
    </row>
    <row r="108" spans="21:24" x14ac:dyDescent="0.25">
      <c r="U108" t="s">
        <v>729</v>
      </c>
      <c r="V108" t="s">
        <v>729</v>
      </c>
      <c r="W108" t="s">
        <v>729</v>
      </c>
      <c r="X108" t="s">
        <v>729</v>
      </c>
    </row>
    <row r="109" spans="21:24" x14ac:dyDescent="0.25">
      <c r="U109" t="s">
        <v>730</v>
      </c>
      <c r="V109" t="s">
        <v>730</v>
      </c>
      <c r="W109" t="s">
        <v>730</v>
      </c>
      <c r="X109" t="s">
        <v>730</v>
      </c>
    </row>
    <row r="110" spans="21:24" x14ac:dyDescent="0.25">
      <c r="U110" t="s">
        <v>731</v>
      </c>
      <c r="V110" t="s">
        <v>731</v>
      </c>
      <c r="W110" t="s">
        <v>731</v>
      </c>
      <c r="X110" t="s">
        <v>731</v>
      </c>
    </row>
    <row r="111" spans="21:24" x14ac:dyDescent="0.25">
      <c r="U111" t="s">
        <v>732</v>
      </c>
      <c r="V111" t="s">
        <v>732</v>
      </c>
      <c r="W111" t="s">
        <v>732</v>
      </c>
      <c r="X111" t="s">
        <v>732</v>
      </c>
    </row>
    <row r="112" spans="21:24" x14ac:dyDescent="0.25">
      <c r="U112" t="s">
        <v>733</v>
      </c>
      <c r="V112" t="s">
        <v>733</v>
      </c>
      <c r="W112" t="s">
        <v>733</v>
      </c>
      <c r="X112" t="s">
        <v>733</v>
      </c>
    </row>
    <row r="113" spans="21:24" x14ac:dyDescent="0.25">
      <c r="U113" t="s">
        <v>734</v>
      </c>
      <c r="V113" t="s">
        <v>734</v>
      </c>
      <c r="W113" t="s">
        <v>734</v>
      </c>
      <c r="X113" t="s">
        <v>734</v>
      </c>
    </row>
    <row r="114" spans="21:24" x14ac:dyDescent="0.25">
      <c r="U114" t="s">
        <v>735</v>
      </c>
      <c r="V114" t="s">
        <v>735</v>
      </c>
      <c r="W114" t="s">
        <v>735</v>
      </c>
      <c r="X114" t="s">
        <v>735</v>
      </c>
    </row>
    <row r="115" spans="21:24" x14ac:dyDescent="0.25">
      <c r="U115" t="s">
        <v>736</v>
      </c>
      <c r="V115" t="s">
        <v>736</v>
      </c>
      <c r="W115" t="s">
        <v>736</v>
      </c>
      <c r="X115" t="s">
        <v>736</v>
      </c>
    </row>
    <row r="116" spans="21:24" x14ac:dyDescent="0.25">
      <c r="U116" t="s">
        <v>737</v>
      </c>
      <c r="V116" t="s">
        <v>737</v>
      </c>
      <c r="W116" t="s">
        <v>737</v>
      </c>
      <c r="X116" t="s">
        <v>737</v>
      </c>
    </row>
    <row r="117" spans="21:24" x14ac:dyDescent="0.25">
      <c r="U117" t="s">
        <v>738</v>
      </c>
      <c r="V117" t="s">
        <v>738</v>
      </c>
      <c r="W117" t="s">
        <v>738</v>
      </c>
      <c r="X117" t="s">
        <v>738</v>
      </c>
    </row>
    <row r="118" spans="21:24" x14ac:dyDescent="0.25">
      <c r="U118" t="s">
        <v>739</v>
      </c>
      <c r="V118" t="s">
        <v>739</v>
      </c>
      <c r="W118" t="s">
        <v>739</v>
      </c>
      <c r="X118" t="s">
        <v>739</v>
      </c>
    </row>
    <row r="119" spans="21:24" x14ac:dyDescent="0.25">
      <c r="U119" t="s">
        <v>740</v>
      </c>
      <c r="V119" t="s">
        <v>740</v>
      </c>
      <c r="W119" t="s">
        <v>740</v>
      </c>
      <c r="X119" t="s">
        <v>740</v>
      </c>
    </row>
    <row r="120" spans="21:24" x14ac:dyDescent="0.25">
      <c r="U120" t="s">
        <v>741</v>
      </c>
      <c r="V120" t="s">
        <v>741</v>
      </c>
      <c r="W120" t="s">
        <v>741</v>
      </c>
      <c r="X120" t="s">
        <v>741</v>
      </c>
    </row>
    <row r="121" spans="21:24" x14ac:dyDescent="0.25">
      <c r="U121" t="s">
        <v>742</v>
      </c>
      <c r="V121" t="s">
        <v>742</v>
      </c>
      <c r="W121" t="s">
        <v>742</v>
      </c>
      <c r="X121" t="s">
        <v>742</v>
      </c>
    </row>
    <row r="122" spans="21:24" x14ac:dyDescent="0.25">
      <c r="U122" t="s">
        <v>743</v>
      </c>
      <c r="V122" t="s">
        <v>743</v>
      </c>
      <c r="W122" t="s">
        <v>743</v>
      </c>
      <c r="X122" t="s">
        <v>743</v>
      </c>
    </row>
    <row r="123" spans="21:24" x14ac:dyDescent="0.25">
      <c r="U123" t="s">
        <v>744</v>
      </c>
      <c r="V123" t="s">
        <v>744</v>
      </c>
      <c r="W123" t="s">
        <v>744</v>
      </c>
      <c r="X123" t="s">
        <v>744</v>
      </c>
    </row>
    <row r="124" spans="21:24" x14ac:dyDescent="0.25">
      <c r="U124" t="s">
        <v>745</v>
      </c>
      <c r="V124" t="s">
        <v>745</v>
      </c>
      <c r="W124" t="s">
        <v>745</v>
      </c>
      <c r="X124" t="s">
        <v>745</v>
      </c>
    </row>
    <row r="125" spans="21:24" x14ac:dyDescent="0.25">
      <c r="U125" t="s">
        <v>746</v>
      </c>
      <c r="V125" t="s">
        <v>746</v>
      </c>
      <c r="W125" t="s">
        <v>746</v>
      </c>
      <c r="X125" t="s">
        <v>746</v>
      </c>
    </row>
    <row r="126" spans="21:24" x14ac:dyDescent="0.25">
      <c r="U126" t="s">
        <v>747</v>
      </c>
      <c r="V126" t="s">
        <v>747</v>
      </c>
      <c r="W126" t="s">
        <v>747</v>
      </c>
      <c r="X126" t="s">
        <v>747</v>
      </c>
    </row>
    <row r="127" spans="21:24" x14ac:dyDescent="0.25">
      <c r="U127" t="s">
        <v>748</v>
      </c>
      <c r="V127" t="s">
        <v>748</v>
      </c>
      <c r="W127" t="s">
        <v>748</v>
      </c>
      <c r="X127" t="s">
        <v>748</v>
      </c>
    </row>
    <row r="128" spans="21:24" x14ac:dyDescent="0.25">
      <c r="U128" t="s">
        <v>749</v>
      </c>
      <c r="V128" t="s">
        <v>749</v>
      </c>
      <c r="W128" t="s">
        <v>749</v>
      </c>
      <c r="X128" t="s">
        <v>749</v>
      </c>
    </row>
    <row r="129" spans="21:24" x14ac:dyDescent="0.25">
      <c r="U129" t="s">
        <v>750</v>
      </c>
      <c r="V129" t="s">
        <v>750</v>
      </c>
      <c r="W129" t="s">
        <v>750</v>
      </c>
      <c r="X129" t="s">
        <v>750</v>
      </c>
    </row>
    <row r="130" spans="21:24" x14ac:dyDescent="0.25">
      <c r="U130" t="s">
        <v>751</v>
      </c>
      <c r="V130" t="s">
        <v>751</v>
      </c>
      <c r="W130" t="s">
        <v>751</v>
      </c>
      <c r="X130" t="s">
        <v>751</v>
      </c>
    </row>
    <row r="131" spans="21:24" x14ac:dyDescent="0.25">
      <c r="U131" t="s">
        <v>752</v>
      </c>
      <c r="V131" t="s">
        <v>752</v>
      </c>
      <c r="W131" t="s">
        <v>752</v>
      </c>
      <c r="X131" t="s">
        <v>752</v>
      </c>
    </row>
    <row r="132" spans="21:24" x14ac:dyDescent="0.25">
      <c r="U132" t="s">
        <v>753</v>
      </c>
      <c r="V132" t="s">
        <v>753</v>
      </c>
      <c r="W132" t="s">
        <v>753</v>
      </c>
      <c r="X132" t="s">
        <v>753</v>
      </c>
    </row>
    <row r="133" spans="21:24" x14ac:dyDescent="0.25">
      <c r="U133" t="s">
        <v>754</v>
      </c>
      <c r="V133" t="s">
        <v>754</v>
      </c>
      <c r="W133" t="s">
        <v>754</v>
      </c>
      <c r="X133" t="s">
        <v>754</v>
      </c>
    </row>
    <row r="134" spans="21:24" x14ac:dyDescent="0.25">
      <c r="U134" t="s">
        <v>755</v>
      </c>
      <c r="V134" t="s">
        <v>755</v>
      </c>
      <c r="W134" t="s">
        <v>755</v>
      </c>
      <c r="X134" t="s">
        <v>755</v>
      </c>
    </row>
    <row r="135" spans="21:24" x14ac:dyDescent="0.25">
      <c r="U135" t="s">
        <v>756</v>
      </c>
      <c r="V135" t="s">
        <v>756</v>
      </c>
      <c r="W135" t="s">
        <v>756</v>
      </c>
      <c r="X135" t="s">
        <v>756</v>
      </c>
    </row>
    <row r="136" spans="21:24" x14ac:dyDescent="0.25">
      <c r="U136" t="s">
        <v>757</v>
      </c>
      <c r="V136" t="s">
        <v>757</v>
      </c>
      <c r="W136" t="s">
        <v>757</v>
      </c>
      <c r="X136" t="s">
        <v>757</v>
      </c>
    </row>
    <row r="137" spans="21:24" x14ac:dyDescent="0.25">
      <c r="U137" t="s">
        <v>758</v>
      </c>
      <c r="V137" t="s">
        <v>758</v>
      </c>
      <c r="W137" t="s">
        <v>758</v>
      </c>
      <c r="X137" t="s">
        <v>758</v>
      </c>
    </row>
    <row r="138" spans="21:24" x14ac:dyDescent="0.25">
      <c r="U138" t="s">
        <v>759</v>
      </c>
      <c r="V138" t="s">
        <v>759</v>
      </c>
      <c r="W138" t="s">
        <v>759</v>
      </c>
      <c r="X138" t="s">
        <v>759</v>
      </c>
    </row>
    <row r="139" spans="21:24" x14ac:dyDescent="0.25">
      <c r="U139" t="s">
        <v>760</v>
      </c>
      <c r="V139" t="s">
        <v>760</v>
      </c>
      <c r="W139" t="s">
        <v>760</v>
      </c>
      <c r="X139" t="s">
        <v>760</v>
      </c>
    </row>
    <row r="140" spans="21:24" x14ac:dyDescent="0.25">
      <c r="U140" t="s">
        <v>761</v>
      </c>
      <c r="V140" t="s">
        <v>761</v>
      </c>
      <c r="W140" t="s">
        <v>761</v>
      </c>
      <c r="X140" t="s">
        <v>761</v>
      </c>
    </row>
    <row r="141" spans="21:24" x14ac:dyDescent="0.25">
      <c r="U141" t="s">
        <v>762</v>
      </c>
      <c r="V141" t="s">
        <v>762</v>
      </c>
      <c r="W141" t="s">
        <v>762</v>
      </c>
      <c r="X141" t="s">
        <v>762</v>
      </c>
    </row>
    <row r="142" spans="21:24" x14ac:dyDescent="0.25">
      <c r="U142" t="s">
        <v>763</v>
      </c>
      <c r="V142" t="s">
        <v>763</v>
      </c>
      <c r="W142" t="s">
        <v>763</v>
      </c>
      <c r="X142" t="s">
        <v>763</v>
      </c>
    </row>
    <row r="143" spans="21:24" x14ac:dyDescent="0.25">
      <c r="U143" t="s">
        <v>764</v>
      </c>
      <c r="V143" t="s">
        <v>764</v>
      </c>
      <c r="W143" t="s">
        <v>764</v>
      </c>
      <c r="X143" t="s">
        <v>764</v>
      </c>
    </row>
    <row r="144" spans="21:24" x14ac:dyDescent="0.25">
      <c r="U144" t="s">
        <v>765</v>
      </c>
      <c r="V144" t="s">
        <v>765</v>
      </c>
      <c r="W144" t="s">
        <v>765</v>
      </c>
      <c r="X144" t="s">
        <v>765</v>
      </c>
    </row>
    <row r="145" spans="21:24" x14ac:dyDescent="0.25">
      <c r="U145" t="s">
        <v>766</v>
      </c>
      <c r="V145" t="s">
        <v>766</v>
      </c>
      <c r="W145" t="s">
        <v>766</v>
      </c>
      <c r="X145" t="s">
        <v>766</v>
      </c>
    </row>
    <row r="146" spans="21:24" x14ac:dyDescent="0.25">
      <c r="U146" t="s">
        <v>767</v>
      </c>
      <c r="V146" t="s">
        <v>767</v>
      </c>
      <c r="W146" t="s">
        <v>767</v>
      </c>
      <c r="X146" t="s">
        <v>767</v>
      </c>
    </row>
    <row r="147" spans="21:24" x14ac:dyDescent="0.25">
      <c r="U147" t="s">
        <v>768</v>
      </c>
      <c r="V147" t="s">
        <v>768</v>
      </c>
      <c r="W147" t="s">
        <v>768</v>
      </c>
      <c r="X147" t="s">
        <v>768</v>
      </c>
    </row>
    <row r="148" spans="21:24" x14ac:dyDescent="0.25">
      <c r="U148" t="s">
        <v>769</v>
      </c>
      <c r="V148" t="s">
        <v>769</v>
      </c>
      <c r="W148" t="s">
        <v>769</v>
      </c>
      <c r="X148" t="s">
        <v>769</v>
      </c>
    </row>
    <row r="149" spans="21:24" x14ac:dyDescent="0.25">
      <c r="U149" t="s">
        <v>770</v>
      </c>
      <c r="V149" t="s">
        <v>770</v>
      </c>
      <c r="W149" t="s">
        <v>770</v>
      </c>
      <c r="X149" t="s">
        <v>770</v>
      </c>
    </row>
    <row r="150" spans="21:24" x14ac:dyDescent="0.25">
      <c r="U150" t="s">
        <v>771</v>
      </c>
      <c r="V150" t="s">
        <v>771</v>
      </c>
      <c r="W150" t="s">
        <v>771</v>
      </c>
      <c r="X150" t="s">
        <v>771</v>
      </c>
    </row>
    <row r="151" spans="21:24" x14ac:dyDescent="0.25">
      <c r="U151" t="s">
        <v>772</v>
      </c>
      <c r="V151" t="s">
        <v>772</v>
      </c>
      <c r="W151" t="s">
        <v>772</v>
      </c>
      <c r="X151" t="s">
        <v>772</v>
      </c>
    </row>
    <row r="152" spans="21:24" x14ac:dyDescent="0.25">
      <c r="U152" t="s">
        <v>773</v>
      </c>
      <c r="V152" t="s">
        <v>773</v>
      </c>
      <c r="W152" t="s">
        <v>773</v>
      </c>
      <c r="X152" t="s">
        <v>773</v>
      </c>
    </row>
    <row r="153" spans="21:24" x14ac:dyDescent="0.25">
      <c r="U153" t="s">
        <v>774</v>
      </c>
      <c r="V153" t="s">
        <v>774</v>
      </c>
      <c r="W153" t="s">
        <v>774</v>
      </c>
      <c r="X153" t="s">
        <v>774</v>
      </c>
    </row>
    <row r="154" spans="21:24" x14ac:dyDescent="0.25">
      <c r="U154" t="s">
        <v>775</v>
      </c>
      <c r="V154" t="s">
        <v>775</v>
      </c>
      <c r="W154" t="s">
        <v>775</v>
      </c>
      <c r="X154" t="s">
        <v>775</v>
      </c>
    </row>
    <row r="155" spans="21:24" x14ac:dyDescent="0.25">
      <c r="U155" t="s">
        <v>776</v>
      </c>
      <c r="V155" t="s">
        <v>776</v>
      </c>
      <c r="W155" t="s">
        <v>776</v>
      </c>
      <c r="X155" t="s">
        <v>776</v>
      </c>
    </row>
    <row r="156" spans="21:24" x14ac:dyDescent="0.25">
      <c r="U156" t="s">
        <v>777</v>
      </c>
      <c r="V156" t="s">
        <v>777</v>
      </c>
      <c r="W156" t="s">
        <v>777</v>
      </c>
      <c r="X156" t="s">
        <v>777</v>
      </c>
    </row>
    <row r="157" spans="21:24" x14ac:dyDescent="0.25">
      <c r="U157" t="s">
        <v>778</v>
      </c>
      <c r="V157" t="s">
        <v>778</v>
      </c>
      <c r="W157" t="s">
        <v>778</v>
      </c>
      <c r="X157" t="s">
        <v>778</v>
      </c>
    </row>
    <row r="158" spans="21:24" x14ac:dyDescent="0.25">
      <c r="U158" t="s">
        <v>779</v>
      </c>
      <c r="V158" t="s">
        <v>779</v>
      </c>
      <c r="W158" t="s">
        <v>779</v>
      </c>
      <c r="X158" t="s">
        <v>779</v>
      </c>
    </row>
    <row r="159" spans="21:24" x14ac:dyDescent="0.25">
      <c r="U159" t="s">
        <v>780</v>
      </c>
      <c r="V159" t="s">
        <v>780</v>
      </c>
      <c r="W159" t="s">
        <v>780</v>
      </c>
      <c r="X159" t="s">
        <v>780</v>
      </c>
    </row>
    <row r="160" spans="21:24" x14ac:dyDescent="0.25">
      <c r="U160" t="s">
        <v>781</v>
      </c>
      <c r="V160" t="s">
        <v>781</v>
      </c>
      <c r="W160" t="s">
        <v>781</v>
      </c>
      <c r="X160" t="s">
        <v>781</v>
      </c>
    </row>
    <row r="161" spans="21:24" x14ac:dyDescent="0.25">
      <c r="U161" t="s">
        <v>782</v>
      </c>
      <c r="V161" t="s">
        <v>782</v>
      </c>
      <c r="W161" t="s">
        <v>782</v>
      </c>
      <c r="X161" t="s">
        <v>782</v>
      </c>
    </row>
    <row r="162" spans="21:24" x14ac:dyDescent="0.25">
      <c r="U162" t="s">
        <v>783</v>
      </c>
      <c r="V162" t="s">
        <v>783</v>
      </c>
      <c r="W162" t="s">
        <v>783</v>
      </c>
      <c r="X162" t="s">
        <v>783</v>
      </c>
    </row>
    <row r="163" spans="21:24" x14ac:dyDescent="0.25">
      <c r="U163" t="s">
        <v>784</v>
      </c>
      <c r="V163" t="s">
        <v>784</v>
      </c>
      <c r="W163" t="s">
        <v>784</v>
      </c>
      <c r="X163" t="s">
        <v>784</v>
      </c>
    </row>
    <row r="164" spans="21:24" x14ac:dyDescent="0.25">
      <c r="U164" t="s">
        <v>785</v>
      </c>
      <c r="V164" t="s">
        <v>785</v>
      </c>
      <c r="W164" t="s">
        <v>785</v>
      </c>
      <c r="X164" t="s">
        <v>785</v>
      </c>
    </row>
    <row r="165" spans="21:24" x14ac:dyDescent="0.25">
      <c r="U165" t="s">
        <v>786</v>
      </c>
      <c r="V165" t="s">
        <v>786</v>
      </c>
      <c r="W165" t="s">
        <v>786</v>
      </c>
      <c r="X165" t="s">
        <v>786</v>
      </c>
    </row>
    <row r="166" spans="21:24" x14ac:dyDescent="0.25">
      <c r="U166" t="s">
        <v>787</v>
      </c>
      <c r="V166" t="s">
        <v>787</v>
      </c>
      <c r="W166" t="s">
        <v>787</v>
      </c>
      <c r="X166" t="s">
        <v>787</v>
      </c>
    </row>
    <row r="167" spans="21:24" x14ac:dyDescent="0.25">
      <c r="U167" t="s">
        <v>788</v>
      </c>
      <c r="V167" t="s">
        <v>788</v>
      </c>
      <c r="W167" t="s">
        <v>788</v>
      </c>
      <c r="X167" t="s">
        <v>788</v>
      </c>
    </row>
    <row r="168" spans="21:24" x14ac:dyDescent="0.25">
      <c r="U168" t="s">
        <v>789</v>
      </c>
      <c r="V168" t="s">
        <v>789</v>
      </c>
      <c r="W168" t="s">
        <v>789</v>
      </c>
      <c r="X168" t="s">
        <v>789</v>
      </c>
    </row>
    <row r="169" spans="21:24" x14ac:dyDescent="0.25">
      <c r="U169" t="s">
        <v>790</v>
      </c>
      <c r="V169" t="s">
        <v>790</v>
      </c>
      <c r="W169" t="s">
        <v>790</v>
      </c>
      <c r="X169" t="s">
        <v>790</v>
      </c>
    </row>
    <row r="170" spans="21:24" x14ac:dyDescent="0.25">
      <c r="U170" t="s">
        <v>791</v>
      </c>
      <c r="V170" t="s">
        <v>791</v>
      </c>
      <c r="W170" t="s">
        <v>791</v>
      </c>
      <c r="X170" t="s">
        <v>791</v>
      </c>
    </row>
    <row r="171" spans="21:24" x14ac:dyDescent="0.25">
      <c r="U171" t="s">
        <v>792</v>
      </c>
      <c r="V171" t="s">
        <v>792</v>
      </c>
      <c r="W171" t="s">
        <v>792</v>
      </c>
      <c r="X171" t="s">
        <v>792</v>
      </c>
    </row>
    <row r="172" spans="21:24" x14ac:dyDescent="0.25">
      <c r="U172" t="s">
        <v>793</v>
      </c>
      <c r="V172" t="s">
        <v>793</v>
      </c>
      <c r="W172" t="s">
        <v>793</v>
      </c>
      <c r="X172" t="s">
        <v>793</v>
      </c>
    </row>
    <row r="173" spans="21:24" x14ac:dyDescent="0.25">
      <c r="U173" t="s">
        <v>794</v>
      </c>
      <c r="V173" t="s">
        <v>794</v>
      </c>
      <c r="W173" t="s">
        <v>794</v>
      </c>
      <c r="X173" t="s">
        <v>794</v>
      </c>
    </row>
    <row r="174" spans="21:24" x14ac:dyDescent="0.25">
      <c r="U174" t="s">
        <v>795</v>
      </c>
      <c r="V174" t="s">
        <v>795</v>
      </c>
      <c r="W174" t="s">
        <v>795</v>
      </c>
      <c r="X174" t="s">
        <v>795</v>
      </c>
    </row>
    <row r="175" spans="21:24" x14ac:dyDescent="0.25">
      <c r="U175" t="s">
        <v>796</v>
      </c>
      <c r="V175" t="s">
        <v>796</v>
      </c>
      <c r="W175" t="s">
        <v>796</v>
      </c>
      <c r="X175" t="s">
        <v>796</v>
      </c>
    </row>
    <row r="176" spans="21:24" x14ac:dyDescent="0.25">
      <c r="U176" t="s">
        <v>797</v>
      </c>
      <c r="V176" t="s">
        <v>797</v>
      </c>
      <c r="W176" t="s">
        <v>797</v>
      </c>
      <c r="X176" t="s">
        <v>797</v>
      </c>
    </row>
    <row r="177" spans="21:24" x14ac:dyDescent="0.25">
      <c r="U177" t="s">
        <v>798</v>
      </c>
      <c r="V177" t="s">
        <v>798</v>
      </c>
      <c r="W177" t="s">
        <v>798</v>
      </c>
      <c r="X177" t="s">
        <v>798</v>
      </c>
    </row>
    <row r="178" spans="21:24" x14ac:dyDescent="0.25">
      <c r="U178" t="s">
        <v>799</v>
      </c>
      <c r="V178" t="s">
        <v>799</v>
      </c>
      <c r="W178" t="s">
        <v>799</v>
      </c>
      <c r="X178" t="s">
        <v>799</v>
      </c>
    </row>
    <row r="179" spans="21:24" x14ac:dyDescent="0.25">
      <c r="U179" t="s">
        <v>800</v>
      </c>
      <c r="V179" t="s">
        <v>800</v>
      </c>
      <c r="W179" t="s">
        <v>800</v>
      </c>
      <c r="X179" t="s">
        <v>800</v>
      </c>
    </row>
    <row r="180" spans="21:24" x14ac:dyDescent="0.25">
      <c r="U180" t="s">
        <v>801</v>
      </c>
      <c r="V180" t="s">
        <v>801</v>
      </c>
      <c r="W180" t="s">
        <v>801</v>
      </c>
      <c r="X180" t="s">
        <v>801</v>
      </c>
    </row>
    <row r="181" spans="21:24" x14ac:dyDescent="0.25">
      <c r="U181" t="s">
        <v>802</v>
      </c>
      <c r="V181" t="s">
        <v>802</v>
      </c>
      <c r="W181" t="s">
        <v>802</v>
      </c>
      <c r="X181" t="s">
        <v>802</v>
      </c>
    </row>
    <row r="182" spans="21:24" x14ac:dyDescent="0.25">
      <c r="U182" t="s">
        <v>803</v>
      </c>
      <c r="V182" t="s">
        <v>803</v>
      </c>
      <c r="W182" t="s">
        <v>803</v>
      </c>
      <c r="X182" t="s">
        <v>803</v>
      </c>
    </row>
    <row r="183" spans="21:24" x14ac:dyDescent="0.25">
      <c r="U183" t="s">
        <v>804</v>
      </c>
      <c r="V183" t="s">
        <v>804</v>
      </c>
      <c r="W183" t="s">
        <v>804</v>
      </c>
      <c r="X183" t="s">
        <v>804</v>
      </c>
    </row>
    <row r="184" spans="21:24" x14ac:dyDescent="0.25">
      <c r="U184" t="s">
        <v>805</v>
      </c>
      <c r="V184" t="s">
        <v>805</v>
      </c>
      <c r="W184" t="s">
        <v>805</v>
      </c>
      <c r="X184" t="s">
        <v>805</v>
      </c>
    </row>
    <row r="185" spans="21:24" x14ac:dyDescent="0.25">
      <c r="U185" t="s">
        <v>806</v>
      </c>
      <c r="V185" t="s">
        <v>806</v>
      </c>
      <c r="W185" t="s">
        <v>806</v>
      </c>
      <c r="X185" t="s">
        <v>806</v>
      </c>
    </row>
    <row r="186" spans="21:24" x14ac:dyDescent="0.25">
      <c r="U186" t="s">
        <v>807</v>
      </c>
      <c r="V186" t="s">
        <v>807</v>
      </c>
      <c r="W186" t="s">
        <v>807</v>
      </c>
      <c r="X186" t="s">
        <v>807</v>
      </c>
    </row>
    <row r="187" spans="21:24" x14ac:dyDescent="0.25">
      <c r="U187" t="s">
        <v>808</v>
      </c>
      <c r="V187" t="s">
        <v>808</v>
      </c>
      <c r="W187" t="s">
        <v>808</v>
      </c>
      <c r="X187" t="s">
        <v>808</v>
      </c>
    </row>
    <row r="188" spans="21:24" x14ac:dyDescent="0.25">
      <c r="U188" t="s">
        <v>809</v>
      </c>
      <c r="V188" t="s">
        <v>809</v>
      </c>
      <c r="W188" t="s">
        <v>809</v>
      </c>
      <c r="X188" t="s">
        <v>809</v>
      </c>
    </row>
    <row r="189" spans="21:24" x14ac:dyDescent="0.25">
      <c r="U189" t="s">
        <v>810</v>
      </c>
      <c r="V189" t="s">
        <v>810</v>
      </c>
      <c r="W189" t="s">
        <v>810</v>
      </c>
      <c r="X189" t="s">
        <v>810</v>
      </c>
    </row>
    <row r="190" spans="21:24" x14ac:dyDescent="0.25">
      <c r="U190" t="s">
        <v>811</v>
      </c>
      <c r="V190" t="s">
        <v>811</v>
      </c>
      <c r="W190" t="s">
        <v>811</v>
      </c>
      <c r="X190" t="s">
        <v>811</v>
      </c>
    </row>
    <row r="191" spans="21:24" x14ac:dyDescent="0.25">
      <c r="U191" t="s">
        <v>812</v>
      </c>
      <c r="V191" t="s">
        <v>812</v>
      </c>
      <c r="W191" t="s">
        <v>812</v>
      </c>
      <c r="X191" t="s">
        <v>812</v>
      </c>
    </row>
    <row r="192" spans="21:24" x14ac:dyDescent="0.25">
      <c r="U192" t="s">
        <v>813</v>
      </c>
      <c r="V192" t="s">
        <v>813</v>
      </c>
      <c r="W192" t="s">
        <v>813</v>
      </c>
      <c r="X192" t="s">
        <v>813</v>
      </c>
    </row>
    <row r="193" spans="21:24" x14ac:dyDescent="0.25">
      <c r="U193" t="s">
        <v>814</v>
      </c>
      <c r="V193" t="s">
        <v>814</v>
      </c>
      <c r="W193" t="s">
        <v>814</v>
      </c>
      <c r="X193" t="s">
        <v>814</v>
      </c>
    </row>
    <row r="194" spans="21:24" x14ac:dyDescent="0.25">
      <c r="U194" t="s">
        <v>815</v>
      </c>
      <c r="V194" t="s">
        <v>815</v>
      </c>
      <c r="W194" t="s">
        <v>815</v>
      </c>
      <c r="X194" t="s">
        <v>815</v>
      </c>
    </row>
    <row r="195" spans="21:24" x14ac:dyDescent="0.25">
      <c r="U195" t="s">
        <v>816</v>
      </c>
      <c r="V195" t="s">
        <v>816</v>
      </c>
      <c r="W195" t="s">
        <v>816</v>
      </c>
      <c r="X195" t="s">
        <v>816</v>
      </c>
    </row>
    <row r="196" spans="21:24" x14ac:dyDescent="0.25">
      <c r="U196" t="s">
        <v>817</v>
      </c>
      <c r="V196" t="s">
        <v>817</v>
      </c>
      <c r="W196" t="s">
        <v>817</v>
      </c>
      <c r="X196" t="s">
        <v>817</v>
      </c>
    </row>
    <row r="197" spans="21:24" x14ac:dyDescent="0.25">
      <c r="U197" t="s">
        <v>818</v>
      </c>
      <c r="V197" t="s">
        <v>818</v>
      </c>
      <c r="W197" t="s">
        <v>818</v>
      </c>
      <c r="X197" t="s">
        <v>818</v>
      </c>
    </row>
    <row r="198" spans="21:24" x14ac:dyDescent="0.25">
      <c r="U198" t="s">
        <v>819</v>
      </c>
      <c r="V198" t="s">
        <v>819</v>
      </c>
      <c r="W198" t="s">
        <v>819</v>
      </c>
      <c r="X198" t="s">
        <v>819</v>
      </c>
    </row>
    <row r="199" spans="21:24" x14ac:dyDescent="0.25">
      <c r="U199" t="s">
        <v>820</v>
      </c>
      <c r="V199" t="s">
        <v>820</v>
      </c>
      <c r="W199" t="s">
        <v>820</v>
      </c>
      <c r="X199" t="s">
        <v>820</v>
      </c>
    </row>
    <row r="200" spans="21:24" x14ac:dyDescent="0.25">
      <c r="U200" t="s">
        <v>821</v>
      </c>
      <c r="V200" t="s">
        <v>821</v>
      </c>
      <c r="W200" t="s">
        <v>821</v>
      </c>
      <c r="X200" t="s">
        <v>821</v>
      </c>
    </row>
    <row r="201" spans="21:24" x14ac:dyDescent="0.25">
      <c r="U201" t="s">
        <v>822</v>
      </c>
      <c r="V201" t="s">
        <v>822</v>
      </c>
      <c r="W201" t="s">
        <v>822</v>
      </c>
      <c r="X201" t="s">
        <v>822</v>
      </c>
    </row>
    <row r="202" spans="21:24" x14ac:dyDescent="0.25">
      <c r="U202" t="s">
        <v>823</v>
      </c>
      <c r="V202" t="s">
        <v>823</v>
      </c>
      <c r="W202" t="s">
        <v>823</v>
      </c>
      <c r="X202" t="s">
        <v>823</v>
      </c>
    </row>
    <row r="203" spans="21:24" x14ac:dyDescent="0.25">
      <c r="U203" t="s">
        <v>824</v>
      </c>
      <c r="V203" t="s">
        <v>824</v>
      </c>
      <c r="W203" t="s">
        <v>824</v>
      </c>
      <c r="X203" t="s">
        <v>824</v>
      </c>
    </row>
    <row r="204" spans="21:24" x14ac:dyDescent="0.25">
      <c r="U204" t="s">
        <v>825</v>
      </c>
      <c r="V204" t="s">
        <v>825</v>
      </c>
      <c r="W204" t="s">
        <v>825</v>
      </c>
      <c r="X204" t="s">
        <v>825</v>
      </c>
    </row>
    <row r="205" spans="21:24" x14ac:dyDescent="0.25">
      <c r="U205" t="s">
        <v>826</v>
      </c>
      <c r="V205" t="s">
        <v>826</v>
      </c>
      <c r="W205" t="s">
        <v>826</v>
      </c>
      <c r="X205" t="s">
        <v>826</v>
      </c>
    </row>
    <row r="206" spans="21:24" x14ac:dyDescent="0.25">
      <c r="U206" t="s">
        <v>827</v>
      </c>
      <c r="V206" t="s">
        <v>827</v>
      </c>
      <c r="W206" t="s">
        <v>827</v>
      </c>
      <c r="X206" t="s">
        <v>827</v>
      </c>
    </row>
    <row r="207" spans="21:24" x14ac:dyDescent="0.25">
      <c r="U207" t="s">
        <v>828</v>
      </c>
      <c r="V207" t="s">
        <v>828</v>
      </c>
      <c r="W207" t="s">
        <v>828</v>
      </c>
      <c r="X207" t="s">
        <v>828</v>
      </c>
    </row>
    <row r="208" spans="21:24" x14ac:dyDescent="0.25">
      <c r="U208" t="s">
        <v>829</v>
      </c>
      <c r="V208" t="s">
        <v>829</v>
      </c>
      <c r="W208" t="s">
        <v>829</v>
      </c>
      <c r="X208" t="s">
        <v>829</v>
      </c>
    </row>
    <row r="209" spans="21:24" x14ac:dyDescent="0.25">
      <c r="U209" t="s">
        <v>830</v>
      </c>
      <c r="V209" t="s">
        <v>830</v>
      </c>
      <c r="W209" t="s">
        <v>830</v>
      </c>
      <c r="X209" t="s">
        <v>830</v>
      </c>
    </row>
    <row r="210" spans="21:24" x14ac:dyDescent="0.25">
      <c r="U210" t="s">
        <v>831</v>
      </c>
      <c r="V210" t="s">
        <v>831</v>
      </c>
      <c r="W210" t="s">
        <v>831</v>
      </c>
      <c r="X210" t="s">
        <v>831</v>
      </c>
    </row>
    <row r="211" spans="21:24" x14ac:dyDescent="0.25">
      <c r="U211" t="s">
        <v>832</v>
      </c>
      <c r="V211" t="s">
        <v>832</v>
      </c>
      <c r="W211" t="s">
        <v>832</v>
      </c>
      <c r="X211" t="s">
        <v>832</v>
      </c>
    </row>
    <row r="212" spans="21:24" x14ac:dyDescent="0.25">
      <c r="U212" t="s">
        <v>833</v>
      </c>
      <c r="V212" t="s">
        <v>833</v>
      </c>
      <c r="W212" t="s">
        <v>833</v>
      </c>
      <c r="X212" t="s">
        <v>833</v>
      </c>
    </row>
    <row r="213" spans="21:24" x14ac:dyDescent="0.25">
      <c r="U213" t="s">
        <v>834</v>
      </c>
      <c r="V213" t="s">
        <v>834</v>
      </c>
      <c r="W213" t="s">
        <v>834</v>
      </c>
      <c r="X213" t="s">
        <v>834</v>
      </c>
    </row>
    <row r="214" spans="21:24" x14ac:dyDescent="0.25">
      <c r="U214" t="s">
        <v>835</v>
      </c>
      <c r="V214" t="s">
        <v>835</v>
      </c>
      <c r="W214" t="s">
        <v>835</v>
      </c>
      <c r="X214" t="s">
        <v>835</v>
      </c>
    </row>
    <row r="215" spans="21:24" x14ac:dyDescent="0.25">
      <c r="U215" t="s">
        <v>836</v>
      </c>
      <c r="V215" t="s">
        <v>836</v>
      </c>
      <c r="W215" t="s">
        <v>836</v>
      </c>
      <c r="X215" t="s">
        <v>836</v>
      </c>
    </row>
    <row r="216" spans="21:24" x14ac:dyDescent="0.25">
      <c r="U216" t="s">
        <v>837</v>
      </c>
      <c r="V216" t="s">
        <v>837</v>
      </c>
      <c r="W216" t="s">
        <v>837</v>
      </c>
      <c r="X216" t="s">
        <v>837</v>
      </c>
    </row>
    <row r="217" spans="21:24" x14ac:dyDescent="0.25">
      <c r="U217" t="s">
        <v>838</v>
      </c>
      <c r="V217" t="s">
        <v>838</v>
      </c>
      <c r="W217" t="s">
        <v>838</v>
      </c>
      <c r="X217" t="s">
        <v>838</v>
      </c>
    </row>
    <row r="218" spans="21:24" x14ac:dyDescent="0.25">
      <c r="U218" t="s">
        <v>839</v>
      </c>
      <c r="V218" t="s">
        <v>839</v>
      </c>
      <c r="W218" t="s">
        <v>839</v>
      </c>
      <c r="X218" t="s">
        <v>839</v>
      </c>
    </row>
    <row r="219" spans="21:24" x14ac:dyDescent="0.25">
      <c r="U219" t="s">
        <v>840</v>
      </c>
      <c r="V219" t="s">
        <v>840</v>
      </c>
      <c r="W219" t="s">
        <v>840</v>
      </c>
      <c r="X219" t="s">
        <v>840</v>
      </c>
    </row>
    <row r="220" spans="21:24" x14ac:dyDescent="0.25">
      <c r="U220" t="s">
        <v>841</v>
      </c>
      <c r="V220" t="s">
        <v>841</v>
      </c>
      <c r="W220" t="s">
        <v>841</v>
      </c>
      <c r="X220" t="s">
        <v>841</v>
      </c>
    </row>
    <row r="221" spans="21:24" x14ac:dyDescent="0.25">
      <c r="U221" t="s">
        <v>842</v>
      </c>
      <c r="V221" t="s">
        <v>842</v>
      </c>
      <c r="W221" t="s">
        <v>842</v>
      </c>
      <c r="X221" t="s">
        <v>842</v>
      </c>
    </row>
    <row r="222" spans="21:24" x14ac:dyDescent="0.25">
      <c r="U222" t="s">
        <v>843</v>
      </c>
      <c r="V222" t="s">
        <v>843</v>
      </c>
      <c r="W222" t="s">
        <v>843</v>
      </c>
      <c r="X222" t="s">
        <v>843</v>
      </c>
    </row>
    <row r="223" spans="21:24" x14ac:dyDescent="0.25">
      <c r="U223" t="s">
        <v>844</v>
      </c>
      <c r="V223" t="s">
        <v>844</v>
      </c>
      <c r="W223" t="s">
        <v>844</v>
      </c>
      <c r="X223" t="s">
        <v>844</v>
      </c>
    </row>
    <row r="224" spans="21:24" x14ac:dyDescent="0.25">
      <c r="U224" t="s">
        <v>845</v>
      </c>
      <c r="V224" t="s">
        <v>845</v>
      </c>
      <c r="W224" t="s">
        <v>845</v>
      </c>
      <c r="X224" t="s">
        <v>845</v>
      </c>
    </row>
    <row r="225" spans="21:24" x14ac:dyDescent="0.25">
      <c r="U225" t="s">
        <v>846</v>
      </c>
      <c r="V225" t="s">
        <v>846</v>
      </c>
      <c r="W225" t="s">
        <v>846</v>
      </c>
      <c r="X225" t="s">
        <v>846</v>
      </c>
    </row>
    <row r="226" spans="21:24" x14ac:dyDescent="0.25">
      <c r="U226" t="s">
        <v>847</v>
      </c>
      <c r="V226" t="s">
        <v>847</v>
      </c>
      <c r="W226" t="s">
        <v>847</v>
      </c>
      <c r="X226" t="s">
        <v>847</v>
      </c>
    </row>
    <row r="227" spans="21:24" x14ac:dyDescent="0.25">
      <c r="U227" t="s">
        <v>848</v>
      </c>
      <c r="V227" t="s">
        <v>848</v>
      </c>
      <c r="W227" t="s">
        <v>848</v>
      </c>
      <c r="X227" t="s">
        <v>848</v>
      </c>
    </row>
    <row r="228" spans="21:24" x14ac:dyDescent="0.25">
      <c r="U228" t="s">
        <v>849</v>
      </c>
      <c r="V228" t="s">
        <v>849</v>
      </c>
      <c r="W228" t="s">
        <v>849</v>
      </c>
      <c r="X228" t="s">
        <v>849</v>
      </c>
    </row>
    <row r="229" spans="21:24" x14ac:dyDescent="0.25">
      <c r="U229" t="s">
        <v>850</v>
      </c>
      <c r="V229" t="s">
        <v>850</v>
      </c>
      <c r="W229" t="s">
        <v>850</v>
      </c>
      <c r="X229" t="s">
        <v>850</v>
      </c>
    </row>
    <row r="230" spans="21:24" x14ac:dyDescent="0.25">
      <c r="U230" t="s">
        <v>851</v>
      </c>
      <c r="V230" t="s">
        <v>851</v>
      </c>
      <c r="W230" t="s">
        <v>851</v>
      </c>
      <c r="X230" t="s">
        <v>851</v>
      </c>
    </row>
    <row r="231" spans="21:24" x14ac:dyDescent="0.25">
      <c r="U231" t="s">
        <v>852</v>
      </c>
      <c r="V231" t="s">
        <v>852</v>
      </c>
      <c r="W231" t="s">
        <v>852</v>
      </c>
      <c r="X231" t="s">
        <v>852</v>
      </c>
    </row>
    <row r="232" spans="21:24" x14ac:dyDescent="0.25">
      <c r="U232" t="s">
        <v>853</v>
      </c>
      <c r="V232" t="s">
        <v>853</v>
      </c>
      <c r="W232" t="s">
        <v>853</v>
      </c>
      <c r="X232" t="s">
        <v>853</v>
      </c>
    </row>
    <row r="233" spans="21:24" x14ac:dyDescent="0.25">
      <c r="U233" t="s">
        <v>854</v>
      </c>
      <c r="V233" t="s">
        <v>854</v>
      </c>
      <c r="W233" t="s">
        <v>854</v>
      </c>
      <c r="X233" t="s">
        <v>854</v>
      </c>
    </row>
    <row r="234" spans="21:24" x14ac:dyDescent="0.25">
      <c r="U234" t="s">
        <v>855</v>
      </c>
      <c r="V234" t="s">
        <v>855</v>
      </c>
      <c r="W234" t="s">
        <v>855</v>
      </c>
      <c r="X234" t="s">
        <v>855</v>
      </c>
    </row>
    <row r="235" spans="21:24" x14ac:dyDescent="0.25">
      <c r="U235" t="s">
        <v>856</v>
      </c>
      <c r="V235" t="s">
        <v>856</v>
      </c>
      <c r="W235" t="s">
        <v>856</v>
      </c>
      <c r="X235" t="s">
        <v>856</v>
      </c>
    </row>
    <row r="236" spans="21:24" x14ac:dyDescent="0.25">
      <c r="U236" t="s">
        <v>857</v>
      </c>
      <c r="V236" t="s">
        <v>857</v>
      </c>
      <c r="W236" t="s">
        <v>857</v>
      </c>
      <c r="X236" t="s">
        <v>857</v>
      </c>
    </row>
    <row r="237" spans="21:24" x14ac:dyDescent="0.25">
      <c r="U237" t="s">
        <v>858</v>
      </c>
      <c r="V237" t="s">
        <v>858</v>
      </c>
      <c r="W237" t="s">
        <v>858</v>
      </c>
      <c r="X237" t="s">
        <v>858</v>
      </c>
    </row>
    <row r="238" spans="21:24" x14ac:dyDescent="0.25">
      <c r="U238" t="s">
        <v>859</v>
      </c>
      <c r="V238" t="s">
        <v>859</v>
      </c>
      <c r="W238" t="s">
        <v>859</v>
      </c>
      <c r="X238" t="s">
        <v>859</v>
      </c>
    </row>
    <row r="239" spans="21:24" x14ac:dyDescent="0.25">
      <c r="U239" t="s">
        <v>860</v>
      </c>
      <c r="V239" t="s">
        <v>860</v>
      </c>
      <c r="W239" t="s">
        <v>860</v>
      </c>
      <c r="X239" t="s">
        <v>860</v>
      </c>
    </row>
    <row r="240" spans="21:24" x14ac:dyDescent="0.25">
      <c r="U240" t="s">
        <v>861</v>
      </c>
      <c r="V240" t="s">
        <v>861</v>
      </c>
      <c r="W240" t="s">
        <v>861</v>
      </c>
      <c r="X240" t="s">
        <v>861</v>
      </c>
    </row>
    <row r="241" spans="21:24" x14ac:dyDescent="0.25">
      <c r="U241" t="s">
        <v>862</v>
      </c>
      <c r="V241" t="s">
        <v>862</v>
      </c>
      <c r="W241" t="s">
        <v>862</v>
      </c>
      <c r="X241" t="s">
        <v>862</v>
      </c>
    </row>
    <row r="242" spans="21:24" x14ac:dyDescent="0.25">
      <c r="U242" t="s">
        <v>863</v>
      </c>
      <c r="V242" t="s">
        <v>863</v>
      </c>
      <c r="W242" t="s">
        <v>863</v>
      </c>
      <c r="X242" t="s">
        <v>863</v>
      </c>
    </row>
    <row r="243" spans="21:24" x14ac:dyDescent="0.25">
      <c r="U243" t="s">
        <v>864</v>
      </c>
      <c r="V243" t="s">
        <v>864</v>
      </c>
      <c r="W243" t="s">
        <v>864</v>
      </c>
      <c r="X243" t="s">
        <v>864</v>
      </c>
    </row>
    <row r="244" spans="21:24" x14ac:dyDescent="0.25">
      <c r="U244" t="s">
        <v>865</v>
      </c>
      <c r="V244" t="s">
        <v>865</v>
      </c>
      <c r="W244" t="s">
        <v>865</v>
      </c>
      <c r="X244" t="s">
        <v>865</v>
      </c>
    </row>
    <row r="245" spans="21:24" x14ac:dyDescent="0.25">
      <c r="U245" t="s">
        <v>866</v>
      </c>
      <c r="V245" t="s">
        <v>866</v>
      </c>
      <c r="W245" t="s">
        <v>866</v>
      </c>
      <c r="X245" t="s">
        <v>866</v>
      </c>
    </row>
    <row r="246" spans="21:24" x14ac:dyDescent="0.25">
      <c r="U246" t="s">
        <v>867</v>
      </c>
      <c r="V246" t="s">
        <v>867</v>
      </c>
      <c r="W246" t="s">
        <v>867</v>
      </c>
      <c r="X246" t="s">
        <v>867</v>
      </c>
    </row>
    <row r="247" spans="21:24" x14ac:dyDescent="0.25">
      <c r="U247" t="s">
        <v>868</v>
      </c>
      <c r="V247" t="s">
        <v>868</v>
      </c>
      <c r="W247" t="s">
        <v>868</v>
      </c>
      <c r="X247" t="s">
        <v>868</v>
      </c>
    </row>
    <row r="248" spans="21:24" x14ac:dyDescent="0.25">
      <c r="U248" t="s">
        <v>869</v>
      </c>
      <c r="V248" t="s">
        <v>869</v>
      </c>
      <c r="W248" t="s">
        <v>869</v>
      </c>
      <c r="X248" t="s">
        <v>869</v>
      </c>
    </row>
    <row r="249" spans="21:24" x14ac:dyDescent="0.25">
      <c r="U249" t="s">
        <v>870</v>
      </c>
      <c r="V249" t="s">
        <v>870</v>
      </c>
      <c r="W249" t="s">
        <v>870</v>
      </c>
      <c r="X249" t="s">
        <v>870</v>
      </c>
    </row>
    <row r="250" spans="21:24" x14ac:dyDescent="0.25">
      <c r="U250" t="s">
        <v>871</v>
      </c>
      <c r="V250" t="s">
        <v>871</v>
      </c>
      <c r="W250" t="s">
        <v>871</v>
      </c>
      <c r="X250" t="s">
        <v>871</v>
      </c>
    </row>
    <row r="251" spans="21:24" x14ac:dyDescent="0.25">
      <c r="U251" t="s">
        <v>872</v>
      </c>
      <c r="V251" t="s">
        <v>872</v>
      </c>
      <c r="W251" t="s">
        <v>872</v>
      </c>
      <c r="X251" t="s">
        <v>872</v>
      </c>
    </row>
    <row r="252" spans="21:24" x14ac:dyDescent="0.25">
      <c r="U252" t="s">
        <v>873</v>
      </c>
      <c r="V252" t="s">
        <v>873</v>
      </c>
      <c r="W252" t="s">
        <v>873</v>
      </c>
      <c r="X252" t="s">
        <v>873</v>
      </c>
    </row>
    <row r="253" spans="21:24" x14ac:dyDescent="0.25">
      <c r="U253" t="s">
        <v>874</v>
      </c>
      <c r="V253" t="s">
        <v>874</v>
      </c>
      <c r="W253" t="s">
        <v>874</v>
      </c>
      <c r="X253" t="s">
        <v>874</v>
      </c>
    </row>
    <row r="254" spans="21:24" x14ac:dyDescent="0.25">
      <c r="U254" t="s">
        <v>875</v>
      </c>
      <c r="V254" t="s">
        <v>875</v>
      </c>
      <c r="W254" t="s">
        <v>875</v>
      </c>
      <c r="X254" t="s">
        <v>875</v>
      </c>
    </row>
    <row r="255" spans="21:24" x14ac:dyDescent="0.25">
      <c r="U255" t="s">
        <v>876</v>
      </c>
      <c r="V255" t="s">
        <v>876</v>
      </c>
      <c r="W255" t="s">
        <v>876</v>
      </c>
      <c r="X255" t="s">
        <v>876</v>
      </c>
    </row>
    <row r="256" spans="21:24" x14ac:dyDescent="0.25">
      <c r="U256" t="s">
        <v>877</v>
      </c>
      <c r="V256" t="s">
        <v>877</v>
      </c>
      <c r="W256" t="s">
        <v>877</v>
      </c>
      <c r="X256" t="s">
        <v>877</v>
      </c>
    </row>
    <row r="257" spans="21:24" x14ac:dyDescent="0.25">
      <c r="U257" t="s">
        <v>878</v>
      </c>
      <c r="V257" t="s">
        <v>878</v>
      </c>
      <c r="W257" t="s">
        <v>878</v>
      </c>
      <c r="X257" t="s">
        <v>878</v>
      </c>
    </row>
    <row r="258" spans="21:24" x14ac:dyDescent="0.25">
      <c r="U258" t="s">
        <v>879</v>
      </c>
      <c r="V258" t="s">
        <v>879</v>
      </c>
      <c r="W258" t="s">
        <v>879</v>
      </c>
      <c r="X258" t="s">
        <v>879</v>
      </c>
    </row>
    <row r="259" spans="21:24" x14ac:dyDescent="0.25">
      <c r="U259" t="s">
        <v>880</v>
      </c>
      <c r="V259" t="s">
        <v>880</v>
      </c>
      <c r="W259" t="s">
        <v>880</v>
      </c>
      <c r="X259" t="s">
        <v>880</v>
      </c>
    </row>
    <row r="260" spans="21:24" x14ac:dyDescent="0.25">
      <c r="U260" t="s">
        <v>881</v>
      </c>
      <c r="V260" t="s">
        <v>881</v>
      </c>
      <c r="W260" t="s">
        <v>881</v>
      </c>
      <c r="X260" t="s">
        <v>881</v>
      </c>
    </row>
    <row r="261" spans="21:24" x14ac:dyDescent="0.25">
      <c r="U261" t="s">
        <v>882</v>
      </c>
      <c r="V261" t="s">
        <v>882</v>
      </c>
      <c r="W261" t="s">
        <v>882</v>
      </c>
      <c r="X261" t="s">
        <v>882</v>
      </c>
    </row>
    <row r="262" spans="21:24" x14ac:dyDescent="0.25">
      <c r="U262" t="s">
        <v>883</v>
      </c>
      <c r="V262" t="s">
        <v>883</v>
      </c>
      <c r="W262" t="s">
        <v>883</v>
      </c>
      <c r="X262" t="s">
        <v>883</v>
      </c>
    </row>
    <row r="263" spans="21:24" x14ac:dyDescent="0.25">
      <c r="U263" t="s">
        <v>884</v>
      </c>
      <c r="V263" t="s">
        <v>884</v>
      </c>
      <c r="W263" t="s">
        <v>884</v>
      </c>
      <c r="X263" t="s">
        <v>884</v>
      </c>
    </row>
    <row r="264" spans="21:24" x14ac:dyDescent="0.25">
      <c r="U264" t="s">
        <v>885</v>
      </c>
      <c r="V264" t="s">
        <v>885</v>
      </c>
      <c r="W264" t="s">
        <v>885</v>
      </c>
      <c r="X264" t="s">
        <v>885</v>
      </c>
    </row>
    <row r="265" spans="21:24" x14ac:dyDescent="0.25">
      <c r="U265" t="s">
        <v>886</v>
      </c>
      <c r="V265" t="s">
        <v>886</v>
      </c>
      <c r="W265" t="s">
        <v>886</v>
      </c>
      <c r="X265" t="s">
        <v>886</v>
      </c>
    </row>
    <row r="266" spans="21:24" x14ac:dyDescent="0.25">
      <c r="U266" t="s">
        <v>887</v>
      </c>
      <c r="V266" t="s">
        <v>887</v>
      </c>
      <c r="W266" t="s">
        <v>887</v>
      </c>
      <c r="X266" t="s">
        <v>887</v>
      </c>
    </row>
    <row r="267" spans="21:24" x14ac:dyDescent="0.25">
      <c r="U267" t="s">
        <v>888</v>
      </c>
      <c r="V267" t="s">
        <v>888</v>
      </c>
      <c r="W267" t="s">
        <v>888</v>
      </c>
      <c r="X267" t="s">
        <v>888</v>
      </c>
    </row>
    <row r="268" spans="21:24" x14ac:dyDescent="0.25">
      <c r="U268" t="s">
        <v>889</v>
      </c>
      <c r="V268" t="s">
        <v>889</v>
      </c>
      <c r="W268" t="s">
        <v>889</v>
      </c>
      <c r="X268" t="s">
        <v>889</v>
      </c>
    </row>
    <row r="269" spans="21:24" x14ac:dyDescent="0.25">
      <c r="U269" t="s">
        <v>890</v>
      </c>
      <c r="V269" t="s">
        <v>890</v>
      </c>
      <c r="W269" t="s">
        <v>890</v>
      </c>
      <c r="X269" t="s">
        <v>890</v>
      </c>
    </row>
    <row r="270" spans="21:24" x14ac:dyDescent="0.25">
      <c r="U270" t="s">
        <v>891</v>
      </c>
      <c r="V270" t="s">
        <v>891</v>
      </c>
      <c r="W270" t="s">
        <v>891</v>
      </c>
      <c r="X270" t="s">
        <v>891</v>
      </c>
    </row>
    <row r="271" spans="21:24" x14ac:dyDescent="0.25">
      <c r="U271" t="s">
        <v>892</v>
      </c>
      <c r="V271" t="s">
        <v>892</v>
      </c>
      <c r="W271" t="s">
        <v>892</v>
      </c>
      <c r="X271" t="s">
        <v>892</v>
      </c>
    </row>
    <row r="272" spans="21:24" x14ac:dyDescent="0.25">
      <c r="U272" t="s">
        <v>893</v>
      </c>
      <c r="V272" t="s">
        <v>893</v>
      </c>
      <c r="W272" t="s">
        <v>893</v>
      </c>
      <c r="X272" t="s">
        <v>893</v>
      </c>
    </row>
    <row r="273" spans="21:24" x14ac:dyDescent="0.25">
      <c r="U273" t="s">
        <v>894</v>
      </c>
      <c r="V273" t="s">
        <v>894</v>
      </c>
      <c r="W273" t="s">
        <v>894</v>
      </c>
      <c r="X273" t="s">
        <v>894</v>
      </c>
    </row>
    <row r="274" spans="21:24" x14ac:dyDescent="0.25">
      <c r="U274" t="s">
        <v>895</v>
      </c>
      <c r="V274" t="s">
        <v>895</v>
      </c>
      <c r="W274" t="s">
        <v>895</v>
      </c>
      <c r="X274" t="s">
        <v>895</v>
      </c>
    </row>
    <row r="275" spans="21:24" x14ac:dyDescent="0.25">
      <c r="U275" t="s">
        <v>896</v>
      </c>
      <c r="V275" t="s">
        <v>896</v>
      </c>
      <c r="W275" t="s">
        <v>896</v>
      </c>
      <c r="X275" t="s">
        <v>896</v>
      </c>
    </row>
    <row r="276" spans="21:24" x14ac:dyDescent="0.25">
      <c r="U276" t="s">
        <v>897</v>
      </c>
      <c r="V276" t="s">
        <v>897</v>
      </c>
      <c r="W276" t="s">
        <v>897</v>
      </c>
      <c r="X276" t="s">
        <v>897</v>
      </c>
    </row>
    <row r="277" spans="21:24" x14ac:dyDescent="0.25">
      <c r="U277" t="s">
        <v>898</v>
      </c>
      <c r="V277" t="s">
        <v>898</v>
      </c>
      <c r="W277" t="s">
        <v>898</v>
      </c>
      <c r="X277" t="s">
        <v>898</v>
      </c>
    </row>
    <row r="278" spans="21:24" x14ac:dyDescent="0.25">
      <c r="U278" t="s">
        <v>899</v>
      </c>
      <c r="V278" t="s">
        <v>899</v>
      </c>
      <c r="W278" t="s">
        <v>899</v>
      </c>
      <c r="X278" t="s">
        <v>899</v>
      </c>
    </row>
    <row r="279" spans="21:24" x14ac:dyDescent="0.25">
      <c r="U279" t="s">
        <v>900</v>
      </c>
      <c r="V279" t="s">
        <v>900</v>
      </c>
      <c r="W279" t="s">
        <v>900</v>
      </c>
      <c r="X279" t="s">
        <v>900</v>
      </c>
    </row>
    <row r="280" spans="21:24" x14ac:dyDescent="0.25">
      <c r="U280" t="s">
        <v>901</v>
      </c>
      <c r="V280" t="s">
        <v>901</v>
      </c>
      <c r="W280" t="s">
        <v>901</v>
      </c>
      <c r="X280" t="s">
        <v>901</v>
      </c>
    </row>
    <row r="281" spans="21:24" x14ac:dyDescent="0.25">
      <c r="U281" t="s">
        <v>902</v>
      </c>
      <c r="V281" t="s">
        <v>902</v>
      </c>
      <c r="W281" t="s">
        <v>902</v>
      </c>
      <c r="X281" t="s">
        <v>902</v>
      </c>
    </row>
    <row r="282" spans="21:24" x14ac:dyDescent="0.25">
      <c r="U282" t="s">
        <v>903</v>
      </c>
      <c r="V282" t="s">
        <v>903</v>
      </c>
      <c r="W282" t="s">
        <v>903</v>
      </c>
      <c r="X282" t="s">
        <v>903</v>
      </c>
    </row>
    <row r="283" spans="21:24" x14ac:dyDescent="0.25">
      <c r="U283" t="s">
        <v>904</v>
      </c>
      <c r="V283" t="s">
        <v>904</v>
      </c>
      <c r="W283" t="s">
        <v>904</v>
      </c>
      <c r="X283" t="s">
        <v>904</v>
      </c>
    </row>
    <row r="284" spans="21:24" x14ac:dyDescent="0.25">
      <c r="U284" t="s">
        <v>905</v>
      </c>
      <c r="V284" t="s">
        <v>905</v>
      </c>
      <c r="W284" t="s">
        <v>905</v>
      </c>
      <c r="X284" t="s">
        <v>905</v>
      </c>
    </row>
    <row r="285" spans="21:24" x14ac:dyDescent="0.25">
      <c r="U285" t="s">
        <v>906</v>
      </c>
      <c r="V285" t="s">
        <v>906</v>
      </c>
      <c r="W285" t="s">
        <v>906</v>
      </c>
      <c r="X285" t="s">
        <v>906</v>
      </c>
    </row>
    <row r="286" spans="21:24" x14ac:dyDescent="0.25">
      <c r="U286" t="s">
        <v>907</v>
      </c>
      <c r="V286" t="s">
        <v>907</v>
      </c>
      <c r="W286" t="s">
        <v>907</v>
      </c>
      <c r="X286" t="s">
        <v>907</v>
      </c>
    </row>
    <row r="287" spans="21:24" x14ac:dyDescent="0.25">
      <c r="U287" t="s">
        <v>908</v>
      </c>
      <c r="V287" t="s">
        <v>908</v>
      </c>
      <c r="W287" t="s">
        <v>908</v>
      </c>
      <c r="X287" t="s">
        <v>908</v>
      </c>
    </row>
    <row r="288" spans="21:24" x14ac:dyDescent="0.25">
      <c r="U288" t="s">
        <v>909</v>
      </c>
      <c r="V288" t="s">
        <v>909</v>
      </c>
      <c r="W288" t="s">
        <v>909</v>
      </c>
      <c r="X288" t="s">
        <v>909</v>
      </c>
    </row>
    <row r="289" spans="21:24" x14ac:dyDescent="0.25">
      <c r="U289" t="s">
        <v>910</v>
      </c>
      <c r="V289" t="s">
        <v>910</v>
      </c>
      <c r="W289" t="s">
        <v>910</v>
      </c>
      <c r="X289" t="s">
        <v>910</v>
      </c>
    </row>
    <row r="290" spans="21:24" x14ac:dyDescent="0.25">
      <c r="U290" t="s">
        <v>911</v>
      </c>
      <c r="V290" t="s">
        <v>911</v>
      </c>
      <c r="W290" t="s">
        <v>911</v>
      </c>
      <c r="X290" t="s">
        <v>911</v>
      </c>
    </row>
    <row r="291" spans="21:24" x14ac:dyDescent="0.25">
      <c r="U291" t="s">
        <v>912</v>
      </c>
      <c r="V291" t="s">
        <v>912</v>
      </c>
      <c r="W291" t="s">
        <v>912</v>
      </c>
      <c r="X291" t="s">
        <v>912</v>
      </c>
    </row>
    <row r="292" spans="21:24" x14ac:dyDescent="0.25">
      <c r="U292" t="s">
        <v>913</v>
      </c>
      <c r="V292" t="s">
        <v>913</v>
      </c>
      <c r="W292" t="s">
        <v>913</v>
      </c>
      <c r="X292" t="s">
        <v>913</v>
      </c>
    </row>
    <row r="293" spans="21:24" x14ac:dyDescent="0.25">
      <c r="U293" t="s">
        <v>914</v>
      </c>
      <c r="V293" t="s">
        <v>914</v>
      </c>
      <c r="W293" t="s">
        <v>914</v>
      </c>
      <c r="X293" t="s">
        <v>914</v>
      </c>
    </row>
    <row r="294" spans="21:24" x14ac:dyDescent="0.25">
      <c r="U294" t="s">
        <v>915</v>
      </c>
      <c r="V294" t="s">
        <v>915</v>
      </c>
      <c r="W294" t="s">
        <v>915</v>
      </c>
      <c r="X294" t="s">
        <v>915</v>
      </c>
    </row>
    <row r="295" spans="21:24" x14ac:dyDescent="0.25">
      <c r="U295" t="s">
        <v>916</v>
      </c>
      <c r="V295" t="s">
        <v>916</v>
      </c>
      <c r="W295" t="s">
        <v>916</v>
      </c>
      <c r="X295" t="s">
        <v>916</v>
      </c>
    </row>
    <row r="296" spans="21:24" x14ac:dyDescent="0.25">
      <c r="U296" t="s">
        <v>917</v>
      </c>
      <c r="V296" t="s">
        <v>917</v>
      </c>
      <c r="W296" t="s">
        <v>917</v>
      </c>
      <c r="X296" t="s">
        <v>917</v>
      </c>
    </row>
    <row r="297" spans="21:24" x14ac:dyDescent="0.25">
      <c r="U297" t="s">
        <v>918</v>
      </c>
      <c r="V297" t="s">
        <v>918</v>
      </c>
      <c r="W297" t="s">
        <v>918</v>
      </c>
      <c r="X297" t="s">
        <v>918</v>
      </c>
    </row>
    <row r="298" spans="21:24" x14ac:dyDescent="0.25">
      <c r="U298" t="s">
        <v>919</v>
      </c>
      <c r="V298" t="s">
        <v>919</v>
      </c>
      <c r="W298" t="s">
        <v>919</v>
      </c>
      <c r="X298" t="s">
        <v>919</v>
      </c>
    </row>
    <row r="299" spans="21:24" x14ac:dyDescent="0.25">
      <c r="U299" t="s">
        <v>920</v>
      </c>
      <c r="V299" t="s">
        <v>920</v>
      </c>
      <c r="W299" t="s">
        <v>920</v>
      </c>
      <c r="X299" t="s">
        <v>920</v>
      </c>
    </row>
    <row r="300" spans="21:24" x14ac:dyDescent="0.25">
      <c r="U300" t="s">
        <v>921</v>
      </c>
      <c r="V300" t="s">
        <v>921</v>
      </c>
      <c r="W300" t="s">
        <v>921</v>
      </c>
      <c r="X300" t="s">
        <v>921</v>
      </c>
    </row>
    <row r="301" spans="21:24" x14ac:dyDescent="0.25">
      <c r="U301" t="s">
        <v>922</v>
      </c>
      <c r="V301" t="s">
        <v>922</v>
      </c>
      <c r="W301" t="s">
        <v>922</v>
      </c>
      <c r="X301" t="s">
        <v>922</v>
      </c>
    </row>
    <row r="302" spans="21:24" x14ac:dyDescent="0.25">
      <c r="U302" t="s">
        <v>923</v>
      </c>
      <c r="V302" t="s">
        <v>923</v>
      </c>
      <c r="W302" t="s">
        <v>923</v>
      </c>
      <c r="X302" t="s">
        <v>923</v>
      </c>
    </row>
    <row r="303" spans="21:24" x14ac:dyDescent="0.25">
      <c r="U303" t="s">
        <v>924</v>
      </c>
      <c r="V303" t="s">
        <v>924</v>
      </c>
      <c r="W303" t="s">
        <v>924</v>
      </c>
      <c r="X303" t="s">
        <v>924</v>
      </c>
    </row>
    <row r="304" spans="21:24" x14ac:dyDescent="0.25">
      <c r="U304" t="s">
        <v>925</v>
      </c>
      <c r="V304" t="s">
        <v>925</v>
      </c>
      <c r="W304" t="s">
        <v>925</v>
      </c>
      <c r="X304" t="s">
        <v>925</v>
      </c>
    </row>
    <row r="305" spans="21:24" x14ac:dyDescent="0.25">
      <c r="U305" t="s">
        <v>926</v>
      </c>
      <c r="V305" t="s">
        <v>926</v>
      </c>
      <c r="W305" t="s">
        <v>926</v>
      </c>
      <c r="X305" t="s">
        <v>926</v>
      </c>
    </row>
    <row r="306" spans="21:24" x14ac:dyDescent="0.25">
      <c r="U306" t="s">
        <v>927</v>
      </c>
      <c r="V306" t="s">
        <v>927</v>
      </c>
      <c r="W306" t="s">
        <v>927</v>
      </c>
      <c r="X306" t="s">
        <v>927</v>
      </c>
    </row>
    <row r="307" spans="21:24" x14ac:dyDescent="0.25">
      <c r="U307" t="s">
        <v>928</v>
      </c>
      <c r="V307" t="s">
        <v>928</v>
      </c>
      <c r="W307" t="s">
        <v>928</v>
      </c>
      <c r="X307" t="s">
        <v>928</v>
      </c>
    </row>
    <row r="308" spans="21:24" x14ac:dyDescent="0.25">
      <c r="U308" t="s">
        <v>929</v>
      </c>
      <c r="V308" t="s">
        <v>929</v>
      </c>
      <c r="W308" t="s">
        <v>929</v>
      </c>
      <c r="X308" t="s">
        <v>929</v>
      </c>
    </row>
    <row r="309" spans="21:24" x14ac:dyDescent="0.25">
      <c r="U309" t="s">
        <v>930</v>
      </c>
      <c r="V309" t="s">
        <v>930</v>
      </c>
      <c r="W309" t="s">
        <v>930</v>
      </c>
      <c r="X309" t="s">
        <v>930</v>
      </c>
    </row>
    <row r="310" spans="21:24" x14ac:dyDescent="0.25">
      <c r="U310" t="s">
        <v>931</v>
      </c>
      <c r="V310" t="s">
        <v>931</v>
      </c>
      <c r="W310" t="s">
        <v>931</v>
      </c>
      <c r="X310" t="s">
        <v>931</v>
      </c>
    </row>
    <row r="311" spans="21:24" x14ac:dyDescent="0.25">
      <c r="U311" t="s">
        <v>932</v>
      </c>
      <c r="V311" t="s">
        <v>932</v>
      </c>
      <c r="W311" t="s">
        <v>932</v>
      </c>
      <c r="X311" t="s">
        <v>932</v>
      </c>
    </row>
    <row r="312" spans="21:24" x14ac:dyDescent="0.25">
      <c r="U312" t="s">
        <v>933</v>
      </c>
      <c r="V312" t="s">
        <v>933</v>
      </c>
      <c r="W312" t="s">
        <v>933</v>
      </c>
      <c r="X312" t="s">
        <v>933</v>
      </c>
    </row>
    <row r="313" spans="21:24" x14ac:dyDescent="0.25">
      <c r="U313" t="s">
        <v>934</v>
      </c>
      <c r="V313" t="s">
        <v>934</v>
      </c>
      <c r="W313" t="s">
        <v>934</v>
      </c>
      <c r="X313" t="s">
        <v>934</v>
      </c>
    </row>
    <row r="314" spans="21:24" x14ac:dyDescent="0.25">
      <c r="U314" t="s">
        <v>935</v>
      </c>
      <c r="V314" t="s">
        <v>935</v>
      </c>
      <c r="W314" t="s">
        <v>935</v>
      </c>
      <c r="X314" t="s">
        <v>935</v>
      </c>
    </row>
    <row r="315" spans="21:24" x14ac:dyDescent="0.25">
      <c r="U315" t="s">
        <v>936</v>
      </c>
      <c r="V315" t="s">
        <v>936</v>
      </c>
      <c r="W315" t="s">
        <v>936</v>
      </c>
      <c r="X315" t="s">
        <v>936</v>
      </c>
    </row>
    <row r="316" spans="21:24" x14ac:dyDescent="0.25">
      <c r="U316" t="s">
        <v>937</v>
      </c>
      <c r="V316" t="s">
        <v>937</v>
      </c>
      <c r="W316" t="s">
        <v>937</v>
      </c>
      <c r="X316" t="s">
        <v>937</v>
      </c>
    </row>
    <row r="317" spans="21:24" x14ac:dyDescent="0.25">
      <c r="U317" t="s">
        <v>938</v>
      </c>
      <c r="V317" t="s">
        <v>938</v>
      </c>
      <c r="W317" t="s">
        <v>938</v>
      </c>
      <c r="X317" t="s">
        <v>938</v>
      </c>
    </row>
    <row r="318" spans="21:24" x14ac:dyDescent="0.25">
      <c r="U318" t="s">
        <v>939</v>
      </c>
      <c r="V318" t="s">
        <v>939</v>
      </c>
      <c r="W318" t="s">
        <v>939</v>
      </c>
      <c r="X318" t="s">
        <v>939</v>
      </c>
    </row>
    <row r="319" spans="21:24" x14ac:dyDescent="0.25">
      <c r="U319" t="s">
        <v>940</v>
      </c>
      <c r="V319" t="s">
        <v>940</v>
      </c>
      <c r="W319" t="s">
        <v>940</v>
      </c>
      <c r="X319" t="s">
        <v>940</v>
      </c>
    </row>
    <row r="320" spans="21:24" x14ac:dyDescent="0.25">
      <c r="U320" t="s">
        <v>941</v>
      </c>
      <c r="V320" t="s">
        <v>941</v>
      </c>
      <c r="W320" t="s">
        <v>941</v>
      </c>
      <c r="X320" t="s">
        <v>941</v>
      </c>
    </row>
    <row r="321" spans="21:24" x14ac:dyDescent="0.25">
      <c r="U321" t="s">
        <v>942</v>
      </c>
      <c r="V321" t="s">
        <v>942</v>
      </c>
      <c r="W321" t="s">
        <v>942</v>
      </c>
      <c r="X321" t="s">
        <v>942</v>
      </c>
    </row>
    <row r="322" spans="21:24" x14ac:dyDescent="0.25">
      <c r="U322" t="s">
        <v>943</v>
      </c>
      <c r="V322" t="s">
        <v>943</v>
      </c>
      <c r="W322" t="s">
        <v>943</v>
      </c>
      <c r="X322" t="s">
        <v>943</v>
      </c>
    </row>
    <row r="323" spans="21:24" x14ac:dyDescent="0.25">
      <c r="U323" t="s">
        <v>944</v>
      </c>
      <c r="V323" t="s">
        <v>944</v>
      </c>
      <c r="W323" t="s">
        <v>944</v>
      </c>
      <c r="X323" t="s">
        <v>944</v>
      </c>
    </row>
    <row r="324" spans="21:24" x14ac:dyDescent="0.25">
      <c r="U324" t="s">
        <v>945</v>
      </c>
      <c r="V324" t="s">
        <v>945</v>
      </c>
      <c r="W324" t="s">
        <v>945</v>
      </c>
      <c r="X324" t="s">
        <v>945</v>
      </c>
    </row>
    <row r="325" spans="21:24" x14ac:dyDescent="0.25">
      <c r="U325" t="s">
        <v>946</v>
      </c>
      <c r="V325" t="s">
        <v>946</v>
      </c>
      <c r="W325" t="s">
        <v>946</v>
      </c>
      <c r="X325" t="s">
        <v>946</v>
      </c>
    </row>
    <row r="326" spans="21:24" x14ac:dyDescent="0.25">
      <c r="U326" t="s">
        <v>947</v>
      </c>
      <c r="V326" t="s">
        <v>947</v>
      </c>
      <c r="W326" t="s">
        <v>947</v>
      </c>
      <c r="X326" t="s">
        <v>947</v>
      </c>
    </row>
    <row r="327" spans="21:24" x14ac:dyDescent="0.25">
      <c r="U327" t="s">
        <v>948</v>
      </c>
      <c r="V327" t="s">
        <v>948</v>
      </c>
      <c r="W327" t="s">
        <v>948</v>
      </c>
      <c r="X327" t="s">
        <v>948</v>
      </c>
    </row>
    <row r="328" spans="21:24" x14ac:dyDescent="0.25">
      <c r="U328" t="s">
        <v>949</v>
      </c>
      <c r="V328" t="s">
        <v>949</v>
      </c>
      <c r="W328" t="s">
        <v>949</v>
      </c>
      <c r="X328" t="s">
        <v>949</v>
      </c>
    </row>
    <row r="329" spans="21:24" x14ac:dyDescent="0.25">
      <c r="U329" t="s">
        <v>950</v>
      </c>
      <c r="V329" t="s">
        <v>950</v>
      </c>
      <c r="W329" t="s">
        <v>950</v>
      </c>
      <c r="X329" t="s">
        <v>950</v>
      </c>
    </row>
    <row r="330" spans="21:24" x14ac:dyDescent="0.25">
      <c r="U330" t="s">
        <v>951</v>
      </c>
      <c r="V330" t="s">
        <v>951</v>
      </c>
      <c r="W330" t="s">
        <v>951</v>
      </c>
      <c r="X330" t="s">
        <v>951</v>
      </c>
    </row>
    <row r="331" spans="21:24" x14ac:dyDescent="0.25">
      <c r="U331" t="s">
        <v>952</v>
      </c>
      <c r="V331" t="s">
        <v>952</v>
      </c>
      <c r="W331" t="s">
        <v>952</v>
      </c>
      <c r="X331" t="s">
        <v>952</v>
      </c>
    </row>
    <row r="332" spans="21:24" x14ac:dyDescent="0.25">
      <c r="U332" t="s">
        <v>953</v>
      </c>
      <c r="V332" t="s">
        <v>953</v>
      </c>
      <c r="W332" t="s">
        <v>953</v>
      </c>
      <c r="X332" t="s">
        <v>953</v>
      </c>
    </row>
    <row r="333" spans="21:24" x14ac:dyDescent="0.25">
      <c r="U333" t="s">
        <v>954</v>
      </c>
      <c r="V333" t="s">
        <v>954</v>
      </c>
      <c r="W333" t="s">
        <v>954</v>
      </c>
      <c r="X333" t="s">
        <v>954</v>
      </c>
    </row>
    <row r="334" spans="21:24" x14ac:dyDescent="0.25">
      <c r="U334" t="s">
        <v>955</v>
      </c>
      <c r="V334" t="s">
        <v>955</v>
      </c>
      <c r="W334" t="s">
        <v>955</v>
      </c>
      <c r="X334" t="s">
        <v>955</v>
      </c>
    </row>
    <row r="335" spans="21:24" x14ac:dyDescent="0.25">
      <c r="U335" t="s">
        <v>956</v>
      </c>
      <c r="V335" t="s">
        <v>956</v>
      </c>
      <c r="W335" t="s">
        <v>956</v>
      </c>
      <c r="X335" t="s">
        <v>956</v>
      </c>
    </row>
    <row r="336" spans="21:24" x14ac:dyDescent="0.25">
      <c r="U336" t="s">
        <v>957</v>
      </c>
      <c r="V336" t="s">
        <v>957</v>
      </c>
      <c r="W336" t="s">
        <v>957</v>
      </c>
      <c r="X336" t="s">
        <v>957</v>
      </c>
    </row>
    <row r="337" spans="21:24" x14ac:dyDescent="0.25">
      <c r="U337" t="s">
        <v>958</v>
      </c>
      <c r="V337" t="s">
        <v>958</v>
      </c>
      <c r="W337" t="s">
        <v>958</v>
      </c>
      <c r="X337" t="s">
        <v>958</v>
      </c>
    </row>
    <row r="338" spans="21:24" x14ac:dyDescent="0.25">
      <c r="U338" t="s">
        <v>959</v>
      </c>
      <c r="V338" t="s">
        <v>959</v>
      </c>
      <c r="W338" t="s">
        <v>959</v>
      </c>
      <c r="X338" t="s">
        <v>959</v>
      </c>
    </row>
    <row r="339" spans="21:24" x14ac:dyDescent="0.25">
      <c r="U339" t="s">
        <v>960</v>
      </c>
      <c r="V339" t="s">
        <v>960</v>
      </c>
      <c r="W339" t="s">
        <v>960</v>
      </c>
      <c r="X339" t="s">
        <v>960</v>
      </c>
    </row>
    <row r="340" spans="21:24" x14ac:dyDescent="0.25">
      <c r="U340" t="s">
        <v>961</v>
      </c>
      <c r="V340" t="s">
        <v>961</v>
      </c>
      <c r="W340" t="s">
        <v>961</v>
      </c>
      <c r="X340" t="s">
        <v>961</v>
      </c>
    </row>
    <row r="341" spans="21:24" x14ac:dyDescent="0.25">
      <c r="U341" t="s">
        <v>962</v>
      </c>
      <c r="V341" t="s">
        <v>962</v>
      </c>
      <c r="W341" t="s">
        <v>962</v>
      </c>
      <c r="X341" t="s">
        <v>962</v>
      </c>
    </row>
    <row r="342" spans="21:24" x14ac:dyDescent="0.25">
      <c r="U342" t="s">
        <v>963</v>
      </c>
      <c r="V342" t="s">
        <v>963</v>
      </c>
      <c r="W342" t="s">
        <v>963</v>
      </c>
      <c r="X342" t="s">
        <v>963</v>
      </c>
    </row>
    <row r="343" spans="21:24" x14ac:dyDescent="0.25">
      <c r="U343" t="s">
        <v>964</v>
      </c>
      <c r="V343" t="s">
        <v>964</v>
      </c>
      <c r="W343" t="s">
        <v>964</v>
      </c>
      <c r="X343" t="s">
        <v>964</v>
      </c>
    </row>
    <row r="344" spans="21:24" x14ac:dyDescent="0.25">
      <c r="U344" t="s">
        <v>965</v>
      </c>
      <c r="V344" t="s">
        <v>965</v>
      </c>
      <c r="W344" t="s">
        <v>965</v>
      </c>
      <c r="X344" t="s">
        <v>965</v>
      </c>
    </row>
    <row r="345" spans="21:24" x14ac:dyDescent="0.25">
      <c r="U345" t="s">
        <v>966</v>
      </c>
      <c r="V345" t="s">
        <v>966</v>
      </c>
      <c r="W345" t="s">
        <v>966</v>
      </c>
      <c r="X345" t="s">
        <v>966</v>
      </c>
    </row>
    <row r="346" spans="21:24" x14ac:dyDescent="0.25">
      <c r="U346" t="s">
        <v>967</v>
      </c>
      <c r="V346" t="s">
        <v>967</v>
      </c>
      <c r="W346" t="s">
        <v>967</v>
      </c>
      <c r="X346" t="s">
        <v>967</v>
      </c>
    </row>
    <row r="347" spans="21:24" x14ac:dyDescent="0.25">
      <c r="U347" t="s">
        <v>968</v>
      </c>
      <c r="V347" t="s">
        <v>968</v>
      </c>
      <c r="W347" t="s">
        <v>968</v>
      </c>
      <c r="X347" t="s">
        <v>968</v>
      </c>
    </row>
    <row r="348" spans="21:24" x14ac:dyDescent="0.25">
      <c r="U348" t="s">
        <v>104</v>
      </c>
      <c r="V348" t="s">
        <v>104</v>
      </c>
      <c r="W348" t="s">
        <v>104</v>
      </c>
      <c r="X348" t="s">
        <v>104</v>
      </c>
    </row>
    <row r="349" spans="21:24" x14ac:dyDescent="0.25">
      <c r="U349" t="s">
        <v>105</v>
      </c>
      <c r="V349" t="s">
        <v>105</v>
      </c>
      <c r="W349" t="s">
        <v>105</v>
      </c>
      <c r="X349" t="s">
        <v>105</v>
      </c>
    </row>
    <row r="350" spans="21:24" x14ac:dyDescent="0.25">
      <c r="U350" t="s">
        <v>969</v>
      </c>
      <c r="V350" t="s">
        <v>969</v>
      </c>
      <c r="W350" t="s">
        <v>969</v>
      </c>
      <c r="X350" t="s">
        <v>969</v>
      </c>
    </row>
    <row r="351" spans="21:24" x14ac:dyDescent="0.25">
      <c r="U351" t="s">
        <v>970</v>
      </c>
      <c r="V351" t="s">
        <v>970</v>
      </c>
      <c r="W351" t="s">
        <v>970</v>
      </c>
      <c r="X351" t="s">
        <v>970</v>
      </c>
    </row>
    <row r="352" spans="21:24" x14ac:dyDescent="0.25">
      <c r="U352" t="s">
        <v>971</v>
      </c>
      <c r="V352" t="s">
        <v>971</v>
      </c>
      <c r="W352" t="s">
        <v>971</v>
      </c>
      <c r="X352" t="s">
        <v>971</v>
      </c>
    </row>
    <row r="353" spans="21:24" x14ac:dyDescent="0.25">
      <c r="U353" t="s">
        <v>972</v>
      </c>
      <c r="V353" t="s">
        <v>972</v>
      </c>
      <c r="W353" t="s">
        <v>972</v>
      </c>
      <c r="X353" t="s">
        <v>972</v>
      </c>
    </row>
    <row r="354" spans="21:24" x14ac:dyDescent="0.25">
      <c r="U354" t="s">
        <v>973</v>
      </c>
      <c r="V354" t="s">
        <v>973</v>
      </c>
      <c r="W354" t="s">
        <v>973</v>
      </c>
      <c r="X354" t="s">
        <v>973</v>
      </c>
    </row>
    <row r="355" spans="21:24" x14ac:dyDescent="0.25">
      <c r="U355" t="s">
        <v>974</v>
      </c>
      <c r="V355" t="s">
        <v>974</v>
      </c>
      <c r="W355" t="s">
        <v>974</v>
      </c>
      <c r="X355" t="s">
        <v>974</v>
      </c>
    </row>
    <row r="356" spans="21:24" x14ac:dyDescent="0.25">
      <c r="U356" t="s">
        <v>975</v>
      </c>
      <c r="V356" t="s">
        <v>975</v>
      </c>
      <c r="W356" t="s">
        <v>975</v>
      </c>
      <c r="X356" t="s">
        <v>975</v>
      </c>
    </row>
    <row r="357" spans="21:24" x14ac:dyDescent="0.25">
      <c r="U357" t="s">
        <v>976</v>
      </c>
      <c r="V357" t="s">
        <v>976</v>
      </c>
      <c r="W357" t="s">
        <v>976</v>
      </c>
      <c r="X357" t="s">
        <v>976</v>
      </c>
    </row>
    <row r="358" spans="21:24" x14ac:dyDescent="0.25">
      <c r="U358" t="s">
        <v>977</v>
      </c>
      <c r="V358" t="s">
        <v>977</v>
      </c>
      <c r="W358" t="s">
        <v>977</v>
      </c>
      <c r="X358" t="s">
        <v>977</v>
      </c>
    </row>
    <row r="359" spans="21:24" x14ac:dyDescent="0.25">
      <c r="U359" t="s">
        <v>978</v>
      </c>
      <c r="V359" t="s">
        <v>978</v>
      </c>
      <c r="W359" t="s">
        <v>978</v>
      </c>
      <c r="X359" t="s">
        <v>978</v>
      </c>
    </row>
    <row r="360" spans="21:24" x14ac:dyDescent="0.25">
      <c r="U360" t="s">
        <v>979</v>
      </c>
      <c r="V360" t="s">
        <v>979</v>
      </c>
      <c r="W360" t="s">
        <v>979</v>
      </c>
      <c r="X360" t="s">
        <v>979</v>
      </c>
    </row>
    <row r="361" spans="21:24" x14ac:dyDescent="0.25">
      <c r="U361" t="s">
        <v>980</v>
      </c>
      <c r="V361" t="s">
        <v>980</v>
      </c>
      <c r="W361" t="s">
        <v>980</v>
      </c>
      <c r="X361" t="s">
        <v>980</v>
      </c>
    </row>
    <row r="362" spans="21:24" x14ac:dyDescent="0.25">
      <c r="U362" t="s">
        <v>981</v>
      </c>
      <c r="V362" t="s">
        <v>981</v>
      </c>
      <c r="W362" t="s">
        <v>981</v>
      </c>
      <c r="X362" t="s">
        <v>981</v>
      </c>
    </row>
    <row r="363" spans="21:24" x14ac:dyDescent="0.25">
      <c r="U363" t="s">
        <v>982</v>
      </c>
      <c r="V363" t="s">
        <v>982</v>
      </c>
      <c r="W363" t="s">
        <v>982</v>
      </c>
      <c r="X363" t="s">
        <v>982</v>
      </c>
    </row>
    <row r="364" spans="21:24" x14ac:dyDescent="0.25">
      <c r="U364" t="s">
        <v>983</v>
      </c>
      <c r="V364" t="s">
        <v>983</v>
      </c>
      <c r="W364" t="s">
        <v>983</v>
      </c>
      <c r="X364" t="s">
        <v>983</v>
      </c>
    </row>
    <row r="365" spans="21:24" x14ac:dyDescent="0.25">
      <c r="U365" t="s">
        <v>984</v>
      </c>
      <c r="V365" t="s">
        <v>984</v>
      </c>
      <c r="W365" t="s">
        <v>984</v>
      </c>
      <c r="X365" t="s">
        <v>984</v>
      </c>
    </row>
    <row r="366" spans="21:24" x14ac:dyDescent="0.25">
      <c r="U366" t="s">
        <v>985</v>
      </c>
      <c r="V366" t="s">
        <v>985</v>
      </c>
      <c r="W366" t="s">
        <v>985</v>
      </c>
      <c r="X366" t="s">
        <v>985</v>
      </c>
    </row>
    <row r="367" spans="21:24" x14ac:dyDescent="0.25">
      <c r="U367" t="s">
        <v>986</v>
      </c>
      <c r="V367" t="s">
        <v>986</v>
      </c>
      <c r="W367" t="s">
        <v>986</v>
      </c>
      <c r="X367" t="s">
        <v>986</v>
      </c>
    </row>
    <row r="368" spans="21:24" x14ac:dyDescent="0.25">
      <c r="U368" t="s">
        <v>987</v>
      </c>
      <c r="V368" t="s">
        <v>987</v>
      </c>
      <c r="W368" t="s">
        <v>987</v>
      </c>
      <c r="X368" t="s">
        <v>987</v>
      </c>
    </row>
    <row r="369" spans="21:24" x14ac:dyDescent="0.25">
      <c r="U369" t="s">
        <v>988</v>
      </c>
      <c r="V369" t="s">
        <v>988</v>
      </c>
      <c r="W369" t="s">
        <v>988</v>
      </c>
      <c r="X369" t="s">
        <v>988</v>
      </c>
    </row>
    <row r="370" spans="21:24" x14ac:dyDescent="0.25">
      <c r="U370" t="s">
        <v>989</v>
      </c>
      <c r="V370" t="s">
        <v>989</v>
      </c>
      <c r="W370" t="s">
        <v>989</v>
      </c>
      <c r="X370" t="s">
        <v>989</v>
      </c>
    </row>
    <row r="371" spans="21:24" x14ac:dyDescent="0.25">
      <c r="U371" t="s">
        <v>990</v>
      </c>
      <c r="V371" t="s">
        <v>990</v>
      </c>
      <c r="W371" t="s">
        <v>990</v>
      </c>
      <c r="X371" t="s">
        <v>990</v>
      </c>
    </row>
    <row r="372" spans="21:24" x14ac:dyDescent="0.25">
      <c r="U372" t="s">
        <v>991</v>
      </c>
      <c r="V372" t="s">
        <v>991</v>
      </c>
      <c r="W372" t="s">
        <v>991</v>
      </c>
      <c r="X372" t="s">
        <v>991</v>
      </c>
    </row>
    <row r="373" spans="21:24" x14ac:dyDescent="0.25">
      <c r="U373" t="s">
        <v>992</v>
      </c>
      <c r="V373" t="s">
        <v>992</v>
      </c>
      <c r="W373" t="s">
        <v>992</v>
      </c>
      <c r="X373" t="s">
        <v>992</v>
      </c>
    </row>
    <row r="374" spans="21:24" x14ac:dyDescent="0.25">
      <c r="U374" t="s">
        <v>993</v>
      </c>
      <c r="V374" t="s">
        <v>993</v>
      </c>
      <c r="W374" t="s">
        <v>993</v>
      </c>
      <c r="X374" t="s">
        <v>993</v>
      </c>
    </row>
    <row r="375" spans="21:24" x14ac:dyDescent="0.25">
      <c r="U375" t="s">
        <v>994</v>
      </c>
      <c r="V375" t="s">
        <v>994</v>
      </c>
      <c r="W375" t="s">
        <v>994</v>
      </c>
      <c r="X375" t="s">
        <v>994</v>
      </c>
    </row>
    <row r="376" spans="21:24" x14ac:dyDescent="0.25">
      <c r="U376" t="s">
        <v>995</v>
      </c>
      <c r="V376" t="s">
        <v>995</v>
      </c>
      <c r="W376" t="s">
        <v>995</v>
      </c>
      <c r="X376" t="s">
        <v>995</v>
      </c>
    </row>
    <row r="377" spans="21:24" x14ac:dyDescent="0.25">
      <c r="U377" t="s">
        <v>996</v>
      </c>
      <c r="V377" t="s">
        <v>996</v>
      </c>
      <c r="W377" t="s">
        <v>996</v>
      </c>
      <c r="X377" t="s">
        <v>996</v>
      </c>
    </row>
    <row r="378" spans="21:24" x14ac:dyDescent="0.25">
      <c r="U378" t="s">
        <v>997</v>
      </c>
      <c r="V378" t="s">
        <v>997</v>
      </c>
      <c r="W378" t="s">
        <v>997</v>
      </c>
      <c r="X378" t="s">
        <v>997</v>
      </c>
    </row>
    <row r="379" spans="21:24" x14ac:dyDescent="0.25">
      <c r="U379" t="s">
        <v>998</v>
      </c>
      <c r="V379" t="s">
        <v>998</v>
      </c>
      <c r="W379" t="s">
        <v>998</v>
      </c>
      <c r="X379" t="s">
        <v>998</v>
      </c>
    </row>
    <row r="380" spans="21:24" x14ac:dyDescent="0.25">
      <c r="U380" t="s">
        <v>999</v>
      </c>
      <c r="V380" t="s">
        <v>999</v>
      </c>
      <c r="W380" t="s">
        <v>999</v>
      </c>
      <c r="X380" t="s">
        <v>999</v>
      </c>
    </row>
    <row r="381" spans="21:24" x14ac:dyDescent="0.25">
      <c r="U381" t="s">
        <v>1000</v>
      </c>
      <c r="V381" t="s">
        <v>1000</v>
      </c>
      <c r="W381" t="s">
        <v>1000</v>
      </c>
      <c r="X381" t="s">
        <v>1000</v>
      </c>
    </row>
    <row r="382" spans="21:24" x14ac:dyDescent="0.25">
      <c r="U382" t="s">
        <v>1001</v>
      </c>
      <c r="V382" t="s">
        <v>1001</v>
      </c>
      <c r="W382" t="s">
        <v>1001</v>
      </c>
      <c r="X382" t="s">
        <v>1001</v>
      </c>
    </row>
    <row r="383" spans="21:24" x14ac:dyDescent="0.25">
      <c r="U383" t="s">
        <v>1002</v>
      </c>
      <c r="V383" t="s">
        <v>1002</v>
      </c>
      <c r="W383" t="s">
        <v>1002</v>
      </c>
      <c r="X383" t="s">
        <v>1002</v>
      </c>
    </row>
    <row r="384" spans="21:24" x14ac:dyDescent="0.25">
      <c r="U384" t="s">
        <v>1003</v>
      </c>
      <c r="V384" t="s">
        <v>1003</v>
      </c>
      <c r="W384" t="s">
        <v>1003</v>
      </c>
      <c r="X384" t="s">
        <v>1003</v>
      </c>
    </row>
    <row r="385" spans="21:24" x14ac:dyDescent="0.25">
      <c r="U385" t="s">
        <v>1004</v>
      </c>
      <c r="V385" t="s">
        <v>1004</v>
      </c>
      <c r="W385" t="s">
        <v>1004</v>
      </c>
      <c r="X385" t="s">
        <v>1004</v>
      </c>
    </row>
    <row r="386" spans="21:24" x14ac:dyDescent="0.25">
      <c r="U386" t="s">
        <v>1005</v>
      </c>
      <c r="V386" t="s">
        <v>1005</v>
      </c>
      <c r="W386" t="s">
        <v>1005</v>
      </c>
      <c r="X386" t="s">
        <v>1005</v>
      </c>
    </row>
    <row r="387" spans="21:24" x14ac:dyDescent="0.25">
      <c r="U387" t="s">
        <v>1006</v>
      </c>
      <c r="V387" t="s">
        <v>1006</v>
      </c>
      <c r="W387" t="s">
        <v>1006</v>
      </c>
      <c r="X387" t="s">
        <v>1006</v>
      </c>
    </row>
    <row r="388" spans="21:24" x14ac:dyDescent="0.25">
      <c r="U388" t="s">
        <v>1007</v>
      </c>
      <c r="V388" t="s">
        <v>1007</v>
      </c>
      <c r="W388" t="s">
        <v>1007</v>
      </c>
      <c r="X388" t="s">
        <v>1007</v>
      </c>
    </row>
    <row r="389" spans="21:24" x14ac:dyDescent="0.25">
      <c r="U389" t="s">
        <v>1008</v>
      </c>
      <c r="V389" t="s">
        <v>1008</v>
      </c>
      <c r="W389" t="s">
        <v>1008</v>
      </c>
      <c r="X389" t="s">
        <v>1008</v>
      </c>
    </row>
    <row r="390" spans="21:24" x14ac:dyDescent="0.25">
      <c r="U390" t="s">
        <v>1009</v>
      </c>
      <c r="V390" t="s">
        <v>1009</v>
      </c>
      <c r="W390" t="s">
        <v>1009</v>
      </c>
      <c r="X390" t="s">
        <v>1009</v>
      </c>
    </row>
    <row r="391" spans="21:24" x14ac:dyDescent="0.25">
      <c r="U391" t="s">
        <v>1010</v>
      </c>
      <c r="V391" t="s">
        <v>1010</v>
      </c>
      <c r="W391" t="s">
        <v>1010</v>
      </c>
      <c r="X391" t="s">
        <v>1010</v>
      </c>
    </row>
    <row r="392" spans="21:24" x14ac:dyDescent="0.25">
      <c r="U392" t="s">
        <v>1011</v>
      </c>
      <c r="V392" t="s">
        <v>1011</v>
      </c>
      <c r="W392" t="s">
        <v>1011</v>
      </c>
      <c r="X392" t="s">
        <v>1011</v>
      </c>
    </row>
    <row r="393" spans="21:24" x14ac:dyDescent="0.25">
      <c r="U393" t="s">
        <v>1012</v>
      </c>
      <c r="V393" t="s">
        <v>1012</v>
      </c>
      <c r="W393" t="s">
        <v>1012</v>
      </c>
      <c r="X393" t="s">
        <v>1012</v>
      </c>
    </row>
    <row r="394" spans="21:24" x14ac:dyDescent="0.25">
      <c r="U394" t="s">
        <v>1013</v>
      </c>
      <c r="V394" t="s">
        <v>1013</v>
      </c>
      <c r="W394" t="s">
        <v>1013</v>
      </c>
      <c r="X394" t="s">
        <v>1013</v>
      </c>
    </row>
    <row r="395" spans="21:24" x14ac:dyDescent="0.25">
      <c r="U395" t="s">
        <v>1014</v>
      </c>
      <c r="V395" t="s">
        <v>1014</v>
      </c>
      <c r="W395" t="s">
        <v>1014</v>
      </c>
      <c r="X395" t="s">
        <v>1014</v>
      </c>
    </row>
    <row r="396" spans="21:24" x14ac:dyDescent="0.25">
      <c r="U396" t="s">
        <v>1015</v>
      </c>
      <c r="V396" t="s">
        <v>1015</v>
      </c>
      <c r="W396" t="s">
        <v>1015</v>
      </c>
      <c r="X396" t="s">
        <v>1015</v>
      </c>
    </row>
    <row r="397" spans="21:24" x14ac:dyDescent="0.25">
      <c r="U397" t="s">
        <v>1016</v>
      </c>
      <c r="V397" t="s">
        <v>1016</v>
      </c>
      <c r="W397" t="s">
        <v>1016</v>
      </c>
      <c r="X397" t="s">
        <v>1016</v>
      </c>
    </row>
    <row r="398" spans="21:24" x14ac:dyDescent="0.25">
      <c r="U398" t="s">
        <v>1017</v>
      </c>
      <c r="V398" t="s">
        <v>1017</v>
      </c>
      <c r="W398" t="s">
        <v>1017</v>
      </c>
      <c r="X398" t="s">
        <v>1017</v>
      </c>
    </row>
    <row r="399" spans="21:24" x14ac:dyDescent="0.25">
      <c r="U399" t="s">
        <v>1018</v>
      </c>
      <c r="V399" t="s">
        <v>1018</v>
      </c>
      <c r="W399" t="s">
        <v>1018</v>
      </c>
      <c r="X399" t="s">
        <v>1018</v>
      </c>
    </row>
    <row r="400" spans="21:24" x14ac:dyDescent="0.25">
      <c r="U400" t="s">
        <v>1019</v>
      </c>
      <c r="V400" t="s">
        <v>1019</v>
      </c>
      <c r="W400" t="s">
        <v>1019</v>
      </c>
      <c r="X400" t="s">
        <v>1019</v>
      </c>
    </row>
    <row r="401" spans="21:24" x14ac:dyDescent="0.25">
      <c r="U401" t="s">
        <v>1020</v>
      </c>
      <c r="V401" t="s">
        <v>1020</v>
      </c>
      <c r="W401" t="s">
        <v>1020</v>
      </c>
      <c r="X401" t="s">
        <v>1020</v>
      </c>
    </row>
    <row r="402" spans="21:24" x14ac:dyDescent="0.25">
      <c r="U402" t="s">
        <v>1021</v>
      </c>
      <c r="V402" t="s">
        <v>1021</v>
      </c>
      <c r="W402" t="s">
        <v>1021</v>
      </c>
      <c r="X402" t="s">
        <v>1021</v>
      </c>
    </row>
    <row r="403" spans="21:24" x14ac:dyDescent="0.25">
      <c r="U403" t="s">
        <v>1022</v>
      </c>
      <c r="V403" t="s">
        <v>1022</v>
      </c>
      <c r="W403" t="s">
        <v>1022</v>
      </c>
      <c r="X403" t="s">
        <v>1022</v>
      </c>
    </row>
    <row r="404" spans="21:24" x14ac:dyDescent="0.25">
      <c r="U404" t="s">
        <v>1023</v>
      </c>
      <c r="V404" t="s">
        <v>1023</v>
      </c>
      <c r="W404" t="s">
        <v>1023</v>
      </c>
      <c r="X404" t="s">
        <v>1023</v>
      </c>
    </row>
    <row r="405" spans="21:24" x14ac:dyDescent="0.25">
      <c r="U405" t="s">
        <v>1024</v>
      </c>
      <c r="V405" t="s">
        <v>1024</v>
      </c>
      <c r="W405" t="s">
        <v>1024</v>
      </c>
      <c r="X405" t="s">
        <v>1024</v>
      </c>
    </row>
    <row r="406" spans="21:24" x14ac:dyDescent="0.25">
      <c r="U406" t="s">
        <v>1025</v>
      </c>
      <c r="V406" t="s">
        <v>1025</v>
      </c>
      <c r="W406" t="s">
        <v>1025</v>
      </c>
      <c r="X406" t="s">
        <v>1025</v>
      </c>
    </row>
    <row r="407" spans="21:24" x14ac:dyDescent="0.25">
      <c r="U407" t="s">
        <v>1026</v>
      </c>
      <c r="V407" t="s">
        <v>1026</v>
      </c>
      <c r="W407" t="s">
        <v>1026</v>
      </c>
      <c r="X407" t="s">
        <v>1026</v>
      </c>
    </row>
    <row r="408" spans="21:24" x14ac:dyDescent="0.25">
      <c r="U408" t="s">
        <v>1027</v>
      </c>
      <c r="V408" t="s">
        <v>1027</v>
      </c>
      <c r="W408" t="s">
        <v>1027</v>
      </c>
      <c r="X408" t="s">
        <v>1027</v>
      </c>
    </row>
    <row r="409" spans="21:24" x14ac:dyDescent="0.25">
      <c r="U409" t="s">
        <v>1028</v>
      </c>
      <c r="V409" t="s">
        <v>1028</v>
      </c>
      <c r="W409" t="s">
        <v>1028</v>
      </c>
      <c r="X409" t="s">
        <v>1028</v>
      </c>
    </row>
    <row r="410" spans="21:24" x14ac:dyDescent="0.25">
      <c r="U410" t="s">
        <v>1029</v>
      </c>
      <c r="V410" t="s">
        <v>1029</v>
      </c>
      <c r="W410" t="s">
        <v>1029</v>
      </c>
      <c r="X410" t="s">
        <v>1029</v>
      </c>
    </row>
    <row r="411" spans="21:24" x14ac:dyDescent="0.25">
      <c r="U411" t="s">
        <v>1030</v>
      </c>
      <c r="V411" t="s">
        <v>1030</v>
      </c>
      <c r="W411" t="s">
        <v>1030</v>
      </c>
      <c r="X411" t="s">
        <v>1030</v>
      </c>
    </row>
    <row r="412" spans="21:24" x14ac:dyDescent="0.25">
      <c r="U412" t="s">
        <v>1031</v>
      </c>
      <c r="V412" t="s">
        <v>1031</v>
      </c>
      <c r="W412" t="s">
        <v>1031</v>
      </c>
      <c r="X412" t="s">
        <v>1031</v>
      </c>
    </row>
    <row r="413" spans="21:24" x14ac:dyDescent="0.25">
      <c r="U413" t="s">
        <v>1032</v>
      </c>
      <c r="V413" t="s">
        <v>1032</v>
      </c>
      <c r="W413" t="s">
        <v>1032</v>
      </c>
      <c r="X413" t="s">
        <v>1032</v>
      </c>
    </row>
    <row r="414" spans="21:24" x14ac:dyDescent="0.25">
      <c r="U414" t="s">
        <v>1033</v>
      </c>
      <c r="V414" t="s">
        <v>1033</v>
      </c>
      <c r="W414" t="s">
        <v>1033</v>
      </c>
      <c r="X414" t="s">
        <v>1033</v>
      </c>
    </row>
    <row r="415" spans="21:24" x14ac:dyDescent="0.25">
      <c r="U415" t="s">
        <v>1034</v>
      </c>
      <c r="V415" t="s">
        <v>1034</v>
      </c>
      <c r="W415" t="s">
        <v>1034</v>
      </c>
      <c r="X415" t="s">
        <v>1034</v>
      </c>
    </row>
    <row r="416" spans="21:24" x14ac:dyDescent="0.25">
      <c r="U416" t="s">
        <v>1035</v>
      </c>
      <c r="V416" t="s">
        <v>1035</v>
      </c>
      <c r="W416" t="s">
        <v>1035</v>
      </c>
      <c r="X416" t="s">
        <v>1035</v>
      </c>
    </row>
    <row r="417" spans="21:24" x14ac:dyDescent="0.25">
      <c r="U417" t="s">
        <v>1036</v>
      </c>
      <c r="V417" t="s">
        <v>1036</v>
      </c>
      <c r="W417" t="s">
        <v>1036</v>
      </c>
      <c r="X417" t="s">
        <v>1036</v>
      </c>
    </row>
    <row r="418" spans="21:24" x14ac:dyDescent="0.25">
      <c r="U418" t="s">
        <v>1037</v>
      </c>
      <c r="V418" t="s">
        <v>1037</v>
      </c>
      <c r="W418" t="s">
        <v>1037</v>
      </c>
      <c r="X418" t="s">
        <v>1037</v>
      </c>
    </row>
    <row r="419" spans="21:24" x14ac:dyDescent="0.25">
      <c r="U419" t="s">
        <v>1038</v>
      </c>
      <c r="V419" t="s">
        <v>1038</v>
      </c>
      <c r="W419" t="s">
        <v>1038</v>
      </c>
      <c r="X419" t="s">
        <v>1038</v>
      </c>
    </row>
    <row r="420" spans="21:24" x14ac:dyDescent="0.25">
      <c r="U420" t="s">
        <v>1039</v>
      </c>
      <c r="V420" t="s">
        <v>1039</v>
      </c>
      <c r="W420" t="s">
        <v>1039</v>
      </c>
      <c r="X420" t="s">
        <v>1039</v>
      </c>
    </row>
    <row r="421" spans="21:24" x14ac:dyDescent="0.25">
      <c r="U421" t="s">
        <v>1040</v>
      </c>
      <c r="V421" t="s">
        <v>1040</v>
      </c>
      <c r="W421" t="s">
        <v>1040</v>
      </c>
      <c r="X421" t="s">
        <v>1040</v>
      </c>
    </row>
    <row r="422" spans="21:24" x14ac:dyDescent="0.25">
      <c r="U422" t="s">
        <v>1041</v>
      </c>
      <c r="V422" t="s">
        <v>1041</v>
      </c>
      <c r="W422" t="s">
        <v>1041</v>
      </c>
      <c r="X422" t="s">
        <v>1041</v>
      </c>
    </row>
    <row r="423" spans="21:24" x14ac:dyDescent="0.25">
      <c r="U423" t="s">
        <v>1042</v>
      </c>
      <c r="V423" t="s">
        <v>1042</v>
      </c>
      <c r="W423" t="s">
        <v>1042</v>
      </c>
      <c r="X423" t="s">
        <v>1042</v>
      </c>
    </row>
    <row r="424" spans="21:24" x14ac:dyDescent="0.25">
      <c r="U424" t="s">
        <v>1043</v>
      </c>
      <c r="V424" t="s">
        <v>1043</v>
      </c>
      <c r="W424" t="s">
        <v>1043</v>
      </c>
      <c r="X424" t="s">
        <v>1043</v>
      </c>
    </row>
    <row r="425" spans="21:24" x14ac:dyDescent="0.25">
      <c r="U425" t="s">
        <v>1044</v>
      </c>
      <c r="V425" t="s">
        <v>1044</v>
      </c>
      <c r="W425" t="s">
        <v>1044</v>
      </c>
      <c r="X425" t="s">
        <v>1044</v>
      </c>
    </row>
    <row r="426" spans="21:24" x14ac:dyDescent="0.25">
      <c r="U426" t="s">
        <v>1045</v>
      </c>
      <c r="V426" t="s">
        <v>1045</v>
      </c>
      <c r="W426" t="s">
        <v>1045</v>
      </c>
      <c r="X426" t="s">
        <v>1045</v>
      </c>
    </row>
    <row r="427" spans="21:24" x14ac:dyDescent="0.25">
      <c r="U427" t="s">
        <v>1046</v>
      </c>
      <c r="V427" t="s">
        <v>1046</v>
      </c>
      <c r="W427" t="s">
        <v>1046</v>
      </c>
      <c r="X427" t="s">
        <v>1046</v>
      </c>
    </row>
    <row r="428" spans="21:24" x14ac:dyDescent="0.25">
      <c r="U428" t="s">
        <v>1047</v>
      </c>
      <c r="V428" t="s">
        <v>1047</v>
      </c>
      <c r="W428" t="s">
        <v>1047</v>
      </c>
      <c r="X428" t="s">
        <v>1047</v>
      </c>
    </row>
    <row r="429" spans="21:24" x14ac:dyDescent="0.25">
      <c r="U429" t="s">
        <v>1048</v>
      </c>
      <c r="V429" t="s">
        <v>1048</v>
      </c>
      <c r="W429" t="s">
        <v>1048</v>
      </c>
      <c r="X429" t="s">
        <v>1048</v>
      </c>
    </row>
    <row r="430" spans="21:24" x14ac:dyDescent="0.25">
      <c r="U430" t="s">
        <v>1049</v>
      </c>
      <c r="V430" t="s">
        <v>1049</v>
      </c>
      <c r="W430" t="s">
        <v>1049</v>
      </c>
      <c r="X430" t="s">
        <v>1049</v>
      </c>
    </row>
    <row r="431" spans="21:24" x14ac:dyDescent="0.25">
      <c r="U431" t="s">
        <v>1050</v>
      </c>
      <c r="V431" t="s">
        <v>1050</v>
      </c>
      <c r="W431" t="s">
        <v>1050</v>
      </c>
      <c r="X431" t="s">
        <v>1050</v>
      </c>
    </row>
    <row r="432" spans="21:24" x14ac:dyDescent="0.25">
      <c r="U432" t="s">
        <v>1051</v>
      </c>
      <c r="V432" t="s">
        <v>1051</v>
      </c>
      <c r="W432" t="s">
        <v>1051</v>
      </c>
      <c r="X432" t="s">
        <v>1051</v>
      </c>
    </row>
    <row r="433" spans="21:24" x14ac:dyDescent="0.25">
      <c r="U433" t="s">
        <v>1052</v>
      </c>
      <c r="V433" t="s">
        <v>1052</v>
      </c>
      <c r="W433" t="s">
        <v>1052</v>
      </c>
      <c r="X433" t="s">
        <v>1052</v>
      </c>
    </row>
    <row r="434" spans="21:24" x14ac:dyDescent="0.25">
      <c r="U434" t="s">
        <v>1053</v>
      </c>
      <c r="V434" t="s">
        <v>1053</v>
      </c>
      <c r="W434" t="s">
        <v>1053</v>
      </c>
      <c r="X434" t="s">
        <v>1053</v>
      </c>
    </row>
    <row r="435" spans="21:24" x14ac:dyDescent="0.25">
      <c r="U435" t="s">
        <v>1054</v>
      </c>
      <c r="V435" t="s">
        <v>1054</v>
      </c>
      <c r="W435" t="s">
        <v>1054</v>
      </c>
      <c r="X435" t="s">
        <v>1054</v>
      </c>
    </row>
    <row r="436" spans="21:24" x14ac:dyDescent="0.25">
      <c r="U436" t="s">
        <v>1055</v>
      </c>
      <c r="V436" t="s">
        <v>1055</v>
      </c>
      <c r="W436" t="s">
        <v>1055</v>
      </c>
      <c r="X436" t="s">
        <v>1055</v>
      </c>
    </row>
    <row r="437" spans="21:24" x14ac:dyDescent="0.25">
      <c r="U437" t="s">
        <v>1056</v>
      </c>
      <c r="V437" t="s">
        <v>1056</v>
      </c>
      <c r="W437" t="s">
        <v>1056</v>
      </c>
      <c r="X437" t="s">
        <v>1056</v>
      </c>
    </row>
    <row r="438" spans="21:24" x14ac:dyDescent="0.25">
      <c r="U438" t="s">
        <v>1057</v>
      </c>
      <c r="V438" t="s">
        <v>1057</v>
      </c>
      <c r="W438" t="s">
        <v>1057</v>
      </c>
      <c r="X438" t="s">
        <v>1057</v>
      </c>
    </row>
    <row r="439" spans="21:24" x14ac:dyDescent="0.25">
      <c r="U439" t="s">
        <v>1058</v>
      </c>
      <c r="V439" t="s">
        <v>1058</v>
      </c>
      <c r="W439" t="s">
        <v>1058</v>
      </c>
      <c r="X439" t="s">
        <v>1058</v>
      </c>
    </row>
    <row r="440" spans="21:24" x14ac:dyDescent="0.25">
      <c r="U440" t="s">
        <v>1059</v>
      </c>
      <c r="V440" t="s">
        <v>1059</v>
      </c>
      <c r="W440" t="s">
        <v>1059</v>
      </c>
      <c r="X440" t="s">
        <v>1059</v>
      </c>
    </row>
    <row r="441" spans="21:24" x14ac:dyDescent="0.25">
      <c r="U441" t="s">
        <v>1060</v>
      </c>
      <c r="V441" t="s">
        <v>1060</v>
      </c>
      <c r="W441" t="s">
        <v>1060</v>
      </c>
      <c r="X441" t="s">
        <v>1060</v>
      </c>
    </row>
    <row r="442" spans="21:24" x14ac:dyDescent="0.25">
      <c r="U442" t="s">
        <v>1061</v>
      </c>
      <c r="V442" t="s">
        <v>1061</v>
      </c>
      <c r="W442" t="s">
        <v>1061</v>
      </c>
      <c r="X442" t="s">
        <v>1061</v>
      </c>
    </row>
    <row r="443" spans="21:24" x14ac:dyDescent="0.25">
      <c r="U443" t="s">
        <v>1062</v>
      </c>
      <c r="V443" t="s">
        <v>1062</v>
      </c>
      <c r="W443" t="s">
        <v>1062</v>
      </c>
      <c r="X443" t="s">
        <v>1062</v>
      </c>
    </row>
    <row r="444" spans="21:24" x14ac:dyDescent="0.25">
      <c r="U444" t="s">
        <v>1063</v>
      </c>
      <c r="V444" t="s">
        <v>1063</v>
      </c>
      <c r="W444" t="s">
        <v>1063</v>
      </c>
      <c r="X444" t="s">
        <v>1063</v>
      </c>
    </row>
    <row r="445" spans="21:24" x14ac:dyDescent="0.25">
      <c r="U445" t="s">
        <v>106</v>
      </c>
      <c r="V445" t="s">
        <v>106</v>
      </c>
      <c r="W445" t="s">
        <v>106</v>
      </c>
      <c r="X445" t="s">
        <v>106</v>
      </c>
    </row>
    <row r="446" spans="21:24" x14ac:dyDescent="0.25">
      <c r="U446" t="s">
        <v>1064</v>
      </c>
      <c r="V446" t="s">
        <v>1064</v>
      </c>
      <c r="W446" t="s">
        <v>1064</v>
      </c>
      <c r="X446" t="s">
        <v>1064</v>
      </c>
    </row>
    <row r="447" spans="21:24" x14ac:dyDescent="0.25">
      <c r="U447" t="s">
        <v>1065</v>
      </c>
      <c r="V447" t="s">
        <v>1065</v>
      </c>
      <c r="W447" t="s">
        <v>1065</v>
      </c>
      <c r="X447" t="s">
        <v>1065</v>
      </c>
    </row>
    <row r="448" spans="21:24" x14ac:dyDescent="0.25">
      <c r="U448" t="s">
        <v>1066</v>
      </c>
      <c r="V448" t="s">
        <v>1066</v>
      </c>
      <c r="W448" t="s">
        <v>1066</v>
      </c>
      <c r="X448" t="s">
        <v>1066</v>
      </c>
    </row>
    <row r="449" spans="21:24" x14ac:dyDescent="0.25">
      <c r="U449" t="s">
        <v>1067</v>
      </c>
      <c r="V449" t="s">
        <v>1067</v>
      </c>
      <c r="W449" t="s">
        <v>1067</v>
      </c>
      <c r="X449" t="s">
        <v>1067</v>
      </c>
    </row>
    <row r="450" spans="21:24" x14ac:dyDescent="0.25">
      <c r="U450" t="s">
        <v>1068</v>
      </c>
      <c r="V450" t="s">
        <v>1068</v>
      </c>
      <c r="W450" t="s">
        <v>1068</v>
      </c>
      <c r="X450" t="s">
        <v>1068</v>
      </c>
    </row>
    <row r="451" spans="21:24" x14ac:dyDescent="0.25">
      <c r="U451" t="s">
        <v>1069</v>
      </c>
      <c r="V451" t="s">
        <v>1069</v>
      </c>
      <c r="W451" t="s">
        <v>1069</v>
      </c>
      <c r="X451" t="s">
        <v>1069</v>
      </c>
    </row>
    <row r="452" spans="21:24" x14ac:dyDescent="0.25">
      <c r="U452" t="s">
        <v>1070</v>
      </c>
      <c r="V452" t="s">
        <v>1070</v>
      </c>
      <c r="W452" t="s">
        <v>1070</v>
      </c>
      <c r="X452" t="s">
        <v>1070</v>
      </c>
    </row>
    <row r="453" spans="21:24" x14ac:dyDescent="0.25">
      <c r="U453" t="s">
        <v>1071</v>
      </c>
      <c r="V453" t="s">
        <v>1071</v>
      </c>
      <c r="W453" t="s">
        <v>1071</v>
      </c>
      <c r="X453" t="s">
        <v>1071</v>
      </c>
    </row>
    <row r="454" spans="21:24" x14ac:dyDescent="0.25">
      <c r="U454" t="s">
        <v>1072</v>
      </c>
      <c r="V454" t="s">
        <v>1072</v>
      </c>
      <c r="W454" t="s">
        <v>1072</v>
      </c>
      <c r="X454" t="s">
        <v>1072</v>
      </c>
    </row>
    <row r="455" spans="21:24" x14ac:dyDescent="0.25">
      <c r="U455" t="s">
        <v>1073</v>
      </c>
      <c r="V455" t="s">
        <v>1073</v>
      </c>
      <c r="W455" t="s">
        <v>1073</v>
      </c>
      <c r="X455" t="s">
        <v>1073</v>
      </c>
    </row>
    <row r="456" spans="21:24" x14ac:dyDescent="0.25">
      <c r="U456" t="s">
        <v>1074</v>
      </c>
      <c r="V456" t="s">
        <v>1074</v>
      </c>
      <c r="W456" t="s">
        <v>1074</v>
      </c>
      <c r="X456" t="s">
        <v>1074</v>
      </c>
    </row>
    <row r="457" spans="21:24" x14ac:dyDescent="0.25">
      <c r="U457" t="s">
        <v>1075</v>
      </c>
      <c r="V457" t="s">
        <v>1075</v>
      </c>
      <c r="W457" t="s">
        <v>1075</v>
      </c>
      <c r="X457" t="s">
        <v>1075</v>
      </c>
    </row>
    <row r="458" spans="21:24" x14ac:dyDescent="0.25">
      <c r="U458" t="s">
        <v>1076</v>
      </c>
      <c r="V458" t="s">
        <v>1076</v>
      </c>
      <c r="W458" t="s">
        <v>1076</v>
      </c>
      <c r="X458" t="s">
        <v>1076</v>
      </c>
    </row>
    <row r="459" spans="21:24" x14ac:dyDescent="0.25">
      <c r="U459" t="s">
        <v>1077</v>
      </c>
      <c r="V459" t="s">
        <v>1077</v>
      </c>
      <c r="W459" t="s">
        <v>1077</v>
      </c>
      <c r="X459" t="s">
        <v>1077</v>
      </c>
    </row>
    <row r="460" spans="21:24" x14ac:dyDescent="0.25">
      <c r="U460" t="s">
        <v>1078</v>
      </c>
      <c r="V460" t="s">
        <v>1078</v>
      </c>
      <c r="W460" t="s">
        <v>1078</v>
      </c>
      <c r="X460" t="s">
        <v>1078</v>
      </c>
    </row>
    <row r="461" spans="21:24" x14ac:dyDescent="0.25">
      <c r="U461" t="s">
        <v>1079</v>
      </c>
      <c r="V461" t="s">
        <v>1079</v>
      </c>
      <c r="W461" t="s">
        <v>1079</v>
      </c>
      <c r="X461" t="s">
        <v>1079</v>
      </c>
    </row>
    <row r="462" spans="21:24" x14ac:dyDescent="0.25">
      <c r="U462" t="s">
        <v>1080</v>
      </c>
      <c r="V462" t="s">
        <v>1080</v>
      </c>
      <c r="W462" t="s">
        <v>1080</v>
      </c>
      <c r="X462" t="s">
        <v>1080</v>
      </c>
    </row>
    <row r="463" spans="21:24" x14ac:dyDescent="0.25">
      <c r="U463" t="s">
        <v>1081</v>
      </c>
      <c r="V463" t="s">
        <v>1081</v>
      </c>
      <c r="W463" t="s">
        <v>1081</v>
      </c>
      <c r="X463" t="s">
        <v>1081</v>
      </c>
    </row>
    <row r="464" spans="21:24" x14ac:dyDescent="0.25">
      <c r="U464" t="s">
        <v>107</v>
      </c>
      <c r="V464" t="s">
        <v>107</v>
      </c>
      <c r="W464" t="s">
        <v>107</v>
      </c>
      <c r="X464" t="s">
        <v>107</v>
      </c>
    </row>
    <row r="465" spans="21:24" x14ac:dyDescent="0.25">
      <c r="U465" t="s">
        <v>1082</v>
      </c>
      <c r="V465" t="s">
        <v>1082</v>
      </c>
      <c r="W465" t="s">
        <v>1082</v>
      </c>
      <c r="X465" t="s">
        <v>1082</v>
      </c>
    </row>
    <row r="466" spans="21:24" x14ac:dyDescent="0.25">
      <c r="U466" t="s">
        <v>1083</v>
      </c>
      <c r="V466" t="s">
        <v>1083</v>
      </c>
      <c r="W466" t="s">
        <v>1083</v>
      </c>
      <c r="X466" t="s">
        <v>1083</v>
      </c>
    </row>
    <row r="467" spans="21:24" x14ac:dyDescent="0.25">
      <c r="U467" t="s">
        <v>1084</v>
      </c>
      <c r="V467" t="s">
        <v>1084</v>
      </c>
      <c r="W467" t="s">
        <v>1084</v>
      </c>
      <c r="X467" t="s">
        <v>1084</v>
      </c>
    </row>
    <row r="468" spans="21:24" x14ac:dyDescent="0.25">
      <c r="U468" t="s">
        <v>1085</v>
      </c>
      <c r="V468" t="s">
        <v>1085</v>
      </c>
      <c r="W468" t="s">
        <v>1085</v>
      </c>
      <c r="X468" t="s">
        <v>1085</v>
      </c>
    </row>
    <row r="469" spans="21:24" x14ac:dyDescent="0.25">
      <c r="U469" t="s">
        <v>1086</v>
      </c>
      <c r="V469" t="s">
        <v>1086</v>
      </c>
      <c r="W469" t="s">
        <v>1086</v>
      </c>
      <c r="X469" t="s">
        <v>1086</v>
      </c>
    </row>
    <row r="470" spans="21:24" x14ac:dyDescent="0.25">
      <c r="U470" t="s">
        <v>1087</v>
      </c>
      <c r="V470" t="s">
        <v>1087</v>
      </c>
      <c r="W470" t="s">
        <v>1087</v>
      </c>
      <c r="X470" t="s">
        <v>1087</v>
      </c>
    </row>
    <row r="471" spans="21:24" x14ac:dyDescent="0.25">
      <c r="U471" t="s">
        <v>1088</v>
      </c>
      <c r="V471" t="s">
        <v>1088</v>
      </c>
      <c r="W471" t="s">
        <v>1088</v>
      </c>
      <c r="X471" t="s">
        <v>1088</v>
      </c>
    </row>
    <row r="472" spans="21:24" x14ac:dyDescent="0.25">
      <c r="U472" t="s">
        <v>1089</v>
      </c>
      <c r="V472" t="s">
        <v>1089</v>
      </c>
      <c r="W472" t="s">
        <v>1089</v>
      </c>
      <c r="X472" t="s">
        <v>1089</v>
      </c>
    </row>
    <row r="473" spans="21:24" x14ac:dyDescent="0.25">
      <c r="U473" t="s">
        <v>1090</v>
      </c>
      <c r="V473" t="s">
        <v>1090</v>
      </c>
      <c r="W473" t="s">
        <v>1090</v>
      </c>
      <c r="X473" t="s">
        <v>1090</v>
      </c>
    </row>
    <row r="474" spans="21:24" x14ac:dyDescent="0.25">
      <c r="U474" t="s">
        <v>1091</v>
      </c>
      <c r="V474" t="s">
        <v>1091</v>
      </c>
      <c r="W474" t="s">
        <v>1091</v>
      </c>
      <c r="X474" t="s">
        <v>1091</v>
      </c>
    </row>
    <row r="475" spans="21:24" x14ac:dyDescent="0.25">
      <c r="U475" t="s">
        <v>1092</v>
      </c>
      <c r="V475" t="s">
        <v>1092</v>
      </c>
      <c r="W475" t="s">
        <v>1092</v>
      </c>
      <c r="X475" t="s">
        <v>1092</v>
      </c>
    </row>
    <row r="476" spans="21:24" x14ac:dyDescent="0.25">
      <c r="U476" t="s">
        <v>1093</v>
      </c>
      <c r="V476" t="s">
        <v>1093</v>
      </c>
      <c r="W476" t="s">
        <v>1093</v>
      </c>
      <c r="X476" t="s">
        <v>1093</v>
      </c>
    </row>
    <row r="477" spans="21:24" x14ac:dyDescent="0.25">
      <c r="U477" t="s">
        <v>1094</v>
      </c>
      <c r="V477" t="s">
        <v>1094</v>
      </c>
      <c r="W477" t="s">
        <v>1094</v>
      </c>
      <c r="X477" t="s">
        <v>1094</v>
      </c>
    </row>
    <row r="478" spans="21:24" x14ac:dyDescent="0.25">
      <c r="U478" t="s">
        <v>1095</v>
      </c>
      <c r="V478" t="s">
        <v>1095</v>
      </c>
      <c r="W478" t="s">
        <v>1095</v>
      </c>
      <c r="X478" t="s">
        <v>1095</v>
      </c>
    </row>
    <row r="479" spans="21:24" x14ac:dyDescent="0.25">
      <c r="U479" t="s">
        <v>1096</v>
      </c>
      <c r="V479" t="s">
        <v>1096</v>
      </c>
      <c r="W479" t="s">
        <v>1096</v>
      </c>
      <c r="X479" t="s">
        <v>1096</v>
      </c>
    </row>
    <row r="480" spans="21:24" x14ac:dyDescent="0.25">
      <c r="U480" t="s">
        <v>1097</v>
      </c>
      <c r="V480" t="s">
        <v>1097</v>
      </c>
      <c r="W480" t="s">
        <v>1097</v>
      </c>
      <c r="X480" t="s">
        <v>1097</v>
      </c>
    </row>
    <row r="481" spans="21:24" x14ac:dyDescent="0.25">
      <c r="U481" t="s">
        <v>1098</v>
      </c>
      <c r="V481" t="s">
        <v>1098</v>
      </c>
      <c r="W481" t="s">
        <v>1098</v>
      </c>
      <c r="X481" t="s">
        <v>1098</v>
      </c>
    </row>
    <row r="482" spans="21:24" x14ac:dyDescent="0.25">
      <c r="U482" t="s">
        <v>1099</v>
      </c>
      <c r="V482" t="s">
        <v>1099</v>
      </c>
      <c r="W482" t="s">
        <v>1099</v>
      </c>
      <c r="X482" t="s">
        <v>1099</v>
      </c>
    </row>
    <row r="483" spans="21:24" x14ac:dyDescent="0.25">
      <c r="U483" t="s">
        <v>1100</v>
      </c>
      <c r="V483" t="s">
        <v>1100</v>
      </c>
      <c r="W483" t="s">
        <v>1100</v>
      </c>
      <c r="X483" t="s">
        <v>1100</v>
      </c>
    </row>
    <row r="484" spans="21:24" x14ac:dyDescent="0.25">
      <c r="U484" t="s">
        <v>1101</v>
      </c>
      <c r="V484" t="s">
        <v>1101</v>
      </c>
      <c r="W484" t="s">
        <v>1101</v>
      </c>
      <c r="X484" t="s">
        <v>1101</v>
      </c>
    </row>
    <row r="485" spans="21:24" x14ac:dyDescent="0.25">
      <c r="U485" t="s">
        <v>1102</v>
      </c>
      <c r="V485" t="s">
        <v>1102</v>
      </c>
      <c r="W485" t="s">
        <v>1102</v>
      </c>
      <c r="X485" t="s">
        <v>1102</v>
      </c>
    </row>
    <row r="486" spans="21:24" x14ac:dyDescent="0.25">
      <c r="U486" t="s">
        <v>1103</v>
      </c>
      <c r="V486" t="s">
        <v>1103</v>
      </c>
      <c r="W486" t="s">
        <v>1103</v>
      </c>
      <c r="X486" t="s">
        <v>1103</v>
      </c>
    </row>
    <row r="487" spans="21:24" x14ac:dyDescent="0.25">
      <c r="U487" t="s">
        <v>1104</v>
      </c>
      <c r="V487" t="s">
        <v>1104</v>
      </c>
      <c r="W487" t="s">
        <v>1104</v>
      </c>
      <c r="X487" t="s">
        <v>1104</v>
      </c>
    </row>
    <row r="488" spans="21:24" x14ac:dyDescent="0.25">
      <c r="U488" t="s">
        <v>1105</v>
      </c>
      <c r="V488" t="s">
        <v>1105</v>
      </c>
      <c r="W488" t="s">
        <v>1105</v>
      </c>
      <c r="X488" t="s">
        <v>1105</v>
      </c>
    </row>
    <row r="489" spans="21:24" x14ac:dyDescent="0.25">
      <c r="U489" t="s">
        <v>1106</v>
      </c>
      <c r="V489" t="s">
        <v>1106</v>
      </c>
      <c r="W489" t="s">
        <v>1106</v>
      </c>
      <c r="X489" t="s">
        <v>1106</v>
      </c>
    </row>
    <row r="490" spans="21:24" x14ac:dyDescent="0.25">
      <c r="U490" t="s">
        <v>1107</v>
      </c>
      <c r="V490" t="s">
        <v>1107</v>
      </c>
      <c r="W490" t="s">
        <v>1107</v>
      </c>
      <c r="X490" t="s">
        <v>1107</v>
      </c>
    </row>
    <row r="491" spans="21:24" x14ac:dyDescent="0.25">
      <c r="U491" t="s">
        <v>1108</v>
      </c>
      <c r="V491" t="s">
        <v>1108</v>
      </c>
      <c r="W491" t="s">
        <v>1108</v>
      </c>
      <c r="X491" t="s">
        <v>1108</v>
      </c>
    </row>
    <row r="492" spans="21:24" x14ac:dyDescent="0.25">
      <c r="U492" t="s">
        <v>1109</v>
      </c>
      <c r="V492" t="s">
        <v>1109</v>
      </c>
      <c r="W492" t="s">
        <v>1109</v>
      </c>
      <c r="X492" t="s">
        <v>1109</v>
      </c>
    </row>
    <row r="493" spans="21:24" x14ac:dyDescent="0.25">
      <c r="U493" t="s">
        <v>1110</v>
      </c>
      <c r="V493" t="s">
        <v>1110</v>
      </c>
      <c r="W493" t="s">
        <v>1110</v>
      </c>
      <c r="X493" t="s">
        <v>1110</v>
      </c>
    </row>
    <row r="494" spans="21:24" x14ac:dyDescent="0.25">
      <c r="U494" t="s">
        <v>1111</v>
      </c>
      <c r="V494" t="s">
        <v>1111</v>
      </c>
      <c r="W494" t="s">
        <v>1111</v>
      </c>
      <c r="X494" t="s">
        <v>1111</v>
      </c>
    </row>
    <row r="495" spans="21:24" x14ac:dyDescent="0.25">
      <c r="U495" t="s">
        <v>1112</v>
      </c>
      <c r="V495" t="s">
        <v>1112</v>
      </c>
      <c r="W495" t="s">
        <v>1112</v>
      </c>
      <c r="X495" t="s">
        <v>1112</v>
      </c>
    </row>
    <row r="496" spans="21:24" x14ac:dyDescent="0.25">
      <c r="U496" t="s">
        <v>1113</v>
      </c>
      <c r="V496" t="s">
        <v>1113</v>
      </c>
      <c r="W496" t="s">
        <v>1113</v>
      </c>
      <c r="X496" t="s">
        <v>1113</v>
      </c>
    </row>
    <row r="497" spans="21:24" x14ac:dyDescent="0.25">
      <c r="U497" t="s">
        <v>1114</v>
      </c>
      <c r="V497" t="s">
        <v>1114</v>
      </c>
      <c r="W497" t="s">
        <v>1114</v>
      </c>
      <c r="X497" t="s">
        <v>1114</v>
      </c>
    </row>
    <row r="498" spans="21:24" x14ac:dyDescent="0.25">
      <c r="U498" t="s">
        <v>1115</v>
      </c>
      <c r="V498" t="s">
        <v>1115</v>
      </c>
      <c r="W498" t="s">
        <v>1115</v>
      </c>
      <c r="X498" t="s">
        <v>1115</v>
      </c>
    </row>
    <row r="499" spans="21:24" x14ac:dyDescent="0.25">
      <c r="U499" t="s">
        <v>1116</v>
      </c>
      <c r="V499" t="s">
        <v>1116</v>
      </c>
      <c r="W499" t="s">
        <v>1116</v>
      </c>
      <c r="X499" t="s">
        <v>1116</v>
      </c>
    </row>
    <row r="500" spans="21:24" x14ac:dyDescent="0.25">
      <c r="U500" t="s">
        <v>1117</v>
      </c>
      <c r="V500" t="s">
        <v>1117</v>
      </c>
      <c r="W500" t="s">
        <v>1117</v>
      </c>
      <c r="X500" t="s">
        <v>1117</v>
      </c>
    </row>
    <row r="501" spans="21:24" x14ac:dyDescent="0.25">
      <c r="U501" t="s">
        <v>1118</v>
      </c>
      <c r="V501" t="s">
        <v>1118</v>
      </c>
      <c r="W501" t="s">
        <v>1118</v>
      </c>
      <c r="X501" t="s">
        <v>1118</v>
      </c>
    </row>
    <row r="502" spans="21:24" x14ac:dyDescent="0.25">
      <c r="U502" t="s">
        <v>1119</v>
      </c>
      <c r="V502" t="s">
        <v>1119</v>
      </c>
      <c r="W502" t="s">
        <v>1119</v>
      </c>
      <c r="X502" t="s">
        <v>1119</v>
      </c>
    </row>
    <row r="503" spans="21:24" x14ac:dyDescent="0.25">
      <c r="U503" t="s">
        <v>1120</v>
      </c>
      <c r="V503" t="s">
        <v>1120</v>
      </c>
      <c r="W503" t="s">
        <v>1120</v>
      </c>
      <c r="X503" t="s">
        <v>1120</v>
      </c>
    </row>
    <row r="504" spans="21:24" x14ac:dyDescent="0.25">
      <c r="U504" t="s">
        <v>1121</v>
      </c>
      <c r="V504" t="s">
        <v>1121</v>
      </c>
      <c r="W504" t="s">
        <v>1121</v>
      </c>
      <c r="X504" t="s">
        <v>1121</v>
      </c>
    </row>
    <row r="505" spans="21:24" x14ac:dyDescent="0.25">
      <c r="U505" t="s">
        <v>1122</v>
      </c>
      <c r="V505" t="s">
        <v>1122</v>
      </c>
      <c r="W505" t="s">
        <v>1122</v>
      </c>
      <c r="X505" t="s">
        <v>1122</v>
      </c>
    </row>
    <row r="506" spans="21:24" x14ac:dyDescent="0.25">
      <c r="U506" t="s">
        <v>1123</v>
      </c>
      <c r="V506" t="s">
        <v>1123</v>
      </c>
      <c r="W506" t="s">
        <v>1123</v>
      </c>
      <c r="X506" t="s">
        <v>1123</v>
      </c>
    </row>
    <row r="507" spans="21:24" x14ac:dyDescent="0.25">
      <c r="U507" t="s">
        <v>1124</v>
      </c>
      <c r="V507" t="s">
        <v>1124</v>
      </c>
      <c r="W507" t="s">
        <v>1124</v>
      </c>
      <c r="X507" t="s">
        <v>1124</v>
      </c>
    </row>
    <row r="508" spans="21:24" x14ac:dyDescent="0.25">
      <c r="U508" t="s">
        <v>1125</v>
      </c>
      <c r="V508" t="s">
        <v>1125</v>
      </c>
      <c r="W508" t="s">
        <v>1125</v>
      </c>
      <c r="X508" t="s">
        <v>1125</v>
      </c>
    </row>
    <row r="509" spans="21:24" x14ac:dyDescent="0.25">
      <c r="U509" t="s">
        <v>1126</v>
      </c>
      <c r="V509" t="s">
        <v>1126</v>
      </c>
      <c r="W509" t="s">
        <v>1126</v>
      </c>
      <c r="X509" t="s">
        <v>1126</v>
      </c>
    </row>
    <row r="510" spans="21:24" x14ac:dyDescent="0.25">
      <c r="U510" t="s">
        <v>1127</v>
      </c>
      <c r="V510" t="s">
        <v>1127</v>
      </c>
      <c r="W510" t="s">
        <v>1127</v>
      </c>
      <c r="X510" t="s">
        <v>1127</v>
      </c>
    </row>
    <row r="511" spans="21:24" x14ac:dyDescent="0.25">
      <c r="U511" t="s">
        <v>1128</v>
      </c>
      <c r="V511" t="s">
        <v>1128</v>
      </c>
      <c r="W511" t="s">
        <v>1128</v>
      </c>
      <c r="X511" t="s">
        <v>1128</v>
      </c>
    </row>
    <row r="512" spans="21:24" x14ac:dyDescent="0.25">
      <c r="U512" t="s">
        <v>1129</v>
      </c>
      <c r="V512" t="s">
        <v>1129</v>
      </c>
      <c r="W512" t="s">
        <v>1129</v>
      </c>
      <c r="X512" t="s">
        <v>1129</v>
      </c>
    </row>
    <row r="513" spans="21:24" x14ac:dyDescent="0.25">
      <c r="U513" t="s">
        <v>1130</v>
      </c>
      <c r="V513" t="s">
        <v>1130</v>
      </c>
      <c r="W513" t="s">
        <v>1130</v>
      </c>
      <c r="X513" t="s">
        <v>1130</v>
      </c>
    </row>
    <row r="514" spans="21:24" x14ac:dyDescent="0.25">
      <c r="U514" t="s">
        <v>1131</v>
      </c>
      <c r="V514" t="s">
        <v>1131</v>
      </c>
      <c r="W514" t="s">
        <v>1131</v>
      </c>
      <c r="X514" t="s">
        <v>1131</v>
      </c>
    </row>
    <row r="515" spans="21:24" x14ac:dyDescent="0.25">
      <c r="U515" t="s">
        <v>1132</v>
      </c>
      <c r="V515" t="s">
        <v>1132</v>
      </c>
      <c r="W515" t="s">
        <v>1132</v>
      </c>
      <c r="X515" t="s">
        <v>1132</v>
      </c>
    </row>
    <row r="516" spans="21:24" x14ac:dyDescent="0.25">
      <c r="U516" t="s">
        <v>1133</v>
      </c>
      <c r="V516" t="s">
        <v>1133</v>
      </c>
      <c r="W516" t="s">
        <v>1133</v>
      </c>
      <c r="X516" t="s">
        <v>1133</v>
      </c>
    </row>
    <row r="517" spans="21:24" x14ac:dyDescent="0.25">
      <c r="U517" t="s">
        <v>1134</v>
      </c>
      <c r="V517" t="s">
        <v>1134</v>
      </c>
      <c r="W517" t="s">
        <v>1134</v>
      </c>
      <c r="X517" t="s">
        <v>1134</v>
      </c>
    </row>
    <row r="518" spans="21:24" x14ac:dyDescent="0.25">
      <c r="U518" t="s">
        <v>1135</v>
      </c>
      <c r="V518" t="s">
        <v>1135</v>
      </c>
      <c r="W518" t="s">
        <v>1135</v>
      </c>
      <c r="X518" t="s">
        <v>1135</v>
      </c>
    </row>
    <row r="519" spans="21:24" x14ac:dyDescent="0.25">
      <c r="U519" t="s">
        <v>1136</v>
      </c>
      <c r="V519" t="s">
        <v>1136</v>
      </c>
      <c r="W519" t="s">
        <v>1136</v>
      </c>
      <c r="X519" t="s">
        <v>1136</v>
      </c>
    </row>
    <row r="520" spans="21:24" x14ac:dyDescent="0.25">
      <c r="U520" t="s">
        <v>1137</v>
      </c>
      <c r="V520" t="s">
        <v>1137</v>
      </c>
      <c r="W520" t="s">
        <v>1137</v>
      </c>
      <c r="X520" t="s">
        <v>1137</v>
      </c>
    </row>
    <row r="521" spans="21:24" x14ac:dyDescent="0.25">
      <c r="U521" t="s">
        <v>1138</v>
      </c>
      <c r="V521" t="s">
        <v>1138</v>
      </c>
      <c r="W521" t="s">
        <v>1138</v>
      </c>
      <c r="X521" t="s">
        <v>1138</v>
      </c>
    </row>
    <row r="522" spans="21:24" x14ac:dyDescent="0.25">
      <c r="U522" t="s">
        <v>1139</v>
      </c>
      <c r="V522" t="s">
        <v>1139</v>
      </c>
      <c r="W522" t="s">
        <v>1139</v>
      </c>
      <c r="X522" t="s">
        <v>1139</v>
      </c>
    </row>
    <row r="523" spans="21:24" x14ac:dyDescent="0.25">
      <c r="U523" t="s">
        <v>1140</v>
      </c>
      <c r="V523" t="s">
        <v>1140</v>
      </c>
      <c r="W523" t="s">
        <v>1140</v>
      </c>
      <c r="X523" t="s">
        <v>1140</v>
      </c>
    </row>
    <row r="524" spans="21:24" x14ac:dyDescent="0.25">
      <c r="U524" t="s">
        <v>1141</v>
      </c>
      <c r="V524" t="s">
        <v>1141</v>
      </c>
      <c r="W524" t="s">
        <v>1141</v>
      </c>
      <c r="X524" t="s">
        <v>1141</v>
      </c>
    </row>
    <row r="525" spans="21:24" x14ac:dyDescent="0.25">
      <c r="U525" t="s">
        <v>1142</v>
      </c>
      <c r="V525" t="s">
        <v>1142</v>
      </c>
      <c r="W525" t="s">
        <v>1142</v>
      </c>
      <c r="X525" t="s">
        <v>1142</v>
      </c>
    </row>
    <row r="526" spans="21:24" x14ac:dyDescent="0.25">
      <c r="U526" t="s">
        <v>1143</v>
      </c>
      <c r="V526" t="s">
        <v>1143</v>
      </c>
      <c r="W526" t="s">
        <v>1143</v>
      </c>
      <c r="X526" t="s">
        <v>1143</v>
      </c>
    </row>
    <row r="527" spans="21:24" x14ac:dyDescent="0.25">
      <c r="U527" t="s">
        <v>1144</v>
      </c>
      <c r="V527" t="s">
        <v>1144</v>
      </c>
      <c r="W527" t="s">
        <v>1144</v>
      </c>
      <c r="X527" t="s">
        <v>1144</v>
      </c>
    </row>
    <row r="528" spans="21:24" x14ac:dyDescent="0.25">
      <c r="U528" t="s">
        <v>1145</v>
      </c>
      <c r="V528" t="s">
        <v>1145</v>
      </c>
      <c r="W528" t="s">
        <v>1145</v>
      </c>
      <c r="X528" t="s">
        <v>1145</v>
      </c>
    </row>
    <row r="529" spans="21:24" x14ac:dyDescent="0.25">
      <c r="U529" t="s">
        <v>1146</v>
      </c>
      <c r="V529" t="s">
        <v>1146</v>
      </c>
      <c r="W529" t="s">
        <v>1146</v>
      </c>
      <c r="X529" t="s">
        <v>1146</v>
      </c>
    </row>
    <row r="530" spans="21:24" x14ac:dyDescent="0.25">
      <c r="U530" t="s">
        <v>1147</v>
      </c>
      <c r="V530" t="s">
        <v>1147</v>
      </c>
      <c r="W530" t="s">
        <v>1147</v>
      </c>
      <c r="X530" t="s">
        <v>1147</v>
      </c>
    </row>
    <row r="531" spans="21:24" x14ac:dyDescent="0.25">
      <c r="U531" t="s">
        <v>1148</v>
      </c>
      <c r="V531" t="s">
        <v>1148</v>
      </c>
      <c r="W531" t="s">
        <v>1148</v>
      </c>
      <c r="X531" t="s">
        <v>1148</v>
      </c>
    </row>
    <row r="532" spans="21:24" x14ac:dyDescent="0.25">
      <c r="U532" t="s">
        <v>1149</v>
      </c>
      <c r="V532" t="s">
        <v>1149</v>
      </c>
      <c r="W532" t="s">
        <v>1149</v>
      </c>
      <c r="X532" t="s">
        <v>1149</v>
      </c>
    </row>
    <row r="533" spans="21:24" x14ac:dyDescent="0.25">
      <c r="U533" t="s">
        <v>1150</v>
      </c>
      <c r="V533" t="s">
        <v>1150</v>
      </c>
      <c r="W533" t="s">
        <v>1150</v>
      </c>
      <c r="X533" t="s">
        <v>1150</v>
      </c>
    </row>
    <row r="534" spans="21:24" x14ac:dyDescent="0.25">
      <c r="U534" t="s">
        <v>1151</v>
      </c>
      <c r="V534" t="s">
        <v>1151</v>
      </c>
      <c r="W534" t="s">
        <v>1151</v>
      </c>
      <c r="X534" t="s">
        <v>1151</v>
      </c>
    </row>
    <row r="535" spans="21:24" x14ac:dyDescent="0.25">
      <c r="U535" t="s">
        <v>1152</v>
      </c>
      <c r="V535" t="s">
        <v>1152</v>
      </c>
      <c r="W535" t="s">
        <v>1152</v>
      </c>
      <c r="X535" t="s">
        <v>1152</v>
      </c>
    </row>
    <row r="536" spans="21:24" x14ac:dyDescent="0.25">
      <c r="U536" t="s">
        <v>1153</v>
      </c>
      <c r="V536" t="s">
        <v>1153</v>
      </c>
      <c r="W536" t="s">
        <v>1153</v>
      </c>
      <c r="X536" t="s">
        <v>1153</v>
      </c>
    </row>
    <row r="537" spans="21:24" x14ac:dyDescent="0.25">
      <c r="U537" t="s">
        <v>1154</v>
      </c>
      <c r="V537" t="s">
        <v>1154</v>
      </c>
      <c r="W537" t="s">
        <v>1154</v>
      </c>
      <c r="X537" t="s">
        <v>1154</v>
      </c>
    </row>
    <row r="538" spans="21:24" x14ac:dyDescent="0.25">
      <c r="U538" t="s">
        <v>1155</v>
      </c>
      <c r="V538" t="s">
        <v>1155</v>
      </c>
      <c r="W538" t="s">
        <v>1155</v>
      </c>
      <c r="X538" t="s">
        <v>1155</v>
      </c>
    </row>
    <row r="539" spans="21:24" x14ac:dyDescent="0.25">
      <c r="U539" t="s">
        <v>1156</v>
      </c>
      <c r="V539" t="s">
        <v>1156</v>
      </c>
      <c r="W539" t="s">
        <v>1156</v>
      </c>
      <c r="X539" t="s">
        <v>1156</v>
      </c>
    </row>
    <row r="540" spans="21:24" x14ac:dyDescent="0.25">
      <c r="U540" t="s">
        <v>1157</v>
      </c>
      <c r="V540" t="s">
        <v>1157</v>
      </c>
      <c r="W540" t="s">
        <v>1157</v>
      </c>
      <c r="X540" t="s">
        <v>1157</v>
      </c>
    </row>
    <row r="541" spans="21:24" x14ac:dyDescent="0.25">
      <c r="U541" t="s">
        <v>1158</v>
      </c>
      <c r="V541" t="s">
        <v>1158</v>
      </c>
      <c r="W541" t="s">
        <v>1158</v>
      </c>
      <c r="X541" t="s">
        <v>1158</v>
      </c>
    </row>
    <row r="542" spans="21:24" x14ac:dyDescent="0.25">
      <c r="U542" t="s">
        <v>1159</v>
      </c>
      <c r="V542" t="s">
        <v>1159</v>
      </c>
      <c r="W542" t="s">
        <v>1159</v>
      </c>
      <c r="X542" t="s">
        <v>1159</v>
      </c>
    </row>
    <row r="543" spans="21:24" x14ac:dyDescent="0.25">
      <c r="U543" t="s">
        <v>1160</v>
      </c>
      <c r="V543" t="s">
        <v>1160</v>
      </c>
      <c r="W543" t="s">
        <v>1160</v>
      </c>
      <c r="X543" t="s">
        <v>1160</v>
      </c>
    </row>
    <row r="544" spans="21:24" x14ac:dyDescent="0.25">
      <c r="U544" t="s">
        <v>1161</v>
      </c>
      <c r="V544" t="s">
        <v>1161</v>
      </c>
      <c r="W544" t="s">
        <v>1161</v>
      </c>
      <c r="X544" t="s">
        <v>1161</v>
      </c>
    </row>
    <row r="545" spans="21:24" x14ac:dyDescent="0.25">
      <c r="U545" t="s">
        <v>1162</v>
      </c>
      <c r="V545" t="s">
        <v>1162</v>
      </c>
      <c r="W545" t="s">
        <v>1162</v>
      </c>
      <c r="X545" t="s">
        <v>1162</v>
      </c>
    </row>
    <row r="546" spans="21:24" x14ac:dyDescent="0.25">
      <c r="U546" t="s">
        <v>1163</v>
      </c>
      <c r="V546" t="s">
        <v>1163</v>
      </c>
      <c r="W546" t="s">
        <v>1163</v>
      </c>
      <c r="X546" t="s">
        <v>1163</v>
      </c>
    </row>
    <row r="547" spans="21:24" x14ac:dyDescent="0.25">
      <c r="U547" t="s">
        <v>1164</v>
      </c>
      <c r="V547" t="s">
        <v>1164</v>
      </c>
      <c r="W547" t="s">
        <v>1164</v>
      </c>
      <c r="X547" t="s">
        <v>1164</v>
      </c>
    </row>
    <row r="548" spans="21:24" x14ac:dyDescent="0.25">
      <c r="U548" t="s">
        <v>1165</v>
      </c>
      <c r="V548" t="s">
        <v>1165</v>
      </c>
      <c r="W548" t="s">
        <v>1165</v>
      </c>
      <c r="X548" t="s">
        <v>1165</v>
      </c>
    </row>
    <row r="549" spans="21:24" x14ac:dyDescent="0.25">
      <c r="U549" t="s">
        <v>1166</v>
      </c>
      <c r="V549" t="s">
        <v>1166</v>
      </c>
      <c r="W549" t="s">
        <v>1166</v>
      </c>
      <c r="X549" t="s">
        <v>1166</v>
      </c>
    </row>
    <row r="550" spans="21:24" x14ac:dyDescent="0.25">
      <c r="U550" t="s">
        <v>1167</v>
      </c>
      <c r="V550" t="s">
        <v>1167</v>
      </c>
      <c r="W550" t="s">
        <v>1167</v>
      </c>
      <c r="X550" t="s">
        <v>1167</v>
      </c>
    </row>
    <row r="551" spans="21:24" x14ac:dyDescent="0.25">
      <c r="U551" t="s">
        <v>1168</v>
      </c>
      <c r="V551" t="s">
        <v>1168</v>
      </c>
      <c r="W551" t="s">
        <v>1168</v>
      </c>
      <c r="X551" t="s">
        <v>1168</v>
      </c>
    </row>
    <row r="552" spans="21:24" x14ac:dyDescent="0.25">
      <c r="U552" t="s">
        <v>1169</v>
      </c>
      <c r="V552" t="s">
        <v>1169</v>
      </c>
      <c r="W552" t="s">
        <v>1169</v>
      </c>
      <c r="X552" t="s">
        <v>1169</v>
      </c>
    </row>
    <row r="553" spans="21:24" x14ac:dyDescent="0.25">
      <c r="U553" t="s">
        <v>1170</v>
      </c>
      <c r="V553" t="s">
        <v>1170</v>
      </c>
      <c r="W553" t="s">
        <v>1170</v>
      </c>
      <c r="X553" t="s">
        <v>1170</v>
      </c>
    </row>
    <row r="554" spans="21:24" x14ac:dyDescent="0.25">
      <c r="U554" t="s">
        <v>1171</v>
      </c>
      <c r="V554" t="s">
        <v>1171</v>
      </c>
      <c r="W554" t="s">
        <v>1171</v>
      </c>
      <c r="X554" t="s">
        <v>1171</v>
      </c>
    </row>
    <row r="555" spans="21:24" x14ac:dyDescent="0.25">
      <c r="U555" t="s">
        <v>1172</v>
      </c>
      <c r="V555" t="s">
        <v>1172</v>
      </c>
      <c r="W555" t="s">
        <v>1172</v>
      </c>
      <c r="X555" t="s">
        <v>1172</v>
      </c>
    </row>
    <row r="556" spans="21:24" x14ac:dyDescent="0.25">
      <c r="U556" t="s">
        <v>1173</v>
      </c>
      <c r="V556" t="s">
        <v>1173</v>
      </c>
      <c r="W556" t="s">
        <v>1173</v>
      </c>
      <c r="X556" t="s">
        <v>1173</v>
      </c>
    </row>
    <row r="557" spans="21:24" x14ac:dyDescent="0.25">
      <c r="U557" t="s">
        <v>1174</v>
      </c>
      <c r="V557" t="s">
        <v>1174</v>
      </c>
      <c r="W557" t="s">
        <v>1174</v>
      </c>
      <c r="X557" t="s">
        <v>1174</v>
      </c>
    </row>
    <row r="558" spans="21:24" x14ac:dyDescent="0.25">
      <c r="U558" t="s">
        <v>1175</v>
      </c>
      <c r="V558" t="s">
        <v>1175</v>
      </c>
      <c r="W558" t="s">
        <v>1175</v>
      </c>
      <c r="X558" t="s">
        <v>1175</v>
      </c>
    </row>
    <row r="559" spans="21:24" x14ac:dyDescent="0.25">
      <c r="U559" t="s">
        <v>1176</v>
      </c>
      <c r="V559" t="s">
        <v>1176</v>
      </c>
      <c r="W559" t="s">
        <v>1176</v>
      </c>
      <c r="X559" t="s">
        <v>1176</v>
      </c>
    </row>
    <row r="560" spans="21:24" x14ac:dyDescent="0.25">
      <c r="U560" t="s">
        <v>1177</v>
      </c>
      <c r="V560" t="s">
        <v>1177</v>
      </c>
      <c r="W560" t="s">
        <v>1177</v>
      </c>
      <c r="X560" t="s">
        <v>1177</v>
      </c>
    </row>
    <row r="561" spans="21:24" x14ac:dyDescent="0.25">
      <c r="U561" t="s">
        <v>1178</v>
      </c>
      <c r="V561" t="s">
        <v>1178</v>
      </c>
      <c r="W561" t="s">
        <v>1178</v>
      </c>
      <c r="X561" t="s">
        <v>1178</v>
      </c>
    </row>
    <row r="562" spans="21:24" x14ac:dyDescent="0.25">
      <c r="U562" t="s">
        <v>1179</v>
      </c>
      <c r="V562" t="s">
        <v>1179</v>
      </c>
      <c r="W562" t="s">
        <v>1179</v>
      </c>
      <c r="X562" t="s">
        <v>1179</v>
      </c>
    </row>
    <row r="563" spans="21:24" x14ac:dyDescent="0.25">
      <c r="U563" t="s">
        <v>1180</v>
      </c>
      <c r="V563" t="s">
        <v>1180</v>
      </c>
      <c r="W563" t="s">
        <v>1180</v>
      </c>
      <c r="X563" t="s">
        <v>1180</v>
      </c>
    </row>
    <row r="564" spans="21:24" x14ac:dyDescent="0.25">
      <c r="U564" t="s">
        <v>1181</v>
      </c>
      <c r="V564" t="s">
        <v>1181</v>
      </c>
      <c r="W564" t="s">
        <v>1181</v>
      </c>
      <c r="X564" t="s">
        <v>1181</v>
      </c>
    </row>
    <row r="565" spans="21:24" x14ac:dyDescent="0.25">
      <c r="U565" t="s">
        <v>1182</v>
      </c>
      <c r="V565" t="s">
        <v>1182</v>
      </c>
      <c r="W565" t="s">
        <v>1182</v>
      </c>
      <c r="X565" t="s">
        <v>1182</v>
      </c>
    </row>
    <row r="566" spans="21:24" x14ac:dyDescent="0.25">
      <c r="U566" t="s">
        <v>1183</v>
      </c>
      <c r="V566" t="s">
        <v>1183</v>
      </c>
      <c r="W566" t="s">
        <v>1183</v>
      </c>
      <c r="X566" t="s">
        <v>1183</v>
      </c>
    </row>
    <row r="567" spans="21:24" x14ac:dyDescent="0.25">
      <c r="U567" t="s">
        <v>1184</v>
      </c>
      <c r="V567" t="s">
        <v>1184</v>
      </c>
      <c r="W567" t="s">
        <v>1184</v>
      </c>
      <c r="X567" t="s">
        <v>1184</v>
      </c>
    </row>
    <row r="568" spans="21:24" x14ac:dyDescent="0.25">
      <c r="U568" t="s">
        <v>1185</v>
      </c>
      <c r="V568" t="s">
        <v>1185</v>
      </c>
      <c r="W568" t="s">
        <v>1185</v>
      </c>
      <c r="X568" t="s">
        <v>1185</v>
      </c>
    </row>
    <row r="569" spans="21:24" x14ac:dyDescent="0.25">
      <c r="U569" t="s">
        <v>1186</v>
      </c>
      <c r="V569" t="s">
        <v>1186</v>
      </c>
      <c r="W569" t="s">
        <v>1186</v>
      </c>
      <c r="X569" t="s">
        <v>1186</v>
      </c>
    </row>
    <row r="570" spans="21:24" x14ac:dyDescent="0.25">
      <c r="U570" t="s">
        <v>1187</v>
      </c>
      <c r="V570" t="s">
        <v>1187</v>
      </c>
      <c r="W570" t="s">
        <v>1187</v>
      </c>
      <c r="X570" t="s">
        <v>1187</v>
      </c>
    </row>
    <row r="571" spans="21:24" x14ac:dyDescent="0.25">
      <c r="U571" t="s">
        <v>1188</v>
      </c>
      <c r="V571" t="s">
        <v>1188</v>
      </c>
      <c r="W571" t="s">
        <v>1188</v>
      </c>
      <c r="X571" t="s">
        <v>1188</v>
      </c>
    </row>
    <row r="572" spans="21:24" x14ac:dyDescent="0.25">
      <c r="U572" t="s">
        <v>1189</v>
      </c>
      <c r="V572" t="s">
        <v>1189</v>
      </c>
      <c r="W572" t="s">
        <v>1189</v>
      </c>
      <c r="X572" t="s">
        <v>1189</v>
      </c>
    </row>
    <row r="573" spans="21:24" x14ac:dyDescent="0.25">
      <c r="U573" t="s">
        <v>1190</v>
      </c>
      <c r="V573" t="s">
        <v>1190</v>
      </c>
      <c r="W573" t="s">
        <v>1190</v>
      </c>
      <c r="X573" t="s">
        <v>1190</v>
      </c>
    </row>
    <row r="574" spans="21:24" x14ac:dyDescent="0.25">
      <c r="U574" t="s">
        <v>1191</v>
      </c>
      <c r="V574" t="s">
        <v>1191</v>
      </c>
      <c r="W574" t="s">
        <v>1191</v>
      </c>
      <c r="X574" t="s">
        <v>1191</v>
      </c>
    </row>
    <row r="575" spans="21:24" x14ac:dyDescent="0.25">
      <c r="U575" t="s">
        <v>1192</v>
      </c>
      <c r="V575" t="s">
        <v>1192</v>
      </c>
      <c r="W575" t="s">
        <v>1192</v>
      </c>
      <c r="X575" t="s">
        <v>1192</v>
      </c>
    </row>
    <row r="576" spans="21:24" x14ac:dyDescent="0.25">
      <c r="U576" t="s">
        <v>1193</v>
      </c>
      <c r="V576" t="s">
        <v>1193</v>
      </c>
      <c r="W576" t="s">
        <v>1193</v>
      </c>
      <c r="X576" t="s">
        <v>1193</v>
      </c>
    </row>
    <row r="577" spans="21:24" x14ac:dyDescent="0.25">
      <c r="U577" t="s">
        <v>1194</v>
      </c>
      <c r="V577" t="s">
        <v>1194</v>
      </c>
      <c r="W577" t="s">
        <v>1194</v>
      </c>
      <c r="X577" t="s">
        <v>1194</v>
      </c>
    </row>
    <row r="578" spans="21:24" x14ac:dyDescent="0.25">
      <c r="U578" t="s">
        <v>1195</v>
      </c>
      <c r="V578" t="s">
        <v>1195</v>
      </c>
      <c r="W578" t="s">
        <v>1195</v>
      </c>
      <c r="X578" t="s">
        <v>1195</v>
      </c>
    </row>
    <row r="579" spans="21:24" x14ac:dyDescent="0.25">
      <c r="U579" t="s">
        <v>1196</v>
      </c>
      <c r="V579" t="s">
        <v>1196</v>
      </c>
      <c r="W579" t="s">
        <v>1196</v>
      </c>
      <c r="X579" t="s">
        <v>1196</v>
      </c>
    </row>
    <row r="580" spans="21:24" x14ac:dyDescent="0.25">
      <c r="U580" t="s">
        <v>1197</v>
      </c>
      <c r="V580" t="s">
        <v>1197</v>
      </c>
      <c r="W580" t="s">
        <v>1197</v>
      </c>
      <c r="X580" t="s">
        <v>1197</v>
      </c>
    </row>
    <row r="581" spans="21:24" x14ac:dyDescent="0.25">
      <c r="U581" t="s">
        <v>1198</v>
      </c>
      <c r="V581" t="s">
        <v>1198</v>
      </c>
      <c r="W581" t="s">
        <v>1198</v>
      </c>
      <c r="X581" t="s">
        <v>1198</v>
      </c>
    </row>
    <row r="582" spans="21:24" x14ac:dyDescent="0.25">
      <c r="U582" t="s">
        <v>1199</v>
      </c>
      <c r="V582" t="s">
        <v>1199</v>
      </c>
      <c r="W582" t="s">
        <v>1199</v>
      </c>
      <c r="X582" t="s">
        <v>1199</v>
      </c>
    </row>
    <row r="583" spans="21:24" x14ac:dyDescent="0.25">
      <c r="U583" t="s">
        <v>1200</v>
      </c>
      <c r="V583" t="s">
        <v>1200</v>
      </c>
      <c r="W583" t="s">
        <v>1200</v>
      </c>
      <c r="X583" t="s">
        <v>1200</v>
      </c>
    </row>
    <row r="584" spans="21:24" x14ac:dyDescent="0.25">
      <c r="U584" t="s">
        <v>1201</v>
      </c>
      <c r="V584" t="s">
        <v>1201</v>
      </c>
      <c r="W584" t="s">
        <v>1201</v>
      </c>
      <c r="X584" t="s">
        <v>1201</v>
      </c>
    </row>
    <row r="585" spans="21:24" x14ac:dyDescent="0.25">
      <c r="U585" t="s">
        <v>1202</v>
      </c>
      <c r="V585" t="s">
        <v>1202</v>
      </c>
      <c r="W585" t="s">
        <v>1202</v>
      </c>
      <c r="X585" t="s">
        <v>1202</v>
      </c>
    </row>
    <row r="586" spans="21:24" x14ac:dyDescent="0.25">
      <c r="U586" t="s">
        <v>1203</v>
      </c>
      <c r="V586" t="s">
        <v>1203</v>
      </c>
      <c r="W586" t="s">
        <v>1203</v>
      </c>
      <c r="X586" t="s">
        <v>1203</v>
      </c>
    </row>
    <row r="587" spans="21:24" x14ac:dyDescent="0.25">
      <c r="U587" t="s">
        <v>1204</v>
      </c>
      <c r="V587" t="s">
        <v>1204</v>
      </c>
      <c r="W587" t="s">
        <v>1204</v>
      </c>
      <c r="X587" t="s">
        <v>1204</v>
      </c>
    </row>
    <row r="588" spans="21:24" x14ac:dyDescent="0.25">
      <c r="U588" t="s">
        <v>1205</v>
      </c>
      <c r="V588" t="s">
        <v>1205</v>
      </c>
      <c r="W588" t="s">
        <v>1205</v>
      </c>
      <c r="X588" t="s">
        <v>1205</v>
      </c>
    </row>
    <row r="589" spans="21:24" x14ac:dyDescent="0.25">
      <c r="U589" t="s">
        <v>1206</v>
      </c>
      <c r="V589" t="s">
        <v>1206</v>
      </c>
      <c r="W589" t="s">
        <v>1206</v>
      </c>
      <c r="X589" t="s">
        <v>1206</v>
      </c>
    </row>
    <row r="590" spans="21:24" x14ac:dyDescent="0.25">
      <c r="U590" t="s">
        <v>1207</v>
      </c>
      <c r="V590" t="s">
        <v>1207</v>
      </c>
      <c r="W590" t="s">
        <v>1207</v>
      </c>
      <c r="X590" t="s">
        <v>1207</v>
      </c>
    </row>
    <row r="591" spans="21:24" x14ac:dyDescent="0.25">
      <c r="U591" t="s">
        <v>1208</v>
      </c>
      <c r="V591" t="s">
        <v>1208</v>
      </c>
      <c r="W591" t="s">
        <v>1208</v>
      </c>
      <c r="X591" t="s">
        <v>1208</v>
      </c>
    </row>
    <row r="592" spans="21:24" x14ac:dyDescent="0.25">
      <c r="U592" t="s">
        <v>1209</v>
      </c>
      <c r="V592" t="s">
        <v>1209</v>
      </c>
      <c r="W592" t="s">
        <v>1209</v>
      </c>
      <c r="X592" t="s">
        <v>1209</v>
      </c>
    </row>
    <row r="593" spans="21:24" x14ac:dyDescent="0.25">
      <c r="U593" t="s">
        <v>1210</v>
      </c>
      <c r="V593" t="s">
        <v>1210</v>
      </c>
      <c r="W593" t="s">
        <v>1210</v>
      </c>
      <c r="X593" t="s">
        <v>1210</v>
      </c>
    </row>
    <row r="594" spans="21:24" x14ac:dyDescent="0.25">
      <c r="U594" t="s">
        <v>1211</v>
      </c>
      <c r="V594" t="s">
        <v>1211</v>
      </c>
      <c r="W594" t="s">
        <v>1211</v>
      </c>
      <c r="X594" t="s">
        <v>1211</v>
      </c>
    </row>
    <row r="595" spans="21:24" x14ac:dyDescent="0.25">
      <c r="U595" t="s">
        <v>1212</v>
      </c>
      <c r="V595" t="s">
        <v>1212</v>
      </c>
      <c r="W595" t="s">
        <v>1212</v>
      </c>
      <c r="X595" t="s">
        <v>1212</v>
      </c>
    </row>
    <row r="596" spans="21:24" x14ac:dyDescent="0.25">
      <c r="U596" t="s">
        <v>1213</v>
      </c>
      <c r="V596" t="s">
        <v>1213</v>
      </c>
      <c r="W596" t="s">
        <v>1213</v>
      </c>
      <c r="X596" t="s">
        <v>1213</v>
      </c>
    </row>
    <row r="597" spans="21:24" x14ac:dyDescent="0.25">
      <c r="U597" t="s">
        <v>1214</v>
      </c>
      <c r="V597" t="s">
        <v>1214</v>
      </c>
      <c r="W597" t="s">
        <v>1214</v>
      </c>
      <c r="X597" t="s">
        <v>1214</v>
      </c>
    </row>
    <row r="598" spans="21:24" x14ac:dyDescent="0.25">
      <c r="U598" t="s">
        <v>1215</v>
      </c>
      <c r="V598" t="s">
        <v>1215</v>
      </c>
      <c r="W598" t="s">
        <v>1215</v>
      </c>
      <c r="X598" t="s">
        <v>1215</v>
      </c>
    </row>
    <row r="599" spans="21:24" x14ac:dyDescent="0.25">
      <c r="U599" t="s">
        <v>1216</v>
      </c>
      <c r="V599" t="s">
        <v>1216</v>
      </c>
      <c r="W599" t="s">
        <v>1216</v>
      </c>
      <c r="X599" t="s">
        <v>1216</v>
      </c>
    </row>
    <row r="600" spans="21:24" x14ac:dyDescent="0.25">
      <c r="U600" t="s">
        <v>1217</v>
      </c>
      <c r="V600" t="s">
        <v>1217</v>
      </c>
      <c r="W600" t="s">
        <v>1217</v>
      </c>
      <c r="X600" t="s">
        <v>1217</v>
      </c>
    </row>
    <row r="601" spans="21:24" x14ac:dyDescent="0.25">
      <c r="U601" t="s">
        <v>1218</v>
      </c>
      <c r="V601" t="s">
        <v>1218</v>
      </c>
      <c r="W601" t="s">
        <v>1218</v>
      </c>
      <c r="X601" t="s">
        <v>1218</v>
      </c>
    </row>
    <row r="602" spans="21:24" x14ac:dyDescent="0.25">
      <c r="U602" t="s">
        <v>1219</v>
      </c>
      <c r="V602" t="s">
        <v>1219</v>
      </c>
      <c r="W602" t="s">
        <v>1219</v>
      </c>
      <c r="X602" t="s">
        <v>1219</v>
      </c>
    </row>
    <row r="603" spans="21:24" x14ac:dyDescent="0.25">
      <c r="U603" t="s">
        <v>1220</v>
      </c>
      <c r="V603" t="s">
        <v>1220</v>
      </c>
      <c r="W603" t="s">
        <v>1220</v>
      </c>
      <c r="X603" t="s">
        <v>1220</v>
      </c>
    </row>
    <row r="604" spans="21:24" x14ac:dyDescent="0.25">
      <c r="U604" t="s">
        <v>1221</v>
      </c>
      <c r="V604" t="s">
        <v>1221</v>
      </c>
      <c r="W604" t="s">
        <v>1221</v>
      </c>
      <c r="X604" t="s">
        <v>1221</v>
      </c>
    </row>
    <row r="605" spans="21:24" x14ac:dyDescent="0.25">
      <c r="U605" t="s">
        <v>1222</v>
      </c>
      <c r="V605" t="s">
        <v>1222</v>
      </c>
      <c r="W605" t="s">
        <v>1222</v>
      </c>
      <c r="X605" t="s">
        <v>1222</v>
      </c>
    </row>
    <row r="606" spans="21:24" x14ac:dyDescent="0.25">
      <c r="U606" t="s">
        <v>1223</v>
      </c>
      <c r="V606" t="s">
        <v>1223</v>
      </c>
      <c r="W606" t="s">
        <v>1223</v>
      </c>
      <c r="X606" t="s">
        <v>1223</v>
      </c>
    </row>
    <row r="607" spans="21:24" x14ac:dyDescent="0.25">
      <c r="U607" t="s">
        <v>1224</v>
      </c>
      <c r="V607" t="s">
        <v>1224</v>
      </c>
      <c r="W607" t="s">
        <v>1224</v>
      </c>
      <c r="X607" t="s">
        <v>1224</v>
      </c>
    </row>
    <row r="608" spans="21:24" x14ac:dyDescent="0.25">
      <c r="U608" t="s">
        <v>1225</v>
      </c>
      <c r="V608" t="s">
        <v>1225</v>
      </c>
      <c r="W608" t="s">
        <v>1225</v>
      </c>
      <c r="X608" t="s">
        <v>1225</v>
      </c>
    </row>
    <row r="609" spans="21:24" x14ac:dyDescent="0.25">
      <c r="U609" t="s">
        <v>1226</v>
      </c>
      <c r="V609" t="s">
        <v>1226</v>
      </c>
      <c r="W609" t="s">
        <v>1226</v>
      </c>
      <c r="X609" t="s">
        <v>1226</v>
      </c>
    </row>
    <row r="610" spans="21:24" x14ac:dyDescent="0.25">
      <c r="U610" t="s">
        <v>1227</v>
      </c>
      <c r="V610" t="s">
        <v>1227</v>
      </c>
      <c r="W610" t="s">
        <v>1227</v>
      </c>
      <c r="X610" t="s">
        <v>1227</v>
      </c>
    </row>
    <row r="611" spans="21:24" x14ac:dyDescent="0.25">
      <c r="U611" t="s">
        <v>1228</v>
      </c>
      <c r="V611" t="s">
        <v>1228</v>
      </c>
      <c r="W611" t="s">
        <v>1228</v>
      </c>
      <c r="X611" t="s">
        <v>1228</v>
      </c>
    </row>
    <row r="612" spans="21:24" x14ac:dyDescent="0.25">
      <c r="U612" t="s">
        <v>1229</v>
      </c>
      <c r="V612" t="s">
        <v>1229</v>
      </c>
      <c r="W612" t="s">
        <v>1229</v>
      </c>
      <c r="X612" t="s">
        <v>1229</v>
      </c>
    </row>
    <row r="613" spans="21:24" x14ac:dyDescent="0.25">
      <c r="U613" t="s">
        <v>1230</v>
      </c>
      <c r="V613" t="s">
        <v>1230</v>
      </c>
      <c r="W613" t="s">
        <v>1230</v>
      </c>
      <c r="X613" t="s">
        <v>1230</v>
      </c>
    </row>
    <row r="614" spans="21:24" x14ac:dyDescent="0.25">
      <c r="U614" t="s">
        <v>1231</v>
      </c>
      <c r="V614" t="s">
        <v>1231</v>
      </c>
      <c r="W614" t="s">
        <v>1231</v>
      </c>
      <c r="X614" t="s">
        <v>1231</v>
      </c>
    </row>
    <row r="615" spans="21:24" x14ac:dyDescent="0.25">
      <c r="U615" t="s">
        <v>1232</v>
      </c>
      <c r="V615" t="s">
        <v>1232</v>
      </c>
      <c r="W615" t="s">
        <v>1232</v>
      </c>
      <c r="X615" t="s">
        <v>1232</v>
      </c>
    </row>
    <row r="616" spans="21:24" x14ac:dyDescent="0.25">
      <c r="U616" t="s">
        <v>1233</v>
      </c>
      <c r="V616" t="s">
        <v>1233</v>
      </c>
      <c r="W616" t="s">
        <v>1233</v>
      </c>
      <c r="X616" t="s">
        <v>1233</v>
      </c>
    </row>
    <row r="617" spans="21:24" x14ac:dyDescent="0.25">
      <c r="U617" t="s">
        <v>1234</v>
      </c>
      <c r="V617" t="s">
        <v>1234</v>
      </c>
      <c r="W617" t="s">
        <v>1234</v>
      </c>
      <c r="X617" t="s">
        <v>1234</v>
      </c>
    </row>
    <row r="618" spans="21:24" x14ac:dyDescent="0.25">
      <c r="U618" t="s">
        <v>1235</v>
      </c>
      <c r="V618" t="s">
        <v>1235</v>
      </c>
      <c r="W618" t="s">
        <v>1235</v>
      </c>
      <c r="X618" t="s">
        <v>1235</v>
      </c>
    </row>
    <row r="619" spans="21:24" x14ac:dyDescent="0.25">
      <c r="U619" t="s">
        <v>1236</v>
      </c>
      <c r="V619" t="s">
        <v>1236</v>
      </c>
      <c r="W619" t="s">
        <v>1236</v>
      </c>
      <c r="X619" t="s">
        <v>1236</v>
      </c>
    </row>
    <row r="620" spans="21:24" x14ac:dyDescent="0.25">
      <c r="U620" t="s">
        <v>1237</v>
      </c>
      <c r="V620" t="s">
        <v>1237</v>
      </c>
      <c r="W620" t="s">
        <v>1237</v>
      </c>
      <c r="X620" t="s">
        <v>1237</v>
      </c>
    </row>
    <row r="621" spans="21:24" x14ac:dyDescent="0.25">
      <c r="U621" t="s">
        <v>1238</v>
      </c>
      <c r="V621" t="s">
        <v>1238</v>
      </c>
      <c r="W621" t="s">
        <v>1238</v>
      </c>
      <c r="X621" t="s">
        <v>1238</v>
      </c>
    </row>
    <row r="622" spans="21:24" x14ac:dyDescent="0.25">
      <c r="U622" t="s">
        <v>1239</v>
      </c>
      <c r="V622" t="s">
        <v>1239</v>
      </c>
      <c r="W622" t="s">
        <v>1239</v>
      </c>
      <c r="X622" t="s">
        <v>1239</v>
      </c>
    </row>
    <row r="623" spans="21:24" x14ac:dyDescent="0.25">
      <c r="U623" t="s">
        <v>1240</v>
      </c>
      <c r="V623" t="s">
        <v>1240</v>
      </c>
      <c r="W623" t="s">
        <v>1240</v>
      </c>
      <c r="X623" t="s">
        <v>1240</v>
      </c>
    </row>
    <row r="624" spans="21:24" x14ac:dyDescent="0.25">
      <c r="U624" t="s">
        <v>1241</v>
      </c>
      <c r="V624" t="s">
        <v>1241</v>
      </c>
      <c r="W624" t="s">
        <v>1241</v>
      </c>
      <c r="X624" t="s">
        <v>1241</v>
      </c>
    </row>
    <row r="625" spans="21:24" x14ac:dyDescent="0.25">
      <c r="U625" t="s">
        <v>1242</v>
      </c>
      <c r="V625" t="s">
        <v>1242</v>
      </c>
      <c r="W625" t="s">
        <v>1242</v>
      </c>
      <c r="X625" t="s">
        <v>1242</v>
      </c>
    </row>
    <row r="626" spans="21:24" x14ac:dyDescent="0.25">
      <c r="U626" t="s">
        <v>1243</v>
      </c>
      <c r="V626" t="s">
        <v>1243</v>
      </c>
      <c r="W626" t="s">
        <v>1243</v>
      </c>
      <c r="X626" t="s">
        <v>1243</v>
      </c>
    </row>
    <row r="627" spans="21:24" x14ac:dyDescent="0.25">
      <c r="U627" t="s">
        <v>1244</v>
      </c>
      <c r="V627" t="s">
        <v>1244</v>
      </c>
      <c r="W627" t="s">
        <v>1244</v>
      </c>
      <c r="X627" t="s">
        <v>1244</v>
      </c>
    </row>
    <row r="628" spans="21:24" x14ac:dyDescent="0.25">
      <c r="U628" t="s">
        <v>1245</v>
      </c>
      <c r="V628" t="s">
        <v>1245</v>
      </c>
      <c r="W628" t="s">
        <v>1245</v>
      </c>
      <c r="X628" t="s">
        <v>1245</v>
      </c>
    </row>
    <row r="629" spans="21:24" x14ac:dyDescent="0.25">
      <c r="U629" t="s">
        <v>1246</v>
      </c>
      <c r="V629" t="s">
        <v>1246</v>
      </c>
      <c r="W629" t="s">
        <v>1246</v>
      </c>
      <c r="X629" t="s">
        <v>1246</v>
      </c>
    </row>
    <row r="630" spans="21:24" x14ac:dyDescent="0.25">
      <c r="U630" t="s">
        <v>1247</v>
      </c>
      <c r="V630" t="s">
        <v>1247</v>
      </c>
      <c r="W630" t="s">
        <v>1247</v>
      </c>
      <c r="X630" t="s">
        <v>1247</v>
      </c>
    </row>
    <row r="631" spans="21:24" x14ac:dyDescent="0.25">
      <c r="U631" t="s">
        <v>1248</v>
      </c>
      <c r="V631" t="s">
        <v>1248</v>
      </c>
      <c r="W631" t="s">
        <v>1248</v>
      </c>
      <c r="X631" t="s">
        <v>1248</v>
      </c>
    </row>
    <row r="632" spans="21:24" x14ac:dyDescent="0.25">
      <c r="U632" t="s">
        <v>1249</v>
      </c>
      <c r="V632" t="s">
        <v>1249</v>
      </c>
      <c r="W632" t="s">
        <v>1249</v>
      </c>
      <c r="X632" t="s">
        <v>1249</v>
      </c>
    </row>
    <row r="633" spans="21:24" x14ac:dyDescent="0.25">
      <c r="U633" t="s">
        <v>1250</v>
      </c>
      <c r="V633" t="s">
        <v>1250</v>
      </c>
      <c r="W633" t="s">
        <v>1250</v>
      </c>
      <c r="X633" t="s">
        <v>1250</v>
      </c>
    </row>
    <row r="634" spans="21:24" x14ac:dyDescent="0.25">
      <c r="U634" t="s">
        <v>1251</v>
      </c>
      <c r="V634" t="s">
        <v>1251</v>
      </c>
      <c r="W634" t="s">
        <v>1251</v>
      </c>
      <c r="X634" t="s">
        <v>1251</v>
      </c>
    </row>
    <row r="635" spans="21:24" x14ac:dyDescent="0.25">
      <c r="U635" t="s">
        <v>1252</v>
      </c>
      <c r="V635" t="s">
        <v>1252</v>
      </c>
      <c r="W635" t="s">
        <v>1252</v>
      </c>
      <c r="X635" t="s">
        <v>1252</v>
      </c>
    </row>
    <row r="636" spans="21:24" x14ac:dyDescent="0.25">
      <c r="U636" t="s">
        <v>1253</v>
      </c>
      <c r="V636" t="s">
        <v>1253</v>
      </c>
      <c r="W636" t="s">
        <v>1253</v>
      </c>
      <c r="X636" t="s">
        <v>1253</v>
      </c>
    </row>
    <row r="637" spans="21:24" x14ac:dyDescent="0.25">
      <c r="U637" t="s">
        <v>1254</v>
      </c>
      <c r="V637" t="s">
        <v>1254</v>
      </c>
      <c r="W637" t="s">
        <v>1254</v>
      </c>
      <c r="X637" t="s">
        <v>1254</v>
      </c>
    </row>
    <row r="638" spans="21:24" x14ac:dyDescent="0.25">
      <c r="U638" t="s">
        <v>1255</v>
      </c>
      <c r="V638" t="s">
        <v>1255</v>
      </c>
      <c r="W638" t="s">
        <v>1255</v>
      </c>
      <c r="X638" t="s">
        <v>1255</v>
      </c>
    </row>
    <row r="639" spans="21:24" x14ac:dyDescent="0.25">
      <c r="U639" t="s">
        <v>1256</v>
      </c>
      <c r="V639" t="s">
        <v>1256</v>
      </c>
      <c r="W639" t="s">
        <v>1256</v>
      </c>
      <c r="X639" t="s">
        <v>1256</v>
      </c>
    </row>
    <row r="640" spans="21:24" x14ac:dyDescent="0.25">
      <c r="U640" t="s">
        <v>1257</v>
      </c>
      <c r="V640" t="s">
        <v>1257</v>
      </c>
      <c r="W640" t="s">
        <v>1257</v>
      </c>
      <c r="X640" t="s">
        <v>1257</v>
      </c>
    </row>
    <row r="641" spans="21:24" x14ac:dyDescent="0.25">
      <c r="U641" t="s">
        <v>1258</v>
      </c>
      <c r="V641" t="s">
        <v>1258</v>
      </c>
      <c r="W641" t="s">
        <v>1258</v>
      </c>
      <c r="X641" t="s">
        <v>1258</v>
      </c>
    </row>
    <row r="642" spans="21:24" x14ac:dyDescent="0.25">
      <c r="U642" t="s">
        <v>1259</v>
      </c>
      <c r="V642" t="s">
        <v>1259</v>
      </c>
      <c r="W642" t="s">
        <v>1259</v>
      </c>
      <c r="X642" t="s">
        <v>1259</v>
      </c>
    </row>
    <row r="643" spans="21:24" x14ac:dyDescent="0.25">
      <c r="U643" t="s">
        <v>1260</v>
      </c>
      <c r="V643" t="s">
        <v>1260</v>
      </c>
      <c r="W643" t="s">
        <v>1260</v>
      </c>
      <c r="X643" t="s">
        <v>1260</v>
      </c>
    </row>
    <row r="644" spans="21:24" x14ac:dyDescent="0.25">
      <c r="U644" t="s">
        <v>1261</v>
      </c>
      <c r="V644" t="s">
        <v>1261</v>
      </c>
      <c r="W644" t="s">
        <v>1261</v>
      </c>
      <c r="X644" t="s">
        <v>1261</v>
      </c>
    </row>
    <row r="645" spans="21:24" x14ac:dyDescent="0.25">
      <c r="U645" t="s">
        <v>1262</v>
      </c>
      <c r="V645" t="s">
        <v>1262</v>
      </c>
      <c r="W645" t="s">
        <v>1262</v>
      </c>
      <c r="X645" t="s">
        <v>1262</v>
      </c>
    </row>
    <row r="646" spans="21:24" x14ac:dyDescent="0.25">
      <c r="U646" t="s">
        <v>1263</v>
      </c>
      <c r="V646" t="s">
        <v>1263</v>
      </c>
      <c r="W646" t="s">
        <v>1263</v>
      </c>
      <c r="X646" t="s">
        <v>1263</v>
      </c>
    </row>
    <row r="647" spans="21:24" x14ac:dyDescent="0.25">
      <c r="U647" t="s">
        <v>1264</v>
      </c>
      <c r="V647" t="s">
        <v>1264</v>
      </c>
      <c r="W647" t="s">
        <v>1264</v>
      </c>
      <c r="X647" t="s">
        <v>1264</v>
      </c>
    </row>
    <row r="648" spans="21:24" x14ac:dyDescent="0.25">
      <c r="U648" t="s">
        <v>1265</v>
      </c>
      <c r="V648" t="s">
        <v>1265</v>
      </c>
      <c r="W648" t="s">
        <v>1265</v>
      </c>
      <c r="X648" t="s">
        <v>1265</v>
      </c>
    </row>
    <row r="649" spans="21:24" x14ac:dyDescent="0.25">
      <c r="U649" t="s">
        <v>1266</v>
      </c>
      <c r="V649" t="s">
        <v>1266</v>
      </c>
      <c r="W649" t="s">
        <v>1266</v>
      </c>
      <c r="X649" t="s">
        <v>1266</v>
      </c>
    </row>
    <row r="650" spans="21:24" x14ac:dyDescent="0.25">
      <c r="U650" t="s">
        <v>1267</v>
      </c>
      <c r="V650" t="s">
        <v>1267</v>
      </c>
      <c r="W650" t="s">
        <v>1267</v>
      </c>
      <c r="X650" t="s">
        <v>1267</v>
      </c>
    </row>
    <row r="651" spans="21:24" x14ac:dyDescent="0.25">
      <c r="U651" t="s">
        <v>1268</v>
      </c>
      <c r="V651" t="s">
        <v>1268</v>
      </c>
      <c r="W651" t="s">
        <v>1268</v>
      </c>
      <c r="X651" t="s">
        <v>1268</v>
      </c>
    </row>
    <row r="652" spans="21:24" x14ac:dyDescent="0.25">
      <c r="U652" t="s">
        <v>1269</v>
      </c>
      <c r="V652" t="s">
        <v>1269</v>
      </c>
      <c r="W652" t="s">
        <v>1269</v>
      </c>
      <c r="X652" t="s">
        <v>1269</v>
      </c>
    </row>
    <row r="653" spans="21:24" x14ac:dyDescent="0.25">
      <c r="U653" t="s">
        <v>1270</v>
      </c>
      <c r="V653" t="s">
        <v>1270</v>
      </c>
      <c r="W653" t="s">
        <v>1270</v>
      </c>
      <c r="X653" t="s">
        <v>1270</v>
      </c>
    </row>
    <row r="654" spans="21:24" x14ac:dyDescent="0.25">
      <c r="U654" t="s">
        <v>1271</v>
      </c>
      <c r="V654" t="s">
        <v>1271</v>
      </c>
      <c r="W654" t="s">
        <v>1271</v>
      </c>
      <c r="X654" t="s">
        <v>1271</v>
      </c>
    </row>
    <row r="655" spans="21:24" x14ac:dyDescent="0.25">
      <c r="U655" t="s">
        <v>1272</v>
      </c>
      <c r="V655" t="s">
        <v>1272</v>
      </c>
      <c r="W655" t="s">
        <v>1272</v>
      </c>
      <c r="X655" t="s">
        <v>1272</v>
      </c>
    </row>
    <row r="656" spans="21:24" x14ac:dyDescent="0.25">
      <c r="U656" t="s">
        <v>1273</v>
      </c>
      <c r="V656" t="s">
        <v>1273</v>
      </c>
      <c r="W656" t="s">
        <v>1273</v>
      </c>
      <c r="X656" t="s">
        <v>1273</v>
      </c>
    </row>
    <row r="657" spans="21:24" x14ac:dyDescent="0.25">
      <c r="U657" t="s">
        <v>1274</v>
      </c>
      <c r="V657" t="s">
        <v>1274</v>
      </c>
      <c r="W657" t="s">
        <v>1274</v>
      </c>
      <c r="X657" t="s">
        <v>1274</v>
      </c>
    </row>
    <row r="658" spans="21:24" x14ac:dyDescent="0.25">
      <c r="U658" t="s">
        <v>1275</v>
      </c>
      <c r="V658" t="s">
        <v>1275</v>
      </c>
      <c r="W658" t="s">
        <v>1275</v>
      </c>
      <c r="X658" t="s">
        <v>1275</v>
      </c>
    </row>
    <row r="659" spans="21:24" x14ac:dyDescent="0.25">
      <c r="U659" t="s">
        <v>1276</v>
      </c>
      <c r="V659" t="s">
        <v>1276</v>
      </c>
      <c r="W659" t="s">
        <v>1276</v>
      </c>
      <c r="X659" t="s">
        <v>1276</v>
      </c>
    </row>
    <row r="660" spans="21:24" x14ac:dyDescent="0.25">
      <c r="U660" t="s">
        <v>1277</v>
      </c>
      <c r="V660" t="s">
        <v>1277</v>
      </c>
      <c r="W660" t="s">
        <v>1277</v>
      </c>
      <c r="X660" t="s">
        <v>1277</v>
      </c>
    </row>
    <row r="661" spans="21:24" x14ac:dyDescent="0.25">
      <c r="U661" t="s">
        <v>1278</v>
      </c>
      <c r="V661" t="s">
        <v>1278</v>
      </c>
      <c r="W661" t="s">
        <v>1278</v>
      </c>
      <c r="X661" t="s">
        <v>1278</v>
      </c>
    </row>
    <row r="662" spans="21:24" x14ac:dyDescent="0.25">
      <c r="U662" t="s">
        <v>1279</v>
      </c>
      <c r="V662" t="s">
        <v>1279</v>
      </c>
      <c r="W662" t="s">
        <v>1279</v>
      </c>
      <c r="X662" t="s">
        <v>1279</v>
      </c>
    </row>
    <row r="663" spans="21:24" x14ac:dyDescent="0.25">
      <c r="U663" t="s">
        <v>1280</v>
      </c>
      <c r="V663" t="s">
        <v>1280</v>
      </c>
      <c r="W663" t="s">
        <v>1280</v>
      </c>
      <c r="X663" t="s">
        <v>1280</v>
      </c>
    </row>
    <row r="664" spans="21:24" x14ac:dyDescent="0.25">
      <c r="U664" t="s">
        <v>1281</v>
      </c>
      <c r="V664" t="s">
        <v>1281</v>
      </c>
      <c r="W664" t="s">
        <v>1281</v>
      </c>
      <c r="X664" t="s">
        <v>1281</v>
      </c>
    </row>
    <row r="665" spans="21:24" x14ac:dyDescent="0.25">
      <c r="U665" t="s">
        <v>1282</v>
      </c>
      <c r="V665" t="s">
        <v>1282</v>
      </c>
      <c r="W665" t="s">
        <v>1282</v>
      </c>
      <c r="X665" t="s">
        <v>1282</v>
      </c>
    </row>
    <row r="666" spans="21:24" x14ac:dyDescent="0.25">
      <c r="U666" t="s">
        <v>1283</v>
      </c>
      <c r="V666" t="s">
        <v>1283</v>
      </c>
      <c r="W666" t="s">
        <v>1283</v>
      </c>
      <c r="X666" t="s">
        <v>1283</v>
      </c>
    </row>
    <row r="667" spans="21:24" x14ac:dyDescent="0.25">
      <c r="U667" t="s">
        <v>1284</v>
      </c>
      <c r="V667" t="s">
        <v>1284</v>
      </c>
      <c r="W667" t="s">
        <v>1284</v>
      </c>
      <c r="X667" t="s">
        <v>1284</v>
      </c>
    </row>
    <row r="668" spans="21:24" x14ac:dyDescent="0.25">
      <c r="U668" t="s">
        <v>1285</v>
      </c>
      <c r="V668" t="s">
        <v>1285</v>
      </c>
      <c r="W668" t="s">
        <v>1285</v>
      </c>
      <c r="X668" t="s">
        <v>1285</v>
      </c>
    </row>
    <row r="669" spans="21:24" x14ac:dyDescent="0.25">
      <c r="U669" t="s">
        <v>1286</v>
      </c>
      <c r="V669" t="s">
        <v>1286</v>
      </c>
      <c r="W669" t="s">
        <v>1286</v>
      </c>
      <c r="X669" t="s">
        <v>1286</v>
      </c>
    </row>
    <row r="670" spans="21:24" x14ac:dyDescent="0.25">
      <c r="U670" t="s">
        <v>1287</v>
      </c>
      <c r="V670" t="s">
        <v>1287</v>
      </c>
      <c r="W670" t="s">
        <v>1287</v>
      </c>
      <c r="X670" t="s">
        <v>1287</v>
      </c>
    </row>
    <row r="671" spans="21:24" x14ac:dyDescent="0.25">
      <c r="U671" t="s">
        <v>1288</v>
      </c>
      <c r="V671" t="s">
        <v>1288</v>
      </c>
      <c r="W671" t="s">
        <v>1288</v>
      </c>
      <c r="X671" t="s">
        <v>1288</v>
      </c>
    </row>
    <row r="672" spans="21:24" x14ac:dyDescent="0.25">
      <c r="U672" t="s">
        <v>1289</v>
      </c>
      <c r="V672" t="s">
        <v>1289</v>
      </c>
      <c r="W672" t="s">
        <v>1289</v>
      </c>
      <c r="X672" t="s">
        <v>1289</v>
      </c>
    </row>
    <row r="673" spans="21:24" x14ac:dyDescent="0.25">
      <c r="U673" t="s">
        <v>1290</v>
      </c>
      <c r="V673" t="s">
        <v>1290</v>
      </c>
      <c r="W673" t="s">
        <v>1290</v>
      </c>
      <c r="X673" t="s">
        <v>1290</v>
      </c>
    </row>
    <row r="674" spans="21:24" x14ac:dyDescent="0.25">
      <c r="U674" t="s">
        <v>1291</v>
      </c>
      <c r="V674" t="s">
        <v>1291</v>
      </c>
      <c r="W674" t="s">
        <v>1291</v>
      </c>
      <c r="X674" t="s">
        <v>1291</v>
      </c>
    </row>
    <row r="675" spans="21:24" x14ac:dyDescent="0.25">
      <c r="U675" t="s">
        <v>1292</v>
      </c>
      <c r="V675" t="s">
        <v>1292</v>
      </c>
      <c r="W675" t="s">
        <v>1292</v>
      </c>
      <c r="X675" t="s">
        <v>1292</v>
      </c>
    </row>
    <row r="676" spans="21:24" x14ac:dyDescent="0.25">
      <c r="U676" t="s">
        <v>1293</v>
      </c>
      <c r="V676" t="s">
        <v>1293</v>
      </c>
      <c r="W676" t="s">
        <v>1293</v>
      </c>
      <c r="X676" t="s">
        <v>1293</v>
      </c>
    </row>
    <row r="677" spans="21:24" x14ac:dyDescent="0.25">
      <c r="U677" t="s">
        <v>1294</v>
      </c>
      <c r="V677" t="s">
        <v>1294</v>
      </c>
      <c r="W677" t="s">
        <v>1294</v>
      </c>
      <c r="X677" t="s">
        <v>1294</v>
      </c>
    </row>
    <row r="678" spans="21:24" x14ac:dyDescent="0.25">
      <c r="U678" t="s">
        <v>1295</v>
      </c>
      <c r="V678" t="s">
        <v>1295</v>
      </c>
      <c r="W678" t="s">
        <v>1295</v>
      </c>
      <c r="X678" t="s">
        <v>1295</v>
      </c>
    </row>
    <row r="679" spans="21:24" x14ac:dyDescent="0.25">
      <c r="U679" t="s">
        <v>1296</v>
      </c>
      <c r="V679" t="s">
        <v>1296</v>
      </c>
      <c r="W679" t="s">
        <v>1296</v>
      </c>
      <c r="X679" t="s">
        <v>1296</v>
      </c>
    </row>
    <row r="680" spans="21:24" x14ac:dyDescent="0.25">
      <c r="U680" t="s">
        <v>1297</v>
      </c>
      <c r="V680" t="s">
        <v>1297</v>
      </c>
      <c r="W680" t="s">
        <v>1297</v>
      </c>
      <c r="X680" t="s">
        <v>1297</v>
      </c>
    </row>
    <row r="681" spans="21:24" x14ac:dyDescent="0.25">
      <c r="U681" t="s">
        <v>1298</v>
      </c>
      <c r="V681" t="s">
        <v>1298</v>
      </c>
      <c r="W681" t="s">
        <v>1298</v>
      </c>
      <c r="X681" t="s">
        <v>1298</v>
      </c>
    </row>
    <row r="682" spans="21:24" x14ac:dyDescent="0.25">
      <c r="U682" t="s">
        <v>1299</v>
      </c>
      <c r="V682" t="s">
        <v>1299</v>
      </c>
      <c r="W682" t="s">
        <v>1299</v>
      </c>
      <c r="X682" t="s">
        <v>1299</v>
      </c>
    </row>
    <row r="683" spans="21:24" x14ac:dyDescent="0.25">
      <c r="U683" t="s">
        <v>1300</v>
      </c>
      <c r="V683" t="s">
        <v>1300</v>
      </c>
      <c r="W683" t="s">
        <v>1300</v>
      </c>
      <c r="X683" t="s">
        <v>1300</v>
      </c>
    </row>
    <row r="684" spans="21:24" x14ac:dyDescent="0.25">
      <c r="U684" t="s">
        <v>1301</v>
      </c>
      <c r="V684" t="s">
        <v>1301</v>
      </c>
      <c r="W684" t="s">
        <v>1301</v>
      </c>
      <c r="X684" t="s">
        <v>1301</v>
      </c>
    </row>
    <row r="685" spans="21:24" x14ac:dyDescent="0.25">
      <c r="U685" t="s">
        <v>1302</v>
      </c>
      <c r="V685" t="s">
        <v>1302</v>
      </c>
      <c r="W685" t="s">
        <v>1302</v>
      </c>
      <c r="X685" t="s">
        <v>1302</v>
      </c>
    </row>
    <row r="686" spans="21:24" x14ac:dyDescent="0.25">
      <c r="U686" t="s">
        <v>1303</v>
      </c>
      <c r="V686" t="s">
        <v>1303</v>
      </c>
      <c r="W686" t="s">
        <v>1303</v>
      </c>
      <c r="X686" t="s">
        <v>1303</v>
      </c>
    </row>
    <row r="687" spans="21:24" x14ac:dyDescent="0.25">
      <c r="U687" t="s">
        <v>1304</v>
      </c>
      <c r="V687" t="s">
        <v>1304</v>
      </c>
      <c r="W687" t="s">
        <v>1304</v>
      </c>
      <c r="X687" t="s">
        <v>1304</v>
      </c>
    </row>
    <row r="688" spans="21:24" x14ac:dyDescent="0.25">
      <c r="U688" t="s">
        <v>1305</v>
      </c>
      <c r="V688" t="s">
        <v>1305</v>
      </c>
      <c r="W688" t="s">
        <v>1305</v>
      </c>
      <c r="X688" t="s">
        <v>1305</v>
      </c>
    </row>
    <row r="689" spans="21:24" x14ac:dyDescent="0.25">
      <c r="U689" t="s">
        <v>1306</v>
      </c>
      <c r="V689" t="s">
        <v>1306</v>
      </c>
      <c r="W689" t="s">
        <v>1306</v>
      </c>
      <c r="X689" t="s">
        <v>1306</v>
      </c>
    </row>
    <row r="690" spans="21:24" x14ac:dyDescent="0.25">
      <c r="U690" t="s">
        <v>1307</v>
      </c>
      <c r="V690" t="s">
        <v>1307</v>
      </c>
      <c r="W690" t="s">
        <v>1307</v>
      </c>
      <c r="X690" t="s">
        <v>1307</v>
      </c>
    </row>
    <row r="691" spans="21:24" x14ac:dyDescent="0.25">
      <c r="U691" t="s">
        <v>1308</v>
      </c>
      <c r="V691" t="s">
        <v>1308</v>
      </c>
      <c r="W691" t="s">
        <v>1308</v>
      </c>
      <c r="X691" t="s">
        <v>1308</v>
      </c>
    </row>
    <row r="692" spans="21:24" x14ac:dyDescent="0.25">
      <c r="U692" t="s">
        <v>1309</v>
      </c>
      <c r="V692" t="s">
        <v>1309</v>
      </c>
      <c r="W692" t="s">
        <v>1309</v>
      </c>
      <c r="X692" t="s">
        <v>1309</v>
      </c>
    </row>
    <row r="693" spans="21:24" x14ac:dyDescent="0.25">
      <c r="U693" t="s">
        <v>1310</v>
      </c>
      <c r="V693" t="s">
        <v>1310</v>
      </c>
      <c r="W693" t="s">
        <v>1310</v>
      </c>
      <c r="X693" t="s">
        <v>1310</v>
      </c>
    </row>
    <row r="694" spans="21:24" x14ac:dyDescent="0.25">
      <c r="U694" t="s">
        <v>1311</v>
      </c>
      <c r="V694" t="s">
        <v>1311</v>
      </c>
      <c r="W694" t="s">
        <v>1311</v>
      </c>
      <c r="X694" t="s">
        <v>1311</v>
      </c>
    </row>
    <row r="695" spans="21:24" x14ac:dyDescent="0.25">
      <c r="U695" t="s">
        <v>1312</v>
      </c>
      <c r="V695" t="s">
        <v>1312</v>
      </c>
      <c r="W695" t="s">
        <v>1312</v>
      </c>
      <c r="X695" t="s">
        <v>1312</v>
      </c>
    </row>
    <row r="696" spans="21:24" x14ac:dyDescent="0.25">
      <c r="U696" t="s">
        <v>1313</v>
      </c>
      <c r="V696" t="s">
        <v>1313</v>
      </c>
      <c r="W696" t="s">
        <v>1313</v>
      </c>
      <c r="X696" t="s">
        <v>1313</v>
      </c>
    </row>
    <row r="697" spans="21:24" x14ac:dyDescent="0.25">
      <c r="U697" t="s">
        <v>1314</v>
      </c>
      <c r="V697" t="s">
        <v>1314</v>
      </c>
      <c r="W697" t="s">
        <v>1314</v>
      </c>
      <c r="X697" t="s">
        <v>1314</v>
      </c>
    </row>
    <row r="698" spans="21:24" x14ac:dyDescent="0.25">
      <c r="U698" t="s">
        <v>1315</v>
      </c>
      <c r="V698" t="s">
        <v>1315</v>
      </c>
      <c r="W698" t="s">
        <v>1315</v>
      </c>
      <c r="X698" t="s">
        <v>1315</v>
      </c>
    </row>
    <row r="699" spans="21:24" x14ac:dyDescent="0.25">
      <c r="U699" t="s">
        <v>1316</v>
      </c>
      <c r="V699" t="s">
        <v>1316</v>
      </c>
      <c r="W699" t="s">
        <v>1316</v>
      </c>
      <c r="X699" t="s">
        <v>1316</v>
      </c>
    </row>
    <row r="700" spans="21:24" x14ac:dyDescent="0.25">
      <c r="U700" t="s">
        <v>1317</v>
      </c>
      <c r="V700" t="s">
        <v>1317</v>
      </c>
      <c r="W700" t="s">
        <v>1317</v>
      </c>
      <c r="X700" t="s">
        <v>1317</v>
      </c>
    </row>
    <row r="701" spans="21:24" x14ac:dyDescent="0.25">
      <c r="U701" t="s">
        <v>1318</v>
      </c>
      <c r="V701" t="s">
        <v>1318</v>
      </c>
      <c r="W701" t="s">
        <v>1318</v>
      </c>
      <c r="X701" t="s">
        <v>1318</v>
      </c>
    </row>
    <row r="702" spans="21:24" x14ac:dyDescent="0.25">
      <c r="U702" t="s">
        <v>1319</v>
      </c>
      <c r="V702" t="s">
        <v>1319</v>
      </c>
      <c r="W702" t="s">
        <v>1319</v>
      </c>
      <c r="X702" t="s">
        <v>1319</v>
      </c>
    </row>
    <row r="703" spans="21:24" x14ac:dyDescent="0.25">
      <c r="U703" t="s">
        <v>1320</v>
      </c>
      <c r="V703" t="s">
        <v>1320</v>
      </c>
      <c r="W703" t="s">
        <v>1320</v>
      </c>
      <c r="X703" t="s">
        <v>1320</v>
      </c>
    </row>
    <row r="704" spans="21:24" x14ac:dyDescent="0.25">
      <c r="U704" t="s">
        <v>1321</v>
      </c>
      <c r="V704" t="s">
        <v>1321</v>
      </c>
      <c r="W704" t="s">
        <v>1321</v>
      </c>
      <c r="X704" t="s">
        <v>1321</v>
      </c>
    </row>
    <row r="705" spans="21:24" x14ac:dyDescent="0.25">
      <c r="U705" t="s">
        <v>1322</v>
      </c>
      <c r="V705" t="s">
        <v>1322</v>
      </c>
      <c r="W705" t="s">
        <v>1322</v>
      </c>
      <c r="X705" t="s">
        <v>1322</v>
      </c>
    </row>
    <row r="706" spans="21:24" x14ac:dyDescent="0.25">
      <c r="U706" t="s">
        <v>1323</v>
      </c>
      <c r="V706" t="s">
        <v>1323</v>
      </c>
      <c r="W706" t="s">
        <v>1323</v>
      </c>
      <c r="X706" t="s">
        <v>1323</v>
      </c>
    </row>
    <row r="707" spans="21:24" x14ac:dyDescent="0.25">
      <c r="U707" t="s">
        <v>1324</v>
      </c>
      <c r="V707" t="s">
        <v>1324</v>
      </c>
      <c r="W707" t="s">
        <v>1324</v>
      </c>
      <c r="X707" t="s">
        <v>1324</v>
      </c>
    </row>
    <row r="708" spans="21:24" x14ac:dyDescent="0.25">
      <c r="U708" t="s">
        <v>1325</v>
      </c>
      <c r="V708" t="s">
        <v>1325</v>
      </c>
      <c r="W708" t="s">
        <v>1325</v>
      </c>
      <c r="X708" t="s">
        <v>1325</v>
      </c>
    </row>
    <row r="709" spans="21:24" x14ac:dyDescent="0.25">
      <c r="U709" t="s">
        <v>1326</v>
      </c>
      <c r="V709" t="s">
        <v>1326</v>
      </c>
      <c r="W709" t="s">
        <v>1326</v>
      </c>
      <c r="X709" t="s">
        <v>1326</v>
      </c>
    </row>
    <row r="710" spans="21:24" x14ac:dyDescent="0.25">
      <c r="U710" t="s">
        <v>1327</v>
      </c>
      <c r="V710" t="s">
        <v>1327</v>
      </c>
      <c r="W710" t="s">
        <v>1327</v>
      </c>
      <c r="X710" t="s">
        <v>1327</v>
      </c>
    </row>
    <row r="711" spans="21:24" x14ac:dyDescent="0.25">
      <c r="U711" t="s">
        <v>1328</v>
      </c>
      <c r="V711" t="s">
        <v>1328</v>
      </c>
      <c r="W711" t="s">
        <v>1328</v>
      </c>
      <c r="X711" t="s">
        <v>1328</v>
      </c>
    </row>
    <row r="712" spans="21:24" x14ac:dyDescent="0.25">
      <c r="U712" t="s">
        <v>1329</v>
      </c>
      <c r="V712" t="s">
        <v>1329</v>
      </c>
      <c r="W712" t="s">
        <v>1329</v>
      </c>
      <c r="X712" t="s">
        <v>1329</v>
      </c>
    </row>
    <row r="713" spans="21:24" x14ac:dyDescent="0.25">
      <c r="U713" t="s">
        <v>1330</v>
      </c>
      <c r="V713" t="s">
        <v>1330</v>
      </c>
      <c r="W713" t="s">
        <v>1330</v>
      </c>
      <c r="X713" t="s">
        <v>1330</v>
      </c>
    </row>
    <row r="714" spans="21:24" x14ac:dyDescent="0.25">
      <c r="U714" t="s">
        <v>1331</v>
      </c>
      <c r="V714" t="s">
        <v>1331</v>
      </c>
      <c r="W714" t="s">
        <v>1331</v>
      </c>
      <c r="X714" t="s">
        <v>1331</v>
      </c>
    </row>
    <row r="715" spans="21:24" x14ac:dyDescent="0.25">
      <c r="U715" t="s">
        <v>1332</v>
      </c>
      <c r="V715" t="s">
        <v>1332</v>
      </c>
      <c r="W715" t="s">
        <v>1332</v>
      </c>
      <c r="X715" t="s">
        <v>1332</v>
      </c>
    </row>
    <row r="716" spans="21:24" x14ac:dyDescent="0.25">
      <c r="U716" t="s">
        <v>1333</v>
      </c>
      <c r="V716" t="s">
        <v>1333</v>
      </c>
      <c r="W716" t="s">
        <v>1333</v>
      </c>
      <c r="X716" t="s">
        <v>1333</v>
      </c>
    </row>
    <row r="717" spans="21:24" x14ac:dyDescent="0.25">
      <c r="U717" t="s">
        <v>1334</v>
      </c>
      <c r="V717" t="s">
        <v>1334</v>
      </c>
      <c r="W717" t="s">
        <v>1334</v>
      </c>
      <c r="X717" t="s">
        <v>1334</v>
      </c>
    </row>
    <row r="718" spans="21:24" x14ac:dyDescent="0.25">
      <c r="U718" t="s">
        <v>1335</v>
      </c>
      <c r="V718" t="s">
        <v>1335</v>
      </c>
      <c r="W718" t="s">
        <v>1335</v>
      </c>
      <c r="X718" t="s">
        <v>1335</v>
      </c>
    </row>
    <row r="719" spans="21:24" x14ac:dyDescent="0.25">
      <c r="U719" t="s">
        <v>1336</v>
      </c>
      <c r="V719" t="s">
        <v>1336</v>
      </c>
      <c r="W719" t="s">
        <v>1336</v>
      </c>
      <c r="X719" t="s">
        <v>1336</v>
      </c>
    </row>
    <row r="720" spans="21:24" x14ac:dyDescent="0.25">
      <c r="U720" t="s">
        <v>1337</v>
      </c>
      <c r="V720" t="s">
        <v>1337</v>
      </c>
      <c r="W720" t="s">
        <v>1337</v>
      </c>
      <c r="X720" t="s">
        <v>1337</v>
      </c>
    </row>
    <row r="721" spans="21:24" x14ac:dyDescent="0.25">
      <c r="U721" t="s">
        <v>1338</v>
      </c>
      <c r="V721" t="s">
        <v>1338</v>
      </c>
      <c r="W721" t="s">
        <v>1338</v>
      </c>
      <c r="X721" t="s">
        <v>1338</v>
      </c>
    </row>
    <row r="722" spans="21:24" x14ac:dyDescent="0.25">
      <c r="U722" t="s">
        <v>1339</v>
      </c>
      <c r="V722" t="s">
        <v>1339</v>
      </c>
      <c r="W722" t="s">
        <v>1339</v>
      </c>
      <c r="X722" t="s">
        <v>1339</v>
      </c>
    </row>
    <row r="723" spans="21:24" x14ac:dyDescent="0.25">
      <c r="U723" t="s">
        <v>1340</v>
      </c>
      <c r="V723" t="s">
        <v>1340</v>
      </c>
      <c r="W723" t="s">
        <v>1340</v>
      </c>
      <c r="X723" t="s">
        <v>1340</v>
      </c>
    </row>
    <row r="724" spans="21:24" x14ac:dyDescent="0.25">
      <c r="U724" t="s">
        <v>1341</v>
      </c>
      <c r="V724" t="s">
        <v>1341</v>
      </c>
      <c r="W724" t="s">
        <v>1341</v>
      </c>
      <c r="X724" t="s">
        <v>1341</v>
      </c>
    </row>
    <row r="725" spans="21:24" x14ac:dyDescent="0.25">
      <c r="U725" t="s">
        <v>1342</v>
      </c>
      <c r="V725" t="s">
        <v>1342</v>
      </c>
      <c r="W725" t="s">
        <v>1342</v>
      </c>
      <c r="X725" t="s">
        <v>1342</v>
      </c>
    </row>
    <row r="726" spans="21:24" x14ac:dyDescent="0.25">
      <c r="U726" t="s">
        <v>1343</v>
      </c>
      <c r="V726" t="s">
        <v>1343</v>
      </c>
      <c r="W726" t="s">
        <v>1343</v>
      </c>
      <c r="X726" t="s">
        <v>1343</v>
      </c>
    </row>
    <row r="727" spans="21:24" x14ac:dyDescent="0.25">
      <c r="U727" t="s">
        <v>1344</v>
      </c>
      <c r="V727" t="s">
        <v>1344</v>
      </c>
      <c r="W727" t="s">
        <v>1344</v>
      </c>
      <c r="X727" t="s">
        <v>1344</v>
      </c>
    </row>
    <row r="728" spans="21:24" x14ac:dyDescent="0.25">
      <c r="U728" t="s">
        <v>1345</v>
      </c>
      <c r="V728" t="s">
        <v>1345</v>
      </c>
      <c r="W728" t="s">
        <v>1345</v>
      </c>
      <c r="X728" t="s">
        <v>1345</v>
      </c>
    </row>
    <row r="729" spans="21:24" x14ac:dyDescent="0.25">
      <c r="U729" t="s">
        <v>1346</v>
      </c>
      <c r="V729" t="s">
        <v>1346</v>
      </c>
      <c r="W729" t="s">
        <v>1346</v>
      </c>
      <c r="X729" t="s">
        <v>1346</v>
      </c>
    </row>
    <row r="730" spans="21:24" x14ac:dyDescent="0.25">
      <c r="U730" t="s">
        <v>1347</v>
      </c>
      <c r="V730" t="s">
        <v>1347</v>
      </c>
      <c r="W730" t="s">
        <v>1347</v>
      </c>
      <c r="X730" t="s">
        <v>1347</v>
      </c>
    </row>
    <row r="731" spans="21:24" x14ac:dyDescent="0.25">
      <c r="U731" t="s">
        <v>1348</v>
      </c>
      <c r="V731" t="s">
        <v>1348</v>
      </c>
      <c r="W731" t="s">
        <v>1348</v>
      </c>
      <c r="X731" t="s">
        <v>1348</v>
      </c>
    </row>
    <row r="732" spans="21:24" x14ac:dyDescent="0.25">
      <c r="U732" t="s">
        <v>1349</v>
      </c>
      <c r="V732" t="s">
        <v>1349</v>
      </c>
      <c r="W732" t="s">
        <v>1349</v>
      </c>
      <c r="X732" t="s">
        <v>1349</v>
      </c>
    </row>
    <row r="733" spans="21:24" x14ac:dyDescent="0.25">
      <c r="U733" t="s">
        <v>1350</v>
      </c>
      <c r="V733" t="s">
        <v>1350</v>
      </c>
      <c r="W733" t="s">
        <v>1350</v>
      </c>
      <c r="X733" t="s">
        <v>1350</v>
      </c>
    </row>
    <row r="734" spans="21:24" x14ac:dyDescent="0.25">
      <c r="U734" t="s">
        <v>1351</v>
      </c>
      <c r="V734" t="s">
        <v>1351</v>
      </c>
      <c r="W734" t="s">
        <v>1351</v>
      </c>
      <c r="X734" t="s">
        <v>1351</v>
      </c>
    </row>
    <row r="735" spans="21:24" x14ac:dyDescent="0.25">
      <c r="U735" t="s">
        <v>1352</v>
      </c>
      <c r="V735" t="s">
        <v>1352</v>
      </c>
      <c r="W735" t="s">
        <v>1352</v>
      </c>
      <c r="X735" t="s">
        <v>1352</v>
      </c>
    </row>
    <row r="736" spans="21:24" x14ac:dyDescent="0.25">
      <c r="U736" t="s">
        <v>1353</v>
      </c>
      <c r="V736" t="s">
        <v>1353</v>
      </c>
      <c r="W736" t="s">
        <v>1353</v>
      </c>
      <c r="X736" t="s">
        <v>1353</v>
      </c>
    </row>
    <row r="737" spans="21:24" x14ac:dyDescent="0.25">
      <c r="U737" t="s">
        <v>1354</v>
      </c>
      <c r="V737" t="s">
        <v>1354</v>
      </c>
      <c r="W737" t="s">
        <v>1354</v>
      </c>
      <c r="X737" t="s">
        <v>1354</v>
      </c>
    </row>
    <row r="738" spans="21:24" x14ac:dyDescent="0.25">
      <c r="U738" t="s">
        <v>1355</v>
      </c>
      <c r="V738" t="s">
        <v>1355</v>
      </c>
      <c r="W738" t="s">
        <v>1355</v>
      </c>
      <c r="X738" t="s">
        <v>1355</v>
      </c>
    </row>
    <row r="739" spans="21:24" x14ac:dyDescent="0.25">
      <c r="U739" t="s">
        <v>1356</v>
      </c>
      <c r="V739" t="s">
        <v>1356</v>
      </c>
      <c r="W739" t="s">
        <v>1356</v>
      </c>
      <c r="X739" t="s">
        <v>1356</v>
      </c>
    </row>
    <row r="740" spans="21:24" x14ac:dyDescent="0.25">
      <c r="U740" t="s">
        <v>1357</v>
      </c>
      <c r="V740" t="s">
        <v>1357</v>
      </c>
      <c r="W740" t="s">
        <v>1357</v>
      </c>
      <c r="X740" t="s">
        <v>1357</v>
      </c>
    </row>
    <row r="741" spans="21:24" x14ac:dyDescent="0.25">
      <c r="U741" t="s">
        <v>1358</v>
      </c>
      <c r="V741" t="s">
        <v>1358</v>
      </c>
      <c r="W741" t="s">
        <v>1358</v>
      </c>
      <c r="X741" t="s">
        <v>1358</v>
      </c>
    </row>
    <row r="742" spans="21:24" x14ac:dyDescent="0.25">
      <c r="U742" t="s">
        <v>1359</v>
      </c>
      <c r="V742" t="s">
        <v>1359</v>
      </c>
      <c r="W742" t="s">
        <v>1359</v>
      </c>
      <c r="X742" t="s">
        <v>1359</v>
      </c>
    </row>
    <row r="743" spans="21:24" x14ac:dyDescent="0.25">
      <c r="U743" t="s">
        <v>1360</v>
      </c>
      <c r="V743" t="s">
        <v>1360</v>
      </c>
      <c r="W743" t="s">
        <v>1360</v>
      </c>
      <c r="X743" t="s">
        <v>1360</v>
      </c>
    </row>
    <row r="744" spans="21:24" x14ac:dyDescent="0.25">
      <c r="U744" t="s">
        <v>1361</v>
      </c>
      <c r="V744" t="s">
        <v>1361</v>
      </c>
      <c r="W744" t="s">
        <v>1361</v>
      </c>
      <c r="X744" t="s">
        <v>1361</v>
      </c>
    </row>
    <row r="745" spans="21:24" x14ac:dyDescent="0.25">
      <c r="U745" t="s">
        <v>1362</v>
      </c>
      <c r="V745" t="s">
        <v>1362</v>
      </c>
      <c r="W745" t="s">
        <v>1362</v>
      </c>
      <c r="X745" t="s">
        <v>1362</v>
      </c>
    </row>
    <row r="746" spans="21:24" x14ac:dyDescent="0.25">
      <c r="U746" t="s">
        <v>1363</v>
      </c>
      <c r="V746" t="s">
        <v>1363</v>
      </c>
      <c r="W746" t="s">
        <v>1363</v>
      </c>
      <c r="X746" t="s">
        <v>1363</v>
      </c>
    </row>
    <row r="747" spans="21:24" x14ac:dyDescent="0.25">
      <c r="U747" t="s">
        <v>1364</v>
      </c>
      <c r="V747" t="s">
        <v>1364</v>
      </c>
      <c r="W747" t="s">
        <v>1364</v>
      </c>
      <c r="X747" t="s">
        <v>1364</v>
      </c>
    </row>
    <row r="748" spans="21:24" x14ac:dyDescent="0.25">
      <c r="U748" t="s">
        <v>1365</v>
      </c>
      <c r="V748" t="s">
        <v>1365</v>
      </c>
      <c r="W748" t="s">
        <v>1365</v>
      </c>
      <c r="X748" t="s">
        <v>1365</v>
      </c>
    </row>
    <row r="749" spans="21:24" x14ac:dyDescent="0.25">
      <c r="U749" t="s">
        <v>1366</v>
      </c>
      <c r="V749" t="s">
        <v>1366</v>
      </c>
      <c r="W749" t="s">
        <v>1366</v>
      </c>
      <c r="X749" t="s">
        <v>1366</v>
      </c>
    </row>
    <row r="750" spans="21:24" x14ac:dyDescent="0.25">
      <c r="U750" t="s">
        <v>1367</v>
      </c>
      <c r="V750" t="s">
        <v>1367</v>
      </c>
      <c r="W750" t="s">
        <v>1367</v>
      </c>
      <c r="X750" t="s">
        <v>1367</v>
      </c>
    </row>
    <row r="751" spans="21:24" x14ac:dyDescent="0.25">
      <c r="U751" t="s">
        <v>1368</v>
      </c>
      <c r="V751" t="s">
        <v>1368</v>
      </c>
      <c r="W751" t="s">
        <v>1368</v>
      </c>
      <c r="X751" t="s">
        <v>1368</v>
      </c>
    </row>
    <row r="752" spans="21:24" x14ac:dyDescent="0.25">
      <c r="U752" t="s">
        <v>1369</v>
      </c>
      <c r="V752" t="s">
        <v>1369</v>
      </c>
      <c r="W752" t="s">
        <v>1369</v>
      </c>
      <c r="X752" t="s">
        <v>1369</v>
      </c>
    </row>
    <row r="753" spans="21:24" x14ac:dyDescent="0.25">
      <c r="U753" t="s">
        <v>1370</v>
      </c>
      <c r="V753" t="s">
        <v>1370</v>
      </c>
      <c r="W753" t="s">
        <v>1370</v>
      </c>
      <c r="X753" t="s">
        <v>1370</v>
      </c>
    </row>
    <row r="754" spans="21:24" x14ac:dyDescent="0.25">
      <c r="U754" t="s">
        <v>1371</v>
      </c>
      <c r="V754" t="s">
        <v>1371</v>
      </c>
      <c r="W754" t="s">
        <v>1371</v>
      </c>
      <c r="X754" t="s">
        <v>1371</v>
      </c>
    </row>
    <row r="755" spans="21:24" x14ac:dyDescent="0.25">
      <c r="U755" t="s">
        <v>1372</v>
      </c>
      <c r="V755" t="s">
        <v>1372</v>
      </c>
      <c r="W755" t="s">
        <v>1372</v>
      </c>
      <c r="X755" t="s">
        <v>1372</v>
      </c>
    </row>
    <row r="756" spans="21:24" x14ac:dyDescent="0.25">
      <c r="U756" t="s">
        <v>1373</v>
      </c>
      <c r="V756" t="s">
        <v>1373</v>
      </c>
      <c r="W756" t="s">
        <v>1373</v>
      </c>
      <c r="X756" t="s">
        <v>1373</v>
      </c>
    </row>
    <row r="757" spans="21:24" x14ac:dyDescent="0.25">
      <c r="U757" t="s">
        <v>1374</v>
      </c>
      <c r="V757" t="s">
        <v>1374</v>
      </c>
      <c r="W757" t="s">
        <v>1374</v>
      </c>
      <c r="X757" t="s">
        <v>1374</v>
      </c>
    </row>
    <row r="758" spans="21:24" x14ac:dyDescent="0.25">
      <c r="U758" t="s">
        <v>1375</v>
      </c>
      <c r="V758" t="s">
        <v>1375</v>
      </c>
      <c r="W758" t="s">
        <v>1375</v>
      </c>
      <c r="X758" t="s">
        <v>1375</v>
      </c>
    </row>
    <row r="759" spans="21:24" x14ac:dyDescent="0.25">
      <c r="U759" t="s">
        <v>1376</v>
      </c>
      <c r="V759" t="s">
        <v>1376</v>
      </c>
      <c r="W759" t="s">
        <v>1376</v>
      </c>
      <c r="X759" t="s">
        <v>1376</v>
      </c>
    </row>
    <row r="760" spans="21:24" x14ac:dyDescent="0.25">
      <c r="U760" t="s">
        <v>1377</v>
      </c>
      <c r="V760" t="s">
        <v>1377</v>
      </c>
      <c r="W760" t="s">
        <v>1377</v>
      </c>
      <c r="X760" t="s">
        <v>1377</v>
      </c>
    </row>
    <row r="761" spans="21:24" x14ac:dyDescent="0.25">
      <c r="U761" t="s">
        <v>1378</v>
      </c>
      <c r="V761" t="s">
        <v>1378</v>
      </c>
      <c r="W761" t="s">
        <v>1378</v>
      </c>
      <c r="X761" t="s">
        <v>1378</v>
      </c>
    </row>
    <row r="762" spans="21:24" x14ac:dyDescent="0.25">
      <c r="U762" t="s">
        <v>1379</v>
      </c>
      <c r="V762" t="s">
        <v>1379</v>
      </c>
      <c r="W762" t="s">
        <v>1379</v>
      </c>
      <c r="X762" t="s">
        <v>1379</v>
      </c>
    </row>
    <row r="763" spans="21:24" x14ac:dyDescent="0.25">
      <c r="U763" t="s">
        <v>1380</v>
      </c>
      <c r="V763" t="s">
        <v>1380</v>
      </c>
      <c r="W763" t="s">
        <v>1380</v>
      </c>
      <c r="X763" t="s">
        <v>1380</v>
      </c>
    </row>
    <row r="764" spans="21:24" x14ac:dyDescent="0.25">
      <c r="U764" t="s">
        <v>1381</v>
      </c>
      <c r="V764" t="s">
        <v>1381</v>
      </c>
      <c r="W764" t="s">
        <v>1381</v>
      </c>
      <c r="X764" t="s">
        <v>1381</v>
      </c>
    </row>
    <row r="765" spans="21:24" x14ac:dyDescent="0.25">
      <c r="U765" t="s">
        <v>1382</v>
      </c>
      <c r="V765" t="s">
        <v>1382</v>
      </c>
      <c r="W765" t="s">
        <v>1382</v>
      </c>
      <c r="X765" t="s">
        <v>1382</v>
      </c>
    </row>
    <row r="766" spans="21:24" x14ac:dyDescent="0.25">
      <c r="U766" t="s">
        <v>1383</v>
      </c>
      <c r="V766" t="s">
        <v>1383</v>
      </c>
      <c r="W766" t="s">
        <v>1383</v>
      </c>
      <c r="X766" t="s">
        <v>1383</v>
      </c>
    </row>
    <row r="767" spans="21:24" x14ac:dyDescent="0.25">
      <c r="U767" t="s">
        <v>1384</v>
      </c>
      <c r="V767" t="s">
        <v>1384</v>
      </c>
      <c r="W767" t="s">
        <v>1384</v>
      </c>
      <c r="X767" t="s">
        <v>1384</v>
      </c>
    </row>
    <row r="768" spans="21:24" x14ac:dyDescent="0.25">
      <c r="U768" t="s">
        <v>1385</v>
      </c>
      <c r="V768" t="s">
        <v>1385</v>
      </c>
      <c r="W768" t="s">
        <v>1385</v>
      </c>
      <c r="X768" t="s">
        <v>1385</v>
      </c>
    </row>
    <row r="769" spans="21:24" x14ac:dyDescent="0.25">
      <c r="U769" t="s">
        <v>1386</v>
      </c>
      <c r="V769" t="s">
        <v>1386</v>
      </c>
      <c r="W769" t="s">
        <v>1386</v>
      </c>
      <c r="X769" t="s">
        <v>1386</v>
      </c>
    </row>
    <row r="770" spans="21:24" x14ac:dyDescent="0.25">
      <c r="U770" t="s">
        <v>1387</v>
      </c>
      <c r="V770" t="s">
        <v>1387</v>
      </c>
      <c r="W770" t="s">
        <v>1387</v>
      </c>
      <c r="X770" t="s">
        <v>1387</v>
      </c>
    </row>
    <row r="771" spans="21:24" x14ac:dyDescent="0.25">
      <c r="U771" t="s">
        <v>1388</v>
      </c>
      <c r="V771" t="s">
        <v>1388</v>
      </c>
      <c r="W771" t="s">
        <v>1388</v>
      </c>
      <c r="X771" t="s">
        <v>1388</v>
      </c>
    </row>
    <row r="772" spans="21:24" x14ac:dyDescent="0.25">
      <c r="U772" t="s">
        <v>1389</v>
      </c>
      <c r="V772" t="s">
        <v>1389</v>
      </c>
      <c r="W772" t="s">
        <v>1389</v>
      </c>
      <c r="X772" t="s">
        <v>1389</v>
      </c>
    </row>
    <row r="773" spans="21:24" x14ac:dyDescent="0.25">
      <c r="U773" t="s">
        <v>1390</v>
      </c>
      <c r="V773" t="s">
        <v>1390</v>
      </c>
      <c r="W773" t="s">
        <v>1390</v>
      </c>
      <c r="X773" t="s">
        <v>1390</v>
      </c>
    </row>
    <row r="774" spans="21:24" x14ac:dyDescent="0.25">
      <c r="U774" t="s">
        <v>1391</v>
      </c>
      <c r="V774" t="s">
        <v>1391</v>
      </c>
      <c r="W774" t="s">
        <v>1391</v>
      </c>
      <c r="X774" t="s">
        <v>1391</v>
      </c>
    </row>
    <row r="775" spans="21:24" x14ac:dyDescent="0.25">
      <c r="U775" t="s">
        <v>1392</v>
      </c>
      <c r="V775" t="s">
        <v>1392</v>
      </c>
      <c r="W775" t="s">
        <v>1392</v>
      </c>
      <c r="X775" t="s">
        <v>1392</v>
      </c>
    </row>
    <row r="776" spans="21:24" x14ac:dyDescent="0.25">
      <c r="U776" t="s">
        <v>1393</v>
      </c>
      <c r="V776" t="s">
        <v>1393</v>
      </c>
      <c r="W776" t="s">
        <v>1393</v>
      </c>
      <c r="X776" t="s">
        <v>1393</v>
      </c>
    </row>
    <row r="777" spans="21:24" x14ac:dyDescent="0.25">
      <c r="U777" t="s">
        <v>1394</v>
      </c>
      <c r="V777" t="s">
        <v>1394</v>
      </c>
      <c r="W777" t="s">
        <v>1394</v>
      </c>
      <c r="X777" t="s">
        <v>1394</v>
      </c>
    </row>
    <row r="778" spans="21:24" x14ac:dyDescent="0.25">
      <c r="U778" t="s">
        <v>1395</v>
      </c>
      <c r="V778" t="s">
        <v>1395</v>
      </c>
      <c r="W778" t="s">
        <v>1395</v>
      </c>
      <c r="X778" t="s">
        <v>1395</v>
      </c>
    </row>
    <row r="779" spans="21:24" x14ac:dyDescent="0.25">
      <c r="U779" t="s">
        <v>1396</v>
      </c>
      <c r="V779" t="s">
        <v>1396</v>
      </c>
      <c r="W779" t="s">
        <v>1396</v>
      </c>
      <c r="X779" t="s">
        <v>1396</v>
      </c>
    </row>
    <row r="780" spans="21:24" x14ac:dyDescent="0.25">
      <c r="U780" t="s">
        <v>1397</v>
      </c>
      <c r="V780" t="s">
        <v>1397</v>
      </c>
      <c r="W780" t="s">
        <v>1397</v>
      </c>
      <c r="X780" t="s">
        <v>1397</v>
      </c>
    </row>
    <row r="781" spans="21:24" x14ac:dyDescent="0.25">
      <c r="U781" t="s">
        <v>1398</v>
      </c>
      <c r="V781" t="s">
        <v>1398</v>
      </c>
      <c r="W781" t="s">
        <v>1398</v>
      </c>
      <c r="X781" t="s">
        <v>1398</v>
      </c>
    </row>
    <row r="782" spans="21:24" x14ac:dyDescent="0.25">
      <c r="U782" t="s">
        <v>1399</v>
      </c>
      <c r="V782" t="s">
        <v>1399</v>
      </c>
      <c r="W782" t="s">
        <v>1399</v>
      </c>
      <c r="X782" t="s">
        <v>1399</v>
      </c>
    </row>
    <row r="783" spans="21:24" x14ac:dyDescent="0.25">
      <c r="U783" t="s">
        <v>1400</v>
      </c>
      <c r="V783" t="s">
        <v>1400</v>
      </c>
      <c r="W783" t="s">
        <v>1400</v>
      </c>
      <c r="X783" t="s">
        <v>1400</v>
      </c>
    </row>
    <row r="784" spans="21:24" x14ac:dyDescent="0.25">
      <c r="U784" t="s">
        <v>1401</v>
      </c>
      <c r="V784" t="s">
        <v>1401</v>
      </c>
      <c r="W784" t="s">
        <v>1401</v>
      </c>
      <c r="X784" t="s">
        <v>1401</v>
      </c>
    </row>
    <row r="785" spans="21:24" x14ac:dyDescent="0.25">
      <c r="U785" t="s">
        <v>1402</v>
      </c>
      <c r="V785" t="s">
        <v>1402</v>
      </c>
      <c r="W785" t="s">
        <v>1402</v>
      </c>
      <c r="X785" t="s">
        <v>1402</v>
      </c>
    </row>
    <row r="786" spans="21:24" x14ac:dyDescent="0.25">
      <c r="U786" t="s">
        <v>1403</v>
      </c>
      <c r="V786" t="s">
        <v>1403</v>
      </c>
      <c r="W786" t="s">
        <v>1403</v>
      </c>
      <c r="X786" t="s">
        <v>1403</v>
      </c>
    </row>
    <row r="787" spans="21:24" x14ac:dyDescent="0.25">
      <c r="U787" t="s">
        <v>1404</v>
      </c>
      <c r="V787" t="s">
        <v>1404</v>
      </c>
      <c r="W787" t="s">
        <v>1404</v>
      </c>
      <c r="X787" t="s">
        <v>1404</v>
      </c>
    </row>
    <row r="788" spans="21:24" x14ac:dyDescent="0.25">
      <c r="U788" t="s">
        <v>1405</v>
      </c>
      <c r="V788" t="s">
        <v>1405</v>
      </c>
      <c r="W788" t="s">
        <v>1405</v>
      </c>
      <c r="X788" t="s">
        <v>1405</v>
      </c>
    </row>
    <row r="789" spans="21:24" x14ac:dyDescent="0.25">
      <c r="U789" t="s">
        <v>1406</v>
      </c>
      <c r="V789" t="s">
        <v>1406</v>
      </c>
      <c r="W789" t="s">
        <v>1406</v>
      </c>
      <c r="X789" t="s">
        <v>1406</v>
      </c>
    </row>
    <row r="790" spans="21:24" x14ac:dyDescent="0.25">
      <c r="U790" t="s">
        <v>1407</v>
      </c>
      <c r="V790" t="s">
        <v>1407</v>
      </c>
      <c r="W790" t="s">
        <v>1407</v>
      </c>
      <c r="X790" t="s">
        <v>1407</v>
      </c>
    </row>
    <row r="791" spans="21:24" x14ac:dyDescent="0.25">
      <c r="U791" t="s">
        <v>1408</v>
      </c>
      <c r="V791" t="s">
        <v>1408</v>
      </c>
      <c r="W791" t="s">
        <v>1408</v>
      </c>
      <c r="X791" t="s">
        <v>1408</v>
      </c>
    </row>
    <row r="792" spans="21:24" x14ac:dyDescent="0.25">
      <c r="U792" t="s">
        <v>1409</v>
      </c>
      <c r="V792" t="s">
        <v>1409</v>
      </c>
      <c r="W792" t="s">
        <v>1409</v>
      </c>
      <c r="X792" t="s">
        <v>1409</v>
      </c>
    </row>
    <row r="793" spans="21:24" x14ac:dyDescent="0.25">
      <c r="U793" t="s">
        <v>1410</v>
      </c>
      <c r="V793" t="s">
        <v>1410</v>
      </c>
      <c r="W793" t="s">
        <v>1410</v>
      </c>
      <c r="X793" t="s">
        <v>1410</v>
      </c>
    </row>
    <row r="794" spans="21:24" x14ac:dyDescent="0.25">
      <c r="U794" t="s">
        <v>1411</v>
      </c>
      <c r="V794" t="s">
        <v>1411</v>
      </c>
      <c r="W794" t="s">
        <v>1411</v>
      </c>
      <c r="X794" t="s">
        <v>1411</v>
      </c>
    </row>
    <row r="795" spans="21:24" x14ac:dyDescent="0.25">
      <c r="U795" t="s">
        <v>1412</v>
      </c>
      <c r="V795" t="s">
        <v>1412</v>
      </c>
      <c r="W795" t="s">
        <v>1412</v>
      </c>
      <c r="X795" t="s">
        <v>1412</v>
      </c>
    </row>
    <row r="796" spans="21:24" x14ac:dyDescent="0.25">
      <c r="U796" t="s">
        <v>1413</v>
      </c>
      <c r="V796" t="s">
        <v>1413</v>
      </c>
      <c r="W796" t="s">
        <v>1413</v>
      </c>
      <c r="X796" t="s">
        <v>1413</v>
      </c>
    </row>
    <row r="797" spans="21:24" x14ac:dyDescent="0.25">
      <c r="U797" t="s">
        <v>1414</v>
      </c>
      <c r="V797" t="s">
        <v>1414</v>
      </c>
      <c r="W797" t="s">
        <v>1414</v>
      </c>
      <c r="X797" t="s">
        <v>1414</v>
      </c>
    </row>
    <row r="798" spans="21:24" x14ac:dyDescent="0.25">
      <c r="U798" t="s">
        <v>1415</v>
      </c>
      <c r="V798" t="s">
        <v>1415</v>
      </c>
      <c r="W798" t="s">
        <v>1415</v>
      </c>
      <c r="X798" t="s">
        <v>1415</v>
      </c>
    </row>
    <row r="799" spans="21:24" x14ac:dyDescent="0.25">
      <c r="U799" t="s">
        <v>1416</v>
      </c>
      <c r="V799" t="s">
        <v>1416</v>
      </c>
      <c r="W799" t="s">
        <v>1416</v>
      </c>
      <c r="X799" t="s">
        <v>1416</v>
      </c>
    </row>
    <row r="800" spans="21:24" x14ac:dyDescent="0.25">
      <c r="U800" t="s">
        <v>1417</v>
      </c>
      <c r="V800" t="s">
        <v>1417</v>
      </c>
      <c r="W800" t="s">
        <v>1417</v>
      </c>
      <c r="X800" t="s">
        <v>1417</v>
      </c>
    </row>
    <row r="801" spans="21:24" x14ac:dyDescent="0.25">
      <c r="U801" t="s">
        <v>1418</v>
      </c>
      <c r="V801" t="s">
        <v>1418</v>
      </c>
      <c r="W801" t="s">
        <v>1418</v>
      </c>
      <c r="X801" t="s">
        <v>1418</v>
      </c>
    </row>
    <row r="802" spans="21:24" x14ac:dyDescent="0.25">
      <c r="U802" t="s">
        <v>1419</v>
      </c>
      <c r="V802" t="s">
        <v>1419</v>
      </c>
      <c r="W802" t="s">
        <v>1419</v>
      </c>
      <c r="X802" t="s">
        <v>1419</v>
      </c>
    </row>
    <row r="803" spans="21:24" x14ac:dyDescent="0.25">
      <c r="U803" t="s">
        <v>1420</v>
      </c>
      <c r="V803" t="s">
        <v>1420</v>
      </c>
      <c r="W803" t="s">
        <v>1420</v>
      </c>
      <c r="X803" t="s">
        <v>1420</v>
      </c>
    </row>
    <row r="804" spans="21:24" x14ac:dyDescent="0.25">
      <c r="U804" t="s">
        <v>1421</v>
      </c>
      <c r="V804" t="s">
        <v>1421</v>
      </c>
      <c r="W804" t="s">
        <v>1421</v>
      </c>
      <c r="X804" t="s">
        <v>1421</v>
      </c>
    </row>
    <row r="805" spans="21:24" x14ac:dyDescent="0.25">
      <c r="U805" t="s">
        <v>1422</v>
      </c>
      <c r="V805" t="s">
        <v>1422</v>
      </c>
      <c r="W805" t="s">
        <v>1422</v>
      </c>
      <c r="X805" t="s">
        <v>1422</v>
      </c>
    </row>
    <row r="806" spans="21:24" x14ac:dyDescent="0.25">
      <c r="U806" t="s">
        <v>1423</v>
      </c>
      <c r="V806" t="s">
        <v>1423</v>
      </c>
      <c r="W806" t="s">
        <v>1423</v>
      </c>
      <c r="X806" t="s">
        <v>1423</v>
      </c>
    </row>
    <row r="807" spans="21:24" x14ac:dyDescent="0.25">
      <c r="U807" t="s">
        <v>1424</v>
      </c>
      <c r="V807" t="s">
        <v>1424</v>
      </c>
      <c r="W807" t="s">
        <v>1424</v>
      </c>
      <c r="X807" t="s">
        <v>1424</v>
      </c>
    </row>
    <row r="808" spans="21:24" x14ac:dyDescent="0.25">
      <c r="U808" t="s">
        <v>1425</v>
      </c>
      <c r="V808" t="s">
        <v>1425</v>
      </c>
      <c r="W808" t="s">
        <v>1425</v>
      </c>
      <c r="X808" t="s">
        <v>1425</v>
      </c>
    </row>
    <row r="809" spans="21:24" x14ac:dyDescent="0.25">
      <c r="U809" t="s">
        <v>1426</v>
      </c>
      <c r="V809" t="s">
        <v>1426</v>
      </c>
      <c r="W809" t="s">
        <v>1426</v>
      </c>
      <c r="X809" t="s">
        <v>1426</v>
      </c>
    </row>
    <row r="810" spans="21:24" x14ac:dyDescent="0.25">
      <c r="U810" t="s">
        <v>1427</v>
      </c>
      <c r="V810" t="s">
        <v>1427</v>
      </c>
      <c r="W810" t="s">
        <v>1427</v>
      </c>
      <c r="X810" t="s">
        <v>1427</v>
      </c>
    </row>
    <row r="811" spans="21:24" x14ac:dyDescent="0.25">
      <c r="U811" t="s">
        <v>1428</v>
      </c>
      <c r="V811" t="s">
        <v>1428</v>
      </c>
      <c r="W811" t="s">
        <v>1428</v>
      </c>
      <c r="X811" t="s">
        <v>1428</v>
      </c>
    </row>
    <row r="812" spans="21:24" x14ac:dyDescent="0.25">
      <c r="U812" t="s">
        <v>1429</v>
      </c>
      <c r="V812" t="s">
        <v>1429</v>
      </c>
      <c r="W812" t="s">
        <v>1429</v>
      </c>
      <c r="X812" t="s">
        <v>1429</v>
      </c>
    </row>
    <row r="813" spans="21:24" x14ac:dyDescent="0.25">
      <c r="U813" t="s">
        <v>1430</v>
      </c>
      <c r="V813" t="s">
        <v>1430</v>
      </c>
      <c r="W813" t="s">
        <v>1430</v>
      </c>
      <c r="X813" t="s">
        <v>1430</v>
      </c>
    </row>
    <row r="814" spans="21:24" x14ac:dyDescent="0.25">
      <c r="U814" t="s">
        <v>1431</v>
      </c>
      <c r="V814" t="s">
        <v>1431</v>
      </c>
      <c r="W814" t="s">
        <v>1431</v>
      </c>
      <c r="X814" t="s">
        <v>1431</v>
      </c>
    </row>
    <row r="815" spans="21:24" x14ac:dyDescent="0.25">
      <c r="U815" t="s">
        <v>1432</v>
      </c>
      <c r="V815" t="s">
        <v>1432</v>
      </c>
      <c r="W815" t="s">
        <v>1432</v>
      </c>
      <c r="X815" t="s">
        <v>1432</v>
      </c>
    </row>
    <row r="816" spans="21:24" x14ac:dyDescent="0.25">
      <c r="U816" t="s">
        <v>1433</v>
      </c>
      <c r="V816" t="s">
        <v>1433</v>
      </c>
      <c r="W816" t="s">
        <v>1433</v>
      </c>
      <c r="X816" t="s">
        <v>1433</v>
      </c>
    </row>
    <row r="817" spans="21:24" x14ac:dyDescent="0.25">
      <c r="U817" t="s">
        <v>1434</v>
      </c>
      <c r="V817" t="s">
        <v>1434</v>
      </c>
      <c r="W817" t="s">
        <v>1434</v>
      </c>
      <c r="X817" t="s">
        <v>1434</v>
      </c>
    </row>
    <row r="818" spans="21:24" x14ac:dyDescent="0.25">
      <c r="U818" t="s">
        <v>1435</v>
      </c>
      <c r="V818" t="s">
        <v>1435</v>
      </c>
      <c r="W818" t="s">
        <v>1435</v>
      </c>
      <c r="X818" t="s">
        <v>1435</v>
      </c>
    </row>
    <row r="819" spans="21:24" x14ac:dyDescent="0.25">
      <c r="U819" t="s">
        <v>1436</v>
      </c>
      <c r="V819" t="s">
        <v>1436</v>
      </c>
      <c r="W819" t="s">
        <v>1436</v>
      </c>
      <c r="X819" t="s">
        <v>1436</v>
      </c>
    </row>
    <row r="820" spans="21:24" x14ac:dyDescent="0.25">
      <c r="U820" t="s">
        <v>1437</v>
      </c>
      <c r="V820" t="s">
        <v>1437</v>
      </c>
      <c r="W820" t="s">
        <v>1437</v>
      </c>
      <c r="X820" t="s">
        <v>1437</v>
      </c>
    </row>
    <row r="821" spans="21:24" x14ac:dyDescent="0.25">
      <c r="U821" t="s">
        <v>1438</v>
      </c>
      <c r="V821" t="s">
        <v>1438</v>
      </c>
      <c r="W821" t="s">
        <v>1438</v>
      </c>
      <c r="X821" t="s">
        <v>1438</v>
      </c>
    </row>
    <row r="822" spans="21:24" x14ac:dyDescent="0.25">
      <c r="U822" t="s">
        <v>1439</v>
      </c>
      <c r="V822" t="s">
        <v>1439</v>
      </c>
      <c r="W822" t="s">
        <v>1439</v>
      </c>
      <c r="X822" t="s">
        <v>1439</v>
      </c>
    </row>
    <row r="823" spans="21:24" x14ac:dyDescent="0.25">
      <c r="U823" t="s">
        <v>1440</v>
      </c>
      <c r="V823" t="s">
        <v>1440</v>
      </c>
      <c r="W823" t="s">
        <v>1440</v>
      </c>
      <c r="X823" t="s">
        <v>1440</v>
      </c>
    </row>
    <row r="824" spans="21:24" x14ac:dyDescent="0.25">
      <c r="U824" t="s">
        <v>1441</v>
      </c>
      <c r="V824" t="s">
        <v>1441</v>
      </c>
      <c r="W824" t="s">
        <v>1441</v>
      </c>
      <c r="X824" t="s">
        <v>1441</v>
      </c>
    </row>
    <row r="825" spans="21:24" x14ac:dyDescent="0.25">
      <c r="U825" t="s">
        <v>1442</v>
      </c>
      <c r="V825" t="s">
        <v>1442</v>
      </c>
      <c r="W825" t="s">
        <v>1442</v>
      </c>
      <c r="X825" t="s">
        <v>1442</v>
      </c>
    </row>
    <row r="826" spans="21:24" x14ac:dyDescent="0.25">
      <c r="U826" t="s">
        <v>1443</v>
      </c>
      <c r="V826" t="s">
        <v>1443</v>
      </c>
      <c r="W826" t="s">
        <v>1443</v>
      </c>
      <c r="X826" t="s">
        <v>1443</v>
      </c>
    </row>
    <row r="827" spans="21:24" x14ac:dyDescent="0.25">
      <c r="U827" t="s">
        <v>1444</v>
      </c>
      <c r="V827" t="s">
        <v>1444</v>
      </c>
      <c r="W827" t="s">
        <v>1444</v>
      </c>
      <c r="X827" t="s">
        <v>1444</v>
      </c>
    </row>
    <row r="828" spans="21:24" x14ac:dyDescent="0.25">
      <c r="U828" t="s">
        <v>1445</v>
      </c>
      <c r="V828" t="s">
        <v>1445</v>
      </c>
      <c r="W828" t="s">
        <v>1445</v>
      </c>
      <c r="X828" t="s">
        <v>1445</v>
      </c>
    </row>
    <row r="829" spans="21:24" x14ac:dyDescent="0.25">
      <c r="U829" t="s">
        <v>1446</v>
      </c>
      <c r="V829" t="s">
        <v>1446</v>
      </c>
      <c r="W829" t="s">
        <v>1446</v>
      </c>
      <c r="X829" t="s">
        <v>1446</v>
      </c>
    </row>
    <row r="830" spans="21:24" x14ac:dyDescent="0.25">
      <c r="U830" t="s">
        <v>1447</v>
      </c>
      <c r="V830" t="s">
        <v>1447</v>
      </c>
      <c r="W830" t="s">
        <v>1447</v>
      </c>
      <c r="X830" t="s">
        <v>1447</v>
      </c>
    </row>
    <row r="831" spans="21:24" x14ac:dyDescent="0.25">
      <c r="U831" t="s">
        <v>1448</v>
      </c>
      <c r="V831" t="s">
        <v>1448</v>
      </c>
      <c r="W831" t="s">
        <v>1448</v>
      </c>
      <c r="X831" t="s">
        <v>1448</v>
      </c>
    </row>
    <row r="832" spans="21:24" x14ac:dyDescent="0.25">
      <c r="U832" t="s">
        <v>1449</v>
      </c>
      <c r="V832" t="s">
        <v>1449</v>
      </c>
      <c r="W832" t="s">
        <v>1449</v>
      </c>
      <c r="X832" t="s">
        <v>1449</v>
      </c>
    </row>
    <row r="833" spans="21:24" x14ac:dyDescent="0.25">
      <c r="U833" t="s">
        <v>1450</v>
      </c>
      <c r="V833" t="s">
        <v>1450</v>
      </c>
      <c r="W833" t="s">
        <v>1450</v>
      </c>
      <c r="X833" t="s">
        <v>1450</v>
      </c>
    </row>
    <row r="834" spans="21:24" x14ac:dyDescent="0.25">
      <c r="U834" t="s">
        <v>1451</v>
      </c>
      <c r="V834" t="s">
        <v>1451</v>
      </c>
      <c r="W834" t="s">
        <v>1451</v>
      </c>
      <c r="X834" t="s">
        <v>1451</v>
      </c>
    </row>
    <row r="835" spans="21:24" x14ac:dyDescent="0.25">
      <c r="U835" t="s">
        <v>1452</v>
      </c>
      <c r="V835" t="s">
        <v>1452</v>
      </c>
      <c r="W835" t="s">
        <v>1452</v>
      </c>
      <c r="X835" t="s">
        <v>1452</v>
      </c>
    </row>
    <row r="836" spans="21:24" x14ac:dyDescent="0.25">
      <c r="U836" t="s">
        <v>1453</v>
      </c>
      <c r="V836" t="s">
        <v>1453</v>
      </c>
      <c r="W836" t="s">
        <v>1453</v>
      </c>
      <c r="X836" t="s">
        <v>1453</v>
      </c>
    </row>
    <row r="837" spans="21:24" x14ac:dyDescent="0.25">
      <c r="U837" t="s">
        <v>1454</v>
      </c>
      <c r="V837" t="s">
        <v>1454</v>
      </c>
      <c r="W837" t="s">
        <v>1454</v>
      </c>
      <c r="X837" t="s">
        <v>1454</v>
      </c>
    </row>
    <row r="838" spans="21:24" x14ac:dyDescent="0.25">
      <c r="U838" t="s">
        <v>1455</v>
      </c>
      <c r="V838" t="s">
        <v>1455</v>
      </c>
      <c r="W838" t="s">
        <v>1455</v>
      </c>
      <c r="X838" t="s">
        <v>1455</v>
      </c>
    </row>
    <row r="839" spans="21:24" x14ac:dyDescent="0.25">
      <c r="U839" t="s">
        <v>1456</v>
      </c>
      <c r="V839" t="s">
        <v>1456</v>
      </c>
      <c r="W839" t="s">
        <v>1456</v>
      </c>
      <c r="X839" t="s">
        <v>1456</v>
      </c>
    </row>
    <row r="840" spans="21:24" x14ac:dyDescent="0.25">
      <c r="U840" t="s">
        <v>1457</v>
      </c>
      <c r="V840" t="s">
        <v>1457</v>
      </c>
      <c r="W840" t="s">
        <v>1457</v>
      </c>
      <c r="X840" t="s">
        <v>1457</v>
      </c>
    </row>
    <row r="841" spans="21:24" x14ac:dyDescent="0.25">
      <c r="U841" t="s">
        <v>1458</v>
      </c>
      <c r="V841" t="s">
        <v>1458</v>
      </c>
      <c r="W841" t="s">
        <v>1458</v>
      </c>
      <c r="X841" t="s">
        <v>1458</v>
      </c>
    </row>
    <row r="842" spans="21:24" x14ac:dyDescent="0.25">
      <c r="U842" t="s">
        <v>1459</v>
      </c>
      <c r="V842" t="s">
        <v>1459</v>
      </c>
      <c r="W842" t="s">
        <v>1459</v>
      </c>
      <c r="X842" t="s">
        <v>1459</v>
      </c>
    </row>
    <row r="843" spans="21:24" x14ac:dyDescent="0.25">
      <c r="U843" t="s">
        <v>1460</v>
      </c>
      <c r="V843" t="s">
        <v>1460</v>
      </c>
      <c r="W843" t="s">
        <v>1460</v>
      </c>
      <c r="X843" t="s">
        <v>1460</v>
      </c>
    </row>
    <row r="844" spans="21:24" x14ac:dyDescent="0.25">
      <c r="U844" t="s">
        <v>1461</v>
      </c>
      <c r="V844" t="s">
        <v>1461</v>
      </c>
      <c r="W844" t="s">
        <v>1461</v>
      </c>
      <c r="X844" t="s">
        <v>1461</v>
      </c>
    </row>
    <row r="845" spans="21:24" x14ac:dyDescent="0.25">
      <c r="U845" t="s">
        <v>1462</v>
      </c>
      <c r="V845" t="s">
        <v>1462</v>
      </c>
      <c r="W845" t="s">
        <v>1462</v>
      </c>
      <c r="X845" t="s">
        <v>1462</v>
      </c>
    </row>
    <row r="846" spans="21:24" x14ac:dyDescent="0.25">
      <c r="U846" t="s">
        <v>1463</v>
      </c>
      <c r="V846" t="s">
        <v>1463</v>
      </c>
      <c r="W846" t="s">
        <v>1463</v>
      </c>
      <c r="X846" t="s">
        <v>1463</v>
      </c>
    </row>
    <row r="847" spans="21:24" x14ac:dyDescent="0.25">
      <c r="U847" t="s">
        <v>1464</v>
      </c>
      <c r="V847" t="s">
        <v>1464</v>
      </c>
      <c r="W847" t="s">
        <v>1464</v>
      </c>
      <c r="X847" t="s">
        <v>1464</v>
      </c>
    </row>
    <row r="848" spans="21:24" x14ac:dyDescent="0.25">
      <c r="U848" t="s">
        <v>1465</v>
      </c>
      <c r="V848" t="s">
        <v>1465</v>
      </c>
      <c r="W848" t="s">
        <v>1465</v>
      </c>
      <c r="X848" t="s">
        <v>1465</v>
      </c>
    </row>
    <row r="849" spans="21:24" x14ac:dyDescent="0.25">
      <c r="U849" t="s">
        <v>1466</v>
      </c>
      <c r="V849" t="s">
        <v>1466</v>
      </c>
      <c r="W849" t="s">
        <v>1466</v>
      </c>
      <c r="X849" t="s">
        <v>1466</v>
      </c>
    </row>
    <row r="850" spans="21:24" x14ac:dyDescent="0.25">
      <c r="U850" t="s">
        <v>1467</v>
      </c>
      <c r="V850" t="s">
        <v>1467</v>
      </c>
      <c r="W850" t="s">
        <v>1467</v>
      </c>
      <c r="X850" t="s">
        <v>1467</v>
      </c>
    </row>
    <row r="851" spans="21:24" x14ac:dyDescent="0.25">
      <c r="U851" t="s">
        <v>1468</v>
      </c>
      <c r="V851" t="s">
        <v>1468</v>
      </c>
      <c r="W851" t="s">
        <v>1468</v>
      </c>
      <c r="X851" t="s">
        <v>1468</v>
      </c>
    </row>
    <row r="852" spans="21:24" x14ac:dyDescent="0.25">
      <c r="U852" t="s">
        <v>1469</v>
      </c>
      <c r="V852" t="s">
        <v>1469</v>
      </c>
      <c r="W852" t="s">
        <v>1469</v>
      </c>
      <c r="X852" t="s">
        <v>1469</v>
      </c>
    </row>
    <row r="853" spans="21:24" x14ac:dyDescent="0.25">
      <c r="U853" t="s">
        <v>1470</v>
      </c>
      <c r="V853" t="s">
        <v>1470</v>
      </c>
      <c r="W853" t="s">
        <v>1470</v>
      </c>
      <c r="X853" t="s">
        <v>1470</v>
      </c>
    </row>
    <row r="854" spans="21:24" x14ac:dyDescent="0.25">
      <c r="U854" t="s">
        <v>1471</v>
      </c>
      <c r="V854" t="s">
        <v>1471</v>
      </c>
      <c r="W854" t="s">
        <v>1471</v>
      </c>
      <c r="X854" t="s">
        <v>1471</v>
      </c>
    </row>
    <row r="855" spans="21:24" x14ac:dyDescent="0.25">
      <c r="U855" t="s">
        <v>1472</v>
      </c>
      <c r="V855" t="s">
        <v>1472</v>
      </c>
      <c r="W855" t="s">
        <v>1472</v>
      </c>
      <c r="X855" t="s">
        <v>1472</v>
      </c>
    </row>
    <row r="856" spans="21:24" x14ac:dyDescent="0.25">
      <c r="U856" t="s">
        <v>1473</v>
      </c>
      <c r="V856" t="s">
        <v>1473</v>
      </c>
      <c r="W856" t="s">
        <v>1473</v>
      </c>
      <c r="X856" t="s">
        <v>1473</v>
      </c>
    </row>
    <row r="857" spans="21:24" x14ac:dyDescent="0.25">
      <c r="U857" t="s">
        <v>1474</v>
      </c>
      <c r="V857" t="s">
        <v>1474</v>
      </c>
      <c r="W857" t="s">
        <v>1474</v>
      </c>
      <c r="X857" t="s">
        <v>1474</v>
      </c>
    </row>
    <row r="858" spans="21:24" x14ac:dyDescent="0.25">
      <c r="U858" t="s">
        <v>1475</v>
      </c>
      <c r="V858" t="s">
        <v>1475</v>
      </c>
      <c r="W858" t="s">
        <v>1475</v>
      </c>
      <c r="X858" t="s">
        <v>1475</v>
      </c>
    </row>
    <row r="859" spans="21:24" x14ac:dyDescent="0.25">
      <c r="U859" t="s">
        <v>1476</v>
      </c>
      <c r="V859" t="s">
        <v>1476</v>
      </c>
      <c r="W859" t="s">
        <v>1476</v>
      </c>
      <c r="X859" t="s">
        <v>1476</v>
      </c>
    </row>
    <row r="860" spans="21:24" x14ac:dyDescent="0.25">
      <c r="U860" t="s">
        <v>1477</v>
      </c>
      <c r="V860" t="s">
        <v>1477</v>
      </c>
      <c r="W860" t="s">
        <v>1477</v>
      </c>
      <c r="X860" t="s">
        <v>1477</v>
      </c>
    </row>
    <row r="861" spans="21:24" x14ac:dyDescent="0.25">
      <c r="U861" t="s">
        <v>1478</v>
      </c>
      <c r="V861" t="s">
        <v>1478</v>
      </c>
      <c r="W861" t="s">
        <v>1478</v>
      </c>
      <c r="X861" t="s">
        <v>1478</v>
      </c>
    </row>
    <row r="862" spans="21:24" x14ac:dyDescent="0.25">
      <c r="U862" t="s">
        <v>1479</v>
      </c>
      <c r="V862" t="s">
        <v>1479</v>
      </c>
      <c r="W862" t="s">
        <v>1479</v>
      </c>
      <c r="X862" t="s">
        <v>1479</v>
      </c>
    </row>
    <row r="863" spans="21:24" x14ac:dyDescent="0.25">
      <c r="U863" t="s">
        <v>1480</v>
      </c>
      <c r="V863" t="s">
        <v>1480</v>
      </c>
      <c r="W863" t="s">
        <v>1480</v>
      </c>
      <c r="X863" t="s">
        <v>1480</v>
      </c>
    </row>
    <row r="864" spans="21:24" x14ac:dyDescent="0.25">
      <c r="U864" t="s">
        <v>1481</v>
      </c>
      <c r="V864" t="s">
        <v>1481</v>
      </c>
      <c r="W864" t="s">
        <v>1481</v>
      </c>
      <c r="X864" t="s">
        <v>1481</v>
      </c>
    </row>
    <row r="865" spans="21:24" x14ac:dyDescent="0.25">
      <c r="U865" t="s">
        <v>1482</v>
      </c>
      <c r="V865" t="s">
        <v>1482</v>
      </c>
      <c r="W865" t="s">
        <v>1482</v>
      </c>
      <c r="X865" t="s">
        <v>1482</v>
      </c>
    </row>
    <row r="866" spans="21:24" x14ac:dyDescent="0.25">
      <c r="U866" t="s">
        <v>1483</v>
      </c>
      <c r="V866" t="s">
        <v>1483</v>
      </c>
      <c r="W866" t="s">
        <v>1483</v>
      </c>
      <c r="X866" t="s">
        <v>1483</v>
      </c>
    </row>
    <row r="867" spans="21:24" x14ac:dyDescent="0.25">
      <c r="U867" t="s">
        <v>1484</v>
      </c>
      <c r="V867" t="s">
        <v>1484</v>
      </c>
      <c r="W867" t="s">
        <v>1484</v>
      </c>
      <c r="X867" t="s">
        <v>1484</v>
      </c>
    </row>
    <row r="868" spans="21:24" x14ac:dyDescent="0.25">
      <c r="U868" t="s">
        <v>1485</v>
      </c>
      <c r="V868" t="s">
        <v>1485</v>
      </c>
      <c r="W868" t="s">
        <v>1485</v>
      </c>
      <c r="X868" t="s">
        <v>1485</v>
      </c>
    </row>
    <row r="869" spans="21:24" x14ac:dyDescent="0.25">
      <c r="U869" t="s">
        <v>1486</v>
      </c>
      <c r="V869" t="s">
        <v>1486</v>
      </c>
      <c r="W869" t="s">
        <v>1486</v>
      </c>
      <c r="X869" t="s">
        <v>1486</v>
      </c>
    </row>
    <row r="870" spans="21:24" x14ac:dyDescent="0.25">
      <c r="U870" t="s">
        <v>1487</v>
      </c>
      <c r="V870" t="s">
        <v>1487</v>
      </c>
      <c r="W870" t="s">
        <v>1487</v>
      </c>
      <c r="X870" t="s">
        <v>1487</v>
      </c>
    </row>
    <row r="871" spans="21:24" x14ac:dyDescent="0.25">
      <c r="U871" t="s">
        <v>1488</v>
      </c>
      <c r="V871" t="s">
        <v>1488</v>
      </c>
      <c r="W871" t="s">
        <v>1488</v>
      </c>
      <c r="X871" t="s">
        <v>1488</v>
      </c>
    </row>
    <row r="872" spans="21:24" x14ac:dyDescent="0.25">
      <c r="U872" t="s">
        <v>1489</v>
      </c>
      <c r="V872" t="s">
        <v>1489</v>
      </c>
      <c r="W872" t="s">
        <v>1489</v>
      </c>
      <c r="X872" t="s">
        <v>1489</v>
      </c>
    </row>
    <row r="873" spans="21:24" x14ac:dyDescent="0.25">
      <c r="U873" t="s">
        <v>1490</v>
      </c>
      <c r="V873" t="s">
        <v>1490</v>
      </c>
      <c r="W873" t="s">
        <v>1490</v>
      </c>
      <c r="X873" t="s">
        <v>1490</v>
      </c>
    </row>
    <row r="874" spans="21:24" x14ac:dyDescent="0.25">
      <c r="U874" t="s">
        <v>1491</v>
      </c>
      <c r="V874" t="s">
        <v>1491</v>
      </c>
      <c r="W874" t="s">
        <v>1491</v>
      </c>
      <c r="X874" t="s">
        <v>1491</v>
      </c>
    </row>
    <row r="875" spans="21:24" x14ac:dyDescent="0.25">
      <c r="U875" t="s">
        <v>1492</v>
      </c>
      <c r="V875" t="s">
        <v>1492</v>
      </c>
      <c r="W875" t="s">
        <v>1492</v>
      </c>
      <c r="X875" t="s">
        <v>1492</v>
      </c>
    </row>
    <row r="876" spans="21:24" x14ac:dyDescent="0.25">
      <c r="U876" t="s">
        <v>1493</v>
      </c>
      <c r="V876" t="s">
        <v>1493</v>
      </c>
      <c r="W876" t="s">
        <v>1493</v>
      </c>
      <c r="X876" t="s">
        <v>1493</v>
      </c>
    </row>
    <row r="877" spans="21:24" x14ac:dyDescent="0.25">
      <c r="U877" t="s">
        <v>1494</v>
      </c>
      <c r="V877" t="s">
        <v>1494</v>
      </c>
      <c r="W877" t="s">
        <v>1494</v>
      </c>
      <c r="X877" t="s">
        <v>1494</v>
      </c>
    </row>
    <row r="878" spans="21:24" x14ac:dyDescent="0.25">
      <c r="U878" t="s">
        <v>1495</v>
      </c>
      <c r="V878" t="s">
        <v>1495</v>
      </c>
      <c r="W878" t="s">
        <v>1495</v>
      </c>
      <c r="X878" t="s">
        <v>1495</v>
      </c>
    </row>
    <row r="879" spans="21:24" x14ac:dyDescent="0.25">
      <c r="U879" t="s">
        <v>1496</v>
      </c>
      <c r="V879" t="s">
        <v>1496</v>
      </c>
      <c r="W879" t="s">
        <v>1496</v>
      </c>
      <c r="X879" t="s">
        <v>1496</v>
      </c>
    </row>
    <row r="880" spans="21:24" x14ac:dyDescent="0.25">
      <c r="U880" t="s">
        <v>1497</v>
      </c>
      <c r="V880" t="s">
        <v>1497</v>
      </c>
      <c r="W880" t="s">
        <v>1497</v>
      </c>
      <c r="X880" t="s">
        <v>1497</v>
      </c>
    </row>
    <row r="881" spans="21:24" x14ac:dyDescent="0.25">
      <c r="U881" t="s">
        <v>1498</v>
      </c>
      <c r="V881" t="s">
        <v>1498</v>
      </c>
      <c r="W881" t="s">
        <v>1498</v>
      </c>
      <c r="X881" t="s">
        <v>1498</v>
      </c>
    </row>
    <row r="882" spans="21:24" x14ac:dyDescent="0.25">
      <c r="U882" t="s">
        <v>1499</v>
      </c>
      <c r="V882" t="s">
        <v>1499</v>
      </c>
      <c r="W882" t="s">
        <v>1499</v>
      </c>
      <c r="X882" t="s">
        <v>1499</v>
      </c>
    </row>
    <row r="883" spans="21:24" x14ac:dyDescent="0.25">
      <c r="U883" t="s">
        <v>1500</v>
      </c>
      <c r="V883" t="s">
        <v>1500</v>
      </c>
      <c r="W883" t="s">
        <v>1500</v>
      </c>
      <c r="X883" t="s">
        <v>1500</v>
      </c>
    </row>
    <row r="884" spans="21:24" x14ac:dyDescent="0.25">
      <c r="U884" t="s">
        <v>1501</v>
      </c>
      <c r="V884" t="s">
        <v>1501</v>
      </c>
      <c r="W884" t="s">
        <v>1501</v>
      </c>
      <c r="X884" t="s">
        <v>1501</v>
      </c>
    </row>
    <row r="885" spans="21:24" x14ac:dyDescent="0.25">
      <c r="U885" t="s">
        <v>1502</v>
      </c>
      <c r="V885" t="s">
        <v>1502</v>
      </c>
      <c r="W885" t="s">
        <v>1502</v>
      </c>
      <c r="X885" t="s">
        <v>1502</v>
      </c>
    </row>
    <row r="886" spans="21:24" x14ac:dyDescent="0.25">
      <c r="U886" t="s">
        <v>1503</v>
      </c>
      <c r="V886" t="s">
        <v>1503</v>
      </c>
      <c r="W886" t="s">
        <v>1503</v>
      </c>
      <c r="X886" t="s">
        <v>1503</v>
      </c>
    </row>
    <row r="887" spans="21:24" x14ac:dyDescent="0.25">
      <c r="U887" t="s">
        <v>1504</v>
      </c>
      <c r="V887" t="s">
        <v>1504</v>
      </c>
      <c r="W887" t="s">
        <v>1504</v>
      </c>
      <c r="X887" t="s">
        <v>1504</v>
      </c>
    </row>
    <row r="888" spans="21:24" x14ac:dyDescent="0.25">
      <c r="U888" t="s">
        <v>1505</v>
      </c>
      <c r="V888" t="s">
        <v>1505</v>
      </c>
      <c r="W888" t="s">
        <v>1505</v>
      </c>
      <c r="X888" t="s">
        <v>1505</v>
      </c>
    </row>
    <row r="889" spans="21:24" x14ac:dyDescent="0.25">
      <c r="U889" t="s">
        <v>1506</v>
      </c>
      <c r="V889" t="s">
        <v>1506</v>
      </c>
      <c r="W889" t="s">
        <v>1506</v>
      </c>
      <c r="X889" t="s">
        <v>1506</v>
      </c>
    </row>
    <row r="890" spans="21:24" x14ac:dyDescent="0.25">
      <c r="U890" t="s">
        <v>1507</v>
      </c>
      <c r="V890" t="s">
        <v>1507</v>
      </c>
      <c r="W890" t="s">
        <v>1507</v>
      </c>
      <c r="X890" t="s">
        <v>1507</v>
      </c>
    </row>
    <row r="891" spans="21:24" x14ac:dyDescent="0.25">
      <c r="U891" t="s">
        <v>1508</v>
      </c>
      <c r="V891" t="s">
        <v>1508</v>
      </c>
      <c r="W891" t="s">
        <v>1508</v>
      </c>
      <c r="X891" t="s">
        <v>1508</v>
      </c>
    </row>
    <row r="892" spans="21:24" x14ac:dyDescent="0.25">
      <c r="U892" t="s">
        <v>1509</v>
      </c>
      <c r="V892" t="s">
        <v>1509</v>
      </c>
      <c r="W892" t="s">
        <v>1509</v>
      </c>
      <c r="X892" t="s">
        <v>1509</v>
      </c>
    </row>
    <row r="893" spans="21:24" x14ac:dyDescent="0.25">
      <c r="U893" t="s">
        <v>1510</v>
      </c>
      <c r="V893" t="s">
        <v>1510</v>
      </c>
      <c r="W893" t="s">
        <v>1510</v>
      </c>
      <c r="X893" t="s">
        <v>1510</v>
      </c>
    </row>
    <row r="894" spans="21:24" x14ac:dyDescent="0.25">
      <c r="U894" t="s">
        <v>1511</v>
      </c>
      <c r="V894" t="s">
        <v>1511</v>
      </c>
      <c r="W894" t="s">
        <v>1511</v>
      </c>
      <c r="X894" t="s">
        <v>1511</v>
      </c>
    </row>
    <row r="895" spans="21:24" x14ac:dyDescent="0.25">
      <c r="U895" t="s">
        <v>1512</v>
      </c>
      <c r="V895" t="s">
        <v>1512</v>
      </c>
      <c r="W895" t="s">
        <v>1512</v>
      </c>
      <c r="X895" t="s">
        <v>1512</v>
      </c>
    </row>
    <row r="896" spans="21:24" x14ac:dyDescent="0.25">
      <c r="U896" t="s">
        <v>1513</v>
      </c>
      <c r="V896" t="s">
        <v>1513</v>
      </c>
      <c r="W896" t="s">
        <v>1513</v>
      </c>
      <c r="X896" t="s">
        <v>1513</v>
      </c>
    </row>
    <row r="897" spans="21:24" x14ac:dyDescent="0.25">
      <c r="U897" t="s">
        <v>1514</v>
      </c>
      <c r="V897" t="s">
        <v>1514</v>
      </c>
      <c r="W897" t="s">
        <v>1514</v>
      </c>
      <c r="X897" t="s">
        <v>1514</v>
      </c>
    </row>
    <row r="898" spans="21:24" x14ac:dyDescent="0.25">
      <c r="U898" t="s">
        <v>1515</v>
      </c>
      <c r="V898" t="s">
        <v>1515</v>
      </c>
      <c r="W898" t="s">
        <v>1515</v>
      </c>
      <c r="X898" t="s">
        <v>1515</v>
      </c>
    </row>
    <row r="899" spans="21:24" x14ac:dyDescent="0.25">
      <c r="U899" t="s">
        <v>1516</v>
      </c>
      <c r="V899" t="s">
        <v>1516</v>
      </c>
      <c r="W899" t="s">
        <v>1516</v>
      </c>
      <c r="X899" t="s">
        <v>1516</v>
      </c>
    </row>
    <row r="900" spans="21:24" x14ac:dyDescent="0.25">
      <c r="U900" t="s">
        <v>1517</v>
      </c>
      <c r="V900" t="s">
        <v>1517</v>
      </c>
      <c r="W900" t="s">
        <v>1517</v>
      </c>
      <c r="X900" t="s">
        <v>1517</v>
      </c>
    </row>
    <row r="901" spans="21:24" x14ac:dyDescent="0.25">
      <c r="U901" t="s">
        <v>1518</v>
      </c>
      <c r="V901" t="s">
        <v>1518</v>
      </c>
      <c r="W901" t="s">
        <v>1518</v>
      </c>
      <c r="X901" t="s">
        <v>1518</v>
      </c>
    </row>
    <row r="902" spans="21:24" x14ac:dyDescent="0.25">
      <c r="U902" t="s">
        <v>1519</v>
      </c>
      <c r="V902" t="s">
        <v>1519</v>
      </c>
      <c r="W902" t="s">
        <v>1519</v>
      </c>
      <c r="X902" t="s">
        <v>1519</v>
      </c>
    </row>
    <row r="903" spans="21:24" x14ac:dyDescent="0.25">
      <c r="U903" t="s">
        <v>1520</v>
      </c>
      <c r="V903" t="s">
        <v>1520</v>
      </c>
      <c r="W903" t="s">
        <v>1520</v>
      </c>
      <c r="X903" t="s">
        <v>1520</v>
      </c>
    </row>
    <row r="904" spans="21:24" x14ac:dyDescent="0.25">
      <c r="U904" t="s">
        <v>1521</v>
      </c>
      <c r="V904" t="s">
        <v>1521</v>
      </c>
      <c r="W904" t="s">
        <v>1521</v>
      </c>
      <c r="X904" t="s">
        <v>1521</v>
      </c>
    </row>
    <row r="905" spans="21:24" x14ac:dyDescent="0.25">
      <c r="U905" t="s">
        <v>1522</v>
      </c>
      <c r="V905" t="s">
        <v>1522</v>
      </c>
      <c r="W905" t="s">
        <v>1522</v>
      </c>
      <c r="X905" t="s">
        <v>1522</v>
      </c>
    </row>
    <row r="906" spans="21:24" x14ac:dyDescent="0.25">
      <c r="U906" t="s">
        <v>1523</v>
      </c>
      <c r="V906" t="s">
        <v>1523</v>
      </c>
      <c r="W906" t="s">
        <v>1523</v>
      </c>
      <c r="X906" t="s">
        <v>1523</v>
      </c>
    </row>
    <row r="907" spans="21:24" x14ac:dyDescent="0.25">
      <c r="U907" t="s">
        <v>1524</v>
      </c>
      <c r="V907" t="s">
        <v>1524</v>
      </c>
      <c r="W907" t="s">
        <v>1524</v>
      </c>
      <c r="X907" t="s">
        <v>1524</v>
      </c>
    </row>
    <row r="908" spans="21:24" x14ac:dyDescent="0.25">
      <c r="U908" t="s">
        <v>1525</v>
      </c>
      <c r="V908" t="s">
        <v>1525</v>
      </c>
      <c r="W908" t="s">
        <v>1525</v>
      </c>
      <c r="X908" t="s">
        <v>1525</v>
      </c>
    </row>
    <row r="909" spans="21:24" x14ac:dyDescent="0.25">
      <c r="U909" t="s">
        <v>1526</v>
      </c>
      <c r="V909" t="s">
        <v>1526</v>
      </c>
      <c r="W909" t="s">
        <v>1526</v>
      </c>
      <c r="X909" t="s">
        <v>1526</v>
      </c>
    </row>
    <row r="910" spans="21:24" x14ac:dyDescent="0.25">
      <c r="U910" t="s">
        <v>1527</v>
      </c>
      <c r="V910" t="s">
        <v>1527</v>
      </c>
      <c r="W910" t="s">
        <v>1527</v>
      </c>
      <c r="X910" t="s">
        <v>1527</v>
      </c>
    </row>
    <row r="911" spans="21:24" x14ac:dyDescent="0.25">
      <c r="U911" t="s">
        <v>1528</v>
      </c>
      <c r="V911" t="s">
        <v>1528</v>
      </c>
      <c r="W911" t="s">
        <v>1528</v>
      </c>
      <c r="X911" t="s">
        <v>1528</v>
      </c>
    </row>
    <row r="912" spans="21:24" x14ac:dyDescent="0.25">
      <c r="U912" t="s">
        <v>1529</v>
      </c>
      <c r="V912" t="s">
        <v>1529</v>
      </c>
      <c r="W912" t="s">
        <v>1529</v>
      </c>
      <c r="X912" t="s">
        <v>1529</v>
      </c>
    </row>
    <row r="913" spans="21:24" x14ac:dyDescent="0.25">
      <c r="U913" t="s">
        <v>1530</v>
      </c>
      <c r="V913" t="s">
        <v>1530</v>
      </c>
      <c r="W913" t="s">
        <v>1530</v>
      </c>
      <c r="X913" t="s">
        <v>1530</v>
      </c>
    </row>
    <row r="914" spans="21:24" x14ac:dyDescent="0.25">
      <c r="U914" t="s">
        <v>1531</v>
      </c>
      <c r="V914" t="s">
        <v>1531</v>
      </c>
      <c r="W914" t="s">
        <v>1531</v>
      </c>
      <c r="X914" t="s">
        <v>1531</v>
      </c>
    </row>
    <row r="915" spans="21:24" x14ac:dyDescent="0.25">
      <c r="U915" t="s">
        <v>1532</v>
      </c>
      <c r="V915" t="s">
        <v>1532</v>
      </c>
      <c r="W915" t="s">
        <v>1532</v>
      </c>
      <c r="X915" t="s">
        <v>1532</v>
      </c>
    </row>
    <row r="916" spans="21:24" x14ac:dyDescent="0.25">
      <c r="U916" t="s">
        <v>1533</v>
      </c>
      <c r="V916" t="s">
        <v>1533</v>
      </c>
      <c r="W916" t="s">
        <v>1533</v>
      </c>
      <c r="X916" t="s">
        <v>1533</v>
      </c>
    </row>
    <row r="917" spans="21:24" x14ac:dyDescent="0.25">
      <c r="U917" t="s">
        <v>1534</v>
      </c>
      <c r="V917" t="s">
        <v>1534</v>
      </c>
      <c r="W917" t="s">
        <v>1534</v>
      </c>
      <c r="X917" t="s">
        <v>1534</v>
      </c>
    </row>
    <row r="918" spans="21:24" x14ac:dyDescent="0.25">
      <c r="U918" t="s">
        <v>1535</v>
      </c>
      <c r="V918" t="s">
        <v>1535</v>
      </c>
      <c r="W918" t="s">
        <v>1535</v>
      </c>
      <c r="X918" t="s">
        <v>1535</v>
      </c>
    </row>
    <row r="919" spans="21:24" x14ac:dyDescent="0.25">
      <c r="U919" t="s">
        <v>1536</v>
      </c>
      <c r="V919" t="s">
        <v>1536</v>
      </c>
      <c r="W919" t="s">
        <v>1536</v>
      </c>
      <c r="X919" t="s">
        <v>1536</v>
      </c>
    </row>
    <row r="920" spans="21:24" x14ac:dyDescent="0.25">
      <c r="U920" t="s">
        <v>1537</v>
      </c>
      <c r="V920" t="s">
        <v>1537</v>
      </c>
      <c r="W920" t="s">
        <v>1537</v>
      </c>
      <c r="X920" t="s">
        <v>1537</v>
      </c>
    </row>
    <row r="921" spans="21:24" x14ac:dyDescent="0.25">
      <c r="U921" t="s">
        <v>1538</v>
      </c>
      <c r="V921" t="s">
        <v>1538</v>
      </c>
      <c r="W921" t="s">
        <v>1538</v>
      </c>
      <c r="X921" t="s">
        <v>1538</v>
      </c>
    </row>
    <row r="922" spans="21:24" x14ac:dyDescent="0.25">
      <c r="U922" t="s">
        <v>1539</v>
      </c>
      <c r="V922" t="s">
        <v>1539</v>
      </c>
      <c r="W922" t="s">
        <v>1539</v>
      </c>
      <c r="X922" t="s">
        <v>1539</v>
      </c>
    </row>
    <row r="923" spans="21:24" x14ac:dyDescent="0.25">
      <c r="U923" t="s">
        <v>1540</v>
      </c>
      <c r="V923" t="s">
        <v>1540</v>
      </c>
      <c r="W923" t="s">
        <v>1540</v>
      </c>
      <c r="X923" t="s">
        <v>1540</v>
      </c>
    </row>
    <row r="924" spans="21:24" x14ac:dyDescent="0.25">
      <c r="U924" t="s">
        <v>1541</v>
      </c>
      <c r="V924" t="s">
        <v>1541</v>
      </c>
      <c r="W924" t="s">
        <v>1541</v>
      </c>
      <c r="X924" t="s">
        <v>1541</v>
      </c>
    </row>
    <row r="925" spans="21:24" x14ac:dyDescent="0.25">
      <c r="U925" t="s">
        <v>1542</v>
      </c>
      <c r="V925" t="s">
        <v>1542</v>
      </c>
      <c r="W925" t="s">
        <v>1542</v>
      </c>
      <c r="X925" t="s">
        <v>1542</v>
      </c>
    </row>
    <row r="926" spans="21:24" x14ac:dyDescent="0.25">
      <c r="U926" t="s">
        <v>1543</v>
      </c>
      <c r="V926" t="s">
        <v>1543</v>
      </c>
      <c r="W926" t="s">
        <v>1543</v>
      </c>
      <c r="X926" t="s">
        <v>1543</v>
      </c>
    </row>
    <row r="927" spans="21:24" x14ac:dyDescent="0.25">
      <c r="U927" t="s">
        <v>1544</v>
      </c>
      <c r="V927" t="s">
        <v>1544</v>
      </c>
      <c r="W927" t="s">
        <v>1544</v>
      </c>
      <c r="X927" t="s">
        <v>1544</v>
      </c>
    </row>
    <row r="928" spans="21:24" x14ac:dyDescent="0.25">
      <c r="U928" t="s">
        <v>1545</v>
      </c>
      <c r="V928" t="s">
        <v>1545</v>
      </c>
      <c r="W928" t="s">
        <v>1545</v>
      </c>
      <c r="X928" t="s">
        <v>1545</v>
      </c>
    </row>
    <row r="929" spans="21:24" x14ac:dyDescent="0.25">
      <c r="U929" t="s">
        <v>1546</v>
      </c>
      <c r="V929" t="s">
        <v>1546</v>
      </c>
      <c r="W929" t="s">
        <v>1546</v>
      </c>
      <c r="X929" t="s">
        <v>1546</v>
      </c>
    </row>
    <row r="930" spans="21:24" x14ac:dyDescent="0.25">
      <c r="U930" t="s">
        <v>1547</v>
      </c>
      <c r="V930" t="s">
        <v>1547</v>
      </c>
      <c r="W930" t="s">
        <v>1547</v>
      </c>
      <c r="X930" t="s">
        <v>1547</v>
      </c>
    </row>
    <row r="931" spans="21:24" x14ac:dyDescent="0.25">
      <c r="U931" t="s">
        <v>1548</v>
      </c>
      <c r="V931" t="s">
        <v>1548</v>
      </c>
      <c r="W931" t="s">
        <v>1548</v>
      </c>
      <c r="X931" t="s">
        <v>1548</v>
      </c>
    </row>
    <row r="932" spans="21:24" x14ac:dyDescent="0.25">
      <c r="U932" t="s">
        <v>1549</v>
      </c>
      <c r="V932" t="s">
        <v>1549</v>
      </c>
      <c r="W932" t="s">
        <v>1549</v>
      </c>
      <c r="X932" t="s">
        <v>1549</v>
      </c>
    </row>
    <row r="933" spans="21:24" x14ac:dyDescent="0.25">
      <c r="U933" t="s">
        <v>1550</v>
      </c>
      <c r="V933" t="s">
        <v>1550</v>
      </c>
      <c r="W933" t="s">
        <v>1550</v>
      </c>
      <c r="X933" t="s">
        <v>1550</v>
      </c>
    </row>
    <row r="934" spans="21:24" x14ac:dyDescent="0.25">
      <c r="U934" t="s">
        <v>1551</v>
      </c>
      <c r="V934" t="s">
        <v>1551</v>
      </c>
      <c r="W934" t="s">
        <v>1551</v>
      </c>
      <c r="X934" t="s">
        <v>1551</v>
      </c>
    </row>
    <row r="935" spans="21:24" x14ac:dyDescent="0.25">
      <c r="U935" t="s">
        <v>1552</v>
      </c>
      <c r="V935" t="s">
        <v>1552</v>
      </c>
      <c r="W935" t="s">
        <v>1552</v>
      </c>
      <c r="X935" t="s">
        <v>1552</v>
      </c>
    </row>
    <row r="936" spans="21:24" x14ac:dyDescent="0.25">
      <c r="U936" t="s">
        <v>1553</v>
      </c>
      <c r="V936" t="s">
        <v>1553</v>
      </c>
      <c r="W936" t="s">
        <v>1553</v>
      </c>
      <c r="X936" t="s">
        <v>1553</v>
      </c>
    </row>
    <row r="937" spans="21:24" x14ac:dyDescent="0.25">
      <c r="U937" t="s">
        <v>1554</v>
      </c>
      <c r="V937" t="s">
        <v>1554</v>
      </c>
      <c r="W937" t="s">
        <v>1554</v>
      </c>
      <c r="X937" t="s">
        <v>1554</v>
      </c>
    </row>
    <row r="938" spans="21:24" x14ac:dyDescent="0.25">
      <c r="U938" t="s">
        <v>1555</v>
      </c>
      <c r="V938" t="s">
        <v>1555</v>
      </c>
      <c r="W938" t="s">
        <v>1555</v>
      </c>
      <c r="X938" t="s">
        <v>1555</v>
      </c>
    </row>
    <row r="939" spans="21:24" x14ac:dyDescent="0.25">
      <c r="U939" t="s">
        <v>1556</v>
      </c>
      <c r="V939" t="s">
        <v>1556</v>
      </c>
      <c r="W939" t="s">
        <v>1556</v>
      </c>
      <c r="X939" t="s">
        <v>1556</v>
      </c>
    </row>
    <row r="940" spans="21:24" x14ac:dyDescent="0.25">
      <c r="U940" t="s">
        <v>1557</v>
      </c>
      <c r="V940" t="s">
        <v>1557</v>
      </c>
      <c r="W940" t="s">
        <v>1557</v>
      </c>
      <c r="X940" t="s">
        <v>1557</v>
      </c>
    </row>
    <row r="941" spans="21:24" x14ac:dyDescent="0.25">
      <c r="U941" t="s">
        <v>1558</v>
      </c>
      <c r="V941" t="s">
        <v>1558</v>
      </c>
      <c r="W941" t="s">
        <v>1558</v>
      </c>
      <c r="X941" t="s">
        <v>1558</v>
      </c>
    </row>
    <row r="942" spans="21:24" x14ac:dyDescent="0.25">
      <c r="U942" t="s">
        <v>1559</v>
      </c>
      <c r="V942" t="s">
        <v>1559</v>
      </c>
      <c r="W942" t="s">
        <v>1559</v>
      </c>
      <c r="X942" t="s">
        <v>1559</v>
      </c>
    </row>
    <row r="943" spans="21:24" x14ac:dyDescent="0.25">
      <c r="U943" t="s">
        <v>1560</v>
      </c>
      <c r="V943" t="s">
        <v>1560</v>
      </c>
      <c r="W943" t="s">
        <v>1560</v>
      </c>
      <c r="X943" t="s">
        <v>1560</v>
      </c>
    </row>
    <row r="944" spans="21:24" x14ac:dyDescent="0.25">
      <c r="U944" t="s">
        <v>1561</v>
      </c>
      <c r="V944" t="s">
        <v>1561</v>
      </c>
      <c r="W944" t="s">
        <v>1561</v>
      </c>
      <c r="X944" t="s">
        <v>1561</v>
      </c>
    </row>
    <row r="945" spans="21:24" x14ac:dyDescent="0.25">
      <c r="U945" t="s">
        <v>1562</v>
      </c>
      <c r="V945" t="s">
        <v>1562</v>
      </c>
      <c r="W945" t="s">
        <v>1562</v>
      </c>
      <c r="X945" t="s">
        <v>1562</v>
      </c>
    </row>
    <row r="946" spans="21:24" x14ac:dyDescent="0.25">
      <c r="U946" t="s">
        <v>1563</v>
      </c>
      <c r="V946" t="s">
        <v>1563</v>
      </c>
      <c r="W946" t="s">
        <v>1563</v>
      </c>
      <c r="X946" t="s">
        <v>1563</v>
      </c>
    </row>
    <row r="947" spans="21:24" x14ac:dyDescent="0.25">
      <c r="U947" t="s">
        <v>1564</v>
      </c>
      <c r="V947" t="s">
        <v>1564</v>
      </c>
      <c r="W947" t="s">
        <v>1564</v>
      </c>
      <c r="X947" t="s">
        <v>1564</v>
      </c>
    </row>
    <row r="948" spans="21:24" x14ac:dyDescent="0.25">
      <c r="U948" t="s">
        <v>1565</v>
      </c>
      <c r="V948" t="s">
        <v>1565</v>
      </c>
      <c r="W948" t="s">
        <v>1565</v>
      </c>
      <c r="X948" t="s">
        <v>1565</v>
      </c>
    </row>
    <row r="949" spans="21:24" x14ac:dyDescent="0.25">
      <c r="U949" t="s">
        <v>1566</v>
      </c>
      <c r="V949" t="s">
        <v>1566</v>
      </c>
      <c r="W949" t="s">
        <v>1566</v>
      </c>
      <c r="X949" t="s">
        <v>1566</v>
      </c>
    </row>
    <row r="950" spans="21:24" x14ac:dyDescent="0.25">
      <c r="U950" t="s">
        <v>1567</v>
      </c>
      <c r="V950" t="s">
        <v>1567</v>
      </c>
      <c r="W950" t="s">
        <v>1567</v>
      </c>
      <c r="X950" t="s">
        <v>1567</v>
      </c>
    </row>
    <row r="951" spans="21:24" x14ac:dyDescent="0.25">
      <c r="U951" t="s">
        <v>1568</v>
      </c>
      <c r="V951" t="s">
        <v>1568</v>
      </c>
      <c r="W951" t="s">
        <v>1568</v>
      </c>
      <c r="X951" t="s">
        <v>1568</v>
      </c>
    </row>
    <row r="952" spans="21:24" x14ac:dyDescent="0.25">
      <c r="U952" t="s">
        <v>1569</v>
      </c>
      <c r="V952" t="s">
        <v>1569</v>
      </c>
      <c r="W952" t="s">
        <v>1569</v>
      </c>
      <c r="X952" t="s">
        <v>1569</v>
      </c>
    </row>
    <row r="953" spans="21:24" x14ac:dyDescent="0.25">
      <c r="U953" t="s">
        <v>1570</v>
      </c>
      <c r="V953" t="s">
        <v>1570</v>
      </c>
      <c r="W953" t="s">
        <v>1570</v>
      </c>
      <c r="X953" t="s">
        <v>1570</v>
      </c>
    </row>
    <row r="954" spans="21:24" x14ac:dyDescent="0.25">
      <c r="U954" t="s">
        <v>1571</v>
      </c>
      <c r="V954" t="s">
        <v>1571</v>
      </c>
      <c r="W954" t="s">
        <v>1571</v>
      </c>
      <c r="X954" t="s">
        <v>1571</v>
      </c>
    </row>
    <row r="955" spans="21:24" x14ac:dyDescent="0.25">
      <c r="U955" t="s">
        <v>1572</v>
      </c>
      <c r="V955" t="s">
        <v>1572</v>
      </c>
      <c r="W955" t="s">
        <v>1572</v>
      </c>
      <c r="X955" t="s">
        <v>1572</v>
      </c>
    </row>
    <row r="956" spans="21:24" x14ac:dyDescent="0.25">
      <c r="U956" t="s">
        <v>1573</v>
      </c>
      <c r="V956" t="s">
        <v>1573</v>
      </c>
      <c r="W956" t="s">
        <v>1573</v>
      </c>
      <c r="X956" t="s">
        <v>1573</v>
      </c>
    </row>
    <row r="957" spans="21:24" x14ac:dyDescent="0.25">
      <c r="U957" t="s">
        <v>1574</v>
      </c>
      <c r="V957" t="s">
        <v>1574</v>
      </c>
      <c r="W957" t="s">
        <v>1574</v>
      </c>
      <c r="X957" t="s">
        <v>1574</v>
      </c>
    </row>
    <row r="958" spans="21:24" x14ac:dyDescent="0.25">
      <c r="U958" t="s">
        <v>1575</v>
      </c>
      <c r="V958" t="s">
        <v>1575</v>
      </c>
      <c r="W958" t="s">
        <v>1575</v>
      </c>
      <c r="X958" t="s">
        <v>1575</v>
      </c>
    </row>
    <row r="959" spans="21:24" x14ac:dyDescent="0.25">
      <c r="U959" t="s">
        <v>1576</v>
      </c>
      <c r="V959" t="s">
        <v>1576</v>
      </c>
      <c r="W959" t="s">
        <v>1576</v>
      </c>
      <c r="X959" t="s">
        <v>1576</v>
      </c>
    </row>
    <row r="960" spans="21:24" x14ac:dyDescent="0.25">
      <c r="U960" t="s">
        <v>1577</v>
      </c>
      <c r="V960" t="s">
        <v>1577</v>
      </c>
      <c r="W960" t="s">
        <v>1577</v>
      </c>
      <c r="X960" t="s">
        <v>1577</v>
      </c>
    </row>
    <row r="961" spans="21:24" x14ac:dyDescent="0.25">
      <c r="U961" t="s">
        <v>1578</v>
      </c>
      <c r="V961" t="s">
        <v>1578</v>
      </c>
      <c r="W961" t="s">
        <v>1578</v>
      </c>
      <c r="X961" t="s">
        <v>1578</v>
      </c>
    </row>
    <row r="962" spans="21:24" x14ac:dyDescent="0.25">
      <c r="U962" t="s">
        <v>1579</v>
      </c>
      <c r="V962" t="s">
        <v>1579</v>
      </c>
      <c r="W962" t="s">
        <v>1579</v>
      </c>
      <c r="X962" t="s">
        <v>1579</v>
      </c>
    </row>
    <row r="963" spans="21:24" x14ac:dyDescent="0.25">
      <c r="U963" t="s">
        <v>1580</v>
      </c>
      <c r="V963" t="s">
        <v>1580</v>
      </c>
      <c r="W963" t="s">
        <v>1580</v>
      </c>
      <c r="X963" t="s">
        <v>1580</v>
      </c>
    </row>
    <row r="964" spans="21:24" x14ac:dyDescent="0.25">
      <c r="U964" t="s">
        <v>1581</v>
      </c>
      <c r="V964" t="s">
        <v>1581</v>
      </c>
      <c r="W964" t="s">
        <v>1581</v>
      </c>
      <c r="X964" t="s">
        <v>1581</v>
      </c>
    </row>
    <row r="965" spans="21:24" x14ac:dyDescent="0.25">
      <c r="U965" t="s">
        <v>1582</v>
      </c>
      <c r="V965" t="s">
        <v>1582</v>
      </c>
      <c r="W965" t="s">
        <v>1582</v>
      </c>
      <c r="X965" t="s">
        <v>1582</v>
      </c>
    </row>
    <row r="966" spans="21:24" x14ac:dyDescent="0.25">
      <c r="U966" t="s">
        <v>1583</v>
      </c>
      <c r="V966" t="s">
        <v>1583</v>
      </c>
      <c r="W966" t="s">
        <v>1583</v>
      </c>
      <c r="X966" t="s">
        <v>1583</v>
      </c>
    </row>
    <row r="967" spans="21:24" x14ac:dyDescent="0.25">
      <c r="U967" t="s">
        <v>1584</v>
      </c>
      <c r="V967" t="s">
        <v>1584</v>
      </c>
      <c r="W967" t="s">
        <v>1584</v>
      </c>
      <c r="X967" t="s">
        <v>1584</v>
      </c>
    </row>
    <row r="968" spans="21:24" x14ac:dyDescent="0.25">
      <c r="U968" t="s">
        <v>1585</v>
      </c>
      <c r="V968" t="s">
        <v>1585</v>
      </c>
      <c r="W968" t="s">
        <v>1585</v>
      </c>
      <c r="X968" t="s">
        <v>1585</v>
      </c>
    </row>
    <row r="969" spans="21:24" x14ac:dyDescent="0.25">
      <c r="U969" t="s">
        <v>1586</v>
      </c>
      <c r="V969" t="s">
        <v>1586</v>
      </c>
      <c r="W969" t="s">
        <v>1586</v>
      </c>
      <c r="X969" t="s">
        <v>1586</v>
      </c>
    </row>
    <row r="970" spans="21:24" x14ac:dyDescent="0.25">
      <c r="U970" t="s">
        <v>1587</v>
      </c>
      <c r="V970" t="s">
        <v>1587</v>
      </c>
      <c r="W970" t="s">
        <v>1587</v>
      </c>
      <c r="X970" t="s">
        <v>1587</v>
      </c>
    </row>
    <row r="971" spans="21:24" x14ac:dyDescent="0.25">
      <c r="U971" t="s">
        <v>1588</v>
      </c>
      <c r="V971" t="s">
        <v>1588</v>
      </c>
      <c r="W971" t="s">
        <v>1588</v>
      </c>
      <c r="X971" t="s">
        <v>1588</v>
      </c>
    </row>
    <row r="972" spans="21:24" x14ac:dyDescent="0.25">
      <c r="U972" t="s">
        <v>1589</v>
      </c>
      <c r="V972" t="s">
        <v>1589</v>
      </c>
      <c r="W972" t="s">
        <v>1589</v>
      </c>
      <c r="X972" t="s">
        <v>1589</v>
      </c>
    </row>
    <row r="973" spans="21:24" x14ac:dyDescent="0.25">
      <c r="U973" t="s">
        <v>1590</v>
      </c>
      <c r="V973" t="s">
        <v>1590</v>
      </c>
      <c r="W973" t="s">
        <v>1590</v>
      </c>
      <c r="X973" t="s">
        <v>1590</v>
      </c>
    </row>
    <row r="974" spans="21:24" x14ac:dyDescent="0.25">
      <c r="U974" t="s">
        <v>1591</v>
      </c>
      <c r="V974" t="s">
        <v>1591</v>
      </c>
      <c r="W974" t="s">
        <v>1591</v>
      </c>
      <c r="X974" t="s">
        <v>1591</v>
      </c>
    </row>
    <row r="975" spans="21:24" x14ac:dyDescent="0.25">
      <c r="U975" t="s">
        <v>1592</v>
      </c>
      <c r="V975" t="s">
        <v>1592</v>
      </c>
      <c r="W975" t="s">
        <v>1592</v>
      </c>
      <c r="X975" t="s">
        <v>1592</v>
      </c>
    </row>
    <row r="976" spans="21:24" x14ac:dyDescent="0.25">
      <c r="U976" t="s">
        <v>1593</v>
      </c>
      <c r="V976" t="s">
        <v>1593</v>
      </c>
      <c r="W976" t="s">
        <v>1593</v>
      </c>
      <c r="X976" t="s">
        <v>1593</v>
      </c>
    </row>
    <row r="977" spans="21:24" x14ac:dyDescent="0.25">
      <c r="U977" t="s">
        <v>1594</v>
      </c>
      <c r="V977" t="s">
        <v>1594</v>
      </c>
      <c r="W977" t="s">
        <v>1594</v>
      </c>
      <c r="X977" t="s">
        <v>1594</v>
      </c>
    </row>
    <row r="978" spans="21:24" x14ac:dyDescent="0.25">
      <c r="U978" t="s">
        <v>1595</v>
      </c>
      <c r="V978" t="s">
        <v>1595</v>
      </c>
      <c r="W978" t="s">
        <v>1595</v>
      </c>
      <c r="X978" t="s">
        <v>1595</v>
      </c>
    </row>
    <row r="979" spans="21:24" x14ac:dyDescent="0.25">
      <c r="U979" t="s">
        <v>1596</v>
      </c>
      <c r="V979" t="s">
        <v>1596</v>
      </c>
      <c r="W979" t="s">
        <v>1596</v>
      </c>
      <c r="X979" t="s">
        <v>1596</v>
      </c>
    </row>
    <row r="980" spans="21:24" x14ac:dyDescent="0.25">
      <c r="U980" t="s">
        <v>1597</v>
      </c>
      <c r="V980" t="s">
        <v>1597</v>
      </c>
      <c r="W980" t="s">
        <v>1597</v>
      </c>
      <c r="X980" t="s">
        <v>1597</v>
      </c>
    </row>
    <row r="981" spans="21:24" x14ac:dyDescent="0.25">
      <c r="U981" t="s">
        <v>1598</v>
      </c>
      <c r="V981" t="s">
        <v>1598</v>
      </c>
      <c r="W981" t="s">
        <v>1598</v>
      </c>
      <c r="X981" t="s">
        <v>1598</v>
      </c>
    </row>
    <row r="982" spans="21:24" x14ac:dyDescent="0.25">
      <c r="U982" t="s">
        <v>1599</v>
      </c>
      <c r="V982" t="s">
        <v>1599</v>
      </c>
      <c r="W982" t="s">
        <v>1599</v>
      </c>
      <c r="X982" t="s">
        <v>1599</v>
      </c>
    </row>
    <row r="983" spans="21:24" x14ac:dyDescent="0.25">
      <c r="U983" t="s">
        <v>1600</v>
      </c>
      <c r="V983" t="s">
        <v>1600</v>
      </c>
      <c r="W983" t="s">
        <v>1600</v>
      </c>
      <c r="X983" t="s">
        <v>1600</v>
      </c>
    </row>
    <row r="984" spans="21:24" x14ac:dyDescent="0.25">
      <c r="U984" t="s">
        <v>1601</v>
      </c>
      <c r="V984" t="s">
        <v>1601</v>
      </c>
      <c r="W984" t="s">
        <v>1601</v>
      </c>
      <c r="X984" t="s">
        <v>1601</v>
      </c>
    </row>
    <row r="985" spans="21:24" x14ac:dyDescent="0.25">
      <c r="U985" t="s">
        <v>1602</v>
      </c>
      <c r="V985" t="s">
        <v>1602</v>
      </c>
      <c r="W985" t="s">
        <v>1602</v>
      </c>
      <c r="X985" t="s">
        <v>1602</v>
      </c>
    </row>
    <row r="986" spans="21:24" x14ac:dyDescent="0.25">
      <c r="U986" t="s">
        <v>1603</v>
      </c>
      <c r="V986" t="s">
        <v>1603</v>
      </c>
      <c r="W986" t="s">
        <v>1603</v>
      </c>
      <c r="X986" t="s">
        <v>1603</v>
      </c>
    </row>
    <row r="987" spans="21:24" x14ac:dyDescent="0.25">
      <c r="U987" t="s">
        <v>1604</v>
      </c>
      <c r="V987" t="s">
        <v>1604</v>
      </c>
      <c r="W987" t="s">
        <v>1604</v>
      </c>
      <c r="X987" t="s">
        <v>1604</v>
      </c>
    </row>
    <row r="988" spans="21:24" x14ac:dyDescent="0.25">
      <c r="U988" t="s">
        <v>1605</v>
      </c>
      <c r="V988" t="s">
        <v>1605</v>
      </c>
      <c r="W988" t="s">
        <v>1605</v>
      </c>
      <c r="X988" t="s">
        <v>1605</v>
      </c>
    </row>
    <row r="989" spans="21:24" x14ac:dyDescent="0.25">
      <c r="U989" t="s">
        <v>1606</v>
      </c>
      <c r="V989" t="s">
        <v>1606</v>
      </c>
      <c r="W989" t="s">
        <v>1606</v>
      </c>
      <c r="X989" t="s">
        <v>1606</v>
      </c>
    </row>
    <row r="990" spans="21:24" x14ac:dyDescent="0.25">
      <c r="U990" t="s">
        <v>1607</v>
      </c>
      <c r="V990" t="s">
        <v>1607</v>
      </c>
      <c r="W990" t="s">
        <v>1607</v>
      </c>
      <c r="X990" t="s">
        <v>1607</v>
      </c>
    </row>
    <row r="991" spans="21:24" x14ac:dyDescent="0.25">
      <c r="U991" t="s">
        <v>1608</v>
      </c>
      <c r="V991" t="s">
        <v>1608</v>
      </c>
      <c r="W991" t="s">
        <v>1608</v>
      </c>
      <c r="X991" t="s">
        <v>1608</v>
      </c>
    </row>
    <row r="992" spans="21:24" x14ac:dyDescent="0.25">
      <c r="U992" t="s">
        <v>1609</v>
      </c>
      <c r="V992" t="s">
        <v>1609</v>
      </c>
      <c r="W992" t="s">
        <v>1609</v>
      </c>
      <c r="X992" t="s">
        <v>1609</v>
      </c>
    </row>
    <row r="993" spans="21:24" x14ac:dyDescent="0.25">
      <c r="U993" t="s">
        <v>1610</v>
      </c>
      <c r="V993" t="s">
        <v>1610</v>
      </c>
      <c r="W993" t="s">
        <v>1610</v>
      </c>
      <c r="X993" t="s">
        <v>1610</v>
      </c>
    </row>
    <row r="994" spans="21:24" x14ac:dyDescent="0.25">
      <c r="U994" t="s">
        <v>1611</v>
      </c>
      <c r="V994" t="s">
        <v>1611</v>
      </c>
      <c r="W994" t="s">
        <v>1611</v>
      </c>
      <c r="X994" t="s">
        <v>1611</v>
      </c>
    </row>
    <row r="995" spans="21:24" x14ac:dyDescent="0.25">
      <c r="U995" t="s">
        <v>1612</v>
      </c>
      <c r="V995" t="s">
        <v>1612</v>
      </c>
      <c r="W995" t="s">
        <v>1612</v>
      </c>
      <c r="X995" t="s">
        <v>1612</v>
      </c>
    </row>
    <row r="996" spans="21:24" x14ac:dyDescent="0.25">
      <c r="U996" t="s">
        <v>1613</v>
      </c>
      <c r="V996" t="s">
        <v>1613</v>
      </c>
      <c r="W996" t="s">
        <v>1613</v>
      </c>
      <c r="X996" t="s">
        <v>1613</v>
      </c>
    </row>
    <row r="997" spans="21:24" x14ac:dyDescent="0.25">
      <c r="U997" t="s">
        <v>1614</v>
      </c>
      <c r="V997" t="s">
        <v>1614</v>
      </c>
      <c r="W997" t="s">
        <v>1614</v>
      </c>
      <c r="X997" t="s">
        <v>1614</v>
      </c>
    </row>
    <row r="998" spans="21:24" x14ac:dyDescent="0.25">
      <c r="U998" t="s">
        <v>1615</v>
      </c>
      <c r="V998" t="s">
        <v>1615</v>
      </c>
      <c r="W998" t="s">
        <v>1615</v>
      </c>
      <c r="X998" t="s">
        <v>1615</v>
      </c>
    </row>
    <row r="999" spans="21:24" x14ac:dyDescent="0.25">
      <c r="U999" t="s">
        <v>1616</v>
      </c>
      <c r="V999" t="s">
        <v>1616</v>
      </c>
      <c r="W999" t="s">
        <v>1616</v>
      </c>
      <c r="X999" t="s">
        <v>1616</v>
      </c>
    </row>
    <row r="1000" spans="21:24" x14ac:dyDescent="0.25">
      <c r="U1000" t="s">
        <v>1617</v>
      </c>
      <c r="V1000" t="s">
        <v>1617</v>
      </c>
      <c r="W1000" t="s">
        <v>1617</v>
      </c>
      <c r="X1000" t="s">
        <v>1617</v>
      </c>
    </row>
    <row r="1001" spans="21:24" x14ac:dyDescent="0.25">
      <c r="U1001" t="s">
        <v>1618</v>
      </c>
      <c r="V1001" t="s">
        <v>1618</v>
      </c>
      <c r="W1001" t="s">
        <v>1618</v>
      </c>
      <c r="X1001" t="s">
        <v>1618</v>
      </c>
    </row>
    <row r="1002" spans="21:24" x14ac:dyDescent="0.25">
      <c r="U1002" t="s">
        <v>1619</v>
      </c>
      <c r="V1002" t="s">
        <v>1619</v>
      </c>
      <c r="W1002" t="s">
        <v>1619</v>
      </c>
      <c r="X1002" t="s">
        <v>1619</v>
      </c>
    </row>
    <row r="1003" spans="21:24" x14ac:dyDescent="0.25">
      <c r="U1003" t="s">
        <v>1620</v>
      </c>
      <c r="V1003" t="s">
        <v>1620</v>
      </c>
      <c r="W1003" t="s">
        <v>1620</v>
      </c>
      <c r="X1003" t="s">
        <v>1620</v>
      </c>
    </row>
    <row r="1004" spans="21:24" x14ac:dyDescent="0.25">
      <c r="U1004" t="s">
        <v>1621</v>
      </c>
      <c r="V1004" t="s">
        <v>1621</v>
      </c>
      <c r="W1004" t="s">
        <v>1621</v>
      </c>
      <c r="X1004" t="s">
        <v>1621</v>
      </c>
    </row>
    <row r="1005" spans="21:24" x14ac:dyDescent="0.25">
      <c r="U1005" t="s">
        <v>1622</v>
      </c>
      <c r="V1005" t="s">
        <v>1622</v>
      </c>
      <c r="W1005" t="s">
        <v>1622</v>
      </c>
      <c r="X1005" t="s">
        <v>1622</v>
      </c>
    </row>
    <row r="1006" spans="21:24" x14ac:dyDescent="0.25">
      <c r="U1006" t="s">
        <v>1623</v>
      </c>
      <c r="V1006" t="s">
        <v>1623</v>
      </c>
      <c r="W1006" t="s">
        <v>1623</v>
      </c>
      <c r="X1006" t="s">
        <v>1623</v>
      </c>
    </row>
    <row r="1007" spans="21:24" x14ac:dyDescent="0.25">
      <c r="U1007" t="s">
        <v>1624</v>
      </c>
      <c r="V1007" t="s">
        <v>1624</v>
      </c>
      <c r="W1007" t="s">
        <v>1624</v>
      </c>
      <c r="X1007" t="s">
        <v>1624</v>
      </c>
    </row>
    <row r="1008" spans="21:24" x14ac:dyDescent="0.25">
      <c r="U1008" t="s">
        <v>1625</v>
      </c>
      <c r="V1008" t="s">
        <v>1625</v>
      </c>
      <c r="W1008" t="s">
        <v>1625</v>
      </c>
      <c r="X1008" t="s">
        <v>1625</v>
      </c>
    </row>
    <row r="1009" spans="21:24" x14ac:dyDescent="0.25">
      <c r="U1009" t="s">
        <v>1626</v>
      </c>
      <c r="V1009" t="s">
        <v>1626</v>
      </c>
      <c r="W1009" t="s">
        <v>1626</v>
      </c>
      <c r="X1009" t="s">
        <v>1626</v>
      </c>
    </row>
    <row r="1010" spans="21:24" x14ac:dyDescent="0.25">
      <c r="U1010" t="s">
        <v>1627</v>
      </c>
      <c r="V1010" t="s">
        <v>1627</v>
      </c>
      <c r="W1010" t="s">
        <v>1627</v>
      </c>
      <c r="X1010" t="s">
        <v>1627</v>
      </c>
    </row>
    <row r="1011" spans="21:24" x14ac:dyDescent="0.25">
      <c r="U1011" t="s">
        <v>1628</v>
      </c>
      <c r="V1011" t="s">
        <v>1628</v>
      </c>
      <c r="W1011" t="s">
        <v>1628</v>
      </c>
      <c r="X1011" t="s">
        <v>1628</v>
      </c>
    </row>
    <row r="1012" spans="21:24" x14ac:dyDescent="0.25">
      <c r="U1012" t="s">
        <v>1629</v>
      </c>
      <c r="V1012" t="s">
        <v>1629</v>
      </c>
      <c r="W1012" t="s">
        <v>1629</v>
      </c>
      <c r="X1012" t="s">
        <v>1629</v>
      </c>
    </row>
    <row r="1013" spans="21:24" x14ac:dyDescent="0.25">
      <c r="U1013" t="s">
        <v>1630</v>
      </c>
      <c r="V1013" t="s">
        <v>1630</v>
      </c>
      <c r="W1013" t="s">
        <v>1630</v>
      </c>
      <c r="X1013" t="s">
        <v>1630</v>
      </c>
    </row>
    <row r="1014" spans="21:24" x14ac:dyDescent="0.25">
      <c r="U1014" t="s">
        <v>1631</v>
      </c>
      <c r="V1014" t="s">
        <v>1631</v>
      </c>
      <c r="W1014" t="s">
        <v>1631</v>
      </c>
      <c r="X1014" t="s">
        <v>1631</v>
      </c>
    </row>
    <row r="1015" spans="21:24" x14ac:dyDescent="0.25">
      <c r="U1015" t="s">
        <v>1632</v>
      </c>
      <c r="V1015" t="s">
        <v>1632</v>
      </c>
      <c r="W1015" t="s">
        <v>1632</v>
      </c>
      <c r="X1015" t="s">
        <v>1632</v>
      </c>
    </row>
    <row r="1016" spans="21:24" x14ac:dyDescent="0.25">
      <c r="U1016" t="s">
        <v>1633</v>
      </c>
      <c r="V1016" t="s">
        <v>1633</v>
      </c>
      <c r="W1016" t="s">
        <v>1633</v>
      </c>
      <c r="X1016" t="s">
        <v>1633</v>
      </c>
    </row>
    <row r="1017" spans="21:24" x14ac:dyDescent="0.25">
      <c r="U1017" t="s">
        <v>1634</v>
      </c>
      <c r="V1017" t="s">
        <v>1634</v>
      </c>
      <c r="W1017" t="s">
        <v>1634</v>
      </c>
      <c r="X1017" t="s">
        <v>1634</v>
      </c>
    </row>
    <row r="1018" spans="21:24" x14ac:dyDescent="0.25">
      <c r="U1018" t="s">
        <v>1635</v>
      </c>
      <c r="V1018" t="s">
        <v>1635</v>
      </c>
      <c r="W1018" t="s">
        <v>1635</v>
      </c>
      <c r="X1018" t="s">
        <v>1635</v>
      </c>
    </row>
    <row r="1019" spans="21:24" x14ac:dyDescent="0.25">
      <c r="U1019" t="s">
        <v>1636</v>
      </c>
      <c r="V1019" t="s">
        <v>1636</v>
      </c>
      <c r="W1019" t="s">
        <v>1636</v>
      </c>
      <c r="X1019" t="s">
        <v>1636</v>
      </c>
    </row>
    <row r="1020" spans="21:24" x14ac:dyDescent="0.25">
      <c r="U1020" t="s">
        <v>1637</v>
      </c>
      <c r="V1020" t="s">
        <v>1637</v>
      </c>
      <c r="W1020" t="s">
        <v>1637</v>
      </c>
      <c r="X1020" t="s">
        <v>1637</v>
      </c>
    </row>
    <row r="1021" spans="21:24" x14ac:dyDescent="0.25">
      <c r="U1021" t="s">
        <v>1638</v>
      </c>
      <c r="V1021" t="s">
        <v>1638</v>
      </c>
      <c r="W1021" t="s">
        <v>1638</v>
      </c>
      <c r="X1021" t="s">
        <v>1638</v>
      </c>
    </row>
    <row r="1022" spans="21:24" x14ac:dyDescent="0.25">
      <c r="U1022" t="s">
        <v>1639</v>
      </c>
      <c r="V1022" t="s">
        <v>1639</v>
      </c>
      <c r="W1022" t="s">
        <v>1639</v>
      </c>
      <c r="X1022" t="s">
        <v>1639</v>
      </c>
    </row>
    <row r="1023" spans="21:24" x14ac:dyDescent="0.25">
      <c r="U1023" t="s">
        <v>1640</v>
      </c>
      <c r="V1023" t="s">
        <v>1640</v>
      </c>
      <c r="W1023" t="s">
        <v>1640</v>
      </c>
      <c r="X1023" t="s">
        <v>1640</v>
      </c>
    </row>
    <row r="1024" spans="21:24" x14ac:dyDescent="0.25">
      <c r="U1024" t="s">
        <v>1641</v>
      </c>
      <c r="V1024" t="s">
        <v>1641</v>
      </c>
      <c r="W1024" t="s">
        <v>1641</v>
      </c>
      <c r="X1024" t="s">
        <v>1641</v>
      </c>
    </row>
    <row r="1025" spans="21:24" x14ac:dyDescent="0.25">
      <c r="U1025" t="s">
        <v>1642</v>
      </c>
      <c r="V1025" t="s">
        <v>1642</v>
      </c>
      <c r="W1025" t="s">
        <v>1642</v>
      </c>
      <c r="X1025" t="s">
        <v>1642</v>
      </c>
    </row>
    <row r="1026" spans="21:24" x14ac:dyDescent="0.25">
      <c r="U1026" t="s">
        <v>1643</v>
      </c>
      <c r="V1026" t="s">
        <v>1643</v>
      </c>
      <c r="W1026" t="s">
        <v>1643</v>
      </c>
      <c r="X1026" t="s">
        <v>1643</v>
      </c>
    </row>
    <row r="1027" spans="21:24" x14ac:dyDescent="0.25">
      <c r="U1027" t="s">
        <v>1644</v>
      </c>
      <c r="V1027" t="s">
        <v>1644</v>
      </c>
      <c r="W1027" t="s">
        <v>1644</v>
      </c>
      <c r="X1027" t="s">
        <v>1644</v>
      </c>
    </row>
    <row r="1028" spans="21:24" x14ac:dyDescent="0.25">
      <c r="U1028" t="s">
        <v>1645</v>
      </c>
      <c r="V1028" t="s">
        <v>1645</v>
      </c>
      <c r="W1028" t="s">
        <v>1645</v>
      </c>
      <c r="X1028" t="s">
        <v>1645</v>
      </c>
    </row>
    <row r="1029" spans="21:24" x14ac:dyDescent="0.25">
      <c r="U1029" t="s">
        <v>1646</v>
      </c>
      <c r="V1029" t="s">
        <v>1646</v>
      </c>
      <c r="W1029" t="s">
        <v>1646</v>
      </c>
      <c r="X1029" t="s">
        <v>1646</v>
      </c>
    </row>
    <row r="1030" spans="21:24" x14ac:dyDescent="0.25">
      <c r="U1030" t="s">
        <v>1647</v>
      </c>
      <c r="V1030" t="s">
        <v>1647</v>
      </c>
      <c r="W1030" t="s">
        <v>1647</v>
      </c>
      <c r="X1030" t="s">
        <v>1647</v>
      </c>
    </row>
    <row r="1031" spans="21:24" x14ac:dyDescent="0.25">
      <c r="U1031" t="s">
        <v>1648</v>
      </c>
      <c r="V1031" t="s">
        <v>1648</v>
      </c>
      <c r="W1031" t="s">
        <v>1648</v>
      </c>
      <c r="X1031" t="s">
        <v>1648</v>
      </c>
    </row>
    <row r="1032" spans="21:24" x14ac:dyDescent="0.25">
      <c r="U1032" t="s">
        <v>1649</v>
      </c>
      <c r="V1032" t="s">
        <v>1649</v>
      </c>
      <c r="W1032" t="s">
        <v>1649</v>
      </c>
      <c r="X1032" t="s">
        <v>1649</v>
      </c>
    </row>
    <row r="1033" spans="21:24" x14ac:dyDescent="0.25">
      <c r="U1033" t="s">
        <v>1650</v>
      </c>
      <c r="V1033" t="s">
        <v>1650</v>
      </c>
      <c r="W1033" t="s">
        <v>1650</v>
      </c>
      <c r="X1033" t="s">
        <v>1650</v>
      </c>
    </row>
    <row r="1034" spans="21:24" x14ac:dyDescent="0.25">
      <c r="U1034" t="s">
        <v>1651</v>
      </c>
      <c r="V1034" t="s">
        <v>1651</v>
      </c>
      <c r="W1034" t="s">
        <v>1651</v>
      </c>
      <c r="X1034" t="s">
        <v>1651</v>
      </c>
    </row>
    <row r="1035" spans="21:24" x14ac:dyDescent="0.25">
      <c r="U1035" t="s">
        <v>1652</v>
      </c>
      <c r="V1035" t="s">
        <v>1652</v>
      </c>
      <c r="W1035" t="s">
        <v>1652</v>
      </c>
      <c r="X1035" t="s">
        <v>1652</v>
      </c>
    </row>
    <row r="1036" spans="21:24" x14ac:dyDescent="0.25">
      <c r="U1036" t="s">
        <v>1653</v>
      </c>
      <c r="V1036" t="s">
        <v>1653</v>
      </c>
      <c r="W1036" t="s">
        <v>1653</v>
      </c>
      <c r="X1036" t="s">
        <v>1653</v>
      </c>
    </row>
    <row r="1037" spans="21:24" x14ac:dyDescent="0.25">
      <c r="U1037" t="s">
        <v>1654</v>
      </c>
      <c r="V1037" t="s">
        <v>1654</v>
      </c>
      <c r="W1037" t="s">
        <v>1654</v>
      </c>
      <c r="X1037" t="s">
        <v>1654</v>
      </c>
    </row>
    <row r="1038" spans="21:24" x14ac:dyDescent="0.25">
      <c r="U1038" t="s">
        <v>1655</v>
      </c>
      <c r="V1038" t="s">
        <v>1655</v>
      </c>
      <c r="W1038" t="s">
        <v>1655</v>
      </c>
      <c r="X1038" t="s">
        <v>1655</v>
      </c>
    </row>
    <row r="1039" spans="21:24" x14ac:dyDescent="0.25">
      <c r="U1039" t="s">
        <v>1656</v>
      </c>
      <c r="V1039" t="s">
        <v>1656</v>
      </c>
      <c r="W1039" t="s">
        <v>1656</v>
      </c>
      <c r="X1039" t="s">
        <v>1656</v>
      </c>
    </row>
    <row r="1040" spans="21:24" x14ac:dyDescent="0.25">
      <c r="U1040" t="s">
        <v>1657</v>
      </c>
      <c r="V1040" t="s">
        <v>1657</v>
      </c>
      <c r="W1040" t="s">
        <v>1657</v>
      </c>
      <c r="X1040" t="s">
        <v>1657</v>
      </c>
    </row>
    <row r="1041" spans="21:24" x14ac:dyDescent="0.25">
      <c r="U1041" t="s">
        <v>1658</v>
      </c>
      <c r="V1041" t="s">
        <v>1658</v>
      </c>
      <c r="W1041" t="s">
        <v>1658</v>
      </c>
      <c r="X1041" t="s">
        <v>1658</v>
      </c>
    </row>
    <row r="1042" spans="21:24" x14ac:dyDescent="0.25">
      <c r="U1042" t="s">
        <v>1659</v>
      </c>
      <c r="V1042" t="s">
        <v>1659</v>
      </c>
      <c r="W1042" t="s">
        <v>1659</v>
      </c>
      <c r="X1042" t="s">
        <v>1659</v>
      </c>
    </row>
    <row r="1043" spans="21:24" x14ac:dyDescent="0.25">
      <c r="U1043" t="s">
        <v>1660</v>
      </c>
      <c r="V1043" t="s">
        <v>1660</v>
      </c>
      <c r="W1043" t="s">
        <v>1660</v>
      </c>
      <c r="X1043" t="s">
        <v>1660</v>
      </c>
    </row>
    <row r="1044" spans="21:24" x14ac:dyDescent="0.25">
      <c r="U1044" t="s">
        <v>1661</v>
      </c>
      <c r="V1044" t="s">
        <v>1661</v>
      </c>
      <c r="W1044" t="s">
        <v>1661</v>
      </c>
      <c r="X1044" t="s">
        <v>1661</v>
      </c>
    </row>
    <row r="1045" spans="21:24" x14ac:dyDescent="0.25">
      <c r="U1045" t="s">
        <v>1662</v>
      </c>
      <c r="V1045" t="s">
        <v>1662</v>
      </c>
      <c r="W1045" t="s">
        <v>1662</v>
      </c>
      <c r="X1045" t="s">
        <v>1662</v>
      </c>
    </row>
    <row r="1046" spans="21:24" x14ac:dyDescent="0.25">
      <c r="U1046" t="s">
        <v>1663</v>
      </c>
      <c r="V1046" t="s">
        <v>1663</v>
      </c>
      <c r="W1046" t="s">
        <v>1663</v>
      </c>
      <c r="X1046" t="s">
        <v>1663</v>
      </c>
    </row>
    <row r="1047" spans="21:24" x14ac:dyDescent="0.25">
      <c r="U1047" t="s">
        <v>1664</v>
      </c>
      <c r="V1047" t="s">
        <v>1664</v>
      </c>
      <c r="W1047" t="s">
        <v>1664</v>
      </c>
      <c r="X1047" t="s">
        <v>1664</v>
      </c>
    </row>
    <row r="1048" spans="21:24" x14ac:dyDescent="0.25">
      <c r="U1048" t="s">
        <v>1665</v>
      </c>
      <c r="V1048" t="s">
        <v>1665</v>
      </c>
      <c r="W1048" t="s">
        <v>1665</v>
      </c>
      <c r="X1048" t="s">
        <v>1665</v>
      </c>
    </row>
    <row r="1049" spans="21:24" x14ac:dyDescent="0.25">
      <c r="U1049" t="s">
        <v>1666</v>
      </c>
      <c r="V1049" t="s">
        <v>1666</v>
      </c>
      <c r="W1049" t="s">
        <v>1666</v>
      </c>
      <c r="X1049" t="s">
        <v>1666</v>
      </c>
    </row>
    <row r="1050" spans="21:24" x14ac:dyDescent="0.25">
      <c r="U1050" t="s">
        <v>1667</v>
      </c>
      <c r="V1050" t="s">
        <v>1667</v>
      </c>
      <c r="W1050" t="s">
        <v>1667</v>
      </c>
      <c r="X1050" t="s">
        <v>1667</v>
      </c>
    </row>
    <row r="1051" spans="21:24" x14ac:dyDescent="0.25">
      <c r="U1051" t="s">
        <v>1668</v>
      </c>
      <c r="V1051" t="s">
        <v>1668</v>
      </c>
      <c r="W1051" t="s">
        <v>1668</v>
      </c>
      <c r="X1051" t="s">
        <v>1668</v>
      </c>
    </row>
    <row r="1052" spans="21:24" x14ac:dyDescent="0.25">
      <c r="U1052" t="s">
        <v>1669</v>
      </c>
      <c r="V1052" t="s">
        <v>1669</v>
      </c>
      <c r="W1052" t="s">
        <v>1669</v>
      </c>
      <c r="X1052" t="s">
        <v>1669</v>
      </c>
    </row>
    <row r="1053" spans="21:24" x14ac:dyDescent="0.25">
      <c r="U1053" t="s">
        <v>1670</v>
      </c>
      <c r="V1053" t="s">
        <v>1670</v>
      </c>
      <c r="W1053" t="s">
        <v>1670</v>
      </c>
      <c r="X1053" t="s">
        <v>1670</v>
      </c>
    </row>
    <row r="1054" spans="21:24" x14ac:dyDescent="0.25">
      <c r="U1054" t="s">
        <v>1671</v>
      </c>
      <c r="V1054" t="s">
        <v>1671</v>
      </c>
      <c r="W1054" t="s">
        <v>1671</v>
      </c>
      <c r="X1054" t="s">
        <v>1671</v>
      </c>
    </row>
    <row r="1055" spans="21:24" x14ac:dyDescent="0.25">
      <c r="U1055" t="s">
        <v>1672</v>
      </c>
      <c r="V1055" t="s">
        <v>1672</v>
      </c>
      <c r="W1055" t="s">
        <v>1672</v>
      </c>
      <c r="X1055" t="s">
        <v>1672</v>
      </c>
    </row>
    <row r="1056" spans="21:24" x14ac:dyDescent="0.25">
      <c r="U1056" t="s">
        <v>1673</v>
      </c>
      <c r="V1056" t="s">
        <v>1673</v>
      </c>
      <c r="W1056" t="s">
        <v>1673</v>
      </c>
      <c r="X1056" t="s">
        <v>1673</v>
      </c>
    </row>
    <row r="1057" spans="21:24" x14ac:dyDescent="0.25">
      <c r="U1057" t="s">
        <v>1674</v>
      </c>
      <c r="V1057" t="s">
        <v>1674</v>
      </c>
      <c r="W1057" t="s">
        <v>1674</v>
      </c>
      <c r="X1057" t="s">
        <v>1674</v>
      </c>
    </row>
    <row r="1058" spans="21:24" x14ac:dyDescent="0.25">
      <c r="U1058" t="s">
        <v>1675</v>
      </c>
      <c r="V1058" t="s">
        <v>1675</v>
      </c>
      <c r="W1058" t="s">
        <v>1675</v>
      </c>
      <c r="X1058" t="s">
        <v>1675</v>
      </c>
    </row>
    <row r="1059" spans="21:24" x14ac:dyDescent="0.25">
      <c r="U1059" t="s">
        <v>1676</v>
      </c>
      <c r="V1059" t="s">
        <v>1676</v>
      </c>
      <c r="W1059" t="s">
        <v>1676</v>
      </c>
      <c r="X1059" t="s">
        <v>1676</v>
      </c>
    </row>
    <row r="1060" spans="21:24" x14ac:dyDescent="0.25">
      <c r="U1060" t="s">
        <v>1677</v>
      </c>
      <c r="V1060" t="s">
        <v>1677</v>
      </c>
      <c r="W1060" t="s">
        <v>1677</v>
      </c>
      <c r="X1060" t="s">
        <v>1677</v>
      </c>
    </row>
    <row r="1061" spans="21:24" x14ac:dyDescent="0.25">
      <c r="U1061" t="s">
        <v>1678</v>
      </c>
      <c r="V1061" t="s">
        <v>1678</v>
      </c>
      <c r="W1061" t="s">
        <v>1678</v>
      </c>
      <c r="X1061" t="s">
        <v>1678</v>
      </c>
    </row>
    <row r="1062" spans="21:24" x14ac:dyDescent="0.25">
      <c r="U1062" t="s">
        <v>1679</v>
      </c>
      <c r="V1062" t="s">
        <v>1679</v>
      </c>
      <c r="W1062" t="s">
        <v>1679</v>
      </c>
      <c r="X1062" t="s">
        <v>1679</v>
      </c>
    </row>
    <row r="1063" spans="21:24" x14ac:dyDescent="0.25">
      <c r="U1063" t="s">
        <v>1680</v>
      </c>
      <c r="V1063" t="s">
        <v>1680</v>
      </c>
      <c r="W1063" t="s">
        <v>1680</v>
      </c>
      <c r="X1063" t="s">
        <v>1680</v>
      </c>
    </row>
    <row r="1064" spans="21:24" x14ac:dyDescent="0.25">
      <c r="U1064" t="s">
        <v>1681</v>
      </c>
      <c r="V1064" t="s">
        <v>1681</v>
      </c>
      <c r="W1064" t="s">
        <v>1681</v>
      </c>
      <c r="X1064" t="s">
        <v>1681</v>
      </c>
    </row>
    <row r="1065" spans="21:24" x14ac:dyDescent="0.25">
      <c r="U1065" t="s">
        <v>1682</v>
      </c>
      <c r="V1065" t="s">
        <v>1682</v>
      </c>
      <c r="W1065" t="s">
        <v>1682</v>
      </c>
      <c r="X1065" t="s">
        <v>1682</v>
      </c>
    </row>
    <row r="1066" spans="21:24" x14ac:dyDescent="0.25">
      <c r="U1066" t="s">
        <v>1683</v>
      </c>
      <c r="V1066" t="s">
        <v>1683</v>
      </c>
      <c r="W1066" t="s">
        <v>1683</v>
      </c>
      <c r="X1066" t="s">
        <v>1683</v>
      </c>
    </row>
    <row r="1067" spans="21:24" x14ac:dyDescent="0.25">
      <c r="U1067" t="s">
        <v>1684</v>
      </c>
      <c r="V1067" t="s">
        <v>1684</v>
      </c>
      <c r="W1067" t="s">
        <v>1684</v>
      </c>
      <c r="X1067" t="s">
        <v>1684</v>
      </c>
    </row>
    <row r="1068" spans="21:24" x14ac:dyDescent="0.25">
      <c r="U1068" t="s">
        <v>1685</v>
      </c>
      <c r="V1068" t="s">
        <v>1685</v>
      </c>
      <c r="W1068" t="s">
        <v>1685</v>
      </c>
      <c r="X1068" t="s">
        <v>1685</v>
      </c>
    </row>
    <row r="1069" spans="21:24" x14ac:dyDescent="0.25">
      <c r="U1069" t="s">
        <v>1686</v>
      </c>
      <c r="V1069" t="s">
        <v>1686</v>
      </c>
      <c r="W1069" t="s">
        <v>1686</v>
      </c>
      <c r="X1069" t="s">
        <v>1686</v>
      </c>
    </row>
    <row r="1070" spans="21:24" x14ac:dyDescent="0.25">
      <c r="U1070" t="s">
        <v>1687</v>
      </c>
      <c r="V1070" t="s">
        <v>1687</v>
      </c>
      <c r="W1070" t="s">
        <v>1687</v>
      </c>
      <c r="X1070" t="s">
        <v>1687</v>
      </c>
    </row>
    <row r="1071" spans="21:24" x14ac:dyDescent="0.25">
      <c r="U1071" t="s">
        <v>1688</v>
      </c>
      <c r="V1071" t="s">
        <v>1688</v>
      </c>
      <c r="W1071" t="s">
        <v>1688</v>
      </c>
      <c r="X1071" t="s">
        <v>1688</v>
      </c>
    </row>
    <row r="1072" spans="21:24" x14ac:dyDescent="0.25">
      <c r="U1072" t="s">
        <v>1689</v>
      </c>
      <c r="V1072" t="s">
        <v>1689</v>
      </c>
      <c r="W1072" t="s">
        <v>1689</v>
      </c>
      <c r="X1072" t="s">
        <v>1689</v>
      </c>
    </row>
    <row r="1073" spans="21:24" x14ac:dyDescent="0.25">
      <c r="U1073" t="s">
        <v>1690</v>
      </c>
      <c r="V1073" t="s">
        <v>1690</v>
      </c>
      <c r="W1073" t="s">
        <v>1690</v>
      </c>
      <c r="X1073" t="s">
        <v>1690</v>
      </c>
    </row>
    <row r="1074" spans="21:24" x14ac:dyDescent="0.25">
      <c r="U1074" t="s">
        <v>1691</v>
      </c>
      <c r="V1074" t="s">
        <v>1691</v>
      </c>
      <c r="W1074" t="s">
        <v>1691</v>
      </c>
      <c r="X1074" t="s">
        <v>1691</v>
      </c>
    </row>
    <row r="1075" spans="21:24" x14ac:dyDescent="0.25">
      <c r="U1075" t="s">
        <v>1692</v>
      </c>
      <c r="V1075" t="s">
        <v>1692</v>
      </c>
      <c r="W1075" t="s">
        <v>1692</v>
      </c>
      <c r="X1075" t="s">
        <v>1692</v>
      </c>
    </row>
    <row r="1076" spans="21:24" x14ac:dyDescent="0.25">
      <c r="U1076" t="s">
        <v>1693</v>
      </c>
      <c r="V1076" t="s">
        <v>1693</v>
      </c>
      <c r="W1076" t="s">
        <v>1693</v>
      </c>
      <c r="X1076" t="s">
        <v>1693</v>
      </c>
    </row>
    <row r="1077" spans="21:24" x14ac:dyDescent="0.25">
      <c r="U1077" t="s">
        <v>1694</v>
      </c>
      <c r="V1077" t="s">
        <v>1694</v>
      </c>
      <c r="W1077" t="s">
        <v>1694</v>
      </c>
      <c r="X1077" t="s">
        <v>1694</v>
      </c>
    </row>
    <row r="1078" spans="21:24" x14ac:dyDescent="0.25">
      <c r="U1078" t="s">
        <v>1695</v>
      </c>
      <c r="V1078" t="s">
        <v>1695</v>
      </c>
      <c r="W1078" t="s">
        <v>1695</v>
      </c>
      <c r="X1078" t="s">
        <v>1695</v>
      </c>
    </row>
    <row r="1079" spans="21:24" x14ac:dyDescent="0.25">
      <c r="U1079" t="s">
        <v>1696</v>
      </c>
      <c r="V1079" t="s">
        <v>1696</v>
      </c>
      <c r="W1079" t="s">
        <v>1696</v>
      </c>
      <c r="X1079" t="s">
        <v>1696</v>
      </c>
    </row>
    <row r="1080" spans="21:24" x14ac:dyDescent="0.25">
      <c r="U1080" t="s">
        <v>1697</v>
      </c>
      <c r="V1080" t="s">
        <v>1697</v>
      </c>
      <c r="W1080" t="s">
        <v>1697</v>
      </c>
      <c r="X1080" t="s">
        <v>1697</v>
      </c>
    </row>
    <row r="1081" spans="21:24" x14ac:dyDescent="0.25">
      <c r="U1081" t="s">
        <v>1698</v>
      </c>
      <c r="V1081" t="s">
        <v>1698</v>
      </c>
      <c r="W1081" t="s">
        <v>1698</v>
      </c>
      <c r="X1081" t="s">
        <v>1698</v>
      </c>
    </row>
    <row r="1082" spans="21:24" x14ac:dyDescent="0.25">
      <c r="U1082" t="s">
        <v>1699</v>
      </c>
      <c r="V1082" t="s">
        <v>1699</v>
      </c>
      <c r="W1082" t="s">
        <v>1699</v>
      </c>
      <c r="X1082" t="s">
        <v>1699</v>
      </c>
    </row>
    <row r="1083" spans="21:24" x14ac:dyDescent="0.25">
      <c r="U1083" t="s">
        <v>1700</v>
      </c>
      <c r="V1083" t="s">
        <v>1700</v>
      </c>
      <c r="W1083" t="s">
        <v>1700</v>
      </c>
      <c r="X1083" t="s">
        <v>1700</v>
      </c>
    </row>
    <row r="1084" spans="21:24" x14ac:dyDescent="0.25">
      <c r="U1084" t="s">
        <v>1701</v>
      </c>
      <c r="V1084" t="s">
        <v>1701</v>
      </c>
      <c r="W1084" t="s">
        <v>1701</v>
      </c>
      <c r="X1084" t="s">
        <v>1701</v>
      </c>
    </row>
    <row r="1085" spans="21:24" x14ac:dyDescent="0.25">
      <c r="U1085" t="s">
        <v>1702</v>
      </c>
      <c r="V1085" t="s">
        <v>1702</v>
      </c>
      <c r="W1085" t="s">
        <v>1702</v>
      </c>
      <c r="X1085" t="s">
        <v>1702</v>
      </c>
    </row>
    <row r="1086" spans="21:24" x14ac:dyDescent="0.25">
      <c r="U1086" t="s">
        <v>1703</v>
      </c>
      <c r="V1086" t="s">
        <v>1703</v>
      </c>
      <c r="W1086" t="s">
        <v>1703</v>
      </c>
      <c r="X1086" t="s">
        <v>1703</v>
      </c>
    </row>
    <row r="1087" spans="21:24" x14ac:dyDescent="0.25">
      <c r="U1087" t="s">
        <v>1704</v>
      </c>
      <c r="V1087" t="s">
        <v>1704</v>
      </c>
      <c r="W1087" t="s">
        <v>1704</v>
      </c>
      <c r="X1087" t="s">
        <v>1704</v>
      </c>
    </row>
    <row r="1088" spans="21:24" x14ac:dyDescent="0.25">
      <c r="U1088" t="s">
        <v>1705</v>
      </c>
      <c r="V1088" t="s">
        <v>1705</v>
      </c>
      <c r="W1088" t="s">
        <v>1705</v>
      </c>
      <c r="X1088" t="s">
        <v>1705</v>
      </c>
    </row>
    <row r="1089" spans="21:24" x14ac:dyDescent="0.25">
      <c r="U1089" t="s">
        <v>1706</v>
      </c>
      <c r="V1089" t="s">
        <v>1706</v>
      </c>
      <c r="W1089" t="s">
        <v>1706</v>
      </c>
      <c r="X1089" t="s">
        <v>1706</v>
      </c>
    </row>
    <row r="1090" spans="21:24" x14ac:dyDescent="0.25">
      <c r="U1090" t="s">
        <v>1707</v>
      </c>
      <c r="V1090" t="s">
        <v>1707</v>
      </c>
      <c r="W1090" t="s">
        <v>1707</v>
      </c>
      <c r="X1090" t="s">
        <v>1707</v>
      </c>
    </row>
    <row r="1091" spans="21:24" x14ac:dyDescent="0.25">
      <c r="U1091" t="s">
        <v>1708</v>
      </c>
      <c r="V1091" t="s">
        <v>1708</v>
      </c>
      <c r="W1091" t="s">
        <v>1708</v>
      </c>
      <c r="X1091" t="s">
        <v>1708</v>
      </c>
    </row>
    <row r="1092" spans="21:24" x14ac:dyDescent="0.25">
      <c r="U1092" t="s">
        <v>1709</v>
      </c>
      <c r="V1092" t="s">
        <v>1709</v>
      </c>
      <c r="W1092" t="s">
        <v>1709</v>
      </c>
      <c r="X1092" t="s">
        <v>1709</v>
      </c>
    </row>
    <row r="1093" spans="21:24" x14ac:dyDescent="0.25">
      <c r="U1093" t="s">
        <v>1710</v>
      </c>
      <c r="V1093" t="s">
        <v>1710</v>
      </c>
      <c r="W1093" t="s">
        <v>1710</v>
      </c>
      <c r="X1093" t="s">
        <v>1710</v>
      </c>
    </row>
    <row r="1094" spans="21:24" x14ac:dyDescent="0.25">
      <c r="U1094" t="s">
        <v>1711</v>
      </c>
      <c r="V1094" t="s">
        <v>1711</v>
      </c>
      <c r="W1094" t="s">
        <v>1711</v>
      </c>
      <c r="X1094" t="s">
        <v>1711</v>
      </c>
    </row>
    <row r="1095" spans="21:24" x14ac:dyDescent="0.25">
      <c r="U1095" t="s">
        <v>1712</v>
      </c>
      <c r="V1095" t="s">
        <v>1712</v>
      </c>
      <c r="W1095" t="s">
        <v>1712</v>
      </c>
      <c r="X1095" t="s">
        <v>1712</v>
      </c>
    </row>
    <row r="1096" spans="21:24" x14ac:dyDescent="0.25">
      <c r="U1096" t="s">
        <v>1713</v>
      </c>
      <c r="V1096" t="s">
        <v>1713</v>
      </c>
      <c r="W1096" t="s">
        <v>1713</v>
      </c>
      <c r="X1096" t="s">
        <v>1713</v>
      </c>
    </row>
    <row r="1097" spans="21:24" x14ac:dyDescent="0.25">
      <c r="U1097" t="s">
        <v>1714</v>
      </c>
      <c r="V1097" t="s">
        <v>1714</v>
      </c>
      <c r="W1097" t="s">
        <v>1714</v>
      </c>
      <c r="X1097" t="s">
        <v>1714</v>
      </c>
    </row>
    <row r="1098" spans="21:24" x14ac:dyDescent="0.25">
      <c r="U1098" t="s">
        <v>1715</v>
      </c>
      <c r="V1098" t="s">
        <v>1715</v>
      </c>
      <c r="W1098" t="s">
        <v>1715</v>
      </c>
      <c r="X1098" t="s">
        <v>1715</v>
      </c>
    </row>
    <row r="1099" spans="21:24" x14ac:dyDescent="0.25">
      <c r="U1099" t="s">
        <v>1716</v>
      </c>
      <c r="V1099" t="s">
        <v>1716</v>
      </c>
      <c r="W1099" t="s">
        <v>1716</v>
      </c>
      <c r="X1099" t="s">
        <v>1716</v>
      </c>
    </row>
    <row r="1100" spans="21:24" x14ac:dyDescent="0.25">
      <c r="U1100" t="s">
        <v>1717</v>
      </c>
      <c r="V1100" t="s">
        <v>1717</v>
      </c>
      <c r="W1100" t="s">
        <v>1717</v>
      </c>
      <c r="X1100" t="s">
        <v>1717</v>
      </c>
    </row>
    <row r="1101" spans="21:24" x14ac:dyDescent="0.25">
      <c r="U1101" t="s">
        <v>1718</v>
      </c>
      <c r="V1101" t="s">
        <v>1718</v>
      </c>
      <c r="W1101" t="s">
        <v>1718</v>
      </c>
      <c r="X1101" t="s">
        <v>1718</v>
      </c>
    </row>
    <row r="1102" spans="21:24" x14ac:dyDescent="0.25">
      <c r="U1102" t="s">
        <v>108</v>
      </c>
      <c r="V1102" t="s">
        <v>108</v>
      </c>
      <c r="W1102" t="s">
        <v>108</v>
      </c>
      <c r="X1102" t="s">
        <v>108</v>
      </c>
    </row>
    <row r="1103" spans="21:24" x14ac:dyDescent="0.25">
      <c r="U1103" t="s">
        <v>1719</v>
      </c>
      <c r="V1103" t="s">
        <v>1719</v>
      </c>
      <c r="W1103" t="s">
        <v>1719</v>
      </c>
      <c r="X1103" t="s">
        <v>1719</v>
      </c>
    </row>
    <row r="1104" spans="21:24" x14ac:dyDescent="0.25">
      <c r="U1104" t="s">
        <v>1720</v>
      </c>
      <c r="V1104" t="s">
        <v>1720</v>
      </c>
      <c r="W1104" t="s">
        <v>1720</v>
      </c>
      <c r="X1104" t="s">
        <v>1720</v>
      </c>
    </row>
    <row r="1105" spans="21:24" x14ac:dyDescent="0.25">
      <c r="U1105" t="s">
        <v>1721</v>
      </c>
      <c r="V1105" t="s">
        <v>1721</v>
      </c>
      <c r="W1105" t="s">
        <v>1721</v>
      </c>
      <c r="X1105" t="s">
        <v>1721</v>
      </c>
    </row>
    <row r="1106" spans="21:24" x14ac:dyDescent="0.25">
      <c r="U1106" t="s">
        <v>1722</v>
      </c>
      <c r="V1106" t="s">
        <v>1722</v>
      </c>
      <c r="W1106" t="s">
        <v>1722</v>
      </c>
      <c r="X1106" t="s">
        <v>1722</v>
      </c>
    </row>
    <row r="1107" spans="21:24" x14ac:dyDescent="0.25">
      <c r="U1107" t="s">
        <v>1723</v>
      </c>
      <c r="V1107" t="s">
        <v>1723</v>
      </c>
      <c r="W1107" t="s">
        <v>1723</v>
      </c>
      <c r="X1107" t="s">
        <v>1723</v>
      </c>
    </row>
    <row r="1108" spans="21:24" x14ac:dyDescent="0.25">
      <c r="U1108" t="s">
        <v>1724</v>
      </c>
      <c r="V1108" t="s">
        <v>1724</v>
      </c>
      <c r="W1108" t="s">
        <v>1724</v>
      </c>
      <c r="X1108" t="s">
        <v>1724</v>
      </c>
    </row>
    <row r="1109" spans="21:24" x14ac:dyDescent="0.25">
      <c r="U1109" t="s">
        <v>1725</v>
      </c>
      <c r="V1109" t="s">
        <v>1725</v>
      </c>
      <c r="W1109" t="s">
        <v>1725</v>
      </c>
      <c r="X1109" t="s">
        <v>1725</v>
      </c>
    </row>
    <row r="1110" spans="21:24" x14ac:dyDescent="0.25">
      <c r="U1110" t="s">
        <v>1726</v>
      </c>
      <c r="V1110" t="s">
        <v>1726</v>
      </c>
      <c r="W1110" t="s">
        <v>1726</v>
      </c>
      <c r="X1110" t="s">
        <v>1726</v>
      </c>
    </row>
    <row r="1111" spans="21:24" x14ac:dyDescent="0.25">
      <c r="U1111" t="s">
        <v>1727</v>
      </c>
      <c r="V1111" t="s">
        <v>1727</v>
      </c>
      <c r="W1111" t="s">
        <v>1727</v>
      </c>
      <c r="X1111" t="s">
        <v>1727</v>
      </c>
    </row>
    <row r="1112" spans="21:24" x14ac:dyDescent="0.25">
      <c r="U1112" t="s">
        <v>1728</v>
      </c>
      <c r="V1112" t="s">
        <v>1728</v>
      </c>
      <c r="W1112" t="s">
        <v>1728</v>
      </c>
      <c r="X1112" t="s">
        <v>1728</v>
      </c>
    </row>
    <row r="1113" spans="21:24" x14ac:dyDescent="0.25">
      <c r="U1113" t="s">
        <v>1729</v>
      </c>
      <c r="V1113" t="s">
        <v>1729</v>
      </c>
      <c r="W1113" t="s">
        <v>1729</v>
      </c>
      <c r="X1113" t="s">
        <v>1729</v>
      </c>
    </row>
    <row r="1114" spans="21:24" x14ac:dyDescent="0.25">
      <c r="U1114" t="s">
        <v>1730</v>
      </c>
      <c r="V1114" t="s">
        <v>1730</v>
      </c>
      <c r="W1114" t="s">
        <v>1730</v>
      </c>
      <c r="X1114" t="s">
        <v>1730</v>
      </c>
    </row>
    <row r="1115" spans="21:24" x14ac:dyDescent="0.25">
      <c r="U1115" t="s">
        <v>1731</v>
      </c>
      <c r="V1115" t="s">
        <v>1731</v>
      </c>
      <c r="W1115" t="s">
        <v>1731</v>
      </c>
      <c r="X1115" t="s">
        <v>1731</v>
      </c>
    </row>
    <row r="1116" spans="21:24" x14ac:dyDescent="0.25">
      <c r="U1116" t="s">
        <v>1732</v>
      </c>
      <c r="V1116" t="s">
        <v>1732</v>
      </c>
      <c r="W1116" t="s">
        <v>1732</v>
      </c>
      <c r="X1116" t="s">
        <v>1732</v>
      </c>
    </row>
    <row r="1117" spans="21:24" x14ac:dyDescent="0.25">
      <c r="U1117" t="s">
        <v>1733</v>
      </c>
      <c r="V1117" t="s">
        <v>1733</v>
      </c>
      <c r="W1117" t="s">
        <v>1733</v>
      </c>
      <c r="X1117" t="s">
        <v>1733</v>
      </c>
    </row>
    <row r="1118" spans="21:24" x14ac:dyDescent="0.25">
      <c r="U1118" t="s">
        <v>109</v>
      </c>
      <c r="V1118" t="s">
        <v>109</v>
      </c>
      <c r="W1118" t="s">
        <v>109</v>
      </c>
      <c r="X1118" t="s">
        <v>109</v>
      </c>
    </row>
    <row r="1119" spans="21:24" x14ac:dyDescent="0.25">
      <c r="U1119" t="s">
        <v>110</v>
      </c>
      <c r="V1119" t="s">
        <v>110</v>
      </c>
      <c r="W1119" t="s">
        <v>110</v>
      </c>
      <c r="X1119" t="s">
        <v>110</v>
      </c>
    </row>
    <row r="1120" spans="21:24" x14ac:dyDescent="0.25">
      <c r="U1120" t="s">
        <v>1734</v>
      </c>
      <c r="V1120" t="s">
        <v>1734</v>
      </c>
      <c r="W1120" t="s">
        <v>1734</v>
      </c>
      <c r="X1120" t="s">
        <v>1734</v>
      </c>
    </row>
    <row r="1121" spans="21:24" x14ac:dyDescent="0.25">
      <c r="U1121" t="s">
        <v>1735</v>
      </c>
      <c r="V1121" t="s">
        <v>1735</v>
      </c>
      <c r="W1121" t="s">
        <v>1735</v>
      </c>
      <c r="X1121" t="s">
        <v>1735</v>
      </c>
    </row>
    <row r="1122" spans="21:24" x14ac:dyDescent="0.25">
      <c r="U1122" t="s">
        <v>1736</v>
      </c>
      <c r="V1122" t="s">
        <v>1736</v>
      </c>
      <c r="W1122" t="s">
        <v>1736</v>
      </c>
      <c r="X1122" t="s">
        <v>1736</v>
      </c>
    </row>
    <row r="1123" spans="21:24" x14ac:dyDescent="0.25">
      <c r="U1123" t="s">
        <v>1737</v>
      </c>
      <c r="V1123" t="s">
        <v>1737</v>
      </c>
      <c r="W1123" t="s">
        <v>1737</v>
      </c>
      <c r="X1123" t="s">
        <v>1737</v>
      </c>
    </row>
    <row r="1124" spans="21:24" x14ac:dyDescent="0.25">
      <c r="U1124" t="s">
        <v>1738</v>
      </c>
      <c r="V1124" t="s">
        <v>1738</v>
      </c>
      <c r="W1124" t="s">
        <v>1738</v>
      </c>
      <c r="X1124" t="s">
        <v>1738</v>
      </c>
    </row>
    <row r="1125" spans="21:24" x14ac:dyDescent="0.25">
      <c r="U1125" t="s">
        <v>1739</v>
      </c>
      <c r="V1125" t="s">
        <v>1739</v>
      </c>
      <c r="W1125" t="s">
        <v>1739</v>
      </c>
      <c r="X1125" t="s">
        <v>1739</v>
      </c>
    </row>
    <row r="1126" spans="21:24" x14ac:dyDescent="0.25">
      <c r="U1126" t="s">
        <v>1740</v>
      </c>
      <c r="V1126" t="s">
        <v>1740</v>
      </c>
      <c r="W1126" t="s">
        <v>1740</v>
      </c>
      <c r="X1126" t="s">
        <v>1740</v>
      </c>
    </row>
    <row r="1127" spans="21:24" x14ac:dyDescent="0.25">
      <c r="U1127" t="s">
        <v>1741</v>
      </c>
      <c r="V1127" t="s">
        <v>1741</v>
      </c>
      <c r="W1127" t="s">
        <v>1741</v>
      </c>
      <c r="X1127" t="s">
        <v>1741</v>
      </c>
    </row>
    <row r="1128" spans="21:24" x14ac:dyDescent="0.25">
      <c r="U1128" t="s">
        <v>1742</v>
      </c>
      <c r="V1128" t="s">
        <v>1742</v>
      </c>
      <c r="W1128" t="s">
        <v>1742</v>
      </c>
      <c r="X1128" t="s">
        <v>1742</v>
      </c>
    </row>
    <row r="1129" spans="21:24" x14ac:dyDescent="0.25">
      <c r="U1129" t="s">
        <v>1743</v>
      </c>
      <c r="V1129" t="s">
        <v>1743</v>
      </c>
      <c r="W1129" t="s">
        <v>1743</v>
      </c>
      <c r="X1129" t="s">
        <v>1743</v>
      </c>
    </row>
    <row r="1130" spans="21:24" x14ac:dyDescent="0.25">
      <c r="U1130" t="s">
        <v>1744</v>
      </c>
      <c r="V1130" t="s">
        <v>1744</v>
      </c>
      <c r="W1130" t="s">
        <v>1744</v>
      </c>
      <c r="X1130" t="s">
        <v>1744</v>
      </c>
    </row>
    <row r="1131" spans="21:24" x14ac:dyDescent="0.25">
      <c r="U1131" t="s">
        <v>1745</v>
      </c>
      <c r="V1131" t="s">
        <v>1745</v>
      </c>
      <c r="W1131" t="s">
        <v>1745</v>
      </c>
      <c r="X1131" t="s">
        <v>1745</v>
      </c>
    </row>
    <row r="1132" spans="21:24" x14ac:dyDescent="0.25">
      <c r="U1132" t="s">
        <v>1746</v>
      </c>
      <c r="V1132" t="s">
        <v>1746</v>
      </c>
      <c r="W1132" t="s">
        <v>1746</v>
      </c>
      <c r="X1132" t="s">
        <v>1746</v>
      </c>
    </row>
    <row r="1133" spans="21:24" x14ac:dyDescent="0.25">
      <c r="U1133" t="s">
        <v>1747</v>
      </c>
      <c r="V1133" t="s">
        <v>1747</v>
      </c>
      <c r="W1133" t="s">
        <v>1747</v>
      </c>
      <c r="X1133" t="s">
        <v>1747</v>
      </c>
    </row>
    <row r="1134" spans="21:24" x14ac:dyDescent="0.25">
      <c r="U1134" t="s">
        <v>1748</v>
      </c>
      <c r="V1134" t="s">
        <v>1748</v>
      </c>
      <c r="W1134" t="s">
        <v>1748</v>
      </c>
      <c r="X1134" t="s">
        <v>1748</v>
      </c>
    </row>
    <row r="1135" spans="21:24" x14ac:dyDescent="0.25">
      <c r="U1135" t="s">
        <v>1749</v>
      </c>
      <c r="V1135" t="s">
        <v>1749</v>
      </c>
      <c r="W1135" t="s">
        <v>1749</v>
      </c>
      <c r="X1135" t="s">
        <v>1749</v>
      </c>
    </row>
    <row r="1136" spans="21:24" x14ac:dyDescent="0.25">
      <c r="U1136" t="s">
        <v>1750</v>
      </c>
      <c r="V1136" t="s">
        <v>1750</v>
      </c>
      <c r="W1136" t="s">
        <v>1750</v>
      </c>
      <c r="X1136" t="s">
        <v>1750</v>
      </c>
    </row>
    <row r="1137" spans="21:24" x14ac:dyDescent="0.25">
      <c r="U1137" t="s">
        <v>1751</v>
      </c>
      <c r="V1137" t="s">
        <v>1751</v>
      </c>
      <c r="W1137" t="s">
        <v>1751</v>
      </c>
      <c r="X1137" t="s">
        <v>1751</v>
      </c>
    </row>
    <row r="1138" spans="21:24" x14ac:dyDescent="0.25">
      <c r="U1138" t="s">
        <v>1752</v>
      </c>
      <c r="V1138" t="s">
        <v>1752</v>
      </c>
      <c r="W1138" t="s">
        <v>1752</v>
      </c>
      <c r="X1138" t="s">
        <v>1752</v>
      </c>
    </row>
    <row r="1139" spans="21:24" x14ac:dyDescent="0.25">
      <c r="U1139" t="s">
        <v>1753</v>
      </c>
      <c r="V1139" t="s">
        <v>1753</v>
      </c>
      <c r="W1139" t="s">
        <v>1753</v>
      </c>
      <c r="X1139" t="s">
        <v>1753</v>
      </c>
    </row>
    <row r="1140" spans="21:24" x14ac:dyDescent="0.25">
      <c r="U1140" t="s">
        <v>1754</v>
      </c>
      <c r="V1140" t="s">
        <v>1754</v>
      </c>
      <c r="W1140" t="s">
        <v>1754</v>
      </c>
      <c r="X1140" t="s">
        <v>1754</v>
      </c>
    </row>
    <row r="1141" spans="21:24" x14ac:dyDescent="0.25">
      <c r="U1141" t="s">
        <v>1755</v>
      </c>
      <c r="V1141" t="s">
        <v>1755</v>
      </c>
      <c r="W1141" t="s">
        <v>1755</v>
      </c>
      <c r="X1141" t="s">
        <v>1755</v>
      </c>
    </row>
    <row r="1142" spans="21:24" x14ac:dyDescent="0.25">
      <c r="U1142" t="s">
        <v>1756</v>
      </c>
      <c r="V1142" t="s">
        <v>1756</v>
      </c>
      <c r="W1142" t="s">
        <v>1756</v>
      </c>
      <c r="X1142" t="s">
        <v>1756</v>
      </c>
    </row>
    <row r="1143" spans="21:24" x14ac:dyDescent="0.25">
      <c r="U1143" t="s">
        <v>1757</v>
      </c>
      <c r="V1143" t="s">
        <v>1757</v>
      </c>
      <c r="W1143" t="s">
        <v>1757</v>
      </c>
      <c r="X1143" t="s">
        <v>1757</v>
      </c>
    </row>
    <row r="1144" spans="21:24" x14ac:dyDescent="0.25">
      <c r="U1144" t="s">
        <v>1758</v>
      </c>
      <c r="V1144" t="s">
        <v>1758</v>
      </c>
      <c r="W1144" t="s">
        <v>1758</v>
      </c>
      <c r="X1144" t="s">
        <v>1758</v>
      </c>
    </row>
    <row r="1145" spans="21:24" x14ac:dyDescent="0.25">
      <c r="U1145" t="s">
        <v>1759</v>
      </c>
      <c r="V1145" t="s">
        <v>1759</v>
      </c>
      <c r="W1145" t="s">
        <v>1759</v>
      </c>
      <c r="X1145" t="s">
        <v>1759</v>
      </c>
    </row>
    <row r="1146" spans="21:24" x14ac:dyDescent="0.25">
      <c r="U1146" t="s">
        <v>1760</v>
      </c>
      <c r="V1146" t="s">
        <v>1760</v>
      </c>
      <c r="W1146" t="s">
        <v>1760</v>
      </c>
      <c r="X1146" t="s">
        <v>1760</v>
      </c>
    </row>
    <row r="1147" spans="21:24" x14ac:dyDescent="0.25">
      <c r="U1147" t="s">
        <v>1761</v>
      </c>
      <c r="V1147" t="s">
        <v>1761</v>
      </c>
      <c r="W1147" t="s">
        <v>1761</v>
      </c>
      <c r="X1147" t="s">
        <v>1761</v>
      </c>
    </row>
    <row r="1148" spans="21:24" x14ac:dyDescent="0.25">
      <c r="U1148" t="s">
        <v>1762</v>
      </c>
      <c r="V1148" t="s">
        <v>1762</v>
      </c>
      <c r="W1148" t="s">
        <v>1762</v>
      </c>
      <c r="X1148" t="s">
        <v>1762</v>
      </c>
    </row>
    <row r="1149" spans="21:24" x14ac:dyDescent="0.25">
      <c r="U1149" t="s">
        <v>1763</v>
      </c>
      <c r="V1149" t="s">
        <v>1763</v>
      </c>
      <c r="W1149" t="s">
        <v>1763</v>
      </c>
      <c r="X1149" t="s">
        <v>1763</v>
      </c>
    </row>
    <row r="1150" spans="21:24" x14ac:dyDescent="0.25">
      <c r="U1150" t="s">
        <v>1764</v>
      </c>
      <c r="V1150" t="s">
        <v>1764</v>
      </c>
      <c r="W1150" t="s">
        <v>1764</v>
      </c>
      <c r="X1150" t="s">
        <v>1764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pane xSplit="3" ySplit="1" topLeftCell="D2" activePane="bottomRight" state="frozen"/>
      <selection pane="topRight" activeCell="D1" sqref="D1"/>
      <selection pane="bottomLeft" activeCell="A2" sqref="A2"/>
      <selection pane="bottomRight" activeCell="K44" sqref="K44"/>
    </sheetView>
  </sheetViews>
  <sheetFormatPr baseColWidth="10" defaultColWidth="9.140625" defaultRowHeight="15" x14ac:dyDescent="0.25"/>
  <cols>
    <col min="1" max="1" width="0.7109375" customWidth="1"/>
    <col min="5" max="5" width="10.42578125" bestFit="1" customWidth="1"/>
    <col min="6" max="6" width="35.7109375" hidden="1" customWidth="1"/>
  </cols>
  <sheetData>
    <row r="1" spans="1:6" x14ac:dyDescent="0.25">
      <c r="A1" t="str">
        <f>_xll.DBSetQuery(A2,"",B1)</f>
        <v xml:space="preserve">Env:Dev, (last result:)Set OLEDB; ListObject to (bgQuery= False, ): SELECT 'Trade:'+TradeId+'/'+LegType+'/'+Currency+'/'+convert(varchar,Id) LegDataIdLU, T1.SeqId, T1.Amount, T1.StartDate_x000D_
FROM ORE.dbo.PortfolioCashflowDataCashflow T1 INNER JOIN _x000D_
ORE.dbo.PortfolioLegData T2 ON T1.LegDataId = T2.Id_x000D_
</v>
      </c>
      <c r="B1" s="2" t="s">
        <v>2</v>
      </c>
      <c r="C1" s="2" t="s">
        <v>3</v>
      </c>
      <c r="D1" s="2" t="s">
        <v>4</v>
      </c>
      <c r="E1" s="2" t="s">
        <v>5</v>
      </c>
      <c r="F1" s="2" t="s">
        <v>6</v>
      </c>
    </row>
    <row r="2" spans="1:6" x14ac:dyDescent="0.25">
      <c r="A2" s="1" t="s">
        <v>1</v>
      </c>
      <c r="B2" s="3" t="s">
        <v>279</v>
      </c>
      <c r="C2" s="3">
        <v>0</v>
      </c>
      <c r="D2" s="3">
        <v>10000000</v>
      </c>
      <c r="E2" s="3" t="s">
        <v>331</v>
      </c>
      <c r="F2" s="3">
        <f>IF(Tabelle_ExterneDaten_1[[#This Row],[LegDataIdLU]]&lt;&gt;"",VLOOKUP(Tabelle_ExterneDaten_1[[#This Row],[LegDataIdLU]],LegDataIdLookup,2,FALSE),"")</f>
        <v>109</v>
      </c>
    </row>
    <row r="3" spans="1:6" x14ac:dyDescent="0.25">
      <c r="B3" s="3" t="s">
        <v>280</v>
      </c>
      <c r="C3" s="3">
        <v>0</v>
      </c>
      <c r="D3" s="3">
        <v>714285.71</v>
      </c>
      <c r="E3" s="3" t="s">
        <v>332</v>
      </c>
      <c r="F3" s="3">
        <f>IF(Tabelle_ExterneDaten_1[[#This Row],[LegDataIdLU]]&lt;&gt;"",VLOOKUP(Tabelle_ExterneDaten_1[[#This Row],[LegDataIdLU]],LegDataIdLookup,2,FALSE),"")</f>
        <v>110</v>
      </c>
    </row>
    <row r="4" spans="1:6" x14ac:dyDescent="0.25">
      <c r="B4" s="3" t="s">
        <v>280</v>
      </c>
      <c r="C4" s="3">
        <v>1</v>
      </c>
      <c r="D4" s="3">
        <v>714285.71</v>
      </c>
      <c r="E4" s="3" t="s">
        <v>333</v>
      </c>
      <c r="F4" s="3">
        <f>IF(Tabelle_ExterneDaten_1[[#This Row],[LegDataIdLU]]&lt;&gt;"",VLOOKUP(Tabelle_ExterneDaten_1[[#This Row],[LegDataIdLU]],LegDataIdLookup,2,FALSE),"")</f>
        <v>110</v>
      </c>
    </row>
    <row r="5" spans="1:6" x14ac:dyDescent="0.25">
      <c r="B5" s="3" t="s">
        <v>280</v>
      </c>
      <c r="C5" s="3">
        <v>2</v>
      </c>
      <c r="D5" s="3">
        <v>714285.71</v>
      </c>
      <c r="E5" s="3" t="s">
        <v>334</v>
      </c>
      <c r="F5" s="3">
        <f>IF(Tabelle_ExterneDaten_1[[#This Row],[LegDataIdLU]]&lt;&gt;"",VLOOKUP(Tabelle_ExterneDaten_1[[#This Row],[LegDataIdLU]],LegDataIdLookup,2,FALSE),"")</f>
        <v>110</v>
      </c>
    </row>
    <row r="6" spans="1:6" x14ac:dyDescent="0.25">
      <c r="B6" s="3" t="s">
        <v>280</v>
      </c>
      <c r="C6" s="3">
        <v>3</v>
      </c>
      <c r="D6" s="3">
        <v>714285.71</v>
      </c>
      <c r="E6" s="3" t="s">
        <v>335</v>
      </c>
      <c r="F6" s="3">
        <f>IF(Tabelle_ExterneDaten_1[[#This Row],[LegDataIdLU]]&lt;&gt;"",VLOOKUP(Tabelle_ExterneDaten_1[[#This Row],[LegDataIdLU]],LegDataIdLookup,2,FALSE),"")</f>
        <v>110</v>
      </c>
    </row>
    <row r="7" spans="1:6" x14ac:dyDescent="0.25">
      <c r="B7" s="3" t="s">
        <v>280</v>
      </c>
      <c r="C7" s="3">
        <v>4</v>
      </c>
      <c r="D7" s="3">
        <v>714285.71</v>
      </c>
      <c r="E7" s="3" t="s">
        <v>336</v>
      </c>
      <c r="F7" s="3">
        <f>IF(Tabelle_ExterneDaten_1[[#This Row],[LegDataIdLU]]&lt;&gt;"",VLOOKUP(Tabelle_ExterneDaten_1[[#This Row],[LegDataIdLU]],LegDataIdLookup,2,FALSE),"")</f>
        <v>110</v>
      </c>
    </row>
    <row r="8" spans="1:6" x14ac:dyDescent="0.25">
      <c r="B8" s="3" t="s">
        <v>280</v>
      </c>
      <c r="C8" s="3">
        <v>5</v>
      </c>
      <c r="D8" s="3">
        <v>714285.71</v>
      </c>
      <c r="E8" s="3" t="s">
        <v>337</v>
      </c>
      <c r="F8" s="3">
        <f>IF(Tabelle_ExterneDaten_1[[#This Row],[LegDataIdLU]]&lt;&gt;"",VLOOKUP(Tabelle_ExterneDaten_1[[#This Row],[LegDataIdLU]],LegDataIdLookup,2,FALSE),"")</f>
        <v>110</v>
      </c>
    </row>
    <row r="9" spans="1:6" x14ac:dyDescent="0.25">
      <c r="B9" s="3" t="s">
        <v>280</v>
      </c>
      <c r="C9" s="3">
        <v>6</v>
      </c>
      <c r="D9" s="3">
        <v>714285.71</v>
      </c>
      <c r="E9" s="3" t="s">
        <v>338</v>
      </c>
      <c r="F9" s="3">
        <f>IF(Tabelle_ExterneDaten_1[[#This Row],[LegDataIdLU]]&lt;&gt;"",VLOOKUP(Tabelle_ExterneDaten_1[[#This Row],[LegDataIdLU]],LegDataIdLookup,2,FALSE),"")</f>
        <v>110</v>
      </c>
    </row>
    <row r="10" spans="1:6" x14ac:dyDescent="0.25">
      <c r="B10" s="3" t="s">
        <v>281</v>
      </c>
      <c r="C10" s="3">
        <v>0</v>
      </c>
      <c r="D10" s="3">
        <v>25000000</v>
      </c>
      <c r="E10" s="3" t="s">
        <v>331</v>
      </c>
      <c r="F10" s="3">
        <f>IF(Tabelle_ExterneDaten_1[[#This Row],[LegDataIdLU]]&lt;&gt;"",VLOOKUP(Tabelle_ExterneDaten_1[[#This Row],[LegDataIdLU]],LegDataIdLookup,2,FALSE),"")</f>
        <v>111</v>
      </c>
    </row>
    <row r="11" spans="1:6" x14ac:dyDescent="0.25">
      <c r="B11" s="3" t="s">
        <v>282</v>
      </c>
      <c r="C11" s="3">
        <v>0</v>
      </c>
      <c r="D11" s="3">
        <v>1785714.29</v>
      </c>
      <c r="E11" s="3" t="s">
        <v>332</v>
      </c>
      <c r="F11" s="3">
        <f>IF(Tabelle_ExterneDaten_1[[#This Row],[LegDataIdLU]]&lt;&gt;"",VLOOKUP(Tabelle_ExterneDaten_1[[#This Row],[LegDataIdLU]],LegDataIdLookup,2,FALSE),"")</f>
        <v>112</v>
      </c>
    </row>
    <row r="12" spans="1:6" x14ac:dyDescent="0.25">
      <c r="B12" s="3" t="s">
        <v>282</v>
      </c>
      <c r="C12" s="3">
        <v>1</v>
      </c>
      <c r="D12" s="3">
        <v>1785714.29</v>
      </c>
      <c r="E12" s="3" t="s">
        <v>333</v>
      </c>
      <c r="F12" s="3">
        <f>IF(Tabelle_ExterneDaten_1[[#This Row],[LegDataIdLU]]&lt;&gt;"",VLOOKUP(Tabelle_ExterneDaten_1[[#This Row],[LegDataIdLU]],LegDataIdLookup,2,FALSE),"")</f>
        <v>112</v>
      </c>
    </row>
    <row r="13" spans="1:6" x14ac:dyDescent="0.25">
      <c r="B13" s="3" t="s">
        <v>282</v>
      </c>
      <c r="C13" s="3">
        <v>2</v>
      </c>
      <c r="D13" s="3">
        <v>1785714.29</v>
      </c>
      <c r="E13" s="3" t="s">
        <v>334</v>
      </c>
      <c r="F13" s="3">
        <f>IF(Tabelle_ExterneDaten_1[[#This Row],[LegDataIdLU]]&lt;&gt;"",VLOOKUP(Tabelle_ExterneDaten_1[[#This Row],[LegDataIdLU]],LegDataIdLookup,2,FALSE),"")</f>
        <v>112</v>
      </c>
    </row>
    <row r="14" spans="1:6" x14ac:dyDescent="0.25">
      <c r="B14" s="3" t="s">
        <v>282</v>
      </c>
      <c r="C14" s="3">
        <v>3</v>
      </c>
      <c r="D14" s="3">
        <v>1785714.29</v>
      </c>
      <c r="E14" s="3" t="s">
        <v>335</v>
      </c>
      <c r="F14" s="3">
        <f>IF(Tabelle_ExterneDaten_1[[#This Row],[LegDataIdLU]]&lt;&gt;"",VLOOKUP(Tabelle_ExterneDaten_1[[#This Row],[LegDataIdLU]],LegDataIdLookup,2,FALSE),"")</f>
        <v>112</v>
      </c>
    </row>
    <row r="15" spans="1:6" x14ac:dyDescent="0.25">
      <c r="B15" s="3" t="s">
        <v>282</v>
      </c>
      <c r="C15" s="3">
        <v>4</v>
      </c>
      <c r="D15" s="3">
        <v>1785714.29</v>
      </c>
      <c r="E15" s="3" t="s">
        <v>336</v>
      </c>
      <c r="F15" s="3">
        <f>IF(Tabelle_ExterneDaten_1[[#This Row],[LegDataIdLU]]&lt;&gt;"",VLOOKUP(Tabelle_ExterneDaten_1[[#This Row],[LegDataIdLU]],LegDataIdLookup,2,FALSE),"")</f>
        <v>112</v>
      </c>
    </row>
    <row r="16" spans="1:6" x14ac:dyDescent="0.25">
      <c r="B16" s="3" t="s">
        <v>282</v>
      </c>
      <c r="C16" s="3">
        <v>5</v>
      </c>
      <c r="D16" s="3">
        <v>1785714.29</v>
      </c>
      <c r="E16" s="3" t="s">
        <v>337</v>
      </c>
      <c r="F16" s="3">
        <f>IF(Tabelle_ExterneDaten_1[[#This Row],[LegDataIdLU]]&lt;&gt;"",VLOOKUP(Tabelle_ExterneDaten_1[[#This Row],[LegDataIdLU]],LegDataIdLookup,2,FALSE),"")</f>
        <v>112</v>
      </c>
    </row>
    <row r="17" spans="2:6" x14ac:dyDescent="0.25">
      <c r="B17" s="3" t="s">
        <v>282</v>
      </c>
      <c r="C17" s="3">
        <v>6</v>
      </c>
      <c r="D17" s="3">
        <v>1785714.29</v>
      </c>
      <c r="E17" s="3" t="s">
        <v>338</v>
      </c>
      <c r="F17" s="3">
        <f>IF(Tabelle_ExterneDaten_1[[#This Row],[LegDataIdLU]]&lt;&gt;"",VLOOKUP(Tabelle_ExterneDaten_1[[#This Row],[LegDataIdLU]],LegDataIdLookup,2,FALSE),"")</f>
        <v>112</v>
      </c>
    </row>
    <row r="18" spans="2:6" x14ac:dyDescent="0.25">
      <c r="B18" s="3" t="s">
        <v>287</v>
      </c>
      <c r="C18" s="3">
        <v>0</v>
      </c>
      <c r="D18" s="3">
        <v>30000000</v>
      </c>
      <c r="E18" s="3" t="s">
        <v>334</v>
      </c>
      <c r="F18" s="3">
        <f>IF(Tabelle_ExterneDaten_1[[#This Row],[LegDataIdLU]]&lt;&gt;"",VLOOKUP(Tabelle_ExterneDaten_1[[#This Row],[LegDataIdLU]],LegDataIdLookup,2,FALSE),"")</f>
        <v>113</v>
      </c>
    </row>
    <row r="19" spans="2:6" x14ac:dyDescent="0.25">
      <c r="B19" s="3" t="s">
        <v>288</v>
      </c>
      <c r="C19" s="3">
        <v>0</v>
      </c>
      <c r="D19" s="3">
        <v>2300000</v>
      </c>
      <c r="E19" s="3" t="s">
        <v>332</v>
      </c>
      <c r="F19" s="3">
        <f>IF(Tabelle_ExterneDaten_1[[#This Row],[LegDataIdLU]]&lt;&gt;"",VLOOKUP(Tabelle_ExterneDaten_1[[#This Row],[LegDataIdLU]],LegDataIdLookup,2,FALSE),"")</f>
        <v>114</v>
      </c>
    </row>
    <row r="20" spans="2:6" x14ac:dyDescent="0.25">
      <c r="B20" s="3" t="s">
        <v>288</v>
      </c>
      <c r="C20" s="3">
        <v>1</v>
      </c>
      <c r="D20" s="3">
        <v>2300000</v>
      </c>
      <c r="E20" s="3" t="s">
        <v>333</v>
      </c>
      <c r="F20" s="3">
        <f>IF(Tabelle_ExterneDaten_1[[#This Row],[LegDataIdLU]]&lt;&gt;"",VLOOKUP(Tabelle_ExterneDaten_1[[#This Row],[LegDataIdLU]],LegDataIdLookup,2,FALSE),"")</f>
        <v>114</v>
      </c>
    </row>
    <row r="21" spans="2:6" x14ac:dyDescent="0.25">
      <c r="B21" s="3" t="s">
        <v>288</v>
      </c>
      <c r="C21" s="3">
        <v>2</v>
      </c>
      <c r="D21" s="3">
        <v>100000</v>
      </c>
      <c r="E21" s="3" t="s">
        <v>334</v>
      </c>
      <c r="F21" s="3">
        <f>IF(Tabelle_ExterneDaten_1[[#This Row],[LegDataIdLU]]&lt;&gt;"",VLOOKUP(Tabelle_ExterneDaten_1[[#This Row],[LegDataIdLU]],LegDataIdLookup,2,FALSE),"")</f>
        <v>114</v>
      </c>
    </row>
  </sheetData>
  <dataValidations disablePrompts="1" count="1">
    <dataValidation type="list" allowBlank="1" showInputMessage="1" showErrorMessage="1" sqref="B2:B21">
      <formula1>OFFSET(LegDataIdLookup,0,0,,1)</formula1>
    </dataValidation>
  </dataValidation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5"/>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baseColWidth="10" defaultRowHeight="15" x14ac:dyDescent="0.25"/>
  <cols>
    <col min="1" max="1" width="0.7109375" customWidth="1"/>
    <col min="22" max="22" width="35.7109375" hidden="1" customWidth="1"/>
    <col min="23" max="36" width="0" hidden="1" customWidth="1"/>
  </cols>
  <sheetData>
    <row r="1" spans="1:36" x14ac:dyDescent="0.25">
      <c r="A1" t="str">
        <f>_xll.DBSetQuery(A2,"",B1)</f>
        <v xml:space="preserve">Env:Dev, (last result:)Set OLEDB; ListObject to (bgQuery= False, ): 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
FROM ORE.dbo.PortfolioLegData T1 INNER JOIN _x000D_
ORE.dbo.PortfolioTrades T3 ON T1.TradeId = T3.Id INNER JOIN _x000D_
ORE.dbo.TypesBool T4 ON T1.Payer = T4.value INNER JOIN _x000D_
ORE.dbo.TypesLegType T5 ON T1.LegType = T5.value INNER JOIN _x000D_
ORE.dbo.TypesCurrencyCode T6 ON T1.Currency = T6.value LEFT JOIN _x000D_
ORE.dbo.TypesBusinessDayConvention T7 ON T1.PaymentConvention = T7.value LEFT JOIN _x000D_
ORE.dbo.TypesDayCounter T8 ON T1.DayCounter = T8.value LEFT JOIN _x000D_
ORE.dbo.TypesBool T9 ON T1.NotionalInitialExchange = T9.value LEFT JOIN _x000D_
ORE.dbo.TypesBool T10 ON T1.NotionalFinalExchange = T10.value LEFT JOIN _x000D_
ORE.dbo.TypesBool T11 ON T1.NotionalAmortizingExchange = T11.value LEFT JOIN _x000D_
ORE.dbo.TypesCurrencyCode T12 ON T1.FXResetForeignCurrency = T12.value LEFT JOIN _x000D_
ORE.dbo.TypesIndexName T14 ON T1.FXResetFXIndex = T14.value LEFT JOIN _x000D_
ORE.dbo.TypesIndexName T16 ON T1.FloatingLegIndexName = T16.value LEFT JOIN _x000D_
ORE.dbo.TypesBool T17 ON T1.FloatingLegIsInArrears = T17.value LEFT JOIN _x000D_
ORE.dbo.TypesBool T19 ON T1.FloatingLegIsAveraged = T19.value LEFT JOIN _x000D_
ORE.dbo.TypesBool T20 ON T1.FloatingLegIsNotResettingXCCY = T20.value_x000D_
</v>
      </c>
      <c r="B1" s="2" t="s">
        <v>111</v>
      </c>
      <c r="C1" s="2" t="s">
        <v>24</v>
      </c>
      <c r="D1" s="2" t="s">
        <v>112</v>
      </c>
      <c r="E1" s="2" t="s">
        <v>113</v>
      </c>
      <c r="F1" s="2" t="s">
        <v>114</v>
      </c>
      <c r="G1" s="2" t="s">
        <v>115</v>
      </c>
      <c r="H1" s="2" t="s">
        <v>116</v>
      </c>
      <c r="I1" s="2" t="s">
        <v>117</v>
      </c>
      <c r="J1" s="2" t="s">
        <v>118</v>
      </c>
      <c r="K1" s="2" t="s">
        <v>119</v>
      </c>
      <c r="L1" s="2" t="s">
        <v>120</v>
      </c>
      <c r="M1" s="2" t="s">
        <v>121</v>
      </c>
      <c r="N1" s="2" t="s">
        <v>122</v>
      </c>
      <c r="O1" s="2" t="s">
        <v>123</v>
      </c>
      <c r="P1" s="2" t="s">
        <v>124</v>
      </c>
      <c r="Q1" s="2" t="s">
        <v>125</v>
      </c>
      <c r="R1" s="2" t="s">
        <v>126</v>
      </c>
      <c r="S1" s="2" t="s">
        <v>127</v>
      </c>
      <c r="T1" s="2" t="s">
        <v>128</v>
      </c>
      <c r="U1" s="2" t="s">
        <v>129</v>
      </c>
      <c r="V1" s="2" t="s">
        <v>30</v>
      </c>
      <c r="W1" s="2" t="s">
        <v>130</v>
      </c>
      <c r="X1" s="2" t="s">
        <v>131</v>
      </c>
      <c r="Y1" s="2" t="s">
        <v>132</v>
      </c>
      <c r="Z1" s="2" t="s">
        <v>133</v>
      </c>
      <c r="AA1" s="2" t="s">
        <v>134</v>
      </c>
      <c r="AB1" s="2" t="s">
        <v>135</v>
      </c>
      <c r="AC1" s="2" t="s">
        <v>136</v>
      </c>
      <c r="AD1" s="2" t="s">
        <v>137</v>
      </c>
      <c r="AE1" s="2" t="s">
        <v>138</v>
      </c>
      <c r="AF1" s="2" t="s">
        <v>139</v>
      </c>
      <c r="AG1" s="2" t="s">
        <v>140</v>
      </c>
      <c r="AH1" s="2" t="s">
        <v>141</v>
      </c>
      <c r="AI1" s="2" t="s">
        <v>142</v>
      </c>
      <c r="AJ1" s="2" t="s">
        <v>143</v>
      </c>
    </row>
    <row r="2" spans="1:36" x14ac:dyDescent="0.25">
      <c r="A2" s="1" t="s">
        <v>87</v>
      </c>
      <c r="B2" s="3">
        <v>1</v>
      </c>
      <c r="C2" s="3" t="s">
        <v>548</v>
      </c>
      <c r="D2" s="3" t="s">
        <v>43</v>
      </c>
      <c r="E2" s="3" t="s">
        <v>90</v>
      </c>
      <c r="F2" s="3" t="s">
        <v>21</v>
      </c>
      <c r="G2" s="3" t="s">
        <v>93</v>
      </c>
      <c r="H2" s="3" t="s">
        <v>102</v>
      </c>
      <c r="I2" s="3" t="s">
        <v>577</v>
      </c>
      <c r="J2" s="3" t="s">
        <v>577</v>
      </c>
      <c r="K2" s="3"/>
      <c r="L2" s="3"/>
      <c r="M2" s="3"/>
      <c r="N2" s="3"/>
      <c r="O2" s="3"/>
      <c r="P2" s="3"/>
      <c r="Q2" s="3"/>
      <c r="R2" s="3"/>
      <c r="S2" s="3"/>
      <c r="T2" s="3"/>
      <c r="U2" s="3"/>
      <c r="V2" s="3" t="e">
        <f>IF(Tabelle_ExterneDaten_111[[#This Row],[TradeIdLU]]&lt;&gt;"",VLOOKUP(Tabelle_ExterneDaten_111[[#This Row],[TradeIdLU]],TradeIdLookup,2,FALSE),"")</f>
        <v>#N/A</v>
      </c>
      <c r="W2" s="3" t="str">
        <f>IF(Tabelle_ExterneDaten_111[[#This Row],[PayerLU]]&lt;&gt;"",VLOOKUP(Tabelle_ExterneDaten_111[[#This Row],[PayerLU]],PayerLookup,2,FALSE),"")</f>
        <v>TRUE</v>
      </c>
      <c r="X2" s="3" t="str">
        <f>IF(Tabelle_ExterneDaten_111[[#This Row],[LegTypeLU]]&lt;&gt;"",VLOOKUP(Tabelle_ExterneDaten_111[[#This Row],[LegTypeLU]],LegTypeLookup,2,FALSE),"")</f>
        <v>Fixed</v>
      </c>
      <c r="Y2" s="3" t="str">
        <f>IF(Tabelle_ExterneDaten_111[[#This Row],[CurrencyLU]]&lt;&gt;"",VLOOKUP(Tabelle_ExterneDaten_111[[#This Row],[CurrencyLU]],CurrencyLookup,2,FALSE),"")</f>
        <v>EUR</v>
      </c>
      <c r="Z2" s="3" t="str">
        <f>IF(Tabelle_ExterneDaten_111[[#This Row],[PaymentConventionLU]]&lt;&gt;"",VLOOKUP(Tabelle_ExterneDaten_111[[#This Row],[PaymentConventionLU]],PaymentConventionLookup,2,FALSE),"")</f>
        <v>F</v>
      </c>
      <c r="AA2" s="3" t="str">
        <f>IF(Tabelle_ExterneDaten_111[[#This Row],[DayCounterLU]]&lt;&gt;"",VLOOKUP(Tabelle_ExterneDaten_111[[#This Row],[DayCounterLU]],DayCounterLookup,2,FALSE),"")</f>
        <v>ACT/ACT</v>
      </c>
      <c r="AB2" s="3" t="str">
        <f>IF(Tabelle_ExterneDaten_111[[#This Row],[NotionalInitialExchangeLU]]&lt;&gt;"",VLOOKUP(Tabelle_ExterneDaten_111[[#This Row],[NotionalInitialExchangeLU]],NotionalInitialExchangeLookup,2,FALSE),"")</f>
        <v>Y</v>
      </c>
      <c r="AC2" s="3" t="str">
        <f>IF(Tabelle_ExterneDaten_111[[#This Row],[NotionalFinalExchangeLU]]&lt;&gt;"",VLOOKUP(Tabelle_ExterneDaten_111[[#This Row],[NotionalFinalExchangeLU]],NotionalFinalExchangeLookup,2,FALSE),"")</f>
        <v>Y</v>
      </c>
      <c r="AD2" s="3" t="str">
        <f>IF(Tabelle_ExterneDaten_111[[#This Row],[NotionalAmortizingExchangeLU]]&lt;&gt;"",VLOOKUP(Tabelle_ExterneDaten_111[[#This Row],[NotionalAmortizingExchangeLU]],NotionalAmortizingExchangeLookup,2,FALSE),"")</f>
        <v/>
      </c>
      <c r="AE2" s="3" t="str">
        <f>IF(Tabelle_ExterneDaten_111[[#This Row],[FXResetForeignCurrencyLU]]&lt;&gt;"",VLOOKUP(Tabelle_ExterneDaten_111[[#This Row],[FXResetForeignCurrencyLU]],FXResetForeignCurrencyLookup,2,FALSE),"")</f>
        <v/>
      </c>
      <c r="AF2" s="3" t="str">
        <f>IF(Tabelle_ExterneDaten_111[[#This Row],[FXResetFXIndexLU]]&lt;&gt;"",VLOOKUP(Tabelle_ExterneDaten_111[[#This Row],[FXResetFXIndexLU]],FXResetFXIndexLookup,2,FALSE),"")</f>
        <v/>
      </c>
      <c r="AG2" s="3" t="str">
        <f>IF(Tabelle_ExterneDaten_111[[#This Row],[FloatingLegIndexNameLU]]&lt;&gt;"",VLOOKUP(Tabelle_ExterneDaten_111[[#This Row],[FloatingLegIndexNameLU]],FloatingLegIndexNameLookup,2,FALSE),"")</f>
        <v/>
      </c>
      <c r="AH2" s="3" t="str">
        <f>IF(Tabelle_ExterneDaten_111[[#This Row],[FloatingLegIsInArrearsLU]]&lt;&gt;"",VLOOKUP(Tabelle_ExterneDaten_111[[#This Row],[FloatingLegIsInArrearsLU]],FloatingLegIsInArrearsLookup,2,FALSE),"")</f>
        <v/>
      </c>
      <c r="AI2" s="3" t="str">
        <f>IF(Tabelle_ExterneDaten_111[[#This Row],[FloatingLegIsAveragedLU]]&lt;&gt;"",VLOOKUP(Tabelle_ExterneDaten_111[[#This Row],[FloatingLegIsAveragedLU]],FloatingLegIsAveragedLookup,2,FALSE),"")</f>
        <v/>
      </c>
      <c r="AJ2" s="3" t="str">
        <f>IF(Tabelle_ExterneDaten_111[[#This Row],[FloatingLegIsNotResettingXCCYLU]]&lt;&gt;"",VLOOKUP(Tabelle_ExterneDaten_111[[#This Row],[FloatingLegIsNotResettingXCCYLU]],FloatingLegIsNotResettingXCCYLookup,2,FALSE),"")</f>
        <v/>
      </c>
    </row>
    <row r="3" spans="1:36" x14ac:dyDescent="0.25">
      <c r="B3" s="2">
        <v>2</v>
      </c>
      <c r="C3" s="2" t="s">
        <v>548</v>
      </c>
      <c r="D3" s="2" t="s">
        <v>42</v>
      </c>
      <c r="E3" s="2" t="s">
        <v>90</v>
      </c>
      <c r="F3" s="2" t="s">
        <v>21</v>
      </c>
      <c r="G3" s="2" t="s">
        <v>93</v>
      </c>
      <c r="H3" s="2" t="s">
        <v>102</v>
      </c>
      <c r="I3" s="2" t="s">
        <v>577</v>
      </c>
      <c r="J3" s="2" t="s">
        <v>577</v>
      </c>
      <c r="K3" s="2"/>
      <c r="L3" s="2"/>
      <c r="M3" s="2"/>
      <c r="N3" s="2"/>
      <c r="O3" s="2"/>
      <c r="P3" s="2"/>
      <c r="Q3" s="2"/>
      <c r="R3" s="2"/>
      <c r="S3" s="2"/>
      <c r="T3" s="2"/>
      <c r="U3" s="2"/>
      <c r="V3" s="2" t="e">
        <f>IF(Tabelle_ExterneDaten_111[[#This Row],[TradeIdLU]]&lt;&gt;"",VLOOKUP(Tabelle_ExterneDaten_111[[#This Row],[TradeIdLU]],TradeIdLookup,2,FALSE),"")</f>
        <v>#N/A</v>
      </c>
      <c r="W3" s="2" t="str">
        <f>IF(Tabelle_ExterneDaten_111[[#This Row],[PayerLU]]&lt;&gt;"",VLOOKUP(Tabelle_ExterneDaten_111[[#This Row],[PayerLU]],PayerLookup,2,FALSE),"")</f>
        <v>FALSE</v>
      </c>
      <c r="X3" s="2" t="str">
        <f>IF(Tabelle_ExterneDaten_111[[#This Row],[LegTypeLU]]&lt;&gt;"",VLOOKUP(Tabelle_ExterneDaten_111[[#This Row],[LegTypeLU]],LegTypeLookup,2,FALSE),"")</f>
        <v>Fixed</v>
      </c>
      <c r="Y3" s="2" t="str">
        <f>IF(Tabelle_ExterneDaten_111[[#This Row],[CurrencyLU]]&lt;&gt;"",VLOOKUP(Tabelle_ExterneDaten_111[[#This Row],[CurrencyLU]],CurrencyLookup,2,FALSE),"")</f>
        <v>EUR</v>
      </c>
      <c r="Z3" s="2" t="str">
        <f>IF(Tabelle_ExterneDaten_111[[#This Row],[PaymentConventionLU]]&lt;&gt;"",VLOOKUP(Tabelle_ExterneDaten_111[[#This Row],[PaymentConventionLU]],PaymentConventionLookup,2,FALSE),"")</f>
        <v>F</v>
      </c>
      <c r="AA3" s="2" t="str">
        <f>IF(Tabelle_ExterneDaten_111[[#This Row],[DayCounterLU]]&lt;&gt;"",VLOOKUP(Tabelle_ExterneDaten_111[[#This Row],[DayCounterLU]],DayCounterLookup,2,FALSE),"")</f>
        <v>ACT/ACT</v>
      </c>
      <c r="AB3" s="2" t="str">
        <f>IF(Tabelle_ExterneDaten_111[[#This Row],[NotionalInitialExchangeLU]]&lt;&gt;"",VLOOKUP(Tabelle_ExterneDaten_111[[#This Row],[NotionalInitialExchangeLU]],NotionalInitialExchangeLookup,2,FALSE),"")</f>
        <v>Y</v>
      </c>
      <c r="AC3" s="2" t="str">
        <f>IF(Tabelle_ExterneDaten_111[[#This Row],[NotionalFinalExchangeLU]]&lt;&gt;"",VLOOKUP(Tabelle_ExterneDaten_111[[#This Row],[NotionalFinalExchangeLU]],NotionalFinalExchangeLookup,2,FALSE),"")</f>
        <v>Y</v>
      </c>
      <c r="AD3" s="2" t="str">
        <f>IF(Tabelle_ExterneDaten_111[[#This Row],[NotionalAmortizingExchangeLU]]&lt;&gt;"",VLOOKUP(Tabelle_ExterneDaten_111[[#This Row],[NotionalAmortizingExchangeLU]],NotionalAmortizingExchangeLookup,2,FALSE),"")</f>
        <v/>
      </c>
      <c r="AE3" s="2" t="str">
        <f>IF(Tabelle_ExterneDaten_111[[#This Row],[FXResetForeignCurrencyLU]]&lt;&gt;"",VLOOKUP(Tabelle_ExterneDaten_111[[#This Row],[FXResetForeignCurrencyLU]],FXResetForeignCurrencyLookup,2,FALSE),"")</f>
        <v/>
      </c>
      <c r="AF3" s="2" t="str">
        <f>IF(Tabelle_ExterneDaten_111[[#This Row],[FXResetFXIndexLU]]&lt;&gt;"",VLOOKUP(Tabelle_ExterneDaten_111[[#This Row],[FXResetFXIndexLU]],FXResetFXIndexLookup,2,FALSE),"")</f>
        <v/>
      </c>
      <c r="AG3" s="2" t="str">
        <f>IF(Tabelle_ExterneDaten_111[[#This Row],[FloatingLegIndexNameLU]]&lt;&gt;"",VLOOKUP(Tabelle_ExterneDaten_111[[#This Row],[FloatingLegIndexNameLU]],FloatingLegIndexNameLookup,2,FALSE),"")</f>
        <v/>
      </c>
      <c r="AH3" s="2" t="str">
        <f>IF(Tabelle_ExterneDaten_111[[#This Row],[FloatingLegIsInArrearsLU]]&lt;&gt;"",VLOOKUP(Tabelle_ExterneDaten_111[[#This Row],[FloatingLegIsInArrearsLU]],FloatingLegIsInArrearsLookup,2,FALSE),"")</f>
        <v/>
      </c>
      <c r="AI3" s="2" t="str">
        <f>IF(Tabelle_ExterneDaten_111[[#This Row],[FloatingLegIsAveragedLU]]&lt;&gt;"",VLOOKUP(Tabelle_ExterneDaten_111[[#This Row],[FloatingLegIsAveragedLU]],FloatingLegIsAveragedLookup,2,FALSE),"")</f>
        <v/>
      </c>
      <c r="AJ3" s="2" t="str">
        <f>IF(Tabelle_ExterneDaten_111[[#This Row],[FloatingLegIsNotResettingXCCYLU]]&lt;&gt;"",VLOOKUP(Tabelle_ExterneDaten_111[[#This Row],[FloatingLegIsNotResettingXCCYLU]],FloatingLegIsNotResettingXCCYLookup,2,FALSE),"")</f>
        <v/>
      </c>
    </row>
    <row r="4" spans="1:36" x14ac:dyDescent="0.25">
      <c r="B4" s="2">
        <v>3</v>
      </c>
      <c r="C4" s="2" t="s">
        <v>506</v>
      </c>
      <c r="D4" s="2" t="s">
        <v>42</v>
      </c>
      <c r="E4" s="2" t="s">
        <v>90</v>
      </c>
      <c r="F4" s="2" t="s">
        <v>21</v>
      </c>
      <c r="G4" s="2" t="s">
        <v>93</v>
      </c>
      <c r="H4" s="2" t="s">
        <v>102</v>
      </c>
      <c r="I4" s="2" t="s">
        <v>577</v>
      </c>
      <c r="J4" s="2" t="s">
        <v>577</v>
      </c>
      <c r="K4" s="2"/>
      <c r="L4" s="2"/>
      <c r="M4" s="2"/>
      <c r="N4" s="2"/>
      <c r="O4" s="2"/>
      <c r="P4" s="2"/>
      <c r="Q4" s="2"/>
      <c r="R4" s="2"/>
      <c r="S4" s="2"/>
      <c r="T4" s="2"/>
      <c r="U4" s="2"/>
      <c r="V4" s="2" t="e">
        <f>IF(Tabelle_ExterneDaten_111[[#This Row],[TradeIdLU]]&lt;&gt;"",VLOOKUP(Tabelle_ExterneDaten_111[[#This Row],[TradeIdLU]],TradeIdLookup,2,FALSE),"")</f>
        <v>#N/A</v>
      </c>
      <c r="W4" s="2" t="str">
        <f>IF(Tabelle_ExterneDaten_111[[#This Row],[PayerLU]]&lt;&gt;"",VLOOKUP(Tabelle_ExterneDaten_111[[#This Row],[PayerLU]],PayerLookup,2,FALSE),"")</f>
        <v>FALSE</v>
      </c>
      <c r="X4" s="2" t="str">
        <f>IF(Tabelle_ExterneDaten_111[[#This Row],[LegTypeLU]]&lt;&gt;"",VLOOKUP(Tabelle_ExterneDaten_111[[#This Row],[LegTypeLU]],LegTypeLookup,2,FALSE),"")</f>
        <v>Fixed</v>
      </c>
      <c r="Y4" s="2" t="str">
        <f>IF(Tabelle_ExterneDaten_111[[#This Row],[CurrencyLU]]&lt;&gt;"",VLOOKUP(Tabelle_ExterneDaten_111[[#This Row],[CurrencyLU]],CurrencyLookup,2,FALSE),"")</f>
        <v>EUR</v>
      </c>
      <c r="Z4" s="2" t="str">
        <f>IF(Tabelle_ExterneDaten_111[[#This Row],[PaymentConventionLU]]&lt;&gt;"",VLOOKUP(Tabelle_ExterneDaten_111[[#This Row],[PaymentConventionLU]],PaymentConventionLookup,2,FALSE),"")</f>
        <v>F</v>
      </c>
      <c r="AA4" s="2" t="str">
        <f>IF(Tabelle_ExterneDaten_111[[#This Row],[DayCounterLU]]&lt;&gt;"",VLOOKUP(Tabelle_ExterneDaten_111[[#This Row],[DayCounterLU]],DayCounterLookup,2,FALSE),"")</f>
        <v>ACT/ACT</v>
      </c>
      <c r="AB4" s="2" t="str">
        <f>IF(Tabelle_ExterneDaten_111[[#This Row],[NotionalInitialExchangeLU]]&lt;&gt;"",VLOOKUP(Tabelle_ExterneDaten_111[[#This Row],[NotionalInitialExchangeLU]],NotionalInitialExchangeLookup,2,FALSE),"")</f>
        <v>Y</v>
      </c>
      <c r="AC4" s="2" t="str">
        <f>IF(Tabelle_ExterneDaten_111[[#This Row],[NotionalFinalExchangeLU]]&lt;&gt;"",VLOOKUP(Tabelle_ExterneDaten_111[[#This Row],[NotionalFinalExchangeLU]],NotionalFinalExchangeLookup,2,FALSE),"")</f>
        <v>Y</v>
      </c>
      <c r="AD4" s="2" t="str">
        <f>IF(Tabelle_ExterneDaten_111[[#This Row],[NotionalAmortizingExchangeLU]]&lt;&gt;"",VLOOKUP(Tabelle_ExterneDaten_111[[#This Row],[NotionalAmortizingExchangeLU]],NotionalAmortizingExchangeLookup,2,FALSE),"")</f>
        <v/>
      </c>
      <c r="AE4" s="2" t="str">
        <f>IF(Tabelle_ExterneDaten_111[[#This Row],[FXResetForeignCurrencyLU]]&lt;&gt;"",VLOOKUP(Tabelle_ExterneDaten_111[[#This Row],[FXResetForeignCurrencyLU]],FXResetForeignCurrencyLookup,2,FALSE),"")</f>
        <v/>
      </c>
      <c r="AF4" s="2" t="str">
        <f>IF(Tabelle_ExterneDaten_111[[#This Row],[FXResetFXIndexLU]]&lt;&gt;"",VLOOKUP(Tabelle_ExterneDaten_111[[#This Row],[FXResetFXIndexLU]],FXResetFXIndexLookup,2,FALSE),"")</f>
        <v/>
      </c>
      <c r="AG4" s="2" t="str">
        <f>IF(Tabelle_ExterneDaten_111[[#This Row],[FloatingLegIndexNameLU]]&lt;&gt;"",VLOOKUP(Tabelle_ExterneDaten_111[[#This Row],[FloatingLegIndexNameLU]],FloatingLegIndexNameLookup,2,FALSE),"")</f>
        <v/>
      </c>
      <c r="AH4" s="2" t="str">
        <f>IF(Tabelle_ExterneDaten_111[[#This Row],[FloatingLegIsInArrearsLU]]&lt;&gt;"",VLOOKUP(Tabelle_ExterneDaten_111[[#This Row],[FloatingLegIsInArrearsLU]],FloatingLegIsInArrearsLookup,2,FALSE),"")</f>
        <v/>
      </c>
      <c r="AI4" s="2" t="str">
        <f>IF(Tabelle_ExterneDaten_111[[#This Row],[FloatingLegIsAveragedLU]]&lt;&gt;"",VLOOKUP(Tabelle_ExterneDaten_111[[#This Row],[FloatingLegIsAveragedLU]],FloatingLegIsAveragedLookup,2,FALSE),"")</f>
        <v/>
      </c>
      <c r="AJ4" s="2" t="str">
        <f>IF(Tabelle_ExterneDaten_111[[#This Row],[FloatingLegIsNotResettingXCCYLU]]&lt;&gt;"",VLOOKUP(Tabelle_ExterneDaten_111[[#This Row],[FloatingLegIsNotResettingXCCYLU]],FloatingLegIsNotResettingXCCYLookup,2,FALSE),"")</f>
        <v/>
      </c>
    </row>
    <row r="5" spans="1:36" x14ac:dyDescent="0.25">
      <c r="B5" s="2">
        <v>4</v>
      </c>
      <c r="C5" s="2" t="s">
        <v>506</v>
      </c>
      <c r="D5" s="2" t="s">
        <v>43</v>
      </c>
      <c r="E5" s="2" t="s">
        <v>91</v>
      </c>
      <c r="F5" s="2" t="s">
        <v>21</v>
      </c>
      <c r="G5" s="2" t="s">
        <v>95</v>
      </c>
      <c r="H5" s="2" t="s">
        <v>99</v>
      </c>
      <c r="I5" s="2" t="s">
        <v>577</v>
      </c>
      <c r="J5" s="2" t="s">
        <v>577</v>
      </c>
      <c r="K5" s="2"/>
      <c r="L5" s="2"/>
      <c r="M5" s="2"/>
      <c r="N5" s="2"/>
      <c r="O5" s="2"/>
      <c r="P5" s="2" t="s">
        <v>105</v>
      </c>
      <c r="Q5" s="2" t="s">
        <v>42</v>
      </c>
      <c r="R5" s="2">
        <v>2</v>
      </c>
      <c r="S5" s="2"/>
      <c r="T5" s="2"/>
      <c r="U5" s="2"/>
      <c r="V5" s="2" t="e">
        <f>IF(Tabelle_ExterneDaten_111[[#This Row],[TradeIdLU]]&lt;&gt;"",VLOOKUP(Tabelle_ExterneDaten_111[[#This Row],[TradeIdLU]],TradeIdLookup,2,FALSE),"")</f>
        <v>#N/A</v>
      </c>
      <c r="W5" s="2" t="str">
        <f>IF(Tabelle_ExterneDaten_111[[#This Row],[PayerLU]]&lt;&gt;"",VLOOKUP(Tabelle_ExterneDaten_111[[#This Row],[PayerLU]],PayerLookup,2,FALSE),"")</f>
        <v>TRUE</v>
      </c>
      <c r="X5" s="2" t="str">
        <f>IF(Tabelle_ExterneDaten_111[[#This Row],[LegTypeLU]]&lt;&gt;"",VLOOKUP(Tabelle_ExterneDaten_111[[#This Row],[LegTypeLU]],LegTypeLookup,2,FALSE),"")</f>
        <v>Floating</v>
      </c>
      <c r="Y5" s="2" t="str">
        <f>IF(Tabelle_ExterneDaten_111[[#This Row],[CurrencyLU]]&lt;&gt;"",VLOOKUP(Tabelle_ExterneDaten_111[[#This Row],[CurrencyLU]],CurrencyLookup,2,FALSE),"")</f>
        <v>EUR</v>
      </c>
      <c r="Z5" s="2" t="str">
        <f>IF(Tabelle_ExterneDaten_111[[#This Row],[PaymentConventionLU]]&lt;&gt;"",VLOOKUP(Tabelle_ExterneDaten_111[[#This Row],[PaymentConventionLU]],PaymentConventionLookup,2,FALSE),"")</f>
        <v>MF</v>
      </c>
      <c r="AA5" s="2" t="str">
        <f>IF(Tabelle_ExterneDaten_111[[#This Row],[DayCounterLU]]&lt;&gt;"",VLOOKUP(Tabelle_ExterneDaten_111[[#This Row],[DayCounterLU]],DayCounterLookup,2,FALSE),"")</f>
        <v>A360</v>
      </c>
      <c r="AB5" s="2" t="str">
        <f>IF(Tabelle_ExterneDaten_111[[#This Row],[NotionalInitialExchangeLU]]&lt;&gt;"",VLOOKUP(Tabelle_ExterneDaten_111[[#This Row],[NotionalInitialExchangeLU]],NotionalInitialExchangeLookup,2,FALSE),"")</f>
        <v>Y</v>
      </c>
      <c r="AC5" s="2" t="str">
        <f>IF(Tabelle_ExterneDaten_111[[#This Row],[NotionalFinalExchangeLU]]&lt;&gt;"",VLOOKUP(Tabelle_ExterneDaten_111[[#This Row],[NotionalFinalExchangeLU]],NotionalFinalExchangeLookup,2,FALSE),"")</f>
        <v>Y</v>
      </c>
      <c r="AD5" s="2" t="str">
        <f>IF(Tabelle_ExterneDaten_111[[#This Row],[NotionalAmortizingExchangeLU]]&lt;&gt;"",VLOOKUP(Tabelle_ExterneDaten_111[[#This Row],[NotionalAmortizingExchangeLU]],NotionalAmortizingExchangeLookup,2,FALSE),"")</f>
        <v/>
      </c>
      <c r="AE5" s="2" t="str">
        <f>IF(Tabelle_ExterneDaten_111[[#This Row],[FXResetForeignCurrencyLU]]&lt;&gt;"",VLOOKUP(Tabelle_ExterneDaten_111[[#This Row],[FXResetForeignCurrencyLU]],FXResetForeignCurrencyLookup,2,FALSE),"")</f>
        <v/>
      </c>
      <c r="AF5" s="2" t="str">
        <f>IF(Tabelle_ExterneDaten_111[[#This Row],[FXResetFXIndexLU]]&lt;&gt;"",VLOOKUP(Tabelle_ExterneDaten_111[[#This Row],[FXResetFXIndexLU]],FXResetFXIndexLookup,2,FALSE),"")</f>
        <v/>
      </c>
      <c r="AG5" s="2" t="str">
        <f>IF(Tabelle_ExterneDaten_111[[#This Row],[FloatingLegIndexNameLU]]&lt;&gt;"",VLOOKUP(Tabelle_ExterneDaten_111[[#This Row],[FloatingLegIndexNameLU]],FloatingLegIndexNameLookup,2,FALSE),"")</f>
        <v>EUR-EURIBOR-6M</v>
      </c>
      <c r="AH5" s="2" t="str">
        <f>IF(Tabelle_ExterneDaten_111[[#This Row],[FloatingLegIsInArrearsLU]]&lt;&gt;"",VLOOKUP(Tabelle_ExterneDaten_111[[#This Row],[FloatingLegIsInArrearsLU]],FloatingLegIsInArrearsLookup,2,FALSE),"")</f>
        <v>FALSE</v>
      </c>
      <c r="AI5" s="2" t="str">
        <f>IF(Tabelle_ExterneDaten_111[[#This Row],[FloatingLegIsAveragedLU]]&lt;&gt;"",VLOOKUP(Tabelle_ExterneDaten_111[[#This Row],[FloatingLegIsAveragedLU]],FloatingLegIsAveragedLookup,2,FALSE),"")</f>
        <v/>
      </c>
      <c r="AJ5" s="2" t="str">
        <f>IF(Tabelle_ExterneDaten_111[[#This Row],[FloatingLegIsNotResettingXCCYLU]]&lt;&gt;"",VLOOKUP(Tabelle_ExterneDaten_111[[#This Row],[FloatingLegIsNotResettingXCCYLU]],FloatingLegIsNotResettingXCCYLookup,2,FALSE),"")</f>
        <v/>
      </c>
    </row>
    <row r="6" spans="1:36" x14ac:dyDescent="0.25">
      <c r="B6" s="2">
        <v>5</v>
      </c>
      <c r="C6" s="2" t="s">
        <v>508</v>
      </c>
      <c r="D6" s="2" t="s">
        <v>43</v>
      </c>
      <c r="E6" s="2" t="s">
        <v>91</v>
      </c>
      <c r="F6" s="2" t="s">
        <v>21</v>
      </c>
      <c r="G6" s="2" t="s">
        <v>95</v>
      </c>
      <c r="H6" s="2" t="s">
        <v>99</v>
      </c>
      <c r="I6" s="2" t="s">
        <v>577</v>
      </c>
      <c r="J6" s="2" t="s">
        <v>577</v>
      </c>
      <c r="K6" s="2"/>
      <c r="L6" s="2"/>
      <c r="M6" s="2"/>
      <c r="N6" s="2"/>
      <c r="O6" s="2"/>
      <c r="P6" s="2" t="s">
        <v>105</v>
      </c>
      <c r="Q6" s="2" t="s">
        <v>42</v>
      </c>
      <c r="R6" s="2">
        <v>2</v>
      </c>
      <c r="S6" s="2"/>
      <c r="T6" s="2"/>
      <c r="U6" s="2"/>
      <c r="V6" s="2" t="e">
        <f>IF(Tabelle_ExterneDaten_111[[#This Row],[TradeIdLU]]&lt;&gt;"",VLOOKUP(Tabelle_ExterneDaten_111[[#This Row],[TradeIdLU]],TradeIdLookup,2,FALSE),"")</f>
        <v>#N/A</v>
      </c>
      <c r="W6" s="2" t="str">
        <f>IF(Tabelle_ExterneDaten_111[[#This Row],[PayerLU]]&lt;&gt;"",VLOOKUP(Tabelle_ExterneDaten_111[[#This Row],[PayerLU]],PayerLookup,2,FALSE),"")</f>
        <v>TRUE</v>
      </c>
      <c r="X6" s="2" t="str">
        <f>IF(Tabelle_ExterneDaten_111[[#This Row],[LegTypeLU]]&lt;&gt;"",VLOOKUP(Tabelle_ExterneDaten_111[[#This Row],[LegTypeLU]],LegTypeLookup,2,FALSE),"")</f>
        <v>Floating</v>
      </c>
      <c r="Y6" s="2" t="str">
        <f>IF(Tabelle_ExterneDaten_111[[#This Row],[CurrencyLU]]&lt;&gt;"",VLOOKUP(Tabelle_ExterneDaten_111[[#This Row],[CurrencyLU]],CurrencyLookup,2,FALSE),"")</f>
        <v>EUR</v>
      </c>
      <c r="Z6" s="2" t="str">
        <f>IF(Tabelle_ExterneDaten_111[[#This Row],[PaymentConventionLU]]&lt;&gt;"",VLOOKUP(Tabelle_ExterneDaten_111[[#This Row],[PaymentConventionLU]],PaymentConventionLookup,2,FALSE),"")</f>
        <v>MF</v>
      </c>
      <c r="AA6" s="2" t="str">
        <f>IF(Tabelle_ExterneDaten_111[[#This Row],[DayCounterLU]]&lt;&gt;"",VLOOKUP(Tabelle_ExterneDaten_111[[#This Row],[DayCounterLU]],DayCounterLookup,2,FALSE),"")</f>
        <v>A360</v>
      </c>
      <c r="AB6" s="2" t="str">
        <f>IF(Tabelle_ExterneDaten_111[[#This Row],[NotionalInitialExchangeLU]]&lt;&gt;"",VLOOKUP(Tabelle_ExterneDaten_111[[#This Row],[NotionalInitialExchangeLU]],NotionalInitialExchangeLookup,2,FALSE),"")</f>
        <v>Y</v>
      </c>
      <c r="AC6" s="2" t="str">
        <f>IF(Tabelle_ExterneDaten_111[[#This Row],[NotionalFinalExchangeLU]]&lt;&gt;"",VLOOKUP(Tabelle_ExterneDaten_111[[#This Row],[NotionalFinalExchangeLU]],NotionalFinalExchangeLookup,2,FALSE),"")</f>
        <v>Y</v>
      </c>
      <c r="AD6" s="2" t="str">
        <f>IF(Tabelle_ExterneDaten_111[[#This Row],[NotionalAmortizingExchangeLU]]&lt;&gt;"",VLOOKUP(Tabelle_ExterneDaten_111[[#This Row],[NotionalAmortizingExchangeLU]],NotionalAmortizingExchangeLookup,2,FALSE),"")</f>
        <v/>
      </c>
      <c r="AE6" s="2" t="str">
        <f>IF(Tabelle_ExterneDaten_111[[#This Row],[FXResetForeignCurrencyLU]]&lt;&gt;"",VLOOKUP(Tabelle_ExterneDaten_111[[#This Row],[FXResetForeignCurrencyLU]],FXResetForeignCurrencyLookup,2,FALSE),"")</f>
        <v/>
      </c>
      <c r="AF6" s="2" t="str">
        <f>IF(Tabelle_ExterneDaten_111[[#This Row],[FXResetFXIndexLU]]&lt;&gt;"",VLOOKUP(Tabelle_ExterneDaten_111[[#This Row],[FXResetFXIndexLU]],FXResetFXIndexLookup,2,FALSE),"")</f>
        <v/>
      </c>
      <c r="AG6" s="2" t="str">
        <f>IF(Tabelle_ExterneDaten_111[[#This Row],[FloatingLegIndexNameLU]]&lt;&gt;"",VLOOKUP(Tabelle_ExterneDaten_111[[#This Row],[FloatingLegIndexNameLU]],FloatingLegIndexNameLookup,2,FALSE),"")</f>
        <v>EUR-EURIBOR-6M</v>
      </c>
      <c r="AH6" s="2" t="str">
        <f>IF(Tabelle_ExterneDaten_111[[#This Row],[FloatingLegIsInArrearsLU]]&lt;&gt;"",VLOOKUP(Tabelle_ExterneDaten_111[[#This Row],[FloatingLegIsInArrearsLU]],FloatingLegIsInArrearsLookup,2,FALSE),"")</f>
        <v>FALSE</v>
      </c>
      <c r="AI6" s="2" t="str">
        <f>IF(Tabelle_ExterneDaten_111[[#This Row],[FloatingLegIsAveragedLU]]&lt;&gt;"",VLOOKUP(Tabelle_ExterneDaten_111[[#This Row],[FloatingLegIsAveragedLU]],FloatingLegIsAveragedLookup,2,FALSE),"")</f>
        <v/>
      </c>
      <c r="AJ6" s="2" t="str">
        <f>IF(Tabelle_ExterneDaten_111[[#This Row],[FloatingLegIsNotResettingXCCYLU]]&lt;&gt;"",VLOOKUP(Tabelle_ExterneDaten_111[[#This Row],[FloatingLegIsNotResettingXCCYLU]],FloatingLegIsNotResettingXCCYLookup,2,FALSE),"")</f>
        <v/>
      </c>
    </row>
    <row r="7" spans="1:36" x14ac:dyDescent="0.25">
      <c r="B7" s="2">
        <v>6</v>
      </c>
      <c r="C7" s="2" t="s">
        <v>508</v>
      </c>
      <c r="D7" s="2" t="s">
        <v>42</v>
      </c>
      <c r="E7" s="2" t="s">
        <v>90</v>
      </c>
      <c r="F7" s="2" t="s">
        <v>21</v>
      </c>
      <c r="G7" s="2" t="s">
        <v>93</v>
      </c>
      <c r="H7" s="2" t="s">
        <v>102</v>
      </c>
      <c r="I7" s="2" t="s">
        <v>577</v>
      </c>
      <c r="J7" s="2" t="s">
        <v>577</v>
      </c>
      <c r="K7" s="2"/>
      <c r="L7" s="2"/>
      <c r="M7" s="2"/>
      <c r="N7" s="2"/>
      <c r="O7" s="2"/>
      <c r="P7" s="2"/>
      <c r="Q7" s="2"/>
      <c r="R7" s="2"/>
      <c r="S7" s="2"/>
      <c r="T7" s="2"/>
      <c r="U7" s="2"/>
      <c r="V7" s="2" t="e">
        <f>IF(Tabelle_ExterneDaten_111[[#This Row],[TradeIdLU]]&lt;&gt;"",VLOOKUP(Tabelle_ExterneDaten_111[[#This Row],[TradeIdLU]],TradeIdLookup,2,FALSE),"")</f>
        <v>#N/A</v>
      </c>
      <c r="W7" s="2" t="str">
        <f>IF(Tabelle_ExterneDaten_111[[#This Row],[PayerLU]]&lt;&gt;"",VLOOKUP(Tabelle_ExterneDaten_111[[#This Row],[PayerLU]],PayerLookup,2,FALSE),"")</f>
        <v>FALSE</v>
      </c>
      <c r="X7" s="2" t="str">
        <f>IF(Tabelle_ExterneDaten_111[[#This Row],[LegTypeLU]]&lt;&gt;"",VLOOKUP(Tabelle_ExterneDaten_111[[#This Row],[LegTypeLU]],LegTypeLookup,2,FALSE),"")</f>
        <v>Fixed</v>
      </c>
      <c r="Y7" s="2" t="str">
        <f>IF(Tabelle_ExterneDaten_111[[#This Row],[CurrencyLU]]&lt;&gt;"",VLOOKUP(Tabelle_ExterneDaten_111[[#This Row],[CurrencyLU]],CurrencyLookup,2,FALSE),"")</f>
        <v>EUR</v>
      </c>
      <c r="Z7" s="2" t="str">
        <f>IF(Tabelle_ExterneDaten_111[[#This Row],[PaymentConventionLU]]&lt;&gt;"",VLOOKUP(Tabelle_ExterneDaten_111[[#This Row],[PaymentConventionLU]],PaymentConventionLookup,2,FALSE),"")</f>
        <v>F</v>
      </c>
      <c r="AA7" s="2" t="str">
        <f>IF(Tabelle_ExterneDaten_111[[#This Row],[DayCounterLU]]&lt;&gt;"",VLOOKUP(Tabelle_ExterneDaten_111[[#This Row],[DayCounterLU]],DayCounterLookup,2,FALSE),"")</f>
        <v>ACT/ACT</v>
      </c>
      <c r="AB7" s="2" t="str">
        <f>IF(Tabelle_ExterneDaten_111[[#This Row],[NotionalInitialExchangeLU]]&lt;&gt;"",VLOOKUP(Tabelle_ExterneDaten_111[[#This Row],[NotionalInitialExchangeLU]],NotionalInitialExchangeLookup,2,FALSE),"")</f>
        <v>Y</v>
      </c>
      <c r="AC7" s="2" t="str">
        <f>IF(Tabelle_ExterneDaten_111[[#This Row],[NotionalFinalExchangeLU]]&lt;&gt;"",VLOOKUP(Tabelle_ExterneDaten_111[[#This Row],[NotionalFinalExchangeLU]],NotionalFinalExchangeLookup,2,FALSE),"")</f>
        <v>Y</v>
      </c>
      <c r="AD7" s="2" t="str">
        <f>IF(Tabelle_ExterneDaten_111[[#This Row],[NotionalAmortizingExchangeLU]]&lt;&gt;"",VLOOKUP(Tabelle_ExterneDaten_111[[#This Row],[NotionalAmortizingExchangeLU]],NotionalAmortizingExchangeLookup,2,FALSE),"")</f>
        <v/>
      </c>
      <c r="AE7" s="2" t="str">
        <f>IF(Tabelle_ExterneDaten_111[[#This Row],[FXResetForeignCurrencyLU]]&lt;&gt;"",VLOOKUP(Tabelle_ExterneDaten_111[[#This Row],[FXResetForeignCurrencyLU]],FXResetForeignCurrencyLookup,2,FALSE),"")</f>
        <v/>
      </c>
      <c r="AF7" s="2" t="str">
        <f>IF(Tabelle_ExterneDaten_111[[#This Row],[FXResetFXIndexLU]]&lt;&gt;"",VLOOKUP(Tabelle_ExterneDaten_111[[#This Row],[FXResetFXIndexLU]],FXResetFXIndexLookup,2,FALSE),"")</f>
        <v/>
      </c>
      <c r="AG7" s="2" t="str">
        <f>IF(Tabelle_ExterneDaten_111[[#This Row],[FloatingLegIndexNameLU]]&lt;&gt;"",VLOOKUP(Tabelle_ExterneDaten_111[[#This Row],[FloatingLegIndexNameLU]],FloatingLegIndexNameLookup,2,FALSE),"")</f>
        <v/>
      </c>
      <c r="AH7" s="2" t="str">
        <f>IF(Tabelle_ExterneDaten_111[[#This Row],[FloatingLegIsInArrearsLU]]&lt;&gt;"",VLOOKUP(Tabelle_ExterneDaten_111[[#This Row],[FloatingLegIsInArrearsLU]],FloatingLegIsInArrearsLookup,2,FALSE),"")</f>
        <v/>
      </c>
      <c r="AI7" s="2" t="str">
        <f>IF(Tabelle_ExterneDaten_111[[#This Row],[FloatingLegIsAveragedLU]]&lt;&gt;"",VLOOKUP(Tabelle_ExterneDaten_111[[#This Row],[FloatingLegIsAveragedLU]],FloatingLegIsAveragedLookup,2,FALSE),"")</f>
        <v/>
      </c>
      <c r="AJ7" s="2" t="str">
        <f>IF(Tabelle_ExterneDaten_111[[#This Row],[FloatingLegIsNotResettingXCCYLU]]&lt;&gt;"",VLOOKUP(Tabelle_ExterneDaten_111[[#This Row],[FloatingLegIsNotResettingXCCYLU]],FloatingLegIsNotResettingXCCYLookup,2,FALSE),"")</f>
        <v/>
      </c>
    </row>
    <row r="8" spans="1:36" x14ac:dyDescent="0.25">
      <c r="B8" s="2">
        <v>7</v>
      </c>
      <c r="C8" s="2" t="s">
        <v>510</v>
      </c>
      <c r="D8" s="2" t="s">
        <v>43</v>
      </c>
      <c r="E8" s="2" t="s">
        <v>91</v>
      </c>
      <c r="F8" s="2" t="s">
        <v>21</v>
      </c>
      <c r="G8" s="2" t="s">
        <v>95</v>
      </c>
      <c r="H8" s="2" t="s">
        <v>99</v>
      </c>
      <c r="I8" s="2" t="s">
        <v>577</v>
      </c>
      <c r="J8" s="2" t="s">
        <v>577</v>
      </c>
      <c r="K8" s="2"/>
      <c r="L8" s="2"/>
      <c r="M8" s="2"/>
      <c r="N8" s="2"/>
      <c r="O8" s="2"/>
      <c r="P8" s="2" t="s">
        <v>105</v>
      </c>
      <c r="Q8" s="2" t="s">
        <v>42</v>
      </c>
      <c r="R8" s="2">
        <v>2</v>
      </c>
      <c r="S8" s="2"/>
      <c r="T8" s="2"/>
      <c r="U8" s="2"/>
      <c r="V8" s="2" t="e">
        <f>IF(Tabelle_ExterneDaten_111[[#This Row],[TradeIdLU]]&lt;&gt;"",VLOOKUP(Tabelle_ExterneDaten_111[[#This Row],[TradeIdLU]],TradeIdLookup,2,FALSE),"")</f>
        <v>#N/A</v>
      </c>
      <c r="W8" s="2" t="str">
        <f>IF(Tabelle_ExterneDaten_111[[#This Row],[PayerLU]]&lt;&gt;"",VLOOKUP(Tabelle_ExterneDaten_111[[#This Row],[PayerLU]],PayerLookup,2,FALSE),"")</f>
        <v>TRUE</v>
      </c>
      <c r="X8" s="2" t="str">
        <f>IF(Tabelle_ExterneDaten_111[[#This Row],[LegTypeLU]]&lt;&gt;"",VLOOKUP(Tabelle_ExterneDaten_111[[#This Row],[LegTypeLU]],LegTypeLookup,2,FALSE),"")</f>
        <v>Floating</v>
      </c>
      <c r="Y8" s="2" t="str">
        <f>IF(Tabelle_ExterneDaten_111[[#This Row],[CurrencyLU]]&lt;&gt;"",VLOOKUP(Tabelle_ExterneDaten_111[[#This Row],[CurrencyLU]],CurrencyLookup,2,FALSE),"")</f>
        <v>EUR</v>
      </c>
      <c r="Z8" s="2" t="str">
        <f>IF(Tabelle_ExterneDaten_111[[#This Row],[PaymentConventionLU]]&lt;&gt;"",VLOOKUP(Tabelle_ExterneDaten_111[[#This Row],[PaymentConventionLU]],PaymentConventionLookup,2,FALSE),"")</f>
        <v>MF</v>
      </c>
      <c r="AA8" s="2" t="str">
        <f>IF(Tabelle_ExterneDaten_111[[#This Row],[DayCounterLU]]&lt;&gt;"",VLOOKUP(Tabelle_ExterneDaten_111[[#This Row],[DayCounterLU]],DayCounterLookup,2,FALSE),"")</f>
        <v>A360</v>
      </c>
      <c r="AB8" s="2" t="str">
        <f>IF(Tabelle_ExterneDaten_111[[#This Row],[NotionalInitialExchangeLU]]&lt;&gt;"",VLOOKUP(Tabelle_ExterneDaten_111[[#This Row],[NotionalInitialExchangeLU]],NotionalInitialExchangeLookup,2,FALSE),"")</f>
        <v>Y</v>
      </c>
      <c r="AC8" s="2" t="str">
        <f>IF(Tabelle_ExterneDaten_111[[#This Row],[NotionalFinalExchangeLU]]&lt;&gt;"",VLOOKUP(Tabelle_ExterneDaten_111[[#This Row],[NotionalFinalExchangeLU]],NotionalFinalExchangeLookup,2,FALSE),"")</f>
        <v>Y</v>
      </c>
      <c r="AD8" s="2" t="str">
        <f>IF(Tabelle_ExterneDaten_111[[#This Row],[NotionalAmortizingExchangeLU]]&lt;&gt;"",VLOOKUP(Tabelle_ExterneDaten_111[[#This Row],[NotionalAmortizingExchangeLU]],NotionalAmortizingExchangeLookup,2,FALSE),"")</f>
        <v/>
      </c>
      <c r="AE8" s="2" t="str">
        <f>IF(Tabelle_ExterneDaten_111[[#This Row],[FXResetForeignCurrencyLU]]&lt;&gt;"",VLOOKUP(Tabelle_ExterneDaten_111[[#This Row],[FXResetForeignCurrencyLU]],FXResetForeignCurrencyLookup,2,FALSE),"")</f>
        <v/>
      </c>
      <c r="AF8" s="2" t="str">
        <f>IF(Tabelle_ExterneDaten_111[[#This Row],[FXResetFXIndexLU]]&lt;&gt;"",VLOOKUP(Tabelle_ExterneDaten_111[[#This Row],[FXResetFXIndexLU]],FXResetFXIndexLookup,2,FALSE),"")</f>
        <v/>
      </c>
      <c r="AG8" s="2" t="str">
        <f>IF(Tabelle_ExterneDaten_111[[#This Row],[FloatingLegIndexNameLU]]&lt;&gt;"",VLOOKUP(Tabelle_ExterneDaten_111[[#This Row],[FloatingLegIndexNameLU]],FloatingLegIndexNameLookup,2,FALSE),"")</f>
        <v>EUR-EURIBOR-6M</v>
      </c>
      <c r="AH8" s="2" t="str">
        <f>IF(Tabelle_ExterneDaten_111[[#This Row],[FloatingLegIsInArrearsLU]]&lt;&gt;"",VLOOKUP(Tabelle_ExterneDaten_111[[#This Row],[FloatingLegIsInArrearsLU]],FloatingLegIsInArrearsLookup,2,FALSE),"")</f>
        <v>FALSE</v>
      </c>
      <c r="AI8" s="2" t="str">
        <f>IF(Tabelle_ExterneDaten_111[[#This Row],[FloatingLegIsAveragedLU]]&lt;&gt;"",VLOOKUP(Tabelle_ExterneDaten_111[[#This Row],[FloatingLegIsAveragedLU]],FloatingLegIsAveragedLookup,2,FALSE),"")</f>
        <v/>
      </c>
      <c r="AJ8" s="2" t="str">
        <f>IF(Tabelle_ExterneDaten_111[[#This Row],[FloatingLegIsNotResettingXCCYLU]]&lt;&gt;"",VLOOKUP(Tabelle_ExterneDaten_111[[#This Row],[FloatingLegIsNotResettingXCCYLU]],FloatingLegIsNotResettingXCCYLookup,2,FALSE),"")</f>
        <v/>
      </c>
    </row>
    <row r="9" spans="1:36" x14ac:dyDescent="0.25">
      <c r="B9" s="2">
        <v>8</v>
      </c>
      <c r="C9" s="2" t="s">
        <v>510</v>
      </c>
      <c r="D9" s="2" t="s">
        <v>42</v>
      </c>
      <c r="E9" s="2" t="s">
        <v>90</v>
      </c>
      <c r="F9" s="2" t="s">
        <v>21</v>
      </c>
      <c r="G9" s="2" t="s">
        <v>93</v>
      </c>
      <c r="H9" s="2" t="s">
        <v>102</v>
      </c>
      <c r="I9" s="2" t="s">
        <v>577</v>
      </c>
      <c r="J9" s="2" t="s">
        <v>577</v>
      </c>
      <c r="K9" s="2"/>
      <c r="L9" s="2"/>
      <c r="M9" s="2"/>
      <c r="N9" s="2"/>
      <c r="O9" s="2"/>
      <c r="P9" s="2"/>
      <c r="Q9" s="2"/>
      <c r="R9" s="2"/>
      <c r="S9" s="2"/>
      <c r="T9" s="2"/>
      <c r="U9" s="2"/>
      <c r="V9" s="2" t="e">
        <f>IF(Tabelle_ExterneDaten_111[[#This Row],[TradeIdLU]]&lt;&gt;"",VLOOKUP(Tabelle_ExterneDaten_111[[#This Row],[TradeIdLU]],TradeIdLookup,2,FALSE),"")</f>
        <v>#N/A</v>
      </c>
      <c r="W9" s="2" t="str">
        <f>IF(Tabelle_ExterneDaten_111[[#This Row],[PayerLU]]&lt;&gt;"",VLOOKUP(Tabelle_ExterneDaten_111[[#This Row],[PayerLU]],PayerLookup,2,FALSE),"")</f>
        <v>FALSE</v>
      </c>
      <c r="X9" s="2" t="str">
        <f>IF(Tabelle_ExterneDaten_111[[#This Row],[LegTypeLU]]&lt;&gt;"",VLOOKUP(Tabelle_ExterneDaten_111[[#This Row],[LegTypeLU]],LegTypeLookup,2,FALSE),"")</f>
        <v>Fixed</v>
      </c>
      <c r="Y9" s="2" t="str">
        <f>IF(Tabelle_ExterneDaten_111[[#This Row],[CurrencyLU]]&lt;&gt;"",VLOOKUP(Tabelle_ExterneDaten_111[[#This Row],[CurrencyLU]],CurrencyLookup,2,FALSE),"")</f>
        <v>EUR</v>
      </c>
      <c r="Z9" s="2" t="str">
        <f>IF(Tabelle_ExterneDaten_111[[#This Row],[PaymentConventionLU]]&lt;&gt;"",VLOOKUP(Tabelle_ExterneDaten_111[[#This Row],[PaymentConventionLU]],PaymentConventionLookup,2,FALSE),"")</f>
        <v>F</v>
      </c>
      <c r="AA9" s="2" t="str">
        <f>IF(Tabelle_ExterneDaten_111[[#This Row],[DayCounterLU]]&lt;&gt;"",VLOOKUP(Tabelle_ExterneDaten_111[[#This Row],[DayCounterLU]],DayCounterLookup,2,FALSE),"")</f>
        <v>ACT/ACT</v>
      </c>
      <c r="AB9" s="2" t="str">
        <f>IF(Tabelle_ExterneDaten_111[[#This Row],[NotionalInitialExchangeLU]]&lt;&gt;"",VLOOKUP(Tabelle_ExterneDaten_111[[#This Row],[NotionalInitialExchangeLU]],NotionalInitialExchangeLookup,2,FALSE),"")</f>
        <v>Y</v>
      </c>
      <c r="AC9" s="2" t="str">
        <f>IF(Tabelle_ExterneDaten_111[[#This Row],[NotionalFinalExchangeLU]]&lt;&gt;"",VLOOKUP(Tabelle_ExterneDaten_111[[#This Row],[NotionalFinalExchangeLU]],NotionalFinalExchangeLookup,2,FALSE),"")</f>
        <v>Y</v>
      </c>
      <c r="AD9" s="2" t="str">
        <f>IF(Tabelle_ExterneDaten_111[[#This Row],[NotionalAmortizingExchangeLU]]&lt;&gt;"",VLOOKUP(Tabelle_ExterneDaten_111[[#This Row],[NotionalAmortizingExchangeLU]],NotionalAmortizingExchangeLookup,2,FALSE),"")</f>
        <v/>
      </c>
      <c r="AE9" s="2" t="str">
        <f>IF(Tabelle_ExterneDaten_111[[#This Row],[FXResetForeignCurrencyLU]]&lt;&gt;"",VLOOKUP(Tabelle_ExterneDaten_111[[#This Row],[FXResetForeignCurrencyLU]],FXResetForeignCurrencyLookup,2,FALSE),"")</f>
        <v/>
      </c>
      <c r="AF9" s="2" t="str">
        <f>IF(Tabelle_ExterneDaten_111[[#This Row],[FXResetFXIndexLU]]&lt;&gt;"",VLOOKUP(Tabelle_ExterneDaten_111[[#This Row],[FXResetFXIndexLU]],FXResetFXIndexLookup,2,FALSE),"")</f>
        <v/>
      </c>
      <c r="AG9" s="2" t="str">
        <f>IF(Tabelle_ExterneDaten_111[[#This Row],[FloatingLegIndexNameLU]]&lt;&gt;"",VLOOKUP(Tabelle_ExterneDaten_111[[#This Row],[FloatingLegIndexNameLU]],FloatingLegIndexNameLookup,2,FALSE),"")</f>
        <v/>
      </c>
      <c r="AH9" s="2" t="str">
        <f>IF(Tabelle_ExterneDaten_111[[#This Row],[FloatingLegIsInArrearsLU]]&lt;&gt;"",VLOOKUP(Tabelle_ExterneDaten_111[[#This Row],[FloatingLegIsInArrearsLU]],FloatingLegIsInArrearsLookup,2,FALSE),"")</f>
        <v/>
      </c>
      <c r="AI9" s="2" t="str">
        <f>IF(Tabelle_ExterneDaten_111[[#This Row],[FloatingLegIsAveragedLU]]&lt;&gt;"",VLOOKUP(Tabelle_ExterneDaten_111[[#This Row],[FloatingLegIsAveragedLU]],FloatingLegIsAveragedLookup,2,FALSE),"")</f>
        <v/>
      </c>
      <c r="AJ9" s="2" t="str">
        <f>IF(Tabelle_ExterneDaten_111[[#This Row],[FloatingLegIsNotResettingXCCYLU]]&lt;&gt;"",VLOOKUP(Tabelle_ExterneDaten_111[[#This Row],[FloatingLegIsNotResettingXCCYLU]],FloatingLegIsNotResettingXCCYLookup,2,FALSE),"")</f>
        <v/>
      </c>
    </row>
    <row r="10" spans="1:36" x14ac:dyDescent="0.25">
      <c r="B10" s="2">
        <v>9</v>
      </c>
      <c r="C10" s="2" t="s">
        <v>504</v>
      </c>
      <c r="D10" s="2" t="s">
        <v>43</v>
      </c>
      <c r="E10" s="2" t="s">
        <v>91</v>
      </c>
      <c r="F10" s="2" t="s">
        <v>21</v>
      </c>
      <c r="G10" s="2" t="s">
        <v>93</v>
      </c>
      <c r="H10" s="2" t="s">
        <v>99</v>
      </c>
      <c r="I10" s="2" t="s">
        <v>577</v>
      </c>
      <c r="J10" s="2" t="s">
        <v>577</v>
      </c>
      <c r="K10" s="2"/>
      <c r="L10" s="2"/>
      <c r="M10" s="2"/>
      <c r="N10" s="2"/>
      <c r="O10" s="2"/>
      <c r="P10" s="2" t="s">
        <v>105</v>
      </c>
      <c r="Q10" s="2" t="s">
        <v>42</v>
      </c>
      <c r="R10" s="2">
        <v>2</v>
      </c>
      <c r="S10" s="2"/>
      <c r="T10" s="2"/>
      <c r="U10" s="2"/>
      <c r="V10" s="2" t="e">
        <f>IF(Tabelle_ExterneDaten_111[[#This Row],[TradeIdLU]]&lt;&gt;"",VLOOKUP(Tabelle_ExterneDaten_111[[#This Row],[TradeIdLU]],TradeIdLookup,2,FALSE),"")</f>
        <v>#N/A</v>
      </c>
      <c r="W10" s="2" t="str">
        <f>IF(Tabelle_ExterneDaten_111[[#This Row],[PayerLU]]&lt;&gt;"",VLOOKUP(Tabelle_ExterneDaten_111[[#This Row],[PayerLU]],PayerLookup,2,FALSE),"")</f>
        <v>TRUE</v>
      </c>
      <c r="X10" s="2" t="str">
        <f>IF(Tabelle_ExterneDaten_111[[#This Row],[LegTypeLU]]&lt;&gt;"",VLOOKUP(Tabelle_ExterneDaten_111[[#This Row],[LegTypeLU]],LegTypeLookup,2,FALSE),"")</f>
        <v>Floating</v>
      </c>
      <c r="Y10" s="2" t="str">
        <f>IF(Tabelle_ExterneDaten_111[[#This Row],[CurrencyLU]]&lt;&gt;"",VLOOKUP(Tabelle_ExterneDaten_111[[#This Row],[CurrencyLU]],CurrencyLookup,2,FALSE),"")</f>
        <v>EUR</v>
      </c>
      <c r="Z10" s="2" t="str">
        <f>IF(Tabelle_ExterneDaten_111[[#This Row],[PaymentConventionLU]]&lt;&gt;"",VLOOKUP(Tabelle_ExterneDaten_111[[#This Row],[PaymentConventionLU]],PaymentConventionLookup,2,FALSE),"")</f>
        <v>F</v>
      </c>
      <c r="AA10" s="2" t="str">
        <f>IF(Tabelle_ExterneDaten_111[[#This Row],[DayCounterLU]]&lt;&gt;"",VLOOKUP(Tabelle_ExterneDaten_111[[#This Row],[DayCounterLU]],DayCounterLookup,2,FALSE),"")</f>
        <v>A360</v>
      </c>
      <c r="AB10" s="2" t="str">
        <f>IF(Tabelle_ExterneDaten_111[[#This Row],[NotionalInitialExchangeLU]]&lt;&gt;"",VLOOKUP(Tabelle_ExterneDaten_111[[#This Row],[NotionalInitialExchangeLU]],NotionalInitialExchangeLookup,2,FALSE),"")</f>
        <v>Y</v>
      </c>
      <c r="AC10" s="2" t="str">
        <f>IF(Tabelle_ExterneDaten_111[[#This Row],[NotionalFinalExchangeLU]]&lt;&gt;"",VLOOKUP(Tabelle_ExterneDaten_111[[#This Row],[NotionalFinalExchangeLU]],NotionalFinalExchangeLookup,2,FALSE),"")</f>
        <v>Y</v>
      </c>
      <c r="AD10" s="2" t="str">
        <f>IF(Tabelle_ExterneDaten_111[[#This Row],[NotionalAmortizingExchangeLU]]&lt;&gt;"",VLOOKUP(Tabelle_ExterneDaten_111[[#This Row],[NotionalAmortizingExchangeLU]],NotionalAmortizingExchangeLookup,2,FALSE),"")</f>
        <v/>
      </c>
      <c r="AE10" s="2" t="str">
        <f>IF(Tabelle_ExterneDaten_111[[#This Row],[FXResetForeignCurrencyLU]]&lt;&gt;"",VLOOKUP(Tabelle_ExterneDaten_111[[#This Row],[FXResetForeignCurrencyLU]],FXResetForeignCurrencyLookup,2,FALSE),"")</f>
        <v/>
      </c>
      <c r="AF10" s="2" t="str">
        <f>IF(Tabelle_ExterneDaten_111[[#This Row],[FXResetFXIndexLU]]&lt;&gt;"",VLOOKUP(Tabelle_ExterneDaten_111[[#This Row],[FXResetFXIndexLU]],FXResetFXIndexLookup,2,FALSE),"")</f>
        <v/>
      </c>
      <c r="AG10" s="2" t="str">
        <f>IF(Tabelle_ExterneDaten_111[[#This Row],[FloatingLegIndexNameLU]]&lt;&gt;"",VLOOKUP(Tabelle_ExterneDaten_111[[#This Row],[FloatingLegIndexNameLU]],FloatingLegIndexNameLookup,2,FALSE),"")</f>
        <v>EUR-EURIBOR-6M</v>
      </c>
      <c r="AH10" s="2" t="str">
        <f>IF(Tabelle_ExterneDaten_111[[#This Row],[FloatingLegIsInArrearsLU]]&lt;&gt;"",VLOOKUP(Tabelle_ExterneDaten_111[[#This Row],[FloatingLegIsInArrearsLU]],FloatingLegIsInArrearsLookup,2,FALSE),"")</f>
        <v>FALSE</v>
      </c>
      <c r="AI10" s="2" t="str">
        <f>IF(Tabelle_ExterneDaten_111[[#This Row],[FloatingLegIsAveragedLU]]&lt;&gt;"",VLOOKUP(Tabelle_ExterneDaten_111[[#This Row],[FloatingLegIsAveragedLU]],FloatingLegIsAveragedLookup,2,FALSE),"")</f>
        <v/>
      </c>
      <c r="AJ10" s="2" t="str">
        <f>IF(Tabelle_ExterneDaten_111[[#This Row],[FloatingLegIsNotResettingXCCYLU]]&lt;&gt;"",VLOOKUP(Tabelle_ExterneDaten_111[[#This Row],[FloatingLegIsNotResettingXCCYLU]],FloatingLegIsNotResettingXCCYLookup,2,FALSE),"")</f>
        <v/>
      </c>
    </row>
    <row r="11" spans="1:36" x14ac:dyDescent="0.25">
      <c r="B11" s="2">
        <v>10</v>
      </c>
      <c r="C11" s="2" t="s">
        <v>504</v>
      </c>
      <c r="D11" s="2" t="s">
        <v>42</v>
      </c>
      <c r="E11" s="2" t="s">
        <v>90</v>
      </c>
      <c r="F11" s="2" t="s">
        <v>22</v>
      </c>
      <c r="G11" s="2" t="s">
        <v>93</v>
      </c>
      <c r="H11" s="2" t="s">
        <v>98</v>
      </c>
      <c r="I11" s="2" t="s">
        <v>577</v>
      </c>
      <c r="J11" s="2" t="s">
        <v>577</v>
      </c>
      <c r="K11" s="2"/>
      <c r="L11" s="2"/>
      <c r="M11" s="2"/>
      <c r="N11" s="2"/>
      <c r="O11" s="2"/>
      <c r="P11" s="2"/>
      <c r="Q11" s="2"/>
      <c r="R11" s="2"/>
      <c r="S11" s="2"/>
      <c r="T11" s="2"/>
      <c r="U11" s="2"/>
      <c r="V11" s="2" t="e">
        <f>IF(Tabelle_ExterneDaten_111[[#This Row],[TradeIdLU]]&lt;&gt;"",VLOOKUP(Tabelle_ExterneDaten_111[[#This Row],[TradeIdLU]],TradeIdLookup,2,FALSE),"")</f>
        <v>#N/A</v>
      </c>
      <c r="W11" s="2" t="str">
        <f>IF(Tabelle_ExterneDaten_111[[#This Row],[PayerLU]]&lt;&gt;"",VLOOKUP(Tabelle_ExterneDaten_111[[#This Row],[PayerLU]],PayerLookup,2,FALSE),"")</f>
        <v>FALSE</v>
      </c>
      <c r="X11" s="2" t="str">
        <f>IF(Tabelle_ExterneDaten_111[[#This Row],[LegTypeLU]]&lt;&gt;"",VLOOKUP(Tabelle_ExterneDaten_111[[#This Row],[LegTypeLU]],LegTypeLookup,2,FALSE),"")</f>
        <v>Fixed</v>
      </c>
      <c r="Y11" s="2" t="str">
        <f>IF(Tabelle_ExterneDaten_111[[#This Row],[CurrencyLU]]&lt;&gt;"",VLOOKUP(Tabelle_ExterneDaten_111[[#This Row],[CurrencyLU]],CurrencyLookup,2,FALSE),"")</f>
        <v>GBP</v>
      </c>
      <c r="Z11" s="2" t="str">
        <f>IF(Tabelle_ExterneDaten_111[[#This Row],[PaymentConventionLU]]&lt;&gt;"",VLOOKUP(Tabelle_ExterneDaten_111[[#This Row],[PaymentConventionLU]],PaymentConventionLookup,2,FALSE),"")</f>
        <v>F</v>
      </c>
      <c r="AA11" s="2" t="str">
        <f>IF(Tabelle_ExterneDaten_111[[#This Row],[DayCounterLU]]&lt;&gt;"",VLOOKUP(Tabelle_ExterneDaten_111[[#This Row],[DayCounterLU]],DayCounterLookup,2,FALSE),"")</f>
        <v>30/360</v>
      </c>
      <c r="AB11" s="2" t="str">
        <f>IF(Tabelle_ExterneDaten_111[[#This Row],[NotionalInitialExchangeLU]]&lt;&gt;"",VLOOKUP(Tabelle_ExterneDaten_111[[#This Row],[NotionalInitialExchangeLU]],NotionalInitialExchangeLookup,2,FALSE),"")</f>
        <v>Y</v>
      </c>
      <c r="AC11" s="2" t="str">
        <f>IF(Tabelle_ExterneDaten_111[[#This Row],[NotionalFinalExchangeLU]]&lt;&gt;"",VLOOKUP(Tabelle_ExterneDaten_111[[#This Row],[NotionalFinalExchangeLU]],NotionalFinalExchangeLookup,2,FALSE),"")</f>
        <v>Y</v>
      </c>
      <c r="AD11" s="2" t="str">
        <f>IF(Tabelle_ExterneDaten_111[[#This Row],[NotionalAmortizingExchangeLU]]&lt;&gt;"",VLOOKUP(Tabelle_ExterneDaten_111[[#This Row],[NotionalAmortizingExchangeLU]],NotionalAmortizingExchangeLookup,2,FALSE),"")</f>
        <v/>
      </c>
      <c r="AE11" s="2" t="str">
        <f>IF(Tabelle_ExterneDaten_111[[#This Row],[FXResetForeignCurrencyLU]]&lt;&gt;"",VLOOKUP(Tabelle_ExterneDaten_111[[#This Row],[FXResetForeignCurrencyLU]],FXResetForeignCurrencyLookup,2,FALSE),"")</f>
        <v/>
      </c>
      <c r="AF11" s="2" t="str">
        <f>IF(Tabelle_ExterneDaten_111[[#This Row],[FXResetFXIndexLU]]&lt;&gt;"",VLOOKUP(Tabelle_ExterneDaten_111[[#This Row],[FXResetFXIndexLU]],FXResetFXIndexLookup,2,FALSE),"")</f>
        <v/>
      </c>
      <c r="AG11" s="2" t="str">
        <f>IF(Tabelle_ExterneDaten_111[[#This Row],[FloatingLegIndexNameLU]]&lt;&gt;"",VLOOKUP(Tabelle_ExterneDaten_111[[#This Row],[FloatingLegIndexNameLU]],FloatingLegIndexNameLookup,2,FALSE),"")</f>
        <v/>
      </c>
      <c r="AH11" s="2" t="str">
        <f>IF(Tabelle_ExterneDaten_111[[#This Row],[FloatingLegIsInArrearsLU]]&lt;&gt;"",VLOOKUP(Tabelle_ExterneDaten_111[[#This Row],[FloatingLegIsInArrearsLU]],FloatingLegIsInArrearsLookup,2,FALSE),"")</f>
        <v/>
      </c>
      <c r="AI11" s="2" t="str">
        <f>IF(Tabelle_ExterneDaten_111[[#This Row],[FloatingLegIsAveragedLU]]&lt;&gt;"",VLOOKUP(Tabelle_ExterneDaten_111[[#This Row],[FloatingLegIsAveragedLU]],FloatingLegIsAveragedLookup,2,FALSE),"")</f>
        <v/>
      </c>
      <c r="AJ11" s="2" t="str">
        <f>IF(Tabelle_ExterneDaten_111[[#This Row],[FloatingLegIsNotResettingXCCYLU]]&lt;&gt;"",VLOOKUP(Tabelle_ExterneDaten_111[[#This Row],[FloatingLegIsNotResettingXCCYLU]],FloatingLegIsNotResettingXCCYLookup,2,FALSE),"")</f>
        <v/>
      </c>
    </row>
    <row r="12" spans="1:36" x14ac:dyDescent="0.25">
      <c r="B12" s="2">
        <v>11</v>
      </c>
      <c r="C12" s="2" t="s">
        <v>442</v>
      </c>
      <c r="D12" s="2" t="s">
        <v>43</v>
      </c>
      <c r="E12" s="2" t="s">
        <v>90</v>
      </c>
      <c r="F12" s="2" t="s">
        <v>21</v>
      </c>
      <c r="G12" s="2" t="s">
        <v>93</v>
      </c>
      <c r="H12" s="2" t="s">
        <v>98</v>
      </c>
      <c r="I12" s="2" t="s">
        <v>577</v>
      </c>
      <c r="J12" s="2" t="s">
        <v>577</v>
      </c>
      <c r="K12" s="2"/>
      <c r="L12" s="2"/>
      <c r="M12" s="2"/>
      <c r="N12" s="2"/>
      <c r="O12" s="2"/>
      <c r="P12" s="2"/>
      <c r="Q12" s="2"/>
      <c r="R12" s="2"/>
      <c r="S12" s="2"/>
      <c r="T12" s="2"/>
      <c r="U12" s="2"/>
      <c r="V12" s="2" t="e">
        <f>IF(Tabelle_ExterneDaten_111[[#This Row],[TradeIdLU]]&lt;&gt;"",VLOOKUP(Tabelle_ExterneDaten_111[[#This Row],[TradeIdLU]],TradeIdLookup,2,FALSE),"")</f>
        <v>#N/A</v>
      </c>
      <c r="W12" s="2" t="str">
        <f>IF(Tabelle_ExterneDaten_111[[#This Row],[PayerLU]]&lt;&gt;"",VLOOKUP(Tabelle_ExterneDaten_111[[#This Row],[PayerLU]],PayerLookup,2,FALSE),"")</f>
        <v>TRUE</v>
      </c>
      <c r="X12" s="2" t="str">
        <f>IF(Tabelle_ExterneDaten_111[[#This Row],[LegTypeLU]]&lt;&gt;"",VLOOKUP(Tabelle_ExterneDaten_111[[#This Row],[LegTypeLU]],LegTypeLookup,2,FALSE),"")</f>
        <v>Fixed</v>
      </c>
      <c r="Y12" s="2" t="str">
        <f>IF(Tabelle_ExterneDaten_111[[#This Row],[CurrencyLU]]&lt;&gt;"",VLOOKUP(Tabelle_ExterneDaten_111[[#This Row],[CurrencyLU]],CurrencyLookup,2,FALSE),"")</f>
        <v>EUR</v>
      </c>
      <c r="Z12" s="2" t="str">
        <f>IF(Tabelle_ExterneDaten_111[[#This Row],[PaymentConventionLU]]&lt;&gt;"",VLOOKUP(Tabelle_ExterneDaten_111[[#This Row],[PaymentConventionLU]],PaymentConventionLookup,2,FALSE),"")</f>
        <v>F</v>
      </c>
      <c r="AA12" s="2" t="str">
        <f>IF(Tabelle_ExterneDaten_111[[#This Row],[DayCounterLU]]&lt;&gt;"",VLOOKUP(Tabelle_ExterneDaten_111[[#This Row],[DayCounterLU]],DayCounterLookup,2,FALSE),"")</f>
        <v>30/360</v>
      </c>
      <c r="AB12" s="2" t="str">
        <f>IF(Tabelle_ExterneDaten_111[[#This Row],[NotionalInitialExchangeLU]]&lt;&gt;"",VLOOKUP(Tabelle_ExterneDaten_111[[#This Row],[NotionalInitialExchangeLU]],NotionalInitialExchangeLookup,2,FALSE),"")</f>
        <v>Y</v>
      </c>
      <c r="AC12" s="2" t="str">
        <f>IF(Tabelle_ExterneDaten_111[[#This Row],[NotionalFinalExchangeLU]]&lt;&gt;"",VLOOKUP(Tabelle_ExterneDaten_111[[#This Row],[NotionalFinalExchangeLU]],NotionalFinalExchangeLookup,2,FALSE),"")</f>
        <v>Y</v>
      </c>
      <c r="AD12" s="2" t="str">
        <f>IF(Tabelle_ExterneDaten_111[[#This Row],[NotionalAmortizingExchangeLU]]&lt;&gt;"",VLOOKUP(Tabelle_ExterneDaten_111[[#This Row],[NotionalAmortizingExchangeLU]],NotionalAmortizingExchangeLookup,2,FALSE),"")</f>
        <v/>
      </c>
      <c r="AE12" s="2" t="str">
        <f>IF(Tabelle_ExterneDaten_111[[#This Row],[FXResetForeignCurrencyLU]]&lt;&gt;"",VLOOKUP(Tabelle_ExterneDaten_111[[#This Row],[FXResetForeignCurrencyLU]],FXResetForeignCurrencyLookup,2,FALSE),"")</f>
        <v/>
      </c>
      <c r="AF12" s="2" t="str">
        <f>IF(Tabelle_ExterneDaten_111[[#This Row],[FXResetFXIndexLU]]&lt;&gt;"",VLOOKUP(Tabelle_ExterneDaten_111[[#This Row],[FXResetFXIndexLU]],FXResetFXIndexLookup,2,FALSE),"")</f>
        <v/>
      </c>
      <c r="AG12" s="2" t="str">
        <f>IF(Tabelle_ExterneDaten_111[[#This Row],[FloatingLegIndexNameLU]]&lt;&gt;"",VLOOKUP(Tabelle_ExterneDaten_111[[#This Row],[FloatingLegIndexNameLU]],FloatingLegIndexNameLookup,2,FALSE),"")</f>
        <v/>
      </c>
      <c r="AH12" s="2" t="str">
        <f>IF(Tabelle_ExterneDaten_111[[#This Row],[FloatingLegIsInArrearsLU]]&lt;&gt;"",VLOOKUP(Tabelle_ExterneDaten_111[[#This Row],[FloatingLegIsInArrearsLU]],FloatingLegIsInArrearsLookup,2,FALSE),"")</f>
        <v/>
      </c>
      <c r="AI12" s="2" t="str">
        <f>IF(Tabelle_ExterneDaten_111[[#This Row],[FloatingLegIsAveragedLU]]&lt;&gt;"",VLOOKUP(Tabelle_ExterneDaten_111[[#This Row],[FloatingLegIsAveragedLU]],FloatingLegIsAveragedLookup,2,FALSE),"")</f>
        <v/>
      </c>
      <c r="AJ12" s="2" t="str">
        <f>IF(Tabelle_ExterneDaten_111[[#This Row],[FloatingLegIsNotResettingXCCYLU]]&lt;&gt;"",VLOOKUP(Tabelle_ExterneDaten_111[[#This Row],[FloatingLegIsNotResettingXCCYLU]],FloatingLegIsNotResettingXCCYLookup,2,FALSE),"")</f>
        <v/>
      </c>
    </row>
    <row r="13" spans="1:36" x14ac:dyDescent="0.25">
      <c r="B13" s="2">
        <v>12</v>
      </c>
      <c r="C13" s="2" t="s">
        <v>442</v>
      </c>
      <c r="D13" s="2" t="s">
        <v>42</v>
      </c>
      <c r="E13" s="2" t="s">
        <v>90</v>
      </c>
      <c r="F13" s="2" t="s">
        <v>346</v>
      </c>
      <c r="G13" s="2" t="s">
        <v>93</v>
      </c>
      <c r="H13" s="2" t="s">
        <v>98</v>
      </c>
      <c r="I13" s="2" t="s">
        <v>577</v>
      </c>
      <c r="J13" s="2" t="s">
        <v>577</v>
      </c>
      <c r="K13" s="2"/>
      <c r="L13" s="2"/>
      <c r="M13" s="2"/>
      <c r="N13" s="2"/>
      <c r="O13" s="2"/>
      <c r="P13" s="2"/>
      <c r="Q13" s="2"/>
      <c r="R13" s="2"/>
      <c r="S13" s="2"/>
      <c r="T13" s="2"/>
      <c r="U13" s="2"/>
      <c r="V13" s="2" t="e">
        <f>IF(Tabelle_ExterneDaten_111[[#This Row],[TradeIdLU]]&lt;&gt;"",VLOOKUP(Tabelle_ExterneDaten_111[[#This Row],[TradeIdLU]],TradeIdLookup,2,FALSE),"")</f>
        <v>#N/A</v>
      </c>
      <c r="W13" s="2" t="str">
        <f>IF(Tabelle_ExterneDaten_111[[#This Row],[PayerLU]]&lt;&gt;"",VLOOKUP(Tabelle_ExterneDaten_111[[#This Row],[PayerLU]],PayerLookup,2,FALSE),"")</f>
        <v>FALSE</v>
      </c>
      <c r="X13" s="2" t="str">
        <f>IF(Tabelle_ExterneDaten_111[[#This Row],[LegTypeLU]]&lt;&gt;"",VLOOKUP(Tabelle_ExterneDaten_111[[#This Row],[LegTypeLU]],LegTypeLookup,2,FALSE),"")</f>
        <v>Fixed</v>
      </c>
      <c r="Y13" s="2" t="str">
        <f>IF(Tabelle_ExterneDaten_111[[#This Row],[CurrencyLU]]&lt;&gt;"",VLOOKUP(Tabelle_ExterneDaten_111[[#This Row],[CurrencyLU]],CurrencyLookup,2,FALSE),"")</f>
        <v>CAD</v>
      </c>
      <c r="Z13" s="2" t="str">
        <f>IF(Tabelle_ExterneDaten_111[[#This Row],[PaymentConventionLU]]&lt;&gt;"",VLOOKUP(Tabelle_ExterneDaten_111[[#This Row],[PaymentConventionLU]],PaymentConventionLookup,2,FALSE),"")</f>
        <v>F</v>
      </c>
      <c r="AA13" s="2" t="str">
        <f>IF(Tabelle_ExterneDaten_111[[#This Row],[DayCounterLU]]&lt;&gt;"",VLOOKUP(Tabelle_ExterneDaten_111[[#This Row],[DayCounterLU]],DayCounterLookup,2,FALSE),"")</f>
        <v>30/360</v>
      </c>
      <c r="AB13" s="2" t="str">
        <f>IF(Tabelle_ExterneDaten_111[[#This Row],[NotionalInitialExchangeLU]]&lt;&gt;"",VLOOKUP(Tabelle_ExterneDaten_111[[#This Row],[NotionalInitialExchangeLU]],NotionalInitialExchangeLookup,2,FALSE),"")</f>
        <v>Y</v>
      </c>
      <c r="AC13" s="2" t="str">
        <f>IF(Tabelle_ExterneDaten_111[[#This Row],[NotionalFinalExchangeLU]]&lt;&gt;"",VLOOKUP(Tabelle_ExterneDaten_111[[#This Row],[NotionalFinalExchangeLU]],NotionalFinalExchangeLookup,2,FALSE),"")</f>
        <v>Y</v>
      </c>
      <c r="AD13" s="2" t="str">
        <f>IF(Tabelle_ExterneDaten_111[[#This Row],[NotionalAmortizingExchangeLU]]&lt;&gt;"",VLOOKUP(Tabelle_ExterneDaten_111[[#This Row],[NotionalAmortizingExchangeLU]],NotionalAmortizingExchangeLookup,2,FALSE),"")</f>
        <v/>
      </c>
      <c r="AE13" s="2" t="str">
        <f>IF(Tabelle_ExterneDaten_111[[#This Row],[FXResetForeignCurrencyLU]]&lt;&gt;"",VLOOKUP(Tabelle_ExterneDaten_111[[#This Row],[FXResetForeignCurrencyLU]],FXResetForeignCurrencyLookup,2,FALSE),"")</f>
        <v/>
      </c>
      <c r="AF13" s="2" t="str">
        <f>IF(Tabelle_ExterneDaten_111[[#This Row],[FXResetFXIndexLU]]&lt;&gt;"",VLOOKUP(Tabelle_ExterneDaten_111[[#This Row],[FXResetFXIndexLU]],FXResetFXIndexLookup,2,FALSE),"")</f>
        <v/>
      </c>
      <c r="AG13" s="2" t="str">
        <f>IF(Tabelle_ExterneDaten_111[[#This Row],[FloatingLegIndexNameLU]]&lt;&gt;"",VLOOKUP(Tabelle_ExterneDaten_111[[#This Row],[FloatingLegIndexNameLU]],FloatingLegIndexNameLookup,2,FALSE),"")</f>
        <v/>
      </c>
      <c r="AH13" s="2" t="str">
        <f>IF(Tabelle_ExterneDaten_111[[#This Row],[FloatingLegIsInArrearsLU]]&lt;&gt;"",VLOOKUP(Tabelle_ExterneDaten_111[[#This Row],[FloatingLegIsInArrearsLU]],FloatingLegIsInArrearsLookup,2,FALSE),"")</f>
        <v/>
      </c>
      <c r="AI13" s="2" t="str">
        <f>IF(Tabelle_ExterneDaten_111[[#This Row],[FloatingLegIsAveragedLU]]&lt;&gt;"",VLOOKUP(Tabelle_ExterneDaten_111[[#This Row],[FloatingLegIsAveragedLU]],FloatingLegIsAveragedLookup,2,FALSE),"")</f>
        <v/>
      </c>
      <c r="AJ13" s="2" t="str">
        <f>IF(Tabelle_ExterneDaten_111[[#This Row],[FloatingLegIsNotResettingXCCYLU]]&lt;&gt;"",VLOOKUP(Tabelle_ExterneDaten_111[[#This Row],[FloatingLegIsNotResettingXCCYLU]],FloatingLegIsNotResettingXCCYLookup,2,FALSE),"")</f>
        <v/>
      </c>
    </row>
    <row r="14" spans="1:36" x14ac:dyDescent="0.25">
      <c r="B14" s="2">
        <v>13</v>
      </c>
      <c r="C14" s="2" t="s">
        <v>444</v>
      </c>
      <c r="D14" s="2" t="s">
        <v>43</v>
      </c>
      <c r="E14" s="2" t="s">
        <v>90</v>
      </c>
      <c r="F14" s="2" t="s">
        <v>21</v>
      </c>
      <c r="G14" s="2" t="s">
        <v>93</v>
      </c>
      <c r="H14" s="2" t="s">
        <v>98</v>
      </c>
      <c r="I14" s="2" t="s">
        <v>577</v>
      </c>
      <c r="J14" s="2" t="s">
        <v>577</v>
      </c>
      <c r="K14" s="2"/>
      <c r="L14" s="2"/>
      <c r="M14" s="2"/>
      <c r="N14" s="2"/>
      <c r="O14" s="2"/>
      <c r="P14" s="2"/>
      <c r="Q14" s="2"/>
      <c r="R14" s="2"/>
      <c r="S14" s="2"/>
      <c r="T14" s="2"/>
      <c r="U14" s="2"/>
      <c r="V14" s="2" t="e">
        <f>IF(Tabelle_ExterneDaten_111[[#This Row],[TradeIdLU]]&lt;&gt;"",VLOOKUP(Tabelle_ExterneDaten_111[[#This Row],[TradeIdLU]],TradeIdLookup,2,FALSE),"")</f>
        <v>#N/A</v>
      </c>
      <c r="W14" s="2" t="str">
        <f>IF(Tabelle_ExterneDaten_111[[#This Row],[PayerLU]]&lt;&gt;"",VLOOKUP(Tabelle_ExterneDaten_111[[#This Row],[PayerLU]],PayerLookup,2,FALSE),"")</f>
        <v>TRUE</v>
      </c>
      <c r="X14" s="2" t="str">
        <f>IF(Tabelle_ExterneDaten_111[[#This Row],[LegTypeLU]]&lt;&gt;"",VLOOKUP(Tabelle_ExterneDaten_111[[#This Row],[LegTypeLU]],LegTypeLookup,2,FALSE),"")</f>
        <v>Fixed</v>
      </c>
      <c r="Y14" s="2" t="str">
        <f>IF(Tabelle_ExterneDaten_111[[#This Row],[CurrencyLU]]&lt;&gt;"",VLOOKUP(Tabelle_ExterneDaten_111[[#This Row],[CurrencyLU]],CurrencyLookup,2,FALSE),"")</f>
        <v>EUR</v>
      </c>
      <c r="Z14" s="2" t="str">
        <f>IF(Tabelle_ExterneDaten_111[[#This Row],[PaymentConventionLU]]&lt;&gt;"",VLOOKUP(Tabelle_ExterneDaten_111[[#This Row],[PaymentConventionLU]],PaymentConventionLookup,2,FALSE),"")</f>
        <v>F</v>
      </c>
      <c r="AA14" s="2" t="str">
        <f>IF(Tabelle_ExterneDaten_111[[#This Row],[DayCounterLU]]&lt;&gt;"",VLOOKUP(Tabelle_ExterneDaten_111[[#This Row],[DayCounterLU]],DayCounterLookup,2,FALSE),"")</f>
        <v>30/360</v>
      </c>
      <c r="AB14" s="2" t="str">
        <f>IF(Tabelle_ExterneDaten_111[[#This Row],[NotionalInitialExchangeLU]]&lt;&gt;"",VLOOKUP(Tabelle_ExterneDaten_111[[#This Row],[NotionalInitialExchangeLU]],NotionalInitialExchangeLookup,2,FALSE),"")</f>
        <v>Y</v>
      </c>
      <c r="AC14" s="2" t="str">
        <f>IF(Tabelle_ExterneDaten_111[[#This Row],[NotionalFinalExchangeLU]]&lt;&gt;"",VLOOKUP(Tabelle_ExterneDaten_111[[#This Row],[NotionalFinalExchangeLU]],NotionalFinalExchangeLookup,2,FALSE),"")</f>
        <v>Y</v>
      </c>
      <c r="AD14" s="2" t="str">
        <f>IF(Tabelle_ExterneDaten_111[[#This Row],[NotionalAmortizingExchangeLU]]&lt;&gt;"",VLOOKUP(Tabelle_ExterneDaten_111[[#This Row],[NotionalAmortizingExchangeLU]],NotionalAmortizingExchangeLookup,2,FALSE),"")</f>
        <v/>
      </c>
      <c r="AE14" s="2" t="str">
        <f>IF(Tabelle_ExterneDaten_111[[#This Row],[FXResetForeignCurrencyLU]]&lt;&gt;"",VLOOKUP(Tabelle_ExterneDaten_111[[#This Row],[FXResetForeignCurrencyLU]],FXResetForeignCurrencyLookup,2,FALSE),"")</f>
        <v/>
      </c>
      <c r="AF14" s="2" t="str">
        <f>IF(Tabelle_ExterneDaten_111[[#This Row],[FXResetFXIndexLU]]&lt;&gt;"",VLOOKUP(Tabelle_ExterneDaten_111[[#This Row],[FXResetFXIndexLU]],FXResetFXIndexLookup,2,FALSE),"")</f>
        <v/>
      </c>
      <c r="AG14" s="2" t="str">
        <f>IF(Tabelle_ExterneDaten_111[[#This Row],[FloatingLegIndexNameLU]]&lt;&gt;"",VLOOKUP(Tabelle_ExterneDaten_111[[#This Row],[FloatingLegIndexNameLU]],FloatingLegIndexNameLookup,2,FALSE),"")</f>
        <v/>
      </c>
      <c r="AH14" s="2" t="str">
        <f>IF(Tabelle_ExterneDaten_111[[#This Row],[FloatingLegIsInArrearsLU]]&lt;&gt;"",VLOOKUP(Tabelle_ExterneDaten_111[[#This Row],[FloatingLegIsInArrearsLU]],FloatingLegIsInArrearsLookup,2,FALSE),"")</f>
        <v/>
      </c>
      <c r="AI14" s="2" t="str">
        <f>IF(Tabelle_ExterneDaten_111[[#This Row],[FloatingLegIsAveragedLU]]&lt;&gt;"",VLOOKUP(Tabelle_ExterneDaten_111[[#This Row],[FloatingLegIsAveragedLU]],FloatingLegIsAveragedLookup,2,FALSE),"")</f>
        <v/>
      </c>
      <c r="AJ14" s="2" t="str">
        <f>IF(Tabelle_ExterneDaten_111[[#This Row],[FloatingLegIsNotResettingXCCYLU]]&lt;&gt;"",VLOOKUP(Tabelle_ExterneDaten_111[[#This Row],[FloatingLegIsNotResettingXCCYLU]],FloatingLegIsNotResettingXCCYLookup,2,FALSE),"")</f>
        <v/>
      </c>
    </row>
    <row r="15" spans="1:36" x14ac:dyDescent="0.25">
      <c r="B15" s="2">
        <v>14</v>
      </c>
      <c r="C15" s="2" t="s">
        <v>444</v>
      </c>
      <c r="D15" s="2" t="s">
        <v>42</v>
      </c>
      <c r="E15" s="2" t="s">
        <v>90</v>
      </c>
      <c r="F15" s="2" t="s">
        <v>346</v>
      </c>
      <c r="G15" s="2" t="s">
        <v>93</v>
      </c>
      <c r="H15" s="2" t="s">
        <v>98</v>
      </c>
      <c r="I15" s="2" t="s">
        <v>577</v>
      </c>
      <c r="J15" s="2" t="s">
        <v>577</v>
      </c>
      <c r="K15" s="2"/>
      <c r="L15" s="2"/>
      <c r="M15" s="2"/>
      <c r="N15" s="2"/>
      <c r="O15" s="2"/>
      <c r="P15" s="2"/>
      <c r="Q15" s="2"/>
      <c r="R15" s="2"/>
      <c r="S15" s="2"/>
      <c r="T15" s="2"/>
      <c r="U15" s="2"/>
      <c r="V15" s="2" t="e">
        <f>IF(Tabelle_ExterneDaten_111[[#This Row],[TradeIdLU]]&lt;&gt;"",VLOOKUP(Tabelle_ExterneDaten_111[[#This Row],[TradeIdLU]],TradeIdLookup,2,FALSE),"")</f>
        <v>#N/A</v>
      </c>
      <c r="W15" s="2" t="str">
        <f>IF(Tabelle_ExterneDaten_111[[#This Row],[PayerLU]]&lt;&gt;"",VLOOKUP(Tabelle_ExterneDaten_111[[#This Row],[PayerLU]],PayerLookup,2,FALSE),"")</f>
        <v>FALSE</v>
      </c>
      <c r="X15" s="2" t="str">
        <f>IF(Tabelle_ExterneDaten_111[[#This Row],[LegTypeLU]]&lt;&gt;"",VLOOKUP(Tabelle_ExterneDaten_111[[#This Row],[LegTypeLU]],LegTypeLookup,2,FALSE),"")</f>
        <v>Fixed</v>
      </c>
      <c r="Y15" s="2" t="str">
        <f>IF(Tabelle_ExterneDaten_111[[#This Row],[CurrencyLU]]&lt;&gt;"",VLOOKUP(Tabelle_ExterneDaten_111[[#This Row],[CurrencyLU]],CurrencyLookup,2,FALSE),"")</f>
        <v>CAD</v>
      </c>
      <c r="Z15" s="2" t="str">
        <f>IF(Tabelle_ExterneDaten_111[[#This Row],[PaymentConventionLU]]&lt;&gt;"",VLOOKUP(Tabelle_ExterneDaten_111[[#This Row],[PaymentConventionLU]],PaymentConventionLookup,2,FALSE),"")</f>
        <v>F</v>
      </c>
      <c r="AA15" s="2" t="str">
        <f>IF(Tabelle_ExterneDaten_111[[#This Row],[DayCounterLU]]&lt;&gt;"",VLOOKUP(Tabelle_ExterneDaten_111[[#This Row],[DayCounterLU]],DayCounterLookup,2,FALSE),"")</f>
        <v>30/360</v>
      </c>
      <c r="AB15" s="2" t="str">
        <f>IF(Tabelle_ExterneDaten_111[[#This Row],[NotionalInitialExchangeLU]]&lt;&gt;"",VLOOKUP(Tabelle_ExterneDaten_111[[#This Row],[NotionalInitialExchangeLU]],NotionalInitialExchangeLookup,2,FALSE),"")</f>
        <v>Y</v>
      </c>
      <c r="AC15" s="2" t="str">
        <f>IF(Tabelle_ExterneDaten_111[[#This Row],[NotionalFinalExchangeLU]]&lt;&gt;"",VLOOKUP(Tabelle_ExterneDaten_111[[#This Row],[NotionalFinalExchangeLU]],NotionalFinalExchangeLookup,2,FALSE),"")</f>
        <v>Y</v>
      </c>
      <c r="AD15" s="2" t="str">
        <f>IF(Tabelle_ExterneDaten_111[[#This Row],[NotionalAmortizingExchangeLU]]&lt;&gt;"",VLOOKUP(Tabelle_ExterneDaten_111[[#This Row],[NotionalAmortizingExchangeLU]],NotionalAmortizingExchangeLookup,2,FALSE),"")</f>
        <v/>
      </c>
      <c r="AE15" s="2" t="str">
        <f>IF(Tabelle_ExterneDaten_111[[#This Row],[FXResetForeignCurrencyLU]]&lt;&gt;"",VLOOKUP(Tabelle_ExterneDaten_111[[#This Row],[FXResetForeignCurrencyLU]],FXResetForeignCurrencyLookup,2,FALSE),"")</f>
        <v/>
      </c>
      <c r="AF15" s="2" t="str">
        <f>IF(Tabelle_ExterneDaten_111[[#This Row],[FXResetFXIndexLU]]&lt;&gt;"",VLOOKUP(Tabelle_ExterneDaten_111[[#This Row],[FXResetFXIndexLU]],FXResetFXIndexLookup,2,FALSE),"")</f>
        <v/>
      </c>
      <c r="AG15" s="2" t="str">
        <f>IF(Tabelle_ExterneDaten_111[[#This Row],[FloatingLegIndexNameLU]]&lt;&gt;"",VLOOKUP(Tabelle_ExterneDaten_111[[#This Row],[FloatingLegIndexNameLU]],FloatingLegIndexNameLookup,2,FALSE),"")</f>
        <v/>
      </c>
      <c r="AH15" s="2" t="str">
        <f>IF(Tabelle_ExterneDaten_111[[#This Row],[FloatingLegIsInArrearsLU]]&lt;&gt;"",VLOOKUP(Tabelle_ExterneDaten_111[[#This Row],[FloatingLegIsInArrearsLU]],FloatingLegIsInArrearsLookup,2,FALSE),"")</f>
        <v/>
      </c>
      <c r="AI15" s="2" t="str">
        <f>IF(Tabelle_ExterneDaten_111[[#This Row],[FloatingLegIsAveragedLU]]&lt;&gt;"",VLOOKUP(Tabelle_ExterneDaten_111[[#This Row],[FloatingLegIsAveragedLU]],FloatingLegIsAveragedLookup,2,FALSE),"")</f>
        <v/>
      </c>
      <c r="AJ15" s="2" t="str">
        <f>IF(Tabelle_ExterneDaten_111[[#This Row],[FloatingLegIsNotResettingXCCYLU]]&lt;&gt;"",VLOOKUP(Tabelle_ExterneDaten_111[[#This Row],[FloatingLegIsNotResettingXCCYLU]],FloatingLegIsNotResettingXCCYLookup,2,FALSE),"")</f>
        <v/>
      </c>
    </row>
    <row r="16" spans="1:36" x14ac:dyDescent="0.25">
      <c r="B16" s="2">
        <v>15</v>
      </c>
      <c r="C16" s="2" t="s">
        <v>446</v>
      </c>
      <c r="D16" s="2" t="s">
        <v>42</v>
      </c>
      <c r="E16" s="2" t="s">
        <v>90</v>
      </c>
      <c r="F16" s="2" t="s">
        <v>346</v>
      </c>
      <c r="G16" s="2" t="s">
        <v>93</v>
      </c>
      <c r="H16" s="2" t="s">
        <v>98</v>
      </c>
      <c r="I16" s="2" t="s">
        <v>577</v>
      </c>
      <c r="J16" s="2" t="s">
        <v>577</v>
      </c>
      <c r="K16" s="2"/>
      <c r="L16" s="2"/>
      <c r="M16" s="2"/>
      <c r="N16" s="2"/>
      <c r="O16" s="2"/>
      <c r="P16" s="2"/>
      <c r="Q16" s="2"/>
      <c r="R16" s="2"/>
      <c r="S16" s="2"/>
      <c r="T16" s="2"/>
      <c r="U16" s="2"/>
      <c r="V16" s="2" t="e">
        <f>IF(Tabelle_ExterneDaten_111[[#This Row],[TradeIdLU]]&lt;&gt;"",VLOOKUP(Tabelle_ExterneDaten_111[[#This Row],[TradeIdLU]],TradeIdLookup,2,FALSE),"")</f>
        <v>#N/A</v>
      </c>
      <c r="W16" s="2" t="str">
        <f>IF(Tabelle_ExterneDaten_111[[#This Row],[PayerLU]]&lt;&gt;"",VLOOKUP(Tabelle_ExterneDaten_111[[#This Row],[PayerLU]],PayerLookup,2,FALSE),"")</f>
        <v>FALSE</v>
      </c>
      <c r="X16" s="2" t="str">
        <f>IF(Tabelle_ExterneDaten_111[[#This Row],[LegTypeLU]]&lt;&gt;"",VLOOKUP(Tabelle_ExterneDaten_111[[#This Row],[LegTypeLU]],LegTypeLookup,2,FALSE),"")</f>
        <v>Fixed</v>
      </c>
      <c r="Y16" s="2" t="str">
        <f>IF(Tabelle_ExterneDaten_111[[#This Row],[CurrencyLU]]&lt;&gt;"",VLOOKUP(Tabelle_ExterneDaten_111[[#This Row],[CurrencyLU]],CurrencyLookup,2,FALSE),"")</f>
        <v>CAD</v>
      </c>
      <c r="Z16" s="2" t="str">
        <f>IF(Tabelle_ExterneDaten_111[[#This Row],[PaymentConventionLU]]&lt;&gt;"",VLOOKUP(Tabelle_ExterneDaten_111[[#This Row],[PaymentConventionLU]],PaymentConventionLookup,2,FALSE),"")</f>
        <v>F</v>
      </c>
      <c r="AA16" s="2" t="str">
        <f>IF(Tabelle_ExterneDaten_111[[#This Row],[DayCounterLU]]&lt;&gt;"",VLOOKUP(Tabelle_ExterneDaten_111[[#This Row],[DayCounterLU]],DayCounterLookup,2,FALSE),"")</f>
        <v>30/360</v>
      </c>
      <c r="AB16" s="2" t="str">
        <f>IF(Tabelle_ExterneDaten_111[[#This Row],[NotionalInitialExchangeLU]]&lt;&gt;"",VLOOKUP(Tabelle_ExterneDaten_111[[#This Row],[NotionalInitialExchangeLU]],NotionalInitialExchangeLookup,2,FALSE),"")</f>
        <v>Y</v>
      </c>
      <c r="AC16" s="2" t="str">
        <f>IF(Tabelle_ExterneDaten_111[[#This Row],[NotionalFinalExchangeLU]]&lt;&gt;"",VLOOKUP(Tabelle_ExterneDaten_111[[#This Row],[NotionalFinalExchangeLU]],NotionalFinalExchangeLookup,2,FALSE),"")</f>
        <v>Y</v>
      </c>
      <c r="AD16" s="2" t="str">
        <f>IF(Tabelle_ExterneDaten_111[[#This Row],[NotionalAmortizingExchangeLU]]&lt;&gt;"",VLOOKUP(Tabelle_ExterneDaten_111[[#This Row],[NotionalAmortizingExchangeLU]],NotionalAmortizingExchangeLookup,2,FALSE),"")</f>
        <v/>
      </c>
      <c r="AE16" s="2" t="str">
        <f>IF(Tabelle_ExterneDaten_111[[#This Row],[FXResetForeignCurrencyLU]]&lt;&gt;"",VLOOKUP(Tabelle_ExterneDaten_111[[#This Row],[FXResetForeignCurrencyLU]],FXResetForeignCurrencyLookup,2,FALSE),"")</f>
        <v/>
      </c>
      <c r="AF16" s="2" t="str">
        <f>IF(Tabelle_ExterneDaten_111[[#This Row],[FXResetFXIndexLU]]&lt;&gt;"",VLOOKUP(Tabelle_ExterneDaten_111[[#This Row],[FXResetFXIndexLU]],FXResetFXIndexLookup,2,FALSE),"")</f>
        <v/>
      </c>
      <c r="AG16" s="2" t="str">
        <f>IF(Tabelle_ExterneDaten_111[[#This Row],[FloatingLegIndexNameLU]]&lt;&gt;"",VLOOKUP(Tabelle_ExterneDaten_111[[#This Row],[FloatingLegIndexNameLU]],FloatingLegIndexNameLookup,2,FALSE),"")</f>
        <v/>
      </c>
      <c r="AH16" s="2" t="str">
        <f>IF(Tabelle_ExterneDaten_111[[#This Row],[FloatingLegIsInArrearsLU]]&lt;&gt;"",VLOOKUP(Tabelle_ExterneDaten_111[[#This Row],[FloatingLegIsInArrearsLU]],FloatingLegIsInArrearsLookup,2,FALSE),"")</f>
        <v/>
      </c>
      <c r="AI16" s="2" t="str">
        <f>IF(Tabelle_ExterneDaten_111[[#This Row],[FloatingLegIsAveragedLU]]&lt;&gt;"",VLOOKUP(Tabelle_ExterneDaten_111[[#This Row],[FloatingLegIsAveragedLU]],FloatingLegIsAveragedLookup,2,FALSE),"")</f>
        <v/>
      </c>
      <c r="AJ16" s="2" t="str">
        <f>IF(Tabelle_ExterneDaten_111[[#This Row],[FloatingLegIsNotResettingXCCYLU]]&lt;&gt;"",VLOOKUP(Tabelle_ExterneDaten_111[[#This Row],[FloatingLegIsNotResettingXCCYLU]],FloatingLegIsNotResettingXCCYLookup,2,FALSE),"")</f>
        <v/>
      </c>
    </row>
    <row r="17" spans="2:36" x14ac:dyDescent="0.25">
      <c r="B17" s="2">
        <v>16</v>
      </c>
      <c r="C17" s="2" t="s">
        <v>446</v>
      </c>
      <c r="D17" s="2" t="s">
        <v>43</v>
      </c>
      <c r="E17" s="2" t="s">
        <v>90</v>
      </c>
      <c r="F17" s="2" t="s">
        <v>21</v>
      </c>
      <c r="G17" s="2" t="s">
        <v>93</v>
      </c>
      <c r="H17" s="2" t="s">
        <v>98</v>
      </c>
      <c r="I17" s="2" t="s">
        <v>577</v>
      </c>
      <c r="J17" s="2" t="s">
        <v>577</v>
      </c>
      <c r="K17" s="2"/>
      <c r="L17" s="2"/>
      <c r="M17" s="2"/>
      <c r="N17" s="2"/>
      <c r="O17" s="2"/>
      <c r="P17" s="2"/>
      <c r="Q17" s="2"/>
      <c r="R17" s="2"/>
      <c r="S17" s="2"/>
      <c r="T17" s="2"/>
      <c r="U17" s="2"/>
      <c r="V17" s="2" t="e">
        <f>IF(Tabelle_ExterneDaten_111[[#This Row],[TradeIdLU]]&lt;&gt;"",VLOOKUP(Tabelle_ExterneDaten_111[[#This Row],[TradeIdLU]],TradeIdLookup,2,FALSE),"")</f>
        <v>#N/A</v>
      </c>
      <c r="W17" s="2" t="str">
        <f>IF(Tabelle_ExterneDaten_111[[#This Row],[PayerLU]]&lt;&gt;"",VLOOKUP(Tabelle_ExterneDaten_111[[#This Row],[PayerLU]],PayerLookup,2,FALSE),"")</f>
        <v>TRUE</v>
      </c>
      <c r="X17" s="2" t="str">
        <f>IF(Tabelle_ExterneDaten_111[[#This Row],[LegTypeLU]]&lt;&gt;"",VLOOKUP(Tabelle_ExterneDaten_111[[#This Row],[LegTypeLU]],LegTypeLookup,2,FALSE),"")</f>
        <v>Fixed</v>
      </c>
      <c r="Y17" s="2" t="str">
        <f>IF(Tabelle_ExterneDaten_111[[#This Row],[CurrencyLU]]&lt;&gt;"",VLOOKUP(Tabelle_ExterneDaten_111[[#This Row],[CurrencyLU]],CurrencyLookup,2,FALSE),"")</f>
        <v>EUR</v>
      </c>
      <c r="Z17" s="2" t="str">
        <f>IF(Tabelle_ExterneDaten_111[[#This Row],[PaymentConventionLU]]&lt;&gt;"",VLOOKUP(Tabelle_ExterneDaten_111[[#This Row],[PaymentConventionLU]],PaymentConventionLookup,2,FALSE),"")</f>
        <v>F</v>
      </c>
      <c r="AA17" s="2" t="str">
        <f>IF(Tabelle_ExterneDaten_111[[#This Row],[DayCounterLU]]&lt;&gt;"",VLOOKUP(Tabelle_ExterneDaten_111[[#This Row],[DayCounterLU]],DayCounterLookup,2,FALSE),"")</f>
        <v>30/360</v>
      </c>
      <c r="AB17" s="2" t="str">
        <f>IF(Tabelle_ExterneDaten_111[[#This Row],[NotionalInitialExchangeLU]]&lt;&gt;"",VLOOKUP(Tabelle_ExterneDaten_111[[#This Row],[NotionalInitialExchangeLU]],NotionalInitialExchangeLookup,2,FALSE),"")</f>
        <v>Y</v>
      </c>
      <c r="AC17" s="2" t="str">
        <f>IF(Tabelle_ExterneDaten_111[[#This Row],[NotionalFinalExchangeLU]]&lt;&gt;"",VLOOKUP(Tabelle_ExterneDaten_111[[#This Row],[NotionalFinalExchangeLU]],NotionalFinalExchangeLookup,2,FALSE),"")</f>
        <v>Y</v>
      </c>
      <c r="AD17" s="2" t="str">
        <f>IF(Tabelle_ExterneDaten_111[[#This Row],[NotionalAmortizingExchangeLU]]&lt;&gt;"",VLOOKUP(Tabelle_ExterneDaten_111[[#This Row],[NotionalAmortizingExchangeLU]],NotionalAmortizingExchangeLookup,2,FALSE),"")</f>
        <v/>
      </c>
      <c r="AE17" s="2" t="str">
        <f>IF(Tabelle_ExterneDaten_111[[#This Row],[FXResetForeignCurrencyLU]]&lt;&gt;"",VLOOKUP(Tabelle_ExterneDaten_111[[#This Row],[FXResetForeignCurrencyLU]],FXResetForeignCurrencyLookup,2,FALSE),"")</f>
        <v/>
      </c>
      <c r="AF17" s="2" t="str">
        <f>IF(Tabelle_ExterneDaten_111[[#This Row],[FXResetFXIndexLU]]&lt;&gt;"",VLOOKUP(Tabelle_ExterneDaten_111[[#This Row],[FXResetFXIndexLU]],FXResetFXIndexLookup,2,FALSE),"")</f>
        <v/>
      </c>
      <c r="AG17" s="2" t="str">
        <f>IF(Tabelle_ExterneDaten_111[[#This Row],[FloatingLegIndexNameLU]]&lt;&gt;"",VLOOKUP(Tabelle_ExterneDaten_111[[#This Row],[FloatingLegIndexNameLU]],FloatingLegIndexNameLookup,2,FALSE),"")</f>
        <v/>
      </c>
      <c r="AH17" s="2" t="str">
        <f>IF(Tabelle_ExterneDaten_111[[#This Row],[FloatingLegIsInArrearsLU]]&lt;&gt;"",VLOOKUP(Tabelle_ExterneDaten_111[[#This Row],[FloatingLegIsInArrearsLU]],FloatingLegIsInArrearsLookup,2,FALSE),"")</f>
        <v/>
      </c>
      <c r="AI17" s="2" t="str">
        <f>IF(Tabelle_ExterneDaten_111[[#This Row],[FloatingLegIsAveragedLU]]&lt;&gt;"",VLOOKUP(Tabelle_ExterneDaten_111[[#This Row],[FloatingLegIsAveragedLU]],FloatingLegIsAveragedLookup,2,FALSE),"")</f>
        <v/>
      </c>
      <c r="AJ17" s="2" t="str">
        <f>IF(Tabelle_ExterneDaten_111[[#This Row],[FloatingLegIsNotResettingXCCYLU]]&lt;&gt;"",VLOOKUP(Tabelle_ExterneDaten_111[[#This Row],[FloatingLegIsNotResettingXCCYLU]],FloatingLegIsNotResettingXCCYLookup,2,FALSE),"")</f>
        <v/>
      </c>
    </row>
    <row r="18" spans="2:36" x14ac:dyDescent="0.25">
      <c r="B18" s="2">
        <v>17</v>
      </c>
      <c r="C18" s="2" t="s">
        <v>470</v>
      </c>
      <c r="D18" s="2" t="s">
        <v>42</v>
      </c>
      <c r="E18" s="2" t="s">
        <v>91</v>
      </c>
      <c r="F18" s="2" t="s">
        <v>21</v>
      </c>
      <c r="G18" s="2" t="s">
        <v>95</v>
      </c>
      <c r="H18" s="2" t="s">
        <v>99</v>
      </c>
      <c r="I18" s="2" t="s">
        <v>575</v>
      </c>
      <c r="J18" s="2" t="s">
        <v>575</v>
      </c>
      <c r="K18" s="2"/>
      <c r="L18" s="2"/>
      <c r="M18" s="2"/>
      <c r="N18" s="2"/>
      <c r="O18" s="2"/>
      <c r="P18" s="2" t="s">
        <v>105</v>
      </c>
      <c r="Q18" s="2" t="s">
        <v>42</v>
      </c>
      <c r="R18" s="2">
        <v>2</v>
      </c>
      <c r="S18" s="2"/>
      <c r="T18" s="2"/>
      <c r="U18" s="2"/>
      <c r="V18" s="2" t="e">
        <f>IF(Tabelle_ExterneDaten_111[[#This Row],[TradeIdLU]]&lt;&gt;"",VLOOKUP(Tabelle_ExterneDaten_111[[#This Row],[TradeIdLU]],TradeIdLookup,2,FALSE),"")</f>
        <v>#N/A</v>
      </c>
      <c r="W18" s="2" t="str">
        <f>IF(Tabelle_ExterneDaten_111[[#This Row],[PayerLU]]&lt;&gt;"",VLOOKUP(Tabelle_ExterneDaten_111[[#This Row],[PayerLU]],PayerLookup,2,FALSE),"")</f>
        <v>FALSE</v>
      </c>
      <c r="X18" s="2" t="str">
        <f>IF(Tabelle_ExterneDaten_111[[#This Row],[LegTypeLU]]&lt;&gt;"",VLOOKUP(Tabelle_ExterneDaten_111[[#This Row],[LegTypeLU]],LegTypeLookup,2,FALSE),"")</f>
        <v>Floating</v>
      </c>
      <c r="Y18" s="2" t="str">
        <f>IF(Tabelle_ExterneDaten_111[[#This Row],[CurrencyLU]]&lt;&gt;"",VLOOKUP(Tabelle_ExterneDaten_111[[#This Row],[CurrencyLU]],CurrencyLookup,2,FALSE),"")</f>
        <v>EUR</v>
      </c>
      <c r="Z18" s="2" t="str">
        <f>IF(Tabelle_ExterneDaten_111[[#This Row],[PaymentConventionLU]]&lt;&gt;"",VLOOKUP(Tabelle_ExterneDaten_111[[#This Row],[PaymentConventionLU]],PaymentConventionLookup,2,FALSE),"")</f>
        <v>MF</v>
      </c>
      <c r="AA18" s="2" t="str">
        <f>IF(Tabelle_ExterneDaten_111[[#This Row],[DayCounterLU]]&lt;&gt;"",VLOOKUP(Tabelle_ExterneDaten_111[[#This Row],[DayCounterLU]],DayCounterLookup,2,FALSE),"")</f>
        <v>A360</v>
      </c>
      <c r="AB18" s="2" t="str">
        <f>IF(Tabelle_ExterneDaten_111[[#This Row],[NotionalInitialExchangeLU]]&lt;&gt;"",VLOOKUP(Tabelle_ExterneDaten_111[[#This Row],[NotionalInitialExchangeLU]],NotionalInitialExchangeLookup,2,FALSE),"")</f>
        <v>N</v>
      </c>
      <c r="AC18" s="2" t="str">
        <f>IF(Tabelle_ExterneDaten_111[[#This Row],[NotionalFinalExchangeLU]]&lt;&gt;"",VLOOKUP(Tabelle_ExterneDaten_111[[#This Row],[NotionalFinalExchangeLU]],NotionalFinalExchangeLookup,2,FALSE),"")</f>
        <v>N</v>
      </c>
      <c r="AD18" s="2" t="str">
        <f>IF(Tabelle_ExterneDaten_111[[#This Row],[NotionalAmortizingExchangeLU]]&lt;&gt;"",VLOOKUP(Tabelle_ExterneDaten_111[[#This Row],[NotionalAmortizingExchangeLU]],NotionalAmortizingExchangeLookup,2,FALSE),"")</f>
        <v/>
      </c>
      <c r="AE18" s="2" t="str">
        <f>IF(Tabelle_ExterneDaten_111[[#This Row],[FXResetForeignCurrencyLU]]&lt;&gt;"",VLOOKUP(Tabelle_ExterneDaten_111[[#This Row],[FXResetForeignCurrencyLU]],FXResetForeignCurrencyLookup,2,FALSE),"")</f>
        <v/>
      </c>
      <c r="AF18" s="2" t="str">
        <f>IF(Tabelle_ExterneDaten_111[[#This Row],[FXResetFXIndexLU]]&lt;&gt;"",VLOOKUP(Tabelle_ExterneDaten_111[[#This Row],[FXResetFXIndexLU]],FXResetFXIndexLookup,2,FALSE),"")</f>
        <v/>
      </c>
      <c r="AG18" s="2" t="str">
        <f>IF(Tabelle_ExterneDaten_111[[#This Row],[FloatingLegIndexNameLU]]&lt;&gt;"",VLOOKUP(Tabelle_ExterneDaten_111[[#This Row],[FloatingLegIndexNameLU]],FloatingLegIndexNameLookup,2,FALSE),"")</f>
        <v>EUR-EURIBOR-6M</v>
      </c>
      <c r="AH18" s="2" t="str">
        <f>IF(Tabelle_ExterneDaten_111[[#This Row],[FloatingLegIsInArrearsLU]]&lt;&gt;"",VLOOKUP(Tabelle_ExterneDaten_111[[#This Row],[FloatingLegIsInArrearsLU]],FloatingLegIsInArrearsLookup,2,FALSE),"")</f>
        <v>FALSE</v>
      </c>
      <c r="AI18" s="2" t="str">
        <f>IF(Tabelle_ExterneDaten_111[[#This Row],[FloatingLegIsAveragedLU]]&lt;&gt;"",VLOOKUP(Tabelle_ExterneDaten_111[[#This Row],[FloatingLegIsAveragedLU]],FloatingLegIsAveragedLookup,2,FALSE),"")</f>
        <v/>
      </c>
      <c r="AJ18" s="2" t="str">
        <f>IF(Tabelle_ExterneDaten_111[[#This Row],[FloatingLegIsNotResettingXCCYLU]]&lt;&gt;"",VLOOKUP(Tabelle_ExterneDaten_111[[#This Row],[FloatingLegIsNotResettingXCCYLU]],FloatingLegIsNotResettingXCCYLookup,2,FALSE),"")</f>
        <v/>
      </c>
    </row>
    <row r="19" spans="2:36" x14ac:dyDescent="0.25">
      <c r="B19" s="2">
        <v>18</v>
      </c>
      <c r="C19" s="2" t="s">
        <v>470</v>
      </c>
      <c r="D19" s="2" t="s">
        <v>43</v>
      </c>
      <c r="E19" s="2" t="s">
        <v>90</v>
      </c>
      <c r="F19" s="2" t="s">
        <v>21</v>
      </c>
      <c r="G19" s="2" t="s">
        <v>93</v>
      </c>
      <c r="H19" s="2" t="s">
        <v>102</v>
      </c>
      <c r="I19" s="2" t="s">
        <v>575</v>
      </c>
      <c r="J19" s="2" t="s">
        <v>575</v>
      </c>
      <c r="K19" s="2"/>
      <c r="L19" s="2"/>
      <c r="M19" s="2"/>
      <c r="N19" s="2"/>
      <c r="O19" s="2"/>
      <c r="P19" s="2"/>
      <c r="Q19" s="2"/>
      <c r="R19" s="2"/>
      <c r="S19" s="2"/>
      <c r="T19" s="2"/>
      <c r="U19" s="2"/>
      <c r="V19" s="2" t="e">
        <f>IF(Tabelle_ExterneDaten_111[[#This Row],[TradeIdLU]]&lt;&gt;"",VLOOKUP(Tabelle_ExterneDaten_111[[#This Row],[TradeIdLU]],TradeIdLookup,2,FALSE),"")</f>
        <v>#N/A</v>
      </c>
      <c r="W19" s="2" t="str">
        <f>IF(Tabelle_ExterneDaten_111[[#This Row],[PayerLU]]&lt;&gt;"",VLOOKUP(Tabelle_ExterneDaten_111[[#This Row],[PayerLU]],PayerLookup,2,FALSE),"")</f>
        <v>TRUE</v>
      </c>
      <c r="X19" s="2" t="str">
        <f>IF(Tabelle_ExterneDaten_111[[#This Row],[LegTypeLU]]&lt;&gt;"",VLOOKUP(Tabelle_ExterneDaten_111[[#This Row],[LegTypeLU]],LegTypeLookup,2,FALSE),"")</f>
        <v>Fixed</v>
      </c>
      <c r="Y19" s="2" t="str">
        <f>IF(Tabelle_ExterneDaten_111[[#This Row],[CurrencyLU]]&lt;&gt;"",VLOOKUP(Tabelle_ExterneDaten_111[[#This Row],[CurrencyLU]],CurrencyLookup,2,FALSE),"")</f>
        <v>EUR</v>
      </c>
      <c r="Z19" s="2" t="str">
        <f>IF(Tabelle_ExterneDaten_111[[#This Row],[PaymentConventionLU]]&lt;&gt;"",VLOOKUP(Tabelle_ExterneDaten_111[[#This Row],[PaymentConventionLU]],PaymentConventionLookup,2,FALSE),"")</f>
        <v>F</v>
      </c>
      <c r="AA19" s="2" t="str">
        <f>IF(Tabelle_ExterneDaten_111[[#This Row],[DayCounterLU]]&lt;&gt;"",VLOOKUP(Tabelle_ExterneDaten_111[[#This Row],[DayCounterLU]],DayCounterLookup,2,FALSE),"")</f>
        <v>ACT/ACT</v>
      </c>
      <c r="AB19" s="2" t="str">
        <f>IF(Tabelle_ExterneDaten_111[[#This Row],[NotionalInitialExchangeLU]]&lt;&gt;"",VLOOKUP(Tabelle_ExterneDaten_111[[#This Row],[NotionalInitialExchangeLU]],NotionalInitialExchangeLookup,2,FALSE),"")</f>
        <v>N</v>
      </c>
      <c r="AC19" s="2" t="str">
        <f>IF(Tabelle_ExterneDaten_111[[#This Row],[NotionalFinalExchangeLU]]&lt;&gt;"",VLOOKUP(Tabelle_ExterneDaten_111[[#This Row],[NotionalFinalExchangeLU]],NotionalFinalExchangeLookup,2,FALSE),"")</f>
        <v>N</v>
      </c>
      <c r="AD19" s="2" t="str">
        <f>IF(Tabelle_ExterneDaten_111[[#This Row],[NotionalAmortizingExchangeLU]]&lt;&gt;"",VLOOKUP(Tabelle_ExterneDaten_111[[#This Row],[NotionalAmortizingExchangeLU]],NotionalAmortizingExchangeLookup,2,FALSE),"")</f>
        <v/>
      </c>
      <c r="AE19" s="2" t="str">
        <f>IF(Tabelle_ExterneDaten_111[[#This Row],[FXResetForeignCurrencyLU]]&lt;&gt;"",VLOOKUP(Tabelle_ExterneDaten_111[[#This Row],[FXResetForeignCurrencyLU]],FXResetForeignCurrencyLookup,2,FALSE),"")</f>
        <v/>
      </c>
      <c r="AF19" s="2" t="str">
        <f>IF(Tabelle_ExterneDaten_111[[#This Row],[FXResetFXIndexLU]]&lt;&gt;"",VLOOKUP(Tabelle_ExterneDaten_111[[#This Row],[FXResetFXIndexLU]],FXResetFXIndexLookup,2,FALSE),"")</f>
        <v/>
      </c>
      <c r="AG19" s="2" t="str">
        <f>IF(Tabelle_ExterneDaten_111[[#This Row],[FloatingLegIndexNameLU]]&lt;&gt;"",VLOOKUP(Tabelle_ExterneDaten_111[[#This Row],[FloatingLegIndexNameLU]],FloatingLegIndexNameLookup,2,FALSE),"")</f>
        <v/>
      </c>
      <c r="AH19" s="2" t="str">
        <f>IF(Tabelle_ExterneDaten_111[[#This Row],[FloatingLegIsInArrearsLU]]&lt;&gt;"",VLOOKUP(Tabelle_ExterneDaten_111[[#This Row],[FloatingLegIsInArrearsLU]],FloatingLegIsInArrearsLookup,2,FALSE),"")</f>
        <v/>
      </c>
      <c r="AI19" s="2" t="str">
        <f>IF(Tabelle_ExterneDaten_111[[#This Row],[FloatingLegIsAveragedLU]]&lt;&gt;"",VLOOKUP(Tabelle_ExterneDaten_111[[#This Row],[FloatingLegIsAveragedLU]],FloatingLegIsAveragedLookup,2,FALSE),"")</f>
        <v/>
      </c>
      <c r="AJ19" s="2" t="str">
        <f>IF(Tabelle_ExterneDaten_111[[#This Row],[FloatingLegIsNotResettingXCCYLU]]&lt;&gt;"",VLOOKUP(Tabelle_ExterneDaten_111[[#This Row],[FloatingLegIsNotResettingXCCYLU]],FloatingLegIsNotResettingXCCYLookup,2,FALSE),"")</f>
        <v/>
      </c>
    </row>
    <row r="20" spans="2:36" x14ac:dyDescent="0.25">
      <c r="B20" s="2">
        <v>19</v>
      </c>
      <c r="C20" s="2" t="s">
        <v>466</v>
      </c>
      <c r="D20" s="2" t="s">
        <v>43</v>
      </c>
      <c r="E20" s="2" t="s">
        <v>91</v>
      </c>
      <c r="F20" s="2" t="s">
        <v>21</v>
      </c>
      <c r="G20" s="2" t="s">
        <v>95</v>
      </c>
      <c r="H20" s="2" t="s">
        <v>99</v>
      </c>
      <c r="I20" s="2" t="s">
        <v>575</v>
      </c>
      <c r="J20" s="2" t="s">
        <v>575</v>
      </c>
      <c r="K20" s="2"/>
      <c r="L20" s="2"/>
      <c r="M20" s="2"/>
      <c r="N20" s="2"/>
      <c r="O20" s="2"/>
      <c r="P20" s="2" t="s">
        <v>105</v>
      </c>
      <c r="Q20" s="2" t="s">
        <v>42</v>
      </c>
      <c r="R20" s="2">
        <v>2</v>
      </c>
      <c r="S20" s="2"/>
      <c r="T20" s="2"/>
      <c r="U20" s="2"/>
      <c r="V20" s="2" t="e">
        <f>IF(Tabelle_ExterneDaten_111[[#This Row],[TradeIdLU]]&lt;&gt;"",VLOOKUP(Tabelle_ExterneDaten_111[[#This Row],[TradeIdLU]],TradeIdLookup,2,FALSE),"")</f>
        <v>#N/A</v>
      </c>
      <c r="W20" s="2" t="str">
        <f>IF(Tabelle_ExterneDaten_111[[#This Row],[PayerLU]]&lt;&gt;"",VLOOKUP(Tabelle_ExterneDaten_111[[#This Row],[PayerLU]],PayerLookup,2,FALSE),"")</f>
        <v>TRUE</v>
      </c>
      <c r="X20" s="2" t="str">
        <f>IF(Tabelle_ExterneDaten_111[[#This Row],[LegTypeLU]]&lt;&gt;"",VLOOKUP(Tabelle_ExterneDaten_111[[#This Row],[LegTypeLU]],LegTypeLookup,2,FALSE),"")</f>
        <v>Floating</v>
      </c>
      <c r="Y20" s="2" t="str">
        <f>IF(Tabelle_ExterneDaten_111[[#This Row],[CurrencyLU]]&lt;&gt;"",VLOOKUP(Tabelle_ExterneDaten_111[[#This Row],[CurrencyLU]],CurrencyLookup,2,FALSE),"")</f>
        <v>EUR</v>
      </c>
      <c r="Z20" s="2" t="str">
        <f>IF(Tabelle_ExterneDaten_111[[#This Row],[PaymentConventionLU]]&lt;&gt;"",VLOOKUP(Tabelle_ExterneDaten_111[[#This Row],[PaymentConventionLU]],PaymentConventionLookup,2,FALSE),"")</f>
        <v>MF</v>
      </c>
      <c r="AA20" s="2" t="str">
        <f>IF(Tabelle_ExterneDaten_111[[#This Row],[DayCounterLU]]&lt;&gt;"",VLOOKUP(Tabelle_ExterneDaten_111[[#This Row],[DayCounterLU]],DayCounterLookup,2,FALSE),"")</f>
        <v>A360</v>
      </c>
      <c r="AB20" s="2" t="str">
        <f>IF(Tabelle_ExterneDaten_111[[#This Row],[NotionalInitialExchangeLU]]&lt;&gt;"",VLOOKUP(Tabelle_ExterneDaten_111[[#This Row],[NotionalInitialExchangeLU]],NotionalInitialExchangeLookup,2,FALSE),"")</f>
        <v>N</v>
      </c>
      <c r="AC20" s="2" t="str">
        <f>IF(Tabelle_ExterneDaten_111[[#This Row],[NotionalFinalExchangeLU]]&lt;&gt;"",VLOOKUP(Tabelle_ExterneDaten_111[[#This Row],[NotionalFinalExchangeLU]],NotionalFinalExchangeLookup,2,FALSE),"")</f>
        <v>N</v>
      </c>
      <c r="AD20" s="2" t="str">
        <f>IF(Tabelle_ExterneDaten_111[[#This Row],[NotionalAmortizingExchangeLU]]&lt;&gt;"",VLOOKUP(Tabelle_ExterneDaten_111[[#This Row],[NotionalAmortizingExchangeLU]],NotionalAmortizingExchangeLookup,2,FALSE),"")</f>
        <v/>
      </c>
      <c r="AE20" s="2" t="str">
        <f>IF(Tabelle_ExterneDaten_111[[#This Row],[FXResetForeignCurrencyLU]]&lt;&gt;"",VLOOKUP(Tabelle_ExterneDaten_111[[#This Row],[FXResetForeignCurrencyLU]],FXResetForeignCurrencyLookup,2,FALSE),"")</f>
        <v/>
      </c>
      <c r="AF20" s="2" t="str">
        <f>IF(Tabelle_ExterneDaten_111[[#This Row],[FXResetFXIndexLU]]&lt;&gt;"",VLOOKUP(Tabelle_ExterneDaten_111[[#This Row],[FXResetFXIndexLU]],FXResetFXIndexLookup,2,FALSE),"")</f>
        <v/>
      </c>
      <c r="AG20" s="2" t="str">
        <f>IF(Tabelle_ExterneDaten_111[[#This Row],[FloatingLegIndexNameLU]]&lt;&gt;"",VLOOKUP(Tabelle_ExterneDaten_111[[#This Row],[FloatingLegIndexNameLU]],FloatingLegIndexNameLookup,2,FALSE),"")</f>
        <v>EUR-EURIBOR-6M</v>
      </c>
      <c r="AH20" s="2" t="str">
        <f>IF(Tabelle_ExterneDaten_111[[#This Row],[FloatingLegIsInArrearsLU]]&lt;&gt;"",VLOOKUP(Tabelle_ExterneDaten_111[[#This Row],[FloatingLegIsInArrearsLU]],FloatingLegIsInArrearsLookup,2,FALSE),"")</f>
        <v>FALSE</v>
      </c>
      <c r="AI20" s="2" t="str">
        <f>IF(Tabelle_ExterneDaten_111[[#This Row],[FloatingLegIsAveragedLU]]&lt;&gt;"",VLOOKUP(Tabelle_ExterneDaten_111[[#This Row],[FloatingLegIsAveragedLU]],FloatingLegIsAveragedLookup,2,FALSE),"")</f>
        <v/>
      </c>
      <c r="AJ20" s="2" t="str">
        <f>IF(Tabelle_ExterneDaten_111[[#This Row],[FloatingLegIsNotResettingXCCYLU]]&lt;&gt;"",VLOOKUP(Tabelle_ExterneDaten_111[[#This Row],[FloatingLegIsNotResettingXCCYLU]],FloatingLegIsNotResettingXCCYLookup,2,FALSE),"")</f>
        <v/>
      </c>
    </row>
    <row r="21" spans="2:36" x14ac:dyDescent="0.25">
      <c r="B21" s="2">
        <v>20</v>
      </c>
      <c r="C21" s="2" t="s">
        <v>466</v>
      </c>
      <c r="D21" s="2" t="s">
        <v>42</v>
      </c>
      <c r="E21" s="2" t="s">
        <v>90</v>
      </c>
      <c r="F21" s="2" t="s">
        <v>21</v>
      </c>
      <c r="G21" s="2" t="s">
        <v>93</v>
      </c>
      <c r="H21" s="2" t="s">
        <v>102</v>
      </c>
      <c r="I21" s="2" t="s">
        <v>575</v>
      </c>
      <c r="J21" s="2" t="s">
        <v>575</v>
      </c>
      <c r="K21" s="2"/>
      <c r="L21" s="2"/>
      <c r="M21" s="2"/>
      <c r="N21" s="2"/>
      <c r="O21" s="2"/>
      <c r="P21" s="2"/>
      <c r="Q21" s="2"/>
      <c r="R21" s="2"/>
      <c r="S21" s="2"/>
      <c r="T21" s="2"/>
      <c r="U21" s="2"/>
      <c r="V21" s="2" t="e">
        <f>IF(Tabelle_ExterneDaten_111[[#This Row],[TradeIdLU]]&lt;&gt;"",VLOOKUP(Tabelle_ExterneDaten_111[[#This Row],[TradeIdLU]],TradeIdLookup,2,FALSE),"")</f>
        <v>#N/A</v>
      </c>
      <c r="W21" s="2" t="str">
        <f>IF(Tabelle_ExterneDaten_111[[#This Row],[PayerLU]]&lt;&gt;"",VLOOKUP(Tabelle_ExterneDaten_111[[#This Row],[PayerLU]],PayerLookup,2,FALSE),"")</f>
        <v>FALSE</v>
      </c>
      <c r="X21" s="2" t="str">
        <f>IF(Tabelle_ExterneDaten_111[[#This Row],[LegTypeLU]]&lt;&gt;"",VLOOKUP(Tabelle_ExterneDaten_111[[#This Row],[LegTypeLU]],LegTypeLookup,2,FALSE),"")</f>
        <v>Fixed</v>
      </c>
      <c r="Y21" s="2" t="str">
        <f>IF(Tabelle_ExterneDaten_111[[#This Row],[CurrencyLU]]&lt;&gt;"",VLOOKUP(Tabelle_ExterneDaten_111[[#This Row],[CurrencyLU]],CurrencyLookup,2,FALSE),"")</f>
        <v>EUR</v>
      </c>
      <c r="Z21" s="2" t="str">
        <f>IF(Tabelle_ExterneDaten_111[[#This Row],[PaymentConventionLU]]&lt;&gt;"",VLOOKUP(Tabelle_ExterneDaten_111[[#This Row],[PaymentConventionLU]],PaymentConventionLookup,2,FALSE),"")</f>
        <v>F</v>
      </c>
      <c r="AA21" s="2" t="str">
        <f>IF(Tabelle_ExterneDaten_111[[#This Row],[DayCounterLU]]&lt;&gt;"",VLOOKUP(Tabelle_ExterneDaten_111[[#This Row],[DayCounterLU]],DayCounterLookup,2,FALSE),"")</f>
        <v>ACT/ACT</v>
      </c>
      <c r="AB21" s="2" t="str">
        <f>IF(Tabelle_ExterneDaten_111[[#This Row],[NotionalInitialExchangeLU]]&lt;&gt;"",VLOOKUP(Tabelle_ExterneDaten_111[[#This Row],[NotionalInitialExchangeLU]],NotionalInitialExchangeLookup,2,FALSE),"")</f>
        <v>N</v>
      </c>
      <c r="AC21" s="2" t="str">
        <f>IF(Tabelle_ExterneDaten_111[[#This Row],[NotionalFinalExchangeLU]]&lt;&gt;"",VLOOKUP(Tabelle_ExterneDaten_111[[#This Row],[NotionalFinalExchangeLU]],NotionalFinalExchangeLookup,2,FALSE),"")</f>
        <v>N</v>
      </c>
      <c r="AD21" s="2" t="str">
        <f>IF(Tabelle_ExterneDaten_111[[#This Row],[NotionalAmortizingExchangeLU]]&lt;&gt;"",VLOOKUP(Tabelle_ExterneDaten_111[[#This Row],[NotionalAmortizingExchangeLU]],NotionalAmortizingExchangeLookup,2,FALSE),"")</f>
        <v/>
      </c>
      <c r="AE21" s="2" t="str">
        <f>IF(Tabelle_ExterneDaten_111[[#This Row],[FXResetForeignCurrencyLU]]&lt;&gt;"",VLOOKUP(Tabelle_ExterneDaten_111[[#This Row],[FXResetForeignCurrencyLU]],FXResetForeignCurrencyLookup,2,FALSE),"")</f>
        <v/>
      </c>
      <c r="AF21" s="2" t="str">
        <f>IF(Tabelle_ExterneDaten_111[[#This Row],[FXResetFXIndexLU]]&lt;&gt;"",VLOOKUP(Tabelle_ExterneDaten_111[[#This Row],[FXResetFXIndexLU]],FXResetFXIndexLookup,2,FALSE),"")</f>
        <v/>
      </c>
      <c r="AG21" s="2" t="str">
        <f>IF(Tabelle_ExterneDaten_111[[#This Row],[FloatingLegIndexNameLU]]&lt;&gt;"",VLOOKUP(Tabelle_ExterneDaten_111[[#This Row],[FloatingLegIndexNameLU]],FloatingLegIndexNameLookup,2,FALSE),"")</f>
        <v/>
      </c>
      <c r="AH21" s="2" t="str">
        <f>IF(Tabelle_ExterneDaten_111[[#This Row],[FloatingLegIsInArrearsLU]]&lt;&gt;"",VLOOKUP(Tabelle_ExterneDaten_111[[#This Row],[FloatingLegIsInArrearsLU]],FloatingLegIsInArrearsLookup,2,FALSE),"")</f>
        <v/>
      </c>
      <c r="AI21" s="2" t="str">
        <f>IF(Tabelle_ExterneDaten_111[[#This Row],[FloatingLegIsAveragedLU]]&lt;&gt;"",VLOOKUP(Tabelle_ExterneDaten_111[[#This Row],[FloatingLegIsAveragedLU]],FloatingLegIsAveragedLookup,2,FALSE),"")</f>
        <v/>
      </c>
      <c r="AJ21" s="2" t="str">
        <f>IF(Tabelle_ExterneDaten_111[[#This Row],[FloatingLegIsNotResettingXCCYLU]]&lt;&gt;"",VLOOKUP(Tabelle_ExterneDaten_111[[#This Row],[FloatingLegIsNotResettingXCCYLU]],FloatingLegIsNotResettingXCCYLookup,2,FALSE),"")</f>
        <v/>
      </c>
    </row>
    <row r="22" spans="2:36" x14ac:dyDescent="0.25">
      <c r="B22" s="2">
        <v>21</v>
      </c>
      <c r="C22" s="2" t="s">
        <v>436</v>
      </c>
      <c r="D22" s="2" t="s">
        <v>42</v>
      </c>
      <c r="E22" s="2" t="s">
        <v>90</v>
      </c>
      <c r="F22" s="2" t="s">
        <v>21</v>
      </c>
      <c r="G22" s="2" t="s">
        <v>93</v>
      </c>
      <c r="H22" s="2" t="s">
        <v>102</v>
      </c>
      <c r="I22" s="2" t="s">
        <v>575</v>
      </c>
      <c r="J22" s="2" t="s">
        <v>575</v>
      </c>
      <c r="K22" s="2"/>
      <c r="L22" s="2"/>
      <c r="M22" s="2"/>
      <c r="N22" s="2"/>
      <c r="O22" s="2"/>
      <c r="P22" s="2"/>
      <c r="Q22" s="2"/>
      <c r="R22" s="2"/>
      <c r="S22" s="2"/>
      <c r="T22" s="2"/>
      <c r="U22" s="2"/>
      <c r="V22" s="2" t="e">
        <f>IF(Tabelle_ExterneDaten_111[[#This Row],[TradeIdLU]]&lt;&gt;"",VLOOKUP(Tabelle_ExterneDaten_111[[#This Row],[TradeIdLU]],TradeIdLookup,2,FALSE),"")</f>
        <v>#N/A</v>
      </c>
      <c r="W22" s="2" t="str">
        <f>IF(Tabelle_ExterneDaten_111[[#This Row],[PayerLU]]&lt;&gt;"",VLOOKUP(Tabelle_ExterneDaten_111[[#This Row],[PayerLU]],PayerLookup,2,FALSE),"")</f>
        <v>FALSE</v>
      </c>
      <c r="X22" s="2" t="str">
        <f>IF(Tabelle_ExterneDaten_111[[#This Row],[LegTypeLU]]&lt;&gt;"",VLOOKUP(Tabelle_ExterneDaten_111[[#This Row],[LegTypeLU]],LegTypeLookup,2,FALSE),"")</f>
        <v>Fixed</v>
      </c>
      <c r="Y22" s="2" t="str">
        <f>IF(Tabelle_ExterneDaten_111[[#This Row],[CurrencyLU]]&lt;&gt;"",VLOOKUP(Tabelle_ExterneDaten_111[[#This Row],[CurrencyLU]],CurrencyLookup,2,FALSE),"")</f>
        <v>EUR</v>
      </c>
      <c r="Z22" s="2" t="str">
        <f>IF(Tabelle_ExterneDaten_111[[#This Row],[PaymentConventionLU]]&lt;&gt;"",VLOOKUP(Tabelle_ExterneDaten_111[[#This Row],[PaymentConventionLU]],PaymentConventionLookup,2,FALSE),"")</f>
        <v>F</v>
      </c>
      <c r="AA22" s="2" t="str">
        <f>IF(Tabelle_ExterneDaten_111[[#This Row],[DayCounterLU]]&lt;&gt;"",VLOOKUP(Tabelle_ExterneDaten_111[[#This Row],[DayCounterLU]],DayCounterLookup,2,FALSE),"")</f>
        <v>ACT/ACT</v>
      </c>
      <c r="AB22" s="2" t="str">
        <f>IF(Tabelle_ExterneDaten_111[[#This Row],[NotionalInitialExchangeLU]]&lt;&gt;"",VLOOKUP(Tabelle_ExterneDaten_111[[#This Row],[NotionalInitialExchangeLU]],NotionalInitialExchangeLookup,2,FALSE),"")</f>
        <v>N</v>
      </c>
      <c r="AC22" s="2" t="str">
        <f>IF(Tabelle_ExterneDaten_111[[#This Row],[NotionalFinalExchangeLU]]&lt;&gt;"",VLOOKUP(Tabelle_ExterneDaten_111[[#This Row],[NotionalFinalExchangeLU]],NotionalFinalExchangeLookup,2,FALSE),"")</f>
        <v>N</v>
      </c>
      <c r="AD22" s="2" t="str">
        <f>IF(Tabelle_ExterneDaten_111[[#This Row],[NotionalAmortizingExchangeLU]]&lt;&gt;"",VLOOKUP(Tabelle_ExterneDaten_111[[#This Row],[NotionalAmortizingExchangeLU]],NotionalAmortizingExchangeLookup,2,FALSE),"")</f>
        <v/>
      </c>
      <c r="AE22" s="2" t="str">
        <f>IF(Tabelle_ExterneDaten_111[[#This Row],[FXResetForeignCurrencyLU]]&lt;&gt;"",VLOOKUP(Tabelle_ExterneDaten_111[[#This Row],[FXResetForeignCurrencyLU]],FXResetForeignCurrencyLookup,2,FALSE),"")</f>
        <v/>
      </c>
      <c r="AF22" s="2" t="str">
        <f>IF(Tabelle_ExterneDaten_111[[#This Row],[FXResetFXIndexLU]]&lt;&gt;"",VLOOKUP(Tabelle_ExterneDaten_111[[#This Row],[FXResetFXIndexLU]],FXResetFXIndexLookup,2,FALSE),"")</f>
        <v/>
      </c>
      <c r="AG22" s="2" t="str">
        <f>IF(Tabelle_ExterneDaten_111[[#This Row],[FloatingLegIndexNameLU]]&lt;&gt;"",VLOOKUP(Tabelle_ExterneDaten_111[[#This Row],[FloatingLegIndexNameLU]],FloatingLegIndexNameLookup,2,FALSE),"")</f>
        <v/>
      </c>
      <c r="AH22" s="2" t="str">
        <f>IF(Tabelle_ExterneDaten_111[[#This Row],[FloatingLegIsInArrearsLU]]&lt;&gt;"",VLOOKUP(Tabelle_ExterneDaten_111[[#This Row],[FloatingLegIsInArrearsLU]],FloatingLegIsInArrearsLookup,2,FALSE),"")</f>
        <v/>
      </c>
      <c r="AI22" s="2" t="str">
        <f>IF(Tabelle_ExterneDaten_111[[#This Row],[FloatingLegIsAveragedLU]]&lt;&gt;"",VLOOKUP(Tabelle_ExterneDaten_111[[#This Row],[FloatingLegIsAveragedLU]],FloatingLegIsAveragedLookup,2,FALSE),"")</f>
        <v/>
      </c>
      <c r="AJ22" s="2" t="str">
        <f>IF(Tabelle_ExterneDaten_111[[#This Row],[FloatingLegIsNotResettingXCCYLU]]&lt;&gt;"",VLOOKUP(Tabelle_ExterneDaten_111[[#This Row],[FloatingLegIsNotResettingXCCYLU]],FloatingLegIsNotResettingXCCYLookup,2,FALSE),"")</f>
        <v/>
      </c>
    </row>
    <row r="23" spans="2:36" x14ac:dyDescent="0.25">
      <c r="B23" s="2">
        <v>22</v>
      </c>
      <c r="C23" s="2" t="s">
        <v>436</v>
      </c>
      <c r="D23" s="2" t="s">
        <v>43</v>
      </c>
      <c r="E23" s="2" t="s">
        <v>90</v>
      </c>
      <c r="F23" s="2" t="s">
        <v>21</v>
      </c>
      <c r="G23" s="2" t="s">
        <v>93</v>
      </c>
      <c r="H23" s="2" t="s">
        <v>102</v>
      </c>
      <c r="I23" s="2" t="s">
        <v>575</v>
      </c>
      <c r="J23" s="2" t="s">
        <v>575</v>
      </c>
      <c r="K23" s="2"/>
      <c r="L23" s="2"/>
      <c r="M23" s="2"/>
      <c r="N23" s="2"/>
      <c r="O23" s="2"/>
      <c r="P23" s="2"/>
      <c r="Q23" s="2"/>
      <c r="R23" s="2"/>
      <c r="S23" s="2"/>
      <c r="T23" s="2"/>
      <c r="U23" s="2"/>
      <c r="V23" s="2" t="e">
        <f>IF(Tabelle_ExterneDaten_111[[#This Row],[TradeIdLU]]&lt;&gt;"",VLOOKUP(Tabelle_ExterneDaten_111[[#This Row],[TradeIdLU]],TradeIdLookup,2,FALSE),"")</f>
        <v>#N/A</v>
      </c>
      <c r="W23" s="2" t="str">
        <f>IF(Tabelle_ExterneDaten_111[[#This Row],[PayerLU]]&lt;&gt;"",VLOOKUP(Tabelle_ExterneDaten_111[[#This Row],[PayerLU]],PayerLookup,2,FALSE),"")</f>
        <v>TRUE</v>
      </c>
      <c r="X23" s="2" t="str">
        <f>IF(Tabelle_ExterneDaten_111[[#This Row],[LegTypeLU]]&lt;&gt;"",VLOOKUP(Tabelle_ExterneDaten_111[[#This Row],[LegTypeLU]],LegTypeLookup,2,FALSE),"")</f>
        <v>Fixed</v>
      </c>
      <c r="Y23" s="2" t="str">
        <f>IF(Tabelle_ExterneDaten_111[[#This Row],[CurrencyLU]]&lt;&gt;"",VLOOKUP(Tabelle_ExterneDaten_111[[#This Row],[CurrencyLU]],CurrencyLookup,2,FALSE),"")</f>
        <v>EUR</v>
      </c>
      <c r="Z23" s="2" t="str">
        <f>IF(Tabelle_ExterneDaten_111[[#This Row],[PaymentConventionLU]]&lt;&gt;"",VLOOKUP(Tabelle_ExterneDaten_111[[#This Row],[PaymentConventionLU]],PaymentConventionLookup,2,FALSE),"")</f>
        <v>F</v>
      </c>
      <c r="AA23" s="2" t="str">
        <f>IF(Tabelle_ExterneDaten_111[[#This Row],[DayCounterLU]]&lt;&gt;"",VLOOKUP(Tabelle_ExterneDaten_111[[#This Row],[DayCounterLU]],DayCounterLookup,2,FALSE),"")</f>
        <v>ACT/ACT</v>
      </c>
      <c r="AB23" s="2" t="str">
        <f>IF(Tabelle_ExterneDaten_111[[#This Row],[NotionalInitialExchangeLU]]&lt;&gt;"",VLOOKUP(Tabelle_ExterneDaten_111[[#This Row],[NotionalInitialExchangeLU]],NotionalInitialExchangeLookup,2,FALSE),"")</f>
        <v>N</v>
      </c>
      <c r="AC23" s="2" t="str">
        <f>IF(Tabelle_ExterneDaten_111[[#This Row],[NotionalFinalExchangeLU]]&lt;&gt;"",VLOOKUP(Tabelle_ExterneDaten_111[[#This Row],[NotionalFinalExchangeLU]],NotionalFinalExchangeLookup,2,FALSE),"")</f>
        <v>N</v>
      </c>
      <c r="AD23" s="2" t="str">
        <f>IF(Tabelle_ExterneDaten_111[[#This Row],[NotionalAmortizingExchangeLU]]&lt;&gt;"",VLOOKUP(Tabelle_ExterneDaten_111[[#This Row],[NotionalAmortizingExchangeLU]],NotionalAmortizingExchangeLookup,2,FALSE),"")</f>
        <v/>
      </c>
      <c r="AE23" s="2" t="str">
        <f>IF(Tabelle_ExterneDaten_111[[#This Row],[FXResetForeignCurrencyLU]]&lt;&gt;"",VLOOKUP(Tabelle_ExterneDaten_111[[#This Row],[FXResetForeignCurrencyLU]],FXResetForeignCurrencyLookup,2,FALSE),"")</f>
        <v/>
      </c>
      <c r="AF23" s="2" t="str">
        <f>IF(Tabelle_ExterneDaten_111[[#This Row],[FXResetFXIndexLU]]&lt;&gt;"",VLOOKUP(Tabelle_ExterneDaten_111[[#This Row],[FXResetFXIndexLU]],FXResetFXIndexLookup,2,FALSE),"")</f>
        <v/>
      </c>
      <c r="AG23" s="2" t="str">
        <f>IF(Tabelle_ExterneDaten_111[[#This Row],[FloatingLegIndexNameLU]]&lt;&gt;"",VLOOKUP(Tabelle_ExterneDaten_111[[#This Row],[FloatingLegIndexNameLU]],FloatingLegIndexNameLookup,2,FALSE),"")</f>
        <v/>
      </c>
      <c r="AH23" s="2" t="str">
        <f>IF(Tabelle_ExterneDaten_111[[#This Row],[FloatingLegIsInArrearsLU]]&lt;&gt;"",VLOOKUP(Tabelle_ExterneDaten_111[[#This Row],[FloatingLegIsInArrearsLU]],FloatingLegIsInArrearsLookup,2,FALSE),"")</f>
        <v/>
      </c>
      <c r="AI23" s="2" t="str">
        <f>IF(Tabelle_ExterneDaten_111[[#This Row],[FloatingLegIsAveragedLU]]&lt;&gt;"",VLOOKUP(Tabelle_ExterneDaten_111[[#This Row],[FloatingLegIsAveragedLU]],FloatingLegIsAveragedLookup,2,FALSE),"")</f>
        <v/>
      </c>
      <c r="AJ23" s="2" t="str">
        <f>IF(Tabelle_ExterneDaten_111[[#This Row],[FloatingLegIsNotResettingXCCYLU]]&lt;&gt;"",VLOOKUP(Tabelle_ExterneDaten_111[[#This Row],[FloatingLegIsNotResettingXCCYLU]],FloatingLegIsNotResettingXCCYLookup,2,FALSE),"")</f>
        <v/>
      </c>
    </row>
    <row r="24" spans="2:36" x14ac:dyDescent="0.25">
      <c r="B24" s="2">
        <v>23</v>
      </c>
      <c r="C24" s="2" t="s">
        <v>438</v>
      </c>
      <c r="D24" s="2" t="s">
        <v>42</v>
      </c>
      <c r="E24" s="2" t="s">
        <v>90</v>
      </c>
      <c r="F24" s="2" t="s">
        <v>21</v>
      </c>
      <c r="G24" s="2" t="s">
        <v>93</v>
      </c>
      <c r="H24" s="2" t="s">
        <v>102</v>
      </c>
      <c r="I24" s="2" t="s">
        <v>575</v>
      </c>
      <c r="J24" s="2" t="s">
        <v>575</v>
      </c>
      <c r="K24" s="2"/>
      <c r="L24" s="2"/>
      <c r="M24" s="2"/>
      <c r="N24" s="2"/>
      <c r="O24" s="2"/>
      <c r="P24" s="2"/>
      <c r="Q24" s="2"/>
      <c r="R24" s="2"/>
      <c r="S24" s="2"/>
      <c r="T24" s="2"/>
      <c r="U24" s="2"/>
      <c r="V24" s="2" t="e">
        <f>IF(Tabelle_ExterneDaten_111[[#This Row],[TradeIdLU]]&lt;&gt;"",VLOOKUP(Tabelle_ExterneDaten_111[[#This Row],[TradeIdLU]],TradeIdLookup,2,FALSE),"")</f>
        <v>#N/A</v>
      </c>
      <c r="W24" s="2" t="str">
        <f>IF(Tabelle_ExterneDaten_111[[#This Row],[PayerLU]]&lt;&gt;"",VLOOKUP(Tabelle_ExterneDaten_111[[#This Row],[PayerLU]],PayerLookup,2,FALSE),"")</f>
        <v>FALSE</v>
      </c>
      <c r="X24" s="2" t="str">
        <f>IF(Tabelle_ExterneDaten_111[[#This Row],[LegTypeLU]]&lt;&gt;"",VLOOKUP(Tabelle_ExterneDaten_111[[#This Row],[LegTypeLU]],LegTypeLookup,2,FALSE),"")</f>
        <v>Fixed</v>
      </c>
      <c r="Y24" s="2" t="str">
        <f>IF(Tabelle_ExterneDaten_111[[#This Row],[CurrencyLU]]&lt;&gt;"",VLOOKUP(Tabelle_ExterneDaten_111[[#This Row],[CurrencyLU]],CurrencyLookup,2,FALSE),"")</f>
        <v>EUR</v>
      </c>
      <c r="Z24" s="2" t="str">
        <f>IF(Tabelle_ExterneDaten_111[[#This Row],[PaymentConventionLU]]&lt;&gt;"",VLOOKUP(Tabelle_ExterneDaten_111[[#This Row],[PaymentConventionLU]],PaymentConventionLookup,2,FALSE),"")</f>
        <v>F</v>
      </c>
      <c r="AA24" s="2" t="str">
        <f>IF(Tabelle_ExterneDaten_111[[#This Row],[DayCounterLU]]&lt;&gt;"",VLOOKUP(Tabelle_ExterneDaten_111[[#This Row],[DayCounterLU]],DayCounterLookup,2,FALSE),"")</f>
        <v>ACT/ACT</v>
      </c>
      <c r="AB24" s="2" t="str">
        <f>IF(Tabelle_ExterneDaten_111[[#This Row],[NotionalInitialExchangeLU]]&lt;&gt;"",VLOOKUP(Tabelle_ExterneDaten_111[[#This Row],[NotionalInitialExchangeLU]],NotionalInitialExchangeLookup,2,FALSE),"")</f>
        <v>N</v>
      </c>
      <c r="AC24" s="2" t="str">
        <f>IF(Tabelle_ExterneDaten_111[[#This Row],[NotionalFinalExchangeLU]]&lt;&gt;"",VLOOKUP(Tabelle_ExterneDaten_111[[#This Row],[NotionalFinalExchangeLU]],NotionalFinalExchangeLookup,2,FALSE),"")</f>
        <v>N</v>
      </c>
      <c r="AD24" s="2" t="str">
        <f>IF(Tabelle_ExterneDaten_111[[#This Row],[NotionalAmortizingExchangeLU]]&lt;&gt;"",VLOOKUP(Tabelle_ExterneDaten_111[[#This Row],[NotionalAmortizingExchangeLU]],NotionalAmortizingExchangeLookup,2,FALSE),"")</f>
        <v/>
      </c>
      <c r="AE24" s="2" t="str">
        <f>IF(Tabelle_ExterneDaten_111[[#This Row],[FXResetForeignCurrencyLU]]&lt;&gt;"",VLOOKUP(Tabelle_ExterneDaten_111[[#This Row],[FXResetForeignCurrencyLU]],FXResetForeignCurrencyLookup,2,FALSE),"")</f>
        <v/>
      </c>
      <c r="AF24" s="2" t="str">
        <f>IF(Tabelle_ExterneDaten_111[[#This Row],[FXResetFXIndexLU]]&lt;&gt;"",VLOOKUP(Tabelle_ExterneDaten_111[[#This Row],[FXResetFXIndexLU]],FXResetFXIndexLookup,2,FALSE),"")</f>
        <v/>
      </c>
      <c r="AG24" s="2" t="str">
        <f>IF(Tabelle_ExterneDaten_111[[#This Row],[FloatingLegIndexNameLU]]&lt;&gt;"",VLOOKUP(Tabelle_ExterneDaten_111[[#This Row],[FloatingLegIndexNameLU]],FloatingLegIndexNameLookup,2,FALSE),"")</f>
        <v/>
      </c>
      <c r="AH24" s="2" t="str">
        <f>IF(Tabelle_ExterneDaten_111[[#This Row],[FloatingLegIsInArrearsLU]]&lt;&gt;"",VLOOKUP(Tabelle_ExterneDaten_111[[#This Row],[FloatingLegIsInArrearsLU]],FloatingLegIsInArrearsLookup,2,FALSE),"")</f>
        <v/>
      </c>
      <c r="AI24" s="2" t="str">
        <f>IF(Tabelle_ExterneDaten_111[[#This Row],[FloatingLegIsAveragedLU]]&lt;&gt;"",VLOOKUP(Tabelle_ExterneDaten_111[[#This Row],[FloatingLegIsAveragedLU]],FloatingLegIsAveragedLookup,2,FALSE),"")</f>
        <v/>
      </c>
      <c r="AJ24" s="2" t="str">
        <f>IF(Tabelle_ExterneDaten_111[[#This Row],[FloatingLegIsNotResettingXCCYLU]]&lt;&gt;"",VLOOKUP(Tabelle_ExterneDaten_111[[#This Row],[FloatingLegIsNotResettingXCCYLU]],FloatingLegIsNotResettingXCCYLookup,2,FALSE),"")</f>
        <v/>
      </c>
    </row>
    <row r="25" spans="2:36" x14ac:dyDescent="0.25">
      <c r="B25" s="2">
        <v>24</v>
      </c>
      <c r="C25" s="2" t="s">
        <v>438</v>
      </c>
      <c r="D25" s="2" t="s">
        <v>43</v>
      </c>
      <c r="E25" s="2" t="s">
        <v>90</v>
      </c>
      <c r="F25" s="2" t="s">
        <v>21</v>
      </c>
      <c r="G25" s="2" t="s">
        <v>93</v>
      </c>
      <c r="H25" s="2" t="s">
        <v>102</v>
      </c>
      <c r="I25" s="2" t="s">
        <v>575</v>
      </c>
      <c r="J25" s="2" t="s">
        <v>575</v>
      </c>
      <c r="K25" s="2"/>
      <c r="L25" s="2"/>
      <c r="M25" s="2"/>
      <c r="N25" s="2"/>
      <c r="O25" s="2"/>
      <c r="P25" s="2"/>
      <c r="Q25" s="2"/>
      <c r="R25" s="2"/>
      <c r="S25" s="2"/>
      <c r="T25" s="2"/>
      <c r="U25" s="2"/>
      <c r="V25" s="2" t="e">
        <f>IF(Tabelle_ExterneDaten_111[[#This Row],[TradeIdLU]]&lt;&gt;"",VLOOKUP(Tabelle_ExterneDaten_111[[#This Row],[TradeIdLU]],TradeIdLookup,2,FALSE),"")</f>
        <v>#N/A</v>
      </c>
      <c r="W25" s="2" t="str">
        <f>IF(Tabelle_ExterneDaten_111[[#This Row],[PayerLU]]&lt;&gt;"",VLOOKUP(Tabelle_ExterneDaten_111[[#This Row],[PayerLU]],PayerLookup,2,FALSE),"")</f>
        <v>TRUE</v>
      </c>
      <c r="X25" s="2" t="str">
        <f>IF(Tabelle_ExterneDaten_111[[#This Row],[LegTypeLU]]&lt;&gt;"",VLOOKUP(Tabelle_ExterneDaten_111[[#This Row],[LegTypeLU]],LegTypeLookup,2,FALSE),"")</f>
        <v>Fixed</v>
      </c>
      <c r="Y25" s="2" t="str">
        <f>IF(Tabelle_ExterneDaten_111[[#This Row],[CurrencyLU]]&lt;&gt;"",VLOOKUP(Tabelle_ExterneDaten_111[[#This Row],[CurrencyLU]],CurrencyLookup,2,FALSE),"")</f>
        <v>EUR</v>
      </c>
      <c r="Z25" s="2" t="str">
        <f>IF(Tabelle_ExterneDaten_111[[#This Row],[PaymentConventionLU]]&lt;&gt;"",VLOOKUP(Tabelle_ExterneDaten_111[[#This Row],[PaymentConventionLU]],PaymentConventionLookup,2,FALSE),"")</f>
        <v>F</v>
      </c>
      <c r="AA25" s="2" t="str">
        <f>IF(Tabelle_ExterneDaten_111[[#This Row],[DayCounterLU]]&lt;&gt;"",VLOOKUP(Tabelle_ExterneDaten_111[[#This Row],[DayCounterLU]],DayCounterLookup,2,FALSE),"")</f>
        <v>ACT/ACT</v>
      </c>
      <c r="AB25" s="2" t="str">
        <f>IF(Tabelle_ExterneDaten_111[[#This Row],[NotionalInitialExchangeLU]]&lt;&gt;"",VLOOKUP(Tabelle_ExterneDaten_111[[#This Row],[NotionalInitialExchangeLU]],NotionalInitialExchangeLookup,2,FALSE),"")</f>
        <v>N</v>
      </c>
      <c r="AC25" s="2" t="str">
        <f>IF(Tabelle_ExterneDaten_111[[#This Row],[NotionalFinalExchangeLU]]&lt;&gt;"",VLOOKUP(Tabelle_ExterneDaten_111[[#This Row],[NotionalFinalExchangeLU]],NotionalFinalExchangeLookup,2,FALSE),"")</f>
        <v>N</v>
      </c>
      <c r="AD25" s="2" t="str">
        <f>IF(Tabelle_ExterneDaten_111[[#This Row],[NotionalAmortizingExchangeLU]]&lt;&gt;"",VLOOKUP(Tabelle_ExterneDaten_111[[#This Row],[NotionalAmortizingExchangeLU]],NotionalAmortizingExchangeLookup,2,FALSE),"")</f>
        <v/>
      </c>
      <c r="AE25" s="2" t="str">
        <f>IF(Tabelle_ExterneDaten_111[[#This Row],[FXResetForeignCurrencyLU]]&lt;&gt;"",VLOOKUP(Tabelle_ExterneDaten_111[[#This Row],[FXResetForeignCurrencyLU]],FXResetForeignCurrencyLookup,2,FALSE),"")</f>
        <v/>
      </c>
      <c r="AF25" s="2" t="str">
        <f>IF(Tabelle_ExterneDaten_111[[#This Row],[FXResetFXIndexLU]]&lt;&gt;"",VLOOKUP(Tabelle_ExterneDaten_111[[#This Row],[FXResetFXIndexLU]],FXResetFXIndexLookup,2,FALSE),"")</f>
        <v/>
      </c>
      <c r="AG25" s="2" t="str">
        <f>IF(Tabelle_ExterneDaten_111[[#This Row],[FloatingLegIndexNameLU]]&lt;&gt;"",VLOOKUP(Tabelle_ExterneDaten_111[[#This Row],[FloatingLegIndexNameLU]],FloatingLegIndexNameLookup,2,FALSE),"")</f>
        <v/>
      </c>
      <c r="AH25" s="2" t="str">
        <f>IF(Tabelle_ExterneDaten_111[[#This Row],[FloatingLegIsInArrearsLU]]&lt;&gt;"",VLOOKUP(Tabelle_ExterneDaten_111[[#This Row],[FloatingLegIsInArrearsLU]],FloatingLegIsInArrearsLookup,2,FALSE),"")</f>
        <v/>
      </c>
      <c r="AI25" s="2" t="str">
        <f>IF(Tabelle_ExterneDaten_111[[#This Row],[FloatingLegIsAveragedLU]]&lt;&gt;"",VLOOKUP(Tabelle_ExterneDaten_111[[#This Row],[FloatingLegIsAveragedLU]],FloatingLegIsAveragedLookup,2,FALSE),"")</f>
        <v/>
      </c>
      <c r="AJ25" s="2" t="str">
        <f>IF(Tabelle_ExterneDaten_111[[#This Row],[FloatingLegIsNotResettingXCCYLU]]&lt;&gt;"",VLOOKUP(Tabelle_ExterneDaten_111[[#This Row],[FloatingLegIsNotResettingXCCYLU]],FloatingLegIsNotResettingXCCYLookup,2,FALSE),"")</f>
        <v/>
      </c>
    </row>
    <row r="26" spans="2:36" x14ac:dyDescent="0.25">
      <c r="B26" s="2">
        <v>25</v>
      </c>
      <c r="C26" s="2" t="s">
        <v>440</v>
      </c>
      <c r="D26" s="2" t="s">
        <v>42</v>
      </c>
      <c r="E26" s="2" t="s">
        <v>90</v>
      </c>
      <c r="F26" s="2" t="s">
        <v>21</v>
      </c>
      <c r="G26" s="2" t="s">
        <v>93</v>
      </c>
      <c r="H26" s="2" t="s">
        <v>102</v>
      </c>
      <c r="I26" s="2" t="s">
        <v>575</v>
      </c>
      <c r="J26" s="2" t="s">
        <v>575</v>
      </c>
      <c r="K26" s="2"/>
      <c r="L26" s="2"/>
      <c r="M26" s="2"/>
      <c r="N26" s="2"/>
      <c r="O26" s="2"/>
      <c r="P26" s="2"/>
      <c r="Q26" s="2"/>
      <c r="R26" s="2"/>
      <c r="S26" s="2"/>
      <c r="T26" s="2"/>
      <c r="U26" s="2"/>
      <c r="V26" s="2" t="e">
        <f>IF(Tabelle_ExterneDaten_111[[#This Row],[TradeIdLU]]&lt;&gt;"",VLOOKUP(Tabelle_ExterneDaten_111[[#This Row],[TradeIdLU]],TradeIdLookup,2,FALSE),"")</f>
        <v>#N/A</v>
      </c>
      <c r="W26" s="2" t="str">
        <f>IF(Tabelle_ExterneDaten_111[[#This Row],[PayerLU]]&lt;&gt;"",VLOOKUP(Tabelle_ExterneDaten_111[[#This Row],[PayerLU]],PayerLookup,2,FALSE),"")</f>
        <v>FALSE</v>
      </c>
      <c r="X26" s="2" t="str">
        <f>IF(Tabelle_ExterneDaten_111[[#This Row],[LegTypeLU]]&lt;&gt;"",VLOOKUP(Tabelle_ExterneDaten_111[[#This Row],[LegTypeLU]],LegTypeLookup,2,FALSE),"")</f>
        <v>Fixed</v>
      </c>
      <c r="Y26" s="2" t="str">
        <f>IF(Tabelle_ExterneDaten_111[[#This Row],[CurrencyLU]]&lt;&gt;"",VLOOKUP(Tabelle_ExterneDaten_111[[#This Row],[CurrencyLU]],CurrencyLookup,2,FALSE),"")</f>
        <v>EUR</v>
      </c>
      <c r="Z26" s="2" t="str">
        <f>IF(Tabelle_ExterneDaten_111[[#This Row],[PaymentConventionLU]]&lt;&gt;"",VLOOKUP(Tabelle_ExterneDaten_111[[#This Row],[PaymentConventionLU]],PaymentConventionLookup,2,FALSE),"")</f>
        <v>F</v>
      </c>
      <c r="AA26" s="2" t="str">
        <f>IF(Tabelle_ExterneDaten_111[[#This Row],[DayCounterLU]]&lt;&gt;"",VLOOKUP(Tabelle_ExterneDaten_111[[#This Row],[DayCounterLU]],DayCounterLookup,2,FALSE),"")</f>
        <v>ACT/ACT</v>
      </c>
      <c r="AB26" s="2" t="str">
        <f>IF(Tabelle_ExterneDaten_111[[#This Row],[NotionalInitialExchangeLU]]&lt;&gt;"",VLOOKUP(Tabelle_ExterneDaten_111[[#This Row],[NotionalInitialExchangeLU]],NotionalInitialExchangeLookup,2,FALSE),"")</f>
        <v>N</v>
      </c>
      <c r="AC26" s="2" t="str">
        <f>IF(Tabelle_ExterneDaten_111[[#This Row],[NotionalFinalExchangeLU]]&lt;&gt;"",VLOOKUP(Tabelle_ExterneDaten_111[[#This Row],[NotionalFinalExchangeLU]],NotionalFinalExchangeLookup,2,FALSE),"")</f>
        <v>N</v>
      </c>
      <c r="AD26" s="2" t="str">
        <f>IF(Tabelle_ExterneDaten_111[[#This Row],[NotionalAmortizingExchangeLU]]&lt;&gt;"",VLOOKUP(Tabelle_ExterneDaten_111[[#This Row],[NotionalAmortizingExchangeLU]],NotionalAmortizingExchangeLookup,2,FALSE),"")</f>
        <v/>
      </c>
      <c r="AE26" s="2" t="str">
        <f>IF(Tabelle_ExterneDaten_111[[#This Row],[FXResetForeignCurrencyLU]]&lt;&gt;"",VLOOKUP(Tabelle_ExterneDaten_111[[#This Row],[FXResetForeignCurrencyLU]],FXResetForeignCurrencyLookup,2,FALSE),"")</f>
        <v/>
      </c>
      <c r="AF26" s="2" t="str">
        <f>IF(Tabelle_ExterneDaten_111[[#This Row],[FXResetFXIndexLU]]&lt;&gt;"",VLOOKUP(Tabelle_ExterneDaten_111[[#This Row],[FXResetFXIndexLU]],FXResetFXIndexLookup,2,FALSE),"")</f>
        <v/>
      </c>
      <c r="AG26" s="2" t="str">
        <f>IF(Tabelle_ExterneDaten_111[[#This Row],[FloatingLegIndexNameLU]]&lt;&gt;"",VLOOKUP(Tabelle_ExterneDaten_111[[#This Row],[FloatingLegIndexNameLU]],FloatingLegIndexNameLookup,2,FALSE),"")</f>
        <v/>
      </c>
      <c r="AH26" s="2" t="str">
        <f>IF(Tabelle_ExterneDaten_111[[#This Row],[FloatingLegIsInArrearsLU]]&lt;&gt;"",VLOOKUP(Tabelle_ExterneDaten_111[[#This Row],[FloatingLegIsInArrearsLU]],FloatingLegIsInArrearsLookup,2,FALSE),"")</f>
        <v/>
      </c>
      <c r="AI26" s="2" t="str">
        <f>IF(Tabelle_ExterneDaten_111[[#This Row],[FloatingLegIsAveragedLU]]&lt;&gt;"",VLOOKUP(Tabelle_ExterneDaten_111[[#This Row],[FloatingLegIsAveragedLU]],FloatingLegIsAveragedLookup,2,FALSE),"")</f>
        <v/>
      </c>
      <c r="AJ26" s="2" t="str">
        <f>IF(Tabelle_ExterneDaten_111[[#This Row],[FloatingLegIsNotResettingXCCYLU]]&lt;&gt;"",VLOOKUP(Tabelle_ExterneDaten_111[[#This Row],[FloatingLegIsNotResettingXCCYLU]],FloatingLegIsNotResettingXCCYLookup,2,FALSE),"")</f>
        <v/>
      </c>
    </row>
    <row r="27" spans="2:36" x14ac:dyDescent="0.25">
      <c r="B27" s="2">
        <v>26</v>
      </c>
      <c r="C27" s="2" t="s">
        <v>440</v>
      </c>
      <c r="D27" s="2" t="s">
        <v>43</v>
      </c>
      <c r="E27" s="2" t="s">
        <v>90</v>
      </c>
      <c r="F27" s="2" t="s">
        <v>21</v>
      </c>
      <c r="G27" s="2" t="s">
        <v>93</v>
      </c>
      <c r="H27" s="2" t="s">
        <v>102</v>
      </c>
      <c r="I27" s="2" t="s">
        <v>575</v>
      </c>
      <c r="J27" s="2" t="s">
        <v>575</v>
      </c>
      <c r="K27" s="2"/>
      <c r="L27" s="2"/>
      <c r="M27" s="2"/>
      <c r="N27" s="2"/>
      <c r="O27" s="2"/>
      <c r="P27" s="2"/>
      <c r="Q27" s="2"/>
      <c r="R27" s="2"/>
      <c r="S27" s="2"/>
      <c r="T27" s="2"/>
      <c r="U27" s="2"/>
      <c r="V27" s="2" t="e">
        <f>IF(Tabelle_ExterneDaten_111[[#This Row],[TradeIdLU]]&lt;&gt;"",VLOOKUP(Tabelle_ExterneDaten_111[[#This Row],[TradeIdLU]],TradeIdLookup,2,FALSE),"")</f>
        <v>#N/A</v>
      </c>
      <c r="W27" s="2" t="str">
        <f>IF(Tabelle_ExterneDaten_111[[#This Row],[PayerLU]]&lt;&gt;"",VLOOKUP(Tabelle_ExterneDaten_111[[#This Row],[PayerLU]],PayerLookup,2,FALSE),"")</f>
        <v>TRUE</v>
      </c>
      <c r="X27" s="2" t="str">
        <f>IF(Tabelle_ExterneDaten_111[[#This Row],[LegTypeLU]]&lt;&gt;"",VLOOKUP(Tabelle_ExterneDaten_111[[#This Row],[LegTypeLU]],LegTypeLookup,2,FALSE),"")</f>
        <v>Fixed</v>
      </c>
      <c r="Y27" s="2" t="str">
        <f>IF(Tabelle_ExterneDaten_111[[#This Row],[CurrencyLU]]&lt;&gt;"",VLOOKUP(Tabelle_ExterneDaten_111[[#This Row],[CurrencyLU]],CurrencyLookup,2,FALSE),"")</f>
        <v>EUR</v>
      </c>
      <c r="Z27" s="2" t="str">
        <f>IF(Tabelle_ExterneDaten_111[[#This Row],[PaymentConventionLU]]&lt;&gt;"",VLOOKUP(Tabelle_ExterneDaten_111[[#This Row],[PaymentConventionLU]],PaymentConventionLookup,2,FALSE),"")</f>
        <v>F</v>
      </c>
      <c r="AA27" s="2" t="str">
        <f>IF(Tabelle_ExterneDaten_111[[#This Row],[DayCounterLU]]&lt;&gt;"",VLOOKUP(Tabelle_ExterneDaten_111[[#This Row],[DayCounterLU]],DayCounterLookup,2,FALSE),"")</f>
        <v>ACT/ACT</v>
      </c>
      <c r="AB27" s="2" t="str">
        <f>IF(Tabelle_ExterneDaten_111[[#This Row],[NotionalInitialExchangeLU]]&lt;&gt;"",VLOOKUP(Tabelle_ExterneDaten_111[[#This Row],[NotionalInitialExchangeLU]],NotionalInitialExchangeLookup,2,FALSE),"")</f>
        <v>N</v>
      </c>
      <c r="AC27" s="2" t="str">
        <f>IF(Tabelle_ExterneDaten_111[[#This Row],[NotionalFinalExchangeLU]]&lt;&gt;"",VLOOKUP(Tabelle_ExterneDaten_111[[#This Row],[NotionalFinalExchangeLU]],NotionalFinalExchangeLookup,2,FALSE),"")</f>
        <v>N</v>
      </c>
      <c r="AD27" s="2" t="str">
        <f>IF(Tabelle_ExterneDaten_111[[#This Row],[NotionalAmortizingExchangeLU]]&lt;&gt;"",VLOOKUP(Tabelle_ExterneDaten_111[[#This Row],[NotionalAmortizingExchangeLU]],NotionalAmortizingExchangeLookup,2,FALSE),"")</f>
        <v/>
      </c>
      <c r="AE27" s="2" t="str">
        <f>IF(Tabelle_ExterneDaten_111[[#This Row],[FXResetForeignCurrencyLU]]&lt;&gt;"",VLOOKUP(Tabelle_ExterneDaten_111[[#This Row],[FXResetForeignCurrencyLU]],FXResetForeignCurrencyLookup,2,FALSE),"")</f>
        <v/>
      </c>
      <c r="AF27" s="2" t="str">
        <f>IF(Tabelle_ExterneDaten_111[[#This Row],[FXResetFXIndexLU]]&lt;&gt;"",VLOOKUP(Tabelle_ExterneDaten_111[[#This Row],[FXResetFXIndexLU]],FXResetFXIndexLookup,2,FALSE),"")</f>
        <v/>
      </c>
      <c r="AG27" s="2" t="str">
        <f>IF(Tabelle_ExterneDaten_111[[#This Row],[FloatingLegIndexNameLU]]&lt;&gt;"",VLOOKUP(Tabelle_ExterneDaten_111[[#This Row],[FloatingLegIndexNameLU]],FloatingLegIndexNameLookup,2,FALSE),"")</f>
        <v/>
      </c>
      <c r="AH27" s="2" t="str">
        <f>IF(Tabelle_ExterneDaten_111[[#This Row],[FloatingLegIsInArrearsLU]]&lt;&gt;"",VLOOKUP(Tabelle_ExterneDaten_111[[#This Row],[FloatingLegIsInArrearsLU]],FloatingLegIsInArrearsLookup,2,FALSE),"")</f>
        <v/>
      </c>
      <c r="AI27" s="2" t="str">
        <f>IF(Tabelle_ExterneDaten_111[[#This Row],[FloatingLegIsAveragedLU]]&lt;&gt;"",VLOOKUP(Tabelle_ExterneDaten_111[[#This Row],[FloatingLegIsAveragedLU]],FloatingLegIsAveragedLookup,2,FALSE),"")</f>
        <v/>
      </c>
      <c r="AJ27" s="2" t="str">
        <f>IF(Tabelle_ExterneDaten_111[[#This Row],[FloatingLegIsNotResettingXCCYLU]]&lt;&gt;"",VLOOKUP(Tabelle_ExterneDaten_111[[#This Row],[FloatingLegIsNotResettingXCCYLU]],FloatingLegIsNotResettingXCCYLookup,2,FALSE),"")</f>
        <v/>
      </c>
    </row>
    <row r="28" spans="2:36" x14ac:dyDescent="0.25">
      <c r="B28" s="2">
        <v>27</v>
      </c>
      <c r="C28" s="2" t="s">
        <v>448</v>
      </c>
      <c r="D28" s="2" t="s">
        <v>42</v>
      </c>
      <c r="E28" s="2" t="s">
        <v>90</v>
      </c>
      <c r="F28" s="2" t="s">
        <v>21</v>
      </c>
      <c r="G28" s="2" t="s">
        <v>93</v>
      </c>
      <c r="H28" s="2" t="s">
        <v>102</v>
      </c>
      <c r="I28" s="2" t="s">
        <v>575</v>
      </c>
      <c r="J28" s="2" t="s">
        <v>575</v>
      </c>
      <c r="K28" s="2"/>
      <c r="L28" s="2"/>
      <c r="M28" s="2"/>
      <c r="N28" s="2"/>
      <c r="O28" s="2"/>
      <c r="P28" s="2"/>
      <c r="Q28" s="2"/>
      <c r="R28" s="2"/>
      <c r="S28" s="2"/>
      <c r="T28" s="2"/>
      <c r="U28" s="2"/>
      <c r="V28" s="2" t="e">
        <f>IF(Tabelle_ExterneDaten_111[[#This Row],[TradeIdLU]]&lt;&gt;"",VLOOKUP(Tabelle_ExterneDaten_111[[#This Row],[TradeIdLU]],TradeIdLookup,2,FALSE),"")</f>
        <v>#N/A</v>
      </c>
      <c r="W28" s="2" t="str">
        <f>IF(Tabelle_ExterneDaten_111[[#This Row],[PayerLU]]&lt;&gt;"",VLOOKUP(Tabelle_ExterneDaten_111[[#This Row],[PayerLU]],PayerLookup,2,FALSE),"")</f>
        <v>FALSE</v>
      </c>
      <c r="X28" s="2" t="str">
        <f>IF(Tabelle_ExterneDaten_111[[#This Row],[LegTypeLU]]&lt;&gt;"",VLOOKUP(Tabelle_ExterneDaten_111[[#This Row],[LegTypeLU]],LegTypeLookup,2,FALSE),"")</f>
        <v>Fixed</v>
      </c>
      <c r="Y28" s="2" t="str">
        <f>IF(Tabelle_ExterneDaten_111[[#This Row],[CurrencyLU]]&lt;&gt;"",VLOOKUP(Tabelle_ExterneDaten_111[[#This Row],[CurrencyLU]],CurrencyLookup,2,FALSE),"")</f>
        <v>EUR</v>
      </c>
      <c r="Z28" s="2" t="str">
        <f>IF(Tabelle_ExterneDaten_111[[#This Row],[PaymentConventionLU]]&lt;&gt;"",VLOOKUP(Tabelle_ExterneDaten_111[[#This Row],[PaymentConventionLU]],PaymentConventionLookup,2,FALSE),"")</f>
        <v>F</v>
      </c>
      <c r="AA28" s="2" t="str">
        <f>IF(Tabelle_ExterneDaten_111[[#This Row],[DayCounterLU]]&lt;&gt;"",VLOOKUP(Tabelle_ExterneDaten_111[[#This Row],[DayCounterLU]],DayCounterLookup,2,FALSE),"")</f>
        <v>ACT/ACT</v>
      </c>
      <c r="AB28" s="2" t="str">
        <f>IF(Tabelle_ExterneDaten_111[[#This Row],[NotionalInitialExchangeLU]]&lt;&gt;"",VLOOKUP(Tabelle_ExterneDaten_111[[#This Row],[NotionalInitialExchangeLU]],NotionalInitialExchangeLookup,2,FALSE),"")</f>
        <v>N</v>
      </c>
      <c r="AC28" s="2" t="str">
        <f>IF(Tabelle_ExterneDaten_111[[#This Row],[NotionalFinalExchangeLU]]&lt;&gt;"",VLOOKUP(Tabelle_ExterneDaten_111[[#This Row],[NotionalFinalExchangeLU]],NotionalFinalExchangeLookup,2,FALSE),"")</f>
        <v>N</v>
      </c>
      <c r="AD28" s="2" t="str">
        <f>IF(Tabelle_ExterneDaten_111[[#This Row],[NotionalAmortizingExchangeLU]]&lt;&gt;"",VLOOKUP(Tabelle_ExterneDaten_111[[#This Row],[NotionalAmortizingExchangeLU]],NotionalAmortizingExchangeLookup,2,FALSE),"")</f>
        <v/>
      </c>
      <c r="AE28" s="2" t="str">
        <f>IF(Tabelle_ExterneDaten_111[[#This Row],[FXResetForeignCurrencyLU]]&lt;&gt;"",VLOOKUP(Tabelle_ExterneDaten_111[[#This Row],[FXResetForeignCurrencyLU]],FXResetForeignCurrencyLookup,2,FALSE),"")</f>
        <v/>
      </c>
      <c r="AF28" s="2" t="str">
        <f>IF(Tabelle_ExterneDaten_111[[#This Row],[FXResetFXIndexLU]]&lt;&gt;"",VLOOKUP(Tabelle_ExterneDaten_111[[#This Row],[FXResetFXIndexLU]],FXResetFXIndexLookup,2,FALSE),"")</f>
        <v/>
      </c>
      <c r="AG28" s="2" t="str">
        <f>IF(Tabelle_ExterneDaten_111[[#This Row],[FloatingLegIndexNameLU]]&lt;&gt;"",VLOOKUP(Tabelle_ExterneDaten_111[[#This Row],[FloatingLegIndexNameLU]],FloatingLegIndexNameLookup,2,FALSE),"")</f>
        <v/>
      </c>
      <c r="AH28" s="2" t="str">
        <f>IF(Tabelle_ExterneDaten_111[[#This Row],[FloatingLegIsInArrearsLU]]&lt;&gt;"",VLOOKUP(Tabelle_ExterneDaten_111[[#This Row],[FloatingLegIsInArrearsLU]],FloatingLegIsInArrearsLookup,2,FALSE),"")</f>
        <v/>
      </c>
      <c r="AI28" s="2" t="str">
        <f>IF(Tabelle_ExterneDaten_111[[#This Row],[FloatingLegIsAveragedLU]]&lt;&gt;"",VLOOKUP(Tabelle_ExterneDaten_111[[#This Row],[FloatingLegIsAveragedLU]],FloatingLegIsAveragedLookup,2,FALSE),"")</f>
        <v/>
      </c>
      <c r="AJ28" s="2" t="str">
        <f>IF(Tabelle_ExterneDaten_111[[#This Row],[FloatingLegIsNotResettingXCCYLU]]&lt;&gt;"",VLOOKUP(Tabelle_ExterneDaten_111[[#This Row],[FloatingLegIsNotResettingXCCYLU]],FloatingLegIsNotResettingXCCYLookup,2,FALSE),"")</f>
        <v/>
      </c>
    </row>
    <row r="29" spans="2:36" x14ac:dyDescent="0.25">
      <c r="B29" s="2">
        <v>28</v>
      </c>
      <c r="C29" s="2" t="s">
        <v>448</v>
      </c>
      <c r="D29" s="2" t="s">
        <v>43</v>
      </c>
      <c r="E29" s="2" t="s">
        <v>91</v>
      </c>
      <c r="F29" s="2" t="s">
        <v>21</v>
      </c>
      <c r="G29" s="2" t="s">
        <v>95</v>
      </c>
      <c r="H29" s="2" t="s">
        <v>99</v>
      </c>
      <c r="I29" s="2" t="s">
        <v>575</v>
      </c>
      <c r="J29" s="2" t="s">
        <v>575</v>
      </c>
      <c r="K29" s="2"/>
      <c r="L29" s="2"/>
      <c r="M29" s="2"/>
      <c r="N29" s="2"/>
      <c r="O29" s="2"/>
      <c r="P29" s="2" t="s">
        <v>966</v>
      </c>
      <c r="Q29" s="2" t="s">
        <v>42</v>
      </c>
      <c r="R29" s="2">
        <v>2</v>
      </c>
      <c r="S29" s="2"/>
      <c r="T29" s="2"/>
      <c r="U29" s="2"/>
      <c r="V29" s="2" t="e">
        <f>IF(Tabelle_ExterneDaten_111[[#This Row],[TradeIdLU]]&lt;&gt;"",VLOOKUP(Tabelle_ExterneDaten_111[[#This Row],[TradeIdLU]],TradeIdLookup,2,FALSE),"")</f>
        <v>#N/A</v>
      </c>
      <c r="W29" s="2" t="str">
        <f>IF(Tabelle_ExterneDaten_111[[#This Row],[PayerLU]]&lt;&gt;"",VLOOKUP(Tabelle_ExterneDaten_111[[#This Row],[PayerLU]],PayerLookup,2,FALSE),"")</f>
        <v>TRUE</v>
      </c>
      <c r="X29" s="2" t="str">
        <f>IF(Tabelle_ExterneDaten_111[[#This Row],[LegTypeLU]]&lt;&gt;"",VLOOKUP(Tabelle_ExterneDaten_111[[#This Row],[LegTypeLU]],LegTypeLookup,2,FALSE),"")</f>
        <v>Floating</v>
      </c>
      <c r="Y29" s="2" t="str">
        <f>IF(Tabelle_ExterneDaten_111[[#This Row],[CurrencyLU]]&lt;&gt;"",VLOOKUP(Tabelle_ExterneDaten_111[[#This Row],[CurrencyLU]],CurrencyLookup,2,FALSE),"")</f>
        <v>EUR</v>
      </c>
      <c r="Z29" s="2" t="str">
        <f>IF(Tabelle_ExterneDaten_111[[#This Row],[PaymentConventionLU]]&lt;&gt;"",VLOOKUP(Tabelle_ExterneDaten_111[[#This Row],[PaymentConventionLU]],PaymentConventionLookup,2,FALSE),"")</f>
        <v>MF</v>
      </c>
      <c r="AA29" s="2" t="str">
        <f>IF(Tabelle_ExterneDaten_111[[#This Row],[DayCounterLU]]&lt;&gt;"",VLOOKUP(Tabelle_ExterneDaten_111[[#This Row],[DayCounterLU]],DayCounterLookup,2,FALSE),"")</f>
        <v>A360</v>
      </c>
      <c r="AB29" s="2" t="str">
        <f>IF(Tabelle_ExterneDaten_111[[#This Row],[NotionalInitialExchangeLU]]&lt;&gt;"",VLOOKUP(Tabelle_ExterneDaten_111[[#This Row],[NotionalInitialExchangeLU]],NotionalInitialExchangeLookup,2,FALSE),"")</f>
        <v>N</v>
      </c>
      <c r="AC29" s="2" t="str">
        <f>IF(Tabelle_ExterneDaten_111[[#This Row],[NotionalFinalExchangeLU]]&lt;&gt;"",VLOOKUP(Tabelle_ExterneDaten_111[[#This Row],[NotionalFinalExchangeLU]],NotionalFinalExchangeLookup,2,FALSE),"")</f>
        <v>N</v>
      </c>
      <c r="AD29" s="2" t="str">
        <f>IF(Tabelle_ExterneDaten_111[[#This Row],[NotionalAmortizingExchangeLU]]&lt;&gt;"",VLOOKUP(Tabelle_ExterneDaten_111[[#This Row],[NotionalAmortizingExchangeLU]],NotionalAmortizingExchangeLookup,2,FALSE),"")</f>
        <v/>
      </c>
      <c r="AE29" s="2" t="str">
        <f>IF(Tabelle_ExterneDaten_111[[#This Row],[FXResetForeignCurrencyLU]]&lt;&gt;"",VLOOKUP(Tabelle_ExterneDaten_111[[#This Row],[FXResetForeignCurrencyLU]],FXResetForeignCurrencyLookup,2,FALSE),"")</f>
        <v/>
      </c>
      <c r="AF29" s="2" t="str">
        <f>IF(Tabelle_ExterneDaten_111[[#This Row],[FXResetFXIndexLU]]&lt;&gt;"",VLOOKUP(Tabelle_ExterneDaten_111[[#This Row],[FXResetFXIndexLU]],FXResetFXIndexLookup,2,FALSE),"")</f>
        <v/>
      </c>
      <c r="AG29" s="2" t="str">
        <f>IF(Tabelle_ExterneDaten_111[[#This Row],[FloatingLegIndexNameLU]]&lt;&gt;"",VLOOKUP(Tabelle_ExterneDaten_111[[#This Row],[FloatingLegIndexNameLU]],FloatingLegIndexNameLookup,2,FALSE),"")</f>
        <v>EUR-EURIBOR-12M</v>
      </c>
      <c r="AH29" s="2" t="str">
        <f>IF(Tabelle_ExterneDaten_111[[#This Row],[FloatingLegIsInArrearsLU]]&lt;&gt;"",VLOOKUP(Tabelle_ExterneDaten_111[[#This Row],[FloatingLegIsInArrearsLU]],FloatingLegIsInArrearsLookup,2,FALSE),"")</f>
        <v>FALSE</v>
      </c>
      <c r="AI29" s="2" t="str">
        <f>IF(Tabelle_ExterneDaten_111[[#This Row],[FloatingLegIsAveragedLU]]&lt;&gt;"",VLOOKUP(Tabelle_ExterneDaten_111[[#This Row],[FloatingLegIsAveragedLU]],FloatingLegIsAveragedLookup,2,FALSE),"")</f>
        <v/>
      </c>
      <c r="AJ29" s="2" t="str">
        <f>IF(Tabelle_ExterneDaten_111[[#This Row],[FloatingLegIsNotResettingXCCYLU]]&lt;&gt;"",VLOOKUP(Tabelle_ExterneDaten_111[[#This Row],[FloatingLegIsNotResettingXCCYLU]],FloatingLegIsNotResettingXCCYLookup,2,FALSE),"")</f>
        <v/>
      </c>
    </row>
    <row r="30" spans="2:36" x14ac:dyDescent="0.25">
      <c r="B30" s="2">
        <v>29</v>
      </c>
      <c r="C30" s="2" t="s">
        <v>450</v>
      </c>
      <c r="D30" s="2" t="s">
        <v>42</v>
      </c>
      <c r="E30" s="2" t="s">
        <v>90</v>
      </c>
      <c r="F30" s="2" t="s">
        <v>21</v>
      </c>
      <c r="G30" s="2" t="s">
        <v>93</v>
      </c>
      <c r="H30" s="2" t="s">
        <v>102</v>
      </c>
      <c r="I30" s="2" t="s">
        <v>575</v>
      </c>
      <c r="J30" s="2" t="s">
        <v>575</v>
      </c>
      <c r="K30" s="2"/>
      <c r="L30" s="2"/>
      <c r="M30" s="2"/>
      <c r="N30" s="2"/>
      <c r="O30" s="2"/>
      <c r="P30" s="2"/>
      <c r="Q30" s="2"/>
      <c r="R30" s="2"/>
      <c r="S30" s="2"/>
      <c r="T30" s="2"/>
      <c r="U30" s="2"/>
      <c r="V30" s="2" t="e">
        <f>IF(Tabelle_ExterneDaten_111[[#This Row],[TradeIdLU]]&lt;&gt;"",VLOOKUP(Tabelle_ExterneDaten_111[[#This Row],[TradeIdLU]],TradeIdLookup,2,FALSE),"")</f>
        <v>#N/A</v>
      </c>
      <c r="W30" s="2" t="str">
        <f>IF(Tabelle_ExterneDaten_111[[#This Row],[PayerLU]]&lt;&gt;"",VLOOKUP(Tabelle_ExterneDaten_111[[#This Row],[PayerLU]],PayerLookup,2,FALSE),"")</f>
        <v>FALSE</v>
      </c>
      <c r="X30" s="2" t="str">
        <f>IF(Tabelle_ExterneDaten_111[[#This Row],[LegTypeLU]]&lt;&gt;"",VLOOKUP(Tabelle_ExterneDaten_111[[#This Row],[LegTypeLU]],LegTypeLookup,2,FALSE),"")</f>
        <v>Fixed</v>
      </c>
      <c r="Y30" s="2" t="str">
        <f>IF(Tabelle_ExterneDaten_111[[#This Row],[CurrencyLU]]&lt;&gt;"",VLOOKUP(Tabelle_ExterneDaten_111[[#This Row],[CurrencyLU]],CurrencyLookup,2,FALSE),"")</f>
        <v>EUR</v>
      </c>
      <c r="Z30" s="2" t="str">
        <f>IF(Tabelle_ExterneDaten_111[[#This Row],[PaymentConventionLU]]&lt;&gt;"",VLOOKUP(Tabelle_ExterneDaten_111[[#This Row],[PaymentConventionLU]],PaymentConventionLookup,2,FALSE),"")</f>
        <v>F</v>
      </c>
      <c r="AA30" s="2" t="str">
        <f>IF(Tabelle_ExterneDaten_111[[#This Row],[DayCounterLU]]&lt;&gt;"",VLOOKUP(Tabelle_ExterneDaten_111[[#This Row],[DayCounterLU]],DayCounterLookup,2,FALSE),"")</f>
        <v>ACT/ACT</v>
      </c>
      <c r="AB30" s="2" t="str">
        <f>IF(Tabelle_ExterneDaten_111[[#This Row],[NotionalInitialExchangeLU]]&lt;&gt;"",VLOOKUP(Tabelle_ExterneDaten_111[[#This Row],[NotionalInitialExchangeLU]],NotionalInitialExchangeLookup,2,FALSE),"")</f>
        <v>N</v>
      </c>
      <c r="AC30" s="2" t="str">
        <f>IF(Tabelle_ExterneDaten_111[[#This Row],[NotionalFinalExchangeLU]]&lt;&gt;"",VLOOKUP(Tabelle_ExterneDaten_111[[#This Row],[NotionalFinalExchangeLU]],NotionalFinalExchangeLookup,2,FALSE),"")</f>
        <v>N</v>
      </c>
      <c r="AD30" s="2" t="str">
        <f>IF(Tabelle_ExterneDaten_111[[#This Row],[NotionalAmortizingExchangeLU]]&lt;&gt;"",VLOOKUP(Tabelle_ExterneDaten_111[[#This Row],[NotionalAmortizingExchangeLU]],NotionalAmortizingExchangeLookup,2,FALSE),"")</f>
        <v/>
      </c>
      <c r="AE30" s="2" t="str">
        <f>IF(Tabelle_ExterneDaten_111[[#This Row],[FXResetForeignCurrencyLU]]&lt;&gt;"",VLOOKUP(Tabelle_ExterneDaten_111[[#This Row],[FXResetForeignCurrencyLU]],FXResetForeignCurrencyLookup,2,FALSE),"")</f>
        <v/>
      </c>
      <c r="AF30" s="2" t="str">
        <f>IF(Tabelle_ExterneDaten_111[[#This Row],[FXResetFXIndexLU]]&lt;&gt;"",VLOOKUP(Tabelle_ExterneDaten_111[[#This Row],[FXResetFXIndexLU]],FXResetFXIndexLookup,2,FALSE),"")</f>
        <v/>
      </c>
      <c r="AG30" s="2" t="str">
        <f>IF(Tabelle_ExterneDaten_111[[#This Row],[FloatingLegIndexNameLU]]&lt;&gt;"",VLOOKUP(Tabelle_ExterneDaten_111[[#This Row],[FloatingLegIndexNameLU]],FloatingLegIndexNameLookup,2,FALSE),"")</f>
        <v/>
      </c>
      <c r="AH30" s="2" t="str">
        <f>IF(Tabelle_ExterneDaten_111[[#This Row],[FloatingLegIsInArrearsLU]]&lt;&gt;"",VLOOKUP(Tabelle_ExterneDaten_111[[#This Row],[FloatingLegIsInArrearsLU]],FloatingLegIsInArrearsLookup,2,FALSE),"")</f>
        <v/>
      </c>
      <c r="AI30" s="2" t="str">
        <f>IF(Tabelle_ExterneDaten_111[[#This Row],[FloatingLegIsAveragedLU]]&lt;&gt;"",VLOOKUP(Tabelle_ExterneDaten_111[[#This Row],[FloatingLegIsAveragedLU]],FloatingLegIsAveragedLookup,2,FALSE),"")</f>
        <v/>
      </c>
      <c r="AJ30" s="2" t="str">
        <f>IF(Tabelle_ExterneDaten_111[[#This Row],[FloatingLegIsNotResettingXCCYLU]]&lt;&gt;"",VLOOKUP(Tabelle_ExterneDaten_111[[#This Row],[FloatingLegIsNotResettingXCCYLU]],FloatingLegIsNotResettingXCCYLookup,2,FALSE),"")</f>
        <v/>
      </c>
    </row>
    <row r="31" spans="2:36" x14ac:dyDescent="0.25">
      <c r="B31" s="2">
        <v>30</v>
      </c>
      <c r="C31" s="2" t="s">
        <v>450</v>
      </c>
      <c r="D31" s="2" t="s">
        <v>43</v>
      </c>
      <c r="E31" s="2" t="s">
        <v>91</v>
      </c>
      <c r="F31" s="2" t="s">
        <v>21</v>
      </c>
      <c r="G31" s="2" t="s">
        <v>95</v>
      </c>
      <c r="H31" s="2" t="s">
        <v>99</v>
      </c>
      <c r="I31" s="2" t="s">
        <v>575</v>
      </c>
      <c r="J31" s="2" t="s">
        <v>575</v>
      </c>
      <c r="K31" s="2"/>
      <c r="L31" s="2"/>
      <c r="M31" s="2"/>
      <c r="N31" s="2"/>
      <c r="O31" s="2"/>
      <c r="P31" s="2" t="s">
        <v>105</v>
      </c>
      <c r="Q31" s="2" t="s">
        <v>42</v>
      </c>
      <c r="R31" s="2">
        <v>2</v>
      </c>
      <c r="S31" s="2"/>
      <c r="T31" s="2"/>
      <c r="U31" s="2"/>
      <c r="V31" s="2" t="e">
        <f>IF(Tabelle_ExterneDaten_111[[#This Row],[TradeIdLU]]&lt;&gt;"",VLOOKUP(Tabelle_ExterneDaten_111[[#This Row],[TradeIdLU]],TradeIdLookup,2,FALSE),"")</f>
        <v>#N/A</v>
      </c>
      <c r="W31" s="2" t="str">
        <f>IF(Tabelle_ExterneDaten_111[[#This Row],[PayerLU]]&lt;&gt;"",VLOOKUP(Tabelle_ExterneDaten_111[[#This Row],[PayerLU]],PayerLookup,2,FALSE),"")</f>
        <v>TRUE</v>
      </c>
      <c r="X31" s="2" t="str">
        <f>IF(Tabelle_ExterneDaten_111[[#This Row],[LegTypeLU]]&lt;&gt;"",VLOOKUP(Tabelle_ExterneDaten_111[[#This Row],[LegTypeLU]],LegTypeLookup,2,FALSE),"")</f>
        <v>Floating</v>
      </c>
      <c r="Y31" s="2" t="str">
        <f>IF(Tabelle_ExterneDaten_111[[#This Row],[CurrencyLU]]&lt;&gt;"",VLOOKUP(Tabelle_ExterneDaten_111[[#This Row],[CurrencyLU]],CurrencyLookup,2,FALSE),"")</f>
        <v>EUR</v>
      </c>
      <c r="Z31" s="2" t="str">
        <f>IF(Tabelle_ExterneDaten_111[[#This Row],[PaymentConventionLU]]&lt;&gt;"",VLOOKUP(Tabelle_ExterneDaten_111[[#This Row],[PaymentConventionLU]],PaymentConventionLookup,2,FALSE),"")</f>
        <v>MF</v>
      </c>
      <c r="AA31" s="2" t="str">
        <f>IF(Tabelle_ExterneDaten_111[[#This Row],[DayCounterLU]]&lt;&gt;"",VLOOKUP(Tabelle_ExterneDaten_111[[#This Row],[DayCounterLU]],DayCounterLookup,2,FALSE),"")</f>
        <v>A360</v>
      </c>
      <c r="AB31" s="2" t="str">
        <f>IF(Tabelle_ExterneDaten_111[[#This Row],[NotionalInitialExchangeLU]]&lt;&gt;"",VLOOKUP(Tabelle_ExterneDaten_111[[#This Row],[NotionalInitialExchangeLU]],NotionalInitialExchangeLookup,2,FALSE),"")</f>
        <v>N</v>
      </c>
      <c r="AC31" s="2" t="str">
        <f>IF(Tabelle_ExterneDaten_111[[#This Row],[NotionalFinalExchangeLU]]&lt;&gt;"",VLOOKUP(Tabelle_ExterneDaten_111[[#This Row],[NotionalFinalExchangeLU]],NotionalFinalExchangeLookup,2,FALSE),"")</f>
        <v>N</v>
      </c>
      <c r="AD31" s="2" t="str">
        <f>IF(Tabelle_ExterneDaten_111[[#This Row],[NotionalAmortizingExchangeLU]]&lt;&gt;"",VLOOKUP(Tabelle_ExterneDaten_111[[#This Row],[NotionalAmortizingExchangeLU]],NotionalAmortizingExchangeLookup,2,FALSE),"")</f>
        <v/>
      </c>
      <c r="AE31" s="2" t="str">
        <f>IF(Tabelle_ExterneDaten_111[[#This Row],[FXResetForeignCurrencyLU]]&lt;&gt;"",VLOOKUP(Tabelle_ExterneDaten_111[[#This Row],[FXResetForeignCurrencyLU]],FXResetForeignCurrencyLookup,2,FALSE),"")</f>
        <v/>
      </c>
      <c r="AF31" s="2" t="str">
        <f>IF(Tabelle_ExterneDaten_111[[#This Row],[FXResetFXIndexLU]]&lt;&gt;"",VLOOKUP(Tabelle_ExterneDaten_111[[#This Row],[FXResetFXIndexLU]],FXResetFXIndexLookup,2,FALSE),"")</f>
        <v/>
      </c>
      <c r="AG31" s="2" t="str">
        <f>IF(Tabelle_ExterneDaten_111[[#This Row],[FloatingLegIndexNameLU]]&lt;&gt;"",VLOOKUP(Tabelle_ExterneDaten_111[[#This Row],[FloatingLegIndexNameLU]],FloatingLegIndexNameLookup,2,FALSE),"")</f>
        <v>EUR-EURIBOR-6M</v>
      </c>
      <c r="AH31" s="2" t="str">
        <f>IF(Tabelle_ExterneDaten_111[[#This Row],[FloatingLegIsInArrearsLU]]&lt;&gt;"",VLOOKUP(Tabelle_ExterneDaten_111[[#This Row],[FloatingLegIsInArrearsLU]],FloatingLegIsInArrearsLookup,2,FALSE),"")</f>
        <v>FALSE</v>
      </c>
      <c r="AI31" s="2" t="str">
        <f>IF(Tabelle_ExterneDaten_111[[#This Row],[FloatingLegIsAveragedLU]]&lt;&gt;"",VLOOKUP(Tabelle_ExterneDaten_111[[#This Row],[FloatingLegIsAveragedLU]],FloatingLegIsAveragedLookup,2,FALSE),"")</f>
        <v/>
      </c>
      <c r="AJ31" s="2" t="str">
        <f>IF(Tabelle_ExterneDaten_111[[#This Row],[FloatingLegIsNotResettingXCCYLU]]&lt;&gt;"",VLOOKUP(Tabelle_ExterneDaten_111[[#This Row],[FloatingLegIsNotResettingXCCYLU]],FloatingLegIsNotResettingXCCYLookup,2,FALSE),"")</f>
        <v/>
      </c>
    </row>
    <row r="32" spans="2:36" x14ac:dyDescent="0.25">
      <c r="B32" s="2">
        <v>31</v>
      </c>
      <c r="C32" s="2" t="s">
        <v>456</v>
      </c>
      <c r="D32" s="2" t="s">
        <v>42</v>
      </c>
      <c r="E32" s="2" t="s">
        <v>90</v>
      </c>
      <c r="F32" s="2" t="s">
        <v>21</v>
      </c>
      <c r="G32" s="2" t="s">
        <v>93</v>
      </c>
      <c r="H32" s="2" t="s">
        <v>102</v>
      </c>
      <c r="I32" s="2" t="s">
        <v>575</v>
      </c>
      <c r="J32" s="2" t="s">
        <v>575</v>
      </c>
      <c r="K32" s="2"/>
      <c r="L32" s="2"/>
      <c r="M32" s="2"/>
      <c r="N32" s="2"/>
      <c r="O32" s="2"/>
      <c r="P32" s="2"/>
      <c r="Q32" s="2"/>
      <c r="R32" s="2"/>
      <c r="S32" s="2"/>
      <c r="T32" s="2"/>
      <c r="U32" s="2"/>
      <c r="V32" s="2" t="e">
        <f>IF(Tabelle_ExterneDaten_111[[#This Row],[TradeIdLU]]&lt;&gt;"",VLOOKUP(Tabelle_ExterneDaten_111[[#This Row],[TradeIdLU]],TradeIdLookup,2,FALSE),"")</f>
        <v>#N/A</v>
      </c>
      <c r="W32" s="2" t="str">
        <f>IF(Tabelle_ExterneDaten_111[[#This Row],[PayerLU]]&lt;&gt;"",VLOOKUP(Tabelle_ExterneDaten_111[[#This Row],[PayerLU]],PayerLookup,2,FALSE),"")</f>
        <v>FALSE</v>
      </c>
      <c r="X32" s="2" t="str">
        <f>IF(Tabelle_ExterneDaten_111[[#This Row],[LegTypeLU]]&lt;&gt;"",VLOOKUP(Tabelle_ExterneDaten_111[[#This Row],[LegTypeLU]],LegTypeLookup,2,FALSE),"")</f>
        <v>Fixed</v>
      </c>
      <c r="Y32" s="2" t="str">
        <f>IF(Tabelle_ExterneDaten_111[[#This Row],[CurrencyLU]]&lt;&gt;"",VLOOKUP(Tabelle_ExterneDaten_111[[#This Row],[CurrencyLU]],CurrencyLookup,2,FALSE),"")</f>
        <v>EUR</v>
      </c>
      <c r="Z32" s="2" t="str">
        <f>IF(Tabelle_ExterneDaten_111[[#This Row],[PaymentConventionLU]]&lt;&gt;"",VLOOKUP(Tabelle_ExterneDaten_111[[#This Row],[PaymentConventionLU]],PaymentConventionLookup,2,FALSE),"")</f>
        <v>F</v>
      </c>
      <c r="AA32" s="2" t="str">
        <f>IF(Tabelle_ExterneDaten_111[[#This Row],[DayCounterLU]]&lt;&gt;"",VLOOKUP(Tabelle_ExterneDaten_111[[#This Row],[DayCounterLU]],DayCounterLookup,2,FALSE),"")</f>
        <v>ACT/ACT</v>
      </c>
      <c r="AB32" s="2" t="str">
        <f>IF(Tabelle_ExterneDaten_111[[#This Row],[NotionalInitialExchangeLU]]&lt;&gt;"",VLOOKUP(Tabelle_ExterneDaten_111[[#This Row],[NotionalInitialExchangeLU]],NotionalInitialExchangeLookup,2,FALSE),"")</f>
        <v>N</v>
      </c>
      <c r="AC32" s="2" t="str">
        <f>IF(Tabelle_ExterneDaten_111[[#This Row],[NotionalFinalExchangeLU]]&lt;&gt;"",VLOOKUP(Tabelle_ExterneDaten_111[[#This Row],[NotionalFinalExchangeLU]],NotionalFinalExchangeLookup,2,FALSE),"")</f>
        <v>N</v>
      </c>
      <c r="AD32" s="2" t="str">
        <f>IF(Tabelle_ExterneDaten_111[[#This Row],[NotionalAmortizingExchangeLU]]&lt;&gt;"",VLOOKUP(Tabelle_ExterneDaten_111[[#This Row],[NotionalAmortizingExchangeLU]],NotionalAmortizingExchangeLookup,2,FALSE),"")</f>
        <v/>
      </c>
      <c r="AE32" s="2" t="str">
        <f>IF(Tabelle_ExterneDaten_111[[#This Row],[FXResetForeignCurrencyLU]]&lt;&gt;"",VLOOKUP(Tabelle_ExterneDaten_111[[#This Row],[FXResetForeignCurrencyLU]],FXResetForeignCurrencyLookup,2,FALSE),"")</f>
        <v/>
      </c>
      <c r="AF32" s="2" t="str">
        <f>IF(Tabelle_ExterneDaten_111[[#This Row],[FXResetFXIndexLU]]&lt;&gt;"",VLOOKUP(Tabelle_ExterneDaten_111[[#This Row],[FXResetFXIndexLU]],FXResetFXIndexLookup,2,FALSE),"")</f>
        <v/>
      </c>
      <c r="AG32" s="2" t="str">
        <f>IF(Tabelle_ExterneDaten_111[[#This Row],[FloatingLegIndexNameLU]]&lt;&gt;"",VLOOKUP(Tabelle_ExterneDaten_111[[#This Row],[FloatingLegIndexNameLU]],FloatingLegIndexNameLookup,2,FALSE),"")</f>
        <v/>
      </c>
      <c r="AH32" s="2" t="str">
        <f>IF(Tabelle_ExterneDaten_111[[#This Row],[FloatingLegIsInArrearsLU]]&lt;&gt;"",VLOOKUP(Tabelle_ExterneDaten_111[[#This Row],[FloatingLegIsInArrearsLU]],FloatingLegIsInArrearsLookup,2,FALSE),"")</f>
        <v/>
      </c>
      <c r="AI32" s="2" t="str">
        <f>IF(Tabelle_ExterneDaten_111[[#This Row],[FloatingLegIsAveragedLU]]&lt;&gt;"",VLOOKUP(Tabelle_ExterneDaten_111[[#This Row],[FloatingLegIsAveragedLU]],FloatingLegIsAveragedLookup,2,FALSE),"")</f>
        <v/>
      </c>
      <c r="AJ32" s="2" t="str">
        <f>IF(Tabelle_ExterneDaten_111[[#This Row],[FloatingLegIsNotResettingXCCYLU]]&lt;&gt;"",VLOOKUP(Tabelle_ExterneDaten_111[[#This Row],[FloatingLegIsNotResettingXCCYLU]],FloatingLegIsNotResettingXCCYLookup,2,FALSE),"")</f>
        <v/>
      </c>
    </row>
    <row r="33" spans="2:36" x14ac:dyDescent="0.25">
      <c r="B33" s="2">
        <v>32</v>
      </c>
      <c r="C33" s="2" t="s">
        <v>456</v>
      </c>
      <c r="D33" s="2" t="s">
        <v>43</v>
      </c>
      <c r="E33" s="2" t="s">
        <v>91</v>
      </c>
      <c r="F33" s="2" t="s">
        <v>21</v>
      </c>
      <c r="G33" s="2" t="s">
        <v>95</v>
      </c>
      <c r="H33" s="2" t="s">
        <v>99</v>
      </c>
      <c r="I33" s="2" t="s">
        <v>575</v>
      </c>
      <c r="J33" s="2" t="s">
        <v>575</v>
      </c>
      <c r="K33" s="2"/>
      <c r="L33" s="2"/>
      <c r="M33" s="2"/>
      <c r="N33" s="2"/>
      <c r="O33" s="2"/>
      <c r="P33" s="2" t="s">
        <v>105</v>
      </c>
      <c r="Q33" s="2" t="s">
        <v>42</v>
      </c>
      <c r="R33" s="2">
        <v>2</v>
      </c>
      <c r="S33" s="2"/>
      <c r="T33" s="2"/>
      <c r="U33" s="2"/>
      <c r="V33" s="2" t="e">
        <f>IF(Tabelle_ExterneDaten_111[[#This Row],[TradeIdLU]]&lt;&gt;"",VLOOKUP(Tabelle_ExterneDaten_111[[#This Row],[TradeIdLU]],TradeIdLookup,2,FALSE),"")</f>
        <v>#N/A</v>
      </c>
      <c r="W33" s="2" t="str">
        <f>IF(Tabelle_ExterneDaten_111[[#This Row],[PayerLU]]&lt;&gt;"",VLOOKUP(Tabelle_ExterneDaten_111[[#This Row],[PayerLU]],PayerLookup,2,FALSE),"")</f>
        <v>TRUE</v>
      </c>
      <c r="X33" s="2" t="str">
        <f>IF(Tabelle_ExterneDaten_111[[#This Row],[LegTypeLU]]&lt;&gt;"",VLOOKUP(Tabelle_ExterneDaten_111[[#This Row],[LegTypeLU]],LegTypeLookup,2,FALSE),"")</f>
        <v>Floating</v>
      </c>
      <c r="Y33" s="2" t="str">
        <f>IF(Tabelle_ExterneDaten_111[[#This Row],[CurrencyLU]]&lt;&gt;"",VLOOKUP(Tabelle_ExterneDaten_111[[#This Row],[CurrencyLU]],CurrencyLookup,2,FALSE),"")</f>
        <v>EUR</v>
      </c>
      <c r="Z33" s="2" t="str">
        <f>IF(Tabelle_ExterneDaten_111[[#This Row],[PaymentConventionLU]]&lt;&gt;"",VLOOKUP(Tabelle_ExterneDaten_111[[#This Row],[PaymentConventionLU]],PaymentConventionLookup,2,FALSE),"")</f>
        <v>MF</v>
      </c>
      <c r="AA33" s="2" t="str">
        <f>IF(Tabelle_ExterneDaten_111[[#This Row],[DayCounterLU]]&lt;&gt;"",VLOOKUP(Tabelle_ExterneDaten_111[[#This Row],[DayCounterLU]],DayCounterLookup,2,FALSE),"")</f>
        <v>A360</v>
      </c>
      <c r="AB33" s="2" t="str">
        <f>IF(Tabelle_ExterneDaten_111[[#This Row],[NotionalInitialExchangeLU]]&lt;&gt;"",VLOOKUP(Tabelle_ExterneDaten_111[[#This Row],[NotionalInitialExchangeLU]],NotionalInitialExchangeLookup,2,FALSE),"")</f>
        <v>N</v>
      </c>
      <c r="AC33" s="2" t="str">
        <f>IF(Tabelle_ExterneDaten_111[[#This Row],[NotionalFinalExchangeLU]]&lt;&gt;"",VLOOKUP(Tabelle_ExterneDaten_111[[#This Row],[NotionalFinalExchangeLU]],NotionalFinalExchangeLookup,2,FALSE),"")</f>
        <v>N</v>
      </c>
      <c r="AD33" s="2" t="str">
        <f>IF(Tabelle_ExterneDaten_111[[#This Row],[NotionalAmortizingExchangeLU]]&lt;&gt;"",VLOOKUP(Tabelle_ExterneDaten_111[[#This Row],[NotionalAmortizingExchangeLU]],NotionalAmortizingExchangeLookup,2,FALSE),"")</f>
        <v/>
      </c>
      <c r="AE33" s="2" t="str">
        <f>IF(Tabelle_ExterneDaten_111[[#This Row],[FXResetForeignCurrencyLU]]&lt;&gt;"",VLOOKUP(Tabelle_ExterneDaten_111[[#This Row],[FXResetForeignCurrencyLU]],FXResetForeignCurrencyLookup,2,FALSE),"")</f>
        <v/>
      </c>
      <c r="AF33" s="2" t="str">
        <f>IF(Tabelle_ExterneDaten_111[[#This Row],[FXResetFXIndexLU]]&lt;&gt;"",VLOOKUP(Tabelle_ExterneDaten_111[[#This Row],[FXResetFXIndexLU]],FXResetFXIndexLookup,2,FALSE),"")</f>
        <v/>
      </c>
      <c r="AG33" s="2" t="str">
        <f>IF(Tabelle_ExterneDaten_111[[#This Row],[FloatingLegIndexNameLU]]&lt;&gt;"",VLOOKUP(Tabelle_ExterneDaten_111[[#This Row],[FloatingLegIndexNameLU]],FloatingLegIndexNameLookup,2,FALSE),"")</f>
        <v>EUR-EURIBOR-6M</v>
      </c>
      <c r="AH33" s="2" t="str">
        <f>IF(Tabelle_ExterneDaten_111[[#This Row],[FloatingLegIsInArrearsLU]]&lt;&gt;"",VLOOKUP(Tabelle_ExterneDaten_111[[#This Row],[FloatingLegIsInArrearsLU]],FloatingLegIsInArrearsLookup,2,FALSE),"")</f>
        <v>FALSE</v>
      </c>
      <c r="AI33" s="2" t="str">
        <f>IF(Tabelle_ExterneDaten_111[[#This Row],[FloatingLegIsAveragedLU]]&lt;&gt;"",VLOOKUP(Tabelle_ExterneDaten_111[[#This Row],[FloatingLegIsAveragedLU]],FloatingLegIsAveragedLookup,2,FALSE),"")</f>
        <v/>
      </c>
      <c r="AJ33" s="2" t="str">
        <f>IF(Tabelle_ExterneDaten_111[[#This Row],[FloatingLegIsNotResettingXCCYLU]]&lt;&gt;"",VLOOKUP(Tabelle_ExterneDaten_111[[#This Row],[FloatingLegIsNotResettingXCCYLU]],FloatingLegIsNotResettingXCCYLookup,2,FALSE),"")</f>
        <v/>
      </c>
    </row>
    <row r="34" spans="2:36" x14ac:dyDescent="0.25">
      <c r="B34" s="2">
        <v>33</v>
      </c>
      <c r="C34" s="2" t="s">
        <v>458</v>
      </c>
      <c r="D34" s="2" t="s">
        <v>42</v>
      </c>
      <c r="E34" s="2" t="s">
        <v>90</v>
      </c>
      <c r="F34" s="2" t="s">
        <v>21</v>
      </c>
      <c r="G34" s="2" t="s">
        <v>93</v>
      </c>
      <c r="H34" s="2" t="s">
        <v>102</v>
      </c>
      <c r="I34" s="2" t="s">
        <v>575</v>
      </c>
      <c r="J34" s="2" t="s">
        <v>575</v>
      </c>
      <c r="K34" s="2"/>
      <c r="L34" s="2"/>
      <c r="M34" s="2"/>
      <c r="N34" s="2"/>
      <c r="O34" s="2"/>
      <c r="P34" s="2"/>
      <c r="Q34" s="2"/>
      <c r="R34" s="2"/>
      <c r="S34" s="2"/>
      <c r="T34" s="2"/>
      <c r="U34" s="2"/>
      <c r="V34" s="2" t="e">
        <f>IF(Tabelle_ExterneDaten_111[[#This Row],[TradeIdLU]]&lt;&gt;"",VLOOKUP(Tabelle_ExterneDaten_111[[#This Row],[TradeIdLU]],TradeIdLookup,2,FALSE),"")</f>
        <v>#N/A</v>
      </c>
      <c r="W34" s="2" t="str">
        <f>IF(Tabelle_ExterneDaten_111[[#This Row],[PayerLU]]&lt;&gt;"",VLOOKUP(Tabelle_ExterneDaten_111[[#This Row],[PayerLU]],PayerLookup,2,FALSE),"")</f>
        <v>FALSE</v>
      </c>
      <c r="X34" s="2" t="str">
        <f>IF(Tabelle_ExterneDaten_111[[#This Row],[LegTypeLU]]&lt;&gt;"",VLOOKUP(Tabelle_ExterneDaten_111[[#This Row],[LegTypeLU]],LegTypeLookup,2,FALSE),"")</f>
        <v>Fixed</v>
      </c>
      <c r="Y34" s="2" t="str">
        <f>IF(Tabelle_ExterneDaten_111[[#This Row],[CurrencyLU]]&lt;&gt;"",VLOOKUP(Tabelle_ExterneDaten_111[[#This Row],[CurrencyLU]],CurrencyLookup,2,FALSE),"")</f>
        <v>EUR</v>
      </c>
      <c r="Z34" s="2" t="str">
        <f>IF(Tabelle_ExterneDaten_111[[#This Row],[PaymentConventionLU]]&lt;&gt;"",VLOOKUP(Tabelle_ExterneDaten_111[[#This Row],[PaymentConventionLU]],PaymentConventionLookup,2,FALSE),"")</f>
        <v>F</v>
      </c>
      <c r="AA34" s="2" t="str">
        <f>IF(Tabelle_ExterneDaten_111[[#This Row],[DayCounterLU]]&lt;&gt;"",VLOOKUP(Tabelle_ExterneDaten_111[[#This Row],[DayCounterLU]],DayCounterLookup,2,FALSE),"")</f>
        <v>ACT/ACT</v>
      </c>
      <c r="AB34" s="2" t="str">
        <f>IF(Tabelle_ExterneDaten_111[[#This Row],[NotionalInitialExchangeLU]]&lt;&gt;"",VLOOKUP(Tabelle_ExterneDaten_111[[#This Row],[NotionalInitialExchangeLU]],NotionalInitialExchangeLookup,2,FALSE),"")</f>
        <v>N</v>
      </c>
      <c r="AC34" s="2" t="str">
        <f>IF(Tabelle_ExterneDaten_111[[#This Row],[NotionalFinalExchangeLU]]&lt;&gt;"",VLOOKUP(Tabelle_ExterneDaten_111[[#This Row],[NotionalFinalExchangeLU]],NotionalFinalExchangeLookup,2,FALSE),"")</f>
        <v>N</v>
      </c>
      <c r="AD34" s="2" t="str">
        <f>IF(Tabelle_ExterneDaten_111[[#This Row],[NotionalAmortizingExchangeLU]]&lt;&gt;"",VLOOKUP(Tabelle_ExterneDaten_111[[#This Row],[NotionalAmortizingExchangeLU]],NotionalAmortizingExchangeLookup,2,FALSE),"")</f>
        <v/>
      </c>
      <c r="AE34" s="2" t="str">
        <f>IF(Tabelle_ExterneDaten_111[[#This Row],[FXResetForeignCurrencyLU]]&lt;&gt;"",VLOOKUP(Tabelle_ExterneDaten_111[[#This Row],[FXResetForeignCurrencyLU]],FXResetForeignCurrencyLookup,2,FALSE),"")</f>
        <v/>
      </c>
      <c r="AF34" s="2" t="str">
        <f>IF(Tabelle_ExterneDaten_111[[#This Row],[FXResetFXIndexLU]]&lt;&gt;"",VLOOKUP(Tabelle_ExterneDaten_111[[#This Row],[FXResetFXIndexLU]],FXResetFXIndexLookup,2,FALSE),"")</f>
        <v/>
      </c>
      <c r="AG34" s="2" t="str">
        <f>IF(Tabelle_ExterneDaten_111[[#This Row],[FloatingLegIndexNameLU]]&lt;&gt;"",VLOOKUP(Tabelle_ExterneDaten_111[[#This Row],[FloatingLegIndexNameLU]],FloatingLegIndexNameLookup,2,FALSE),"")</f>
        <v/>
      </c>
      <c r="AH34" s="2" t="str">
        <f>IF(Tabelle_ExterneDaten_111[[#This Row],[FloatingLegIsInArrearsLU]]&lt;&gt;"",VLOOKUP(Tabelle_ExterneDaten_111[[#This Row],[FloatingLegIsInArrearsLU]],FloatingLegIsInArrearsLookup,2,FALSE),"")</f>
        <v/>
      </c>
      <c r="AI34" s="2" t="str">
        <f>IF(Tabelle_ExterneDaten_111[[#This Row],[FloatingLegIsAveragedLU]]&lt;&gt;"",VLOOKUP(Tabelle_ExterneDaten_111[[#This Row],[FloatingLegIsAveragedLU]],FloatingLegIsAveragedLookup,2,FALSE),"")</f>
        <v/>
      </c>
      <c r="AJ34" s="2" t="str">
        <f>IF(Tabelle_ExterneDaten_111[[#This Row],[FloatingLegIsNotResettingXCCYLU]]&lt;&gt;"",VLOOKUP(Tabelle_ExterneDaten_111[[#This Row],[FloatingLegIsNotResettingXCCYLU]],FloatingLegIsNotResettingXCCYLookup,2,FALSE),"")</f>
        <v/>
      </c>
    </row>
    <row r="35" spans="2:36" x14ac:dyDescent="0.25">
      <c r="B35" s="2">
        <v>34</v>
      </c>
      <c r="C35" s="2" t="s">
        <v>458</v>
      </c>
      <c r="D35" s="2" t="s">
        <v>43</v>
      </c>
      <c r="E35" s="2" t="s">
        <v>91</v>
      </c>
      <c r="F35" s="2" t="s">
        <v>21</v>
      </c>
      <c r="G35" s="2" t="s">
        <v>95</v>
      </c>
      <c r="H35" s="2" t="s">
        <v>99</v>
      </c>
      <c r="I35" s="2" t="s">
        <v>575</v>
      </c>
      <c r="J35" s="2" t="s">
        <v>575</v>
      </c>
      <c r="K35" s="2"/>
      <c r="L35" s="2"/>
      <c r="M35" s="2"/>
      <c r="N35" s="2"/>
      <c r="O35" s="2"/>
      <c r="P35" s="2" t="s">
        <v>105</v>
      </c>
      <c r="Q35" s="2" t="s">
        <v>42</v>
      </c>
      <c r="R35" s="2">
        <v>2</v>
      </c>
      <c r="S35" s="2"/>
      <c r="T35" s="2"/>
      <c r="U35" s="2"/>
      <c r="V35" s="2" t="e">
        <f>IF(Tabelle_ExterneDaten_111[[#This Row],[TradeIdLU]]&lt;&gt;"",VLOOKUP(Tabelle_ExterneDaten_111[[#This Row],[TradeIdLU]],TradeIdLookup,2,FALSE),"")</f>
        <v>#N/A</v>
      </c>
      <c r="W35" s="2" t="str">
        <f>IF(Tabelle_ExterneDaten_111[[#This Row],[PayerLU]]&lt;&gt;"",VLOOKUP(Tabelle_ExterneDaten_111[[#This Row],[PayerLU]],PayerLookup,2,FALSE),"")</f>
        <v>TRUE</v>
      </c>
      <c r="X35" s="2" t="str">
        <f>IF(Tabelle_ExterneDaten_111[[#This Row],[LegTypeLU]]&lt;&gt;"",VLOOKUP(Tabelle_ExterneDaten_111[[#This Row],[LegTypeLU]],LegTypeLookup,2,FALSE),"")</f>
        <v>Floating</v>
      </c>
      <c r="Y35" s="2" t="str">
        <f>IF(Tabelle_ExterneDaten_111[[#This Row],[CurrencyLU]]&lt;&gt;"",VLOOKUP(Tabelle_ExterneDaten_111[[#This Row],[CurrencyLU]],CurrencyLookup,2,FALSE),"")</f>
        <v>EUR</v>
      </c>
      <c r="Z35" s="2" t="str">
        <f>IF(Tabelle_ExterneDaten_111[[#This Row],[PaymentConventionLU]]&lt;&gt;"",VLOOKUP(Tabelle_ExterneDaten_111[[#This Row],[PaymentConventionLU]],PaymentConventionLookup,2,FALSE),"")</f>
        <v>MF</v>
      </c>
      <c r="AA35" s="2" t="str">
        <f>IF(Tabelle_ExterneDaten_111[[#This Row],[DayCounterLU]]&lt;&gt;"",VLOOKUP(Tabelle_ExterneDaten_111[[#This Row],[DayCounterLU]],DayCounterLookup,2,FALSE),"")</f>
        <v>A360</v>
      </c>
      <c r="AB35" s="2" t="str">
        <f>IF(Tabelle_ExterneDaten_111[[#This Row],[NotionalInitialExchangeLU]]&lt;&gt;"",VLOOKUP(Tabelle_ExterneDaten_111[[#This Row],[NotionalInitialExchangeLU]],NotionalInitialExchangeLookup,2,FALSE),"")</f>
        <v>N</v>
      </c>
      <c r="AC35" s="2" t="str">
        <f>IF(Tabelle_ExterneDaten_111[[#This Row],[NotionalFinalExchangeLU]]&lt;&gt;"",VLOOKUP(Tabelle_ExterneDaten_111[[#This Row],[NotionalFinalExchangeLU]],NotionalFinalExchangeLookup,2,FALSE),"")</f>
        <v>N</v>
      </c>
      <c r="AD35" s="2" t="str">
        <f>IF(Tabelle_ExterneDaten_111[[#This Row],[NotionalAmortizingExchangeLU]]&lt;&gt;"",VLOOKUP(Tabelle_ExterneDaten_111[[#This Row],[NotionalAmortizingExchangeLU]],NotionalAmortizingExchangeLookup,2,FALSE),"")</f>
        <v/>
      </c>
      <c r="AE35" s="2" t="str">
        <f>IF(Tabelle_ExterneDaten_111[[#This Row],[FXResetForeignCurrencyLU]]&lt;&gt;"",VLOOKUP(Tabelle_ExterneDaten_111[[#This Row],[FXResetForeignCurrencyLU]],FXResetForeignCurrencyLookup,2,FALSE),"")</f>
        <v/>
      </c>
      <c r="AF35" s="2" t="str">
        <f>IF(Tabelle_ExterneDaten_111[[#This Row],[FXResetFXIndexLU]]&lt;&gt;"",VLOOKUP(Tabelle_ExterneDaten_111[[#This Row],[FXResetFXIndexLU]],FXResetFXIndexLookup,2,FALSE),"")</f>
        <v/>
      </c>
      <c r="AG35" s="2" t="str">
        <f>IF(Tabelle_ExterneDaten_111[[#This Row],[FloatingLegIndexNameLU]]&lt;&gt;"",VLOOKUP(Tabelle_ExterneDaten_111[[#This Row],[FloatingLegIndexNameLU]],FloatingLegIndexNameLookup,2,FALSE),"")</f>
        <v>EUR-EURIBOR-6M</v>
      </c>
      <c r="AH35" s="2" t="str">
        <f>IF(Tabelle_ExterneDaten_111[[#This Row],[FloatingLegIsInArrearsLU]]&lt;&gt;"",VLOOKUP(Tabelle_ExterneDaten_111[[#This Row],[FloatingLegIsInArrearsLU]],FloatingLegIsInArrearsLookup,2,FALSE),"")</f>
        <v>FALSE</v>
      </c>
      <c r="AI35" s="2" t="str">
        <f>IF(Tabelle_ExterneDaten_111[[#This Row],[FloatingLegIsAveragedLU]]&lt;&gt;"",VLOOKUP(Tabelle_ExterneDaten_111[[#This Row],[FloatingLegIsAveragedLU]],FloatingLegIsAveragedLookup,2,FALSE),"")</f>
        <v/>
      </c>
      <c r="AJ35" s="2" t="str">
        <f>IF(Tabelle_ExterneDaten_111[[#This Row],[FloatingLegIsNotResettingXCCYLU]]&lt;&gt;"",VLOOKUP(Tabelle_ExterneDaten_111[[#This Row],[FloatingLegIsNotResettingXCCYLU]],FloatingLegIsNotResettingXCCYLookup,2,FALSE),"")</f>
        <v/>
      </c>
    </row>
    <row r="36" spans="2:36" x14ac:dyDescent="0.25">
      <c r="B36" s="2">
        <v>35</v>
      </c>
      <c r="C36" s="2" t="s">
        <v>460</v>
      </c>
      <c r="D36" s="2" t="s">
        <v>43</v>
      </c>
      <c r="E36" s="2" t="s">
        <v>91</v>
      </c>
      <c r="F36" s="2" t="s">
        <v>21</v>
      </c>
      <c r="G36" s="2" t="s">
        <v>95</v>
      </c>
      <c r="H36" s="2" t="s">
        <v>99</v>
      </c>
      <c r="I36" s="2" t="s">
        <v>575</v>
      </c>
      <c r="J36" s="2" t="s">
        <v>575</v>
      </c>
      <c r="K36" s="2"/>
      <c r="L36" s="2"/>
      <c r="M36" s="2"/>
      <c r="N36" s="2"/>
      <c r="O36" s="2"/>
      <c r="P36" s="2" t="s">
        <v>105</v>
      </c>
      <c r="Q36" s="2" t="s">
        <v>42</v>
      </c>
      <c r="R36" s="2">
        <v>2</v>
      </c>
      <c r="S36" s="2"/>
      <c r="T36" s="2"/>
      <c r="U36" s="2"/>
      <c r="V36" s="2" t="e">
        <f>IF(Tabelle_ExterneDaten_111[[#This Row],[TradeIdLU]]&lt;&gt;"",VLOOKUP(Tabelle_ExterneDaten_111[[#This Row],[TradeIdLU]],TradeIdLookup,2,FALSE),"")</f>
        <v>#N/A</v>
      </c>
      <c r="W36" s="2" t="str">
        <f>IF(Tabelle_ExterneDaten_111[[#This Row],[PayerLU]]&lt;&gt;"",VLOOKUP(Tabelle_ExterneDaten_111[[#This Row],[PayerLU]],PayerLookup,2,FALSE),"")</f>
        <v>TRUE</v>
      </c>
      <c r="X36" s="2" t="str">
        <f>IF(Tabelle_ExterneDaten_111[[#This Row],[LegTypeLU]]&lt;&gt;"",VLOOKUP(Tabelle_ExterneDaten_111[[#This Row],[LegTypeLU]],LegTypeLookup,2,FALSE),"")</f>
        <v>Floating</v>
      </c>
      <c r="Y36" s="2" t="str">
        <f>IF(Tabelle_ExterneDaten_111[[#This Row],[CurrencyLU]]&lt;&gt;"",VLOOKUP(Tabelle_ExterneDaten_111[[#This Row],[CurrencyLU]],CurrencyLookup,2,FALSE),"")</f>
        <v>EUR</v>
      </c>
      <c r="Z36" s="2" t="str">
        <f>IF(Tabelle_ExterneDaten_111[[#This Row],[PaymentConventionLU]]&lt;&gt;"",VLOOKUP(Tabelle_ExterneDaten_111[[#This Row],[PaymentConventionLU]],PaymentConventionLookup,2,FALSE),"")</f>
        <v>MF</v>
      </c>
      <c r="AA36" s="2" t="str">
        <f>IF(Tabelle_ExterneDaten_111[[#This Row],[DayCounterLU]]&lt;&gt;"",VLOOKUP(Tabelle_ExterneDaten_111[[#This Row],[DayCounterLU]],DayCounterLookup,2,FALSE),"")</f>
        <v>A360</v>
      </c>
      <c r="AB36" s="2" t="str">
        <f>IF(Tabelle_ExterneDaten_111[[#This Row],[NotionalInitialExchangeLU]]&lt;&gt;"",VLOOKUP(Tabelle_ExterneDaten_111[[#This Row],[NotionalInitialExchangeLU]],NotionalInitialExchangeLookup,2,FALSE),"")</f>
        <v>N</v>
      </c>
      <c r="AC36" s="2" t="str">
        <f>IF(Tabelle_ExterneDaten_111[[#This Row],[NotionalFinalExchangeLU]]&lt;&gt;"",VLOOKUP(Tabelle_ExterneDaten_111[[#This Row],[NotionalFinalExchangeLU]],NotionalFinalExchangeLookup,2,FALSE),"")</f>
        <v>N</v>
      </c>
      <c r="AD36" s="2" t="str">
        <f>IF(Tabelle_ExterneDaten_111[[#This Row],[NotionalAmortizingExchangeLU]]&lt;&gt;"",VLOOKUP(Tabelle_ExterneDaten_111[[#This Row],[NotionalAmortizingExchangeLU]],NotionalAmortizingExchangeLookup,2,FALSE),"")</f>
        <v/>
      </c>
      <c r="AE36" s="2" t="str">
        <f>IF(Tabelle_ExterneDaten_111[[#This Row],[FXResetForeignCurrencyLU]]&lt;&gt;"",VLOOKUP(Tabelle_ExterneDaten_111[[#This Row],[FXResetForeignCurrencyLU]],FXResetForeignCurrencyLookup,2,FALSE),"")</f>
        <v/>
      </c>
      <c r="AF36" s="2" t="str">
        <f>IF(Tabelle_ExterneDaten_111[[#This Row],[FXResetFXIndexLU]]&lt;&gt;"",VLOOKUP(Tabelle_ExterneDaten_111[[#This Row],[FXResetFXIndexLU]],FXResetFXIndexLookup,2,FALSE),"")</f>
        <v/>
      </c>
      <c r="AG36" s="2" t="str">
        <f>IF(Tabelle_ExterneDaten_111[[#This Row],[FloatingLegIndexNameLU]]&lt;&gt;"",VLOOKUP(Tabelle_ExterneDaten_111[[#This Row],[FloatingLegIndexNameLU]],FloatingLegIndexNameLookup,2,FALSE),"")</f>
        <v>EUR-EURIBOR-6M</v>
      </c>
      <c r="AH36" s="2" t="str">
        <f>IF(Tabelle_ExterneDaten_111[[#This Row],[FloatingLegIsInArrearsLU]]&lt;&gt;"",VLOOKUP(Tabelle_ExterneDaten_111[[#This Row],[FloatingLegIsInArrearsLU]],FloatingLegIsInArrearsLookup,2,FALSE),"")</f>
        <v>FALSE</v>
      </c>
      <c r="AI36" s="2" t="str">
        <f>IF(Tabelle_ExterneDaten_111[[#This Row],[FloatingLegIsAveragedLU]]&lt;&gt;"",VLOOKUP(Tabelle_ExterneDaten_111[[#This Row],[FloatingLegIsAveragedLU]],FloatingLegIsAveragedLookup,2,FALSE),"")</f>
        <v/>
      </c>
      <c r="AJ36" s="2" t="str">
        <f>IF(Tabelle_ExterneDaten_111[[#This Row],[FloatingLegIsNotResettingXCCYLU]]&lt;&gt;"",VLOOKUP(Tabelle_ExterneDaten_111[[#This Row],[FloatingLegIsNotResettingXCCYLU]],FloatingLegIsNotResettingXCCYLookup,2,FALSE),"")</f>
        <v/>
      </c>
    </row>
    <row r="37" spans="2:36" x14ac:dyDescent="0.25">
      <c r="B37" s="2">
        <v>36</v>
      </c>
      <c r="C37" s="2" t="s">
        <v>460</v>
      </c>
      <c r="D37" s="2" t="s">
        <v>42</v>
      </c>
      <c r="E37" s="2" t="s">
        <v>90</v>
      </c>
      <c r="F37" s="2" t="s">
        <v>21</v>
      </c>
      <c r="G37" s="2" t="s">
        <v>93</v>
      </c>
      <c r="H37" s="2" t="s">
        <v>102</v>
      </c>
      <c r="I37" s="2" t="s">
        <v>575</v>
      </c>
      <c r="J37" s="2" t="s">
        <v>575</v>
      </c>
      <c r="K37" s="2"/>
      <c r="L37" s="2"/>
      <c r="M37" s="2"/>
      <c r="N37" s="2"/>
      <c r="O37" s="2"/>
      <c r="P37" s="2"/>
      <c r="Q37" s="2"/>
      <c r="R37" s="2"/>
      <c r="S37" s="2"/>
      <c r="T37" s="2"/>
      <c r="U37" s="2"/>
      <c r="V37" s="2" t="e">
        <f>IF(Tabelle_ExterneDaten_111[[#This Row],[TradeIdLU]]&lt;&gt;"",VLOOKUP(Tabelle_ExterneDaten_111[[#This Row],[TradeIdLU]],TradeIdLookup,2,FALSE),"")</f>
        <v>#N/A</v>
      </c>
      <c r="W37" s="2" t="str">
        <f>IF(Tabelle_ExterneDaten_111[[#This Row],[PayerLU]]&lt;&gt;"",VLOOKUP(Tabelle_ExterneDaten_111[[#This Row],[PayerLU]],PayerLookup,2,FALSE),"")</f>
        <v>FALSE</v>
      </c>
      <c r="X37" s="2" t="str">
        <f>IF(Tabelle_ExterneDaten_111[[#This Row],[LegTypeLU]]&lt;&gt;"",VLOOKUP(Tabelle_ExterneDaten_111[[#This Row],[LegTypeLU]],LegTypeLookup,2,FALSE),"")</f>
        <v>Fixed</v>
      </c>
      <c r="Y37" s="2" t="str">
        <f>IF(Tabelle_ExterneDaten_111[[#This Row],[CurrencyLU]]&lt;&gt;"",VLOOKUP(Tabelle_ExterneDaten_111[[#This Row],[CurrencyLU]],CurrencyLookup,2,FALSE),"")</f>
        <v>EUR</v>
      </c>
      <c r="Z37" s="2" t="str">
        <f>IF(Tabelle_ExterneDaten_111[[#This Row],[PaymentConventionLU]]&lt;&gt;"",VLOOKUP(Tabelle_ExterneDaten_111[[#This Row],[PaymentConventionLU]],PaymentConventionLookup,2,FALSE),"")</f>
        <v>F</v>
      </c>
      <c r="AA37" s="2" t="str">
        <f>IF(Tabelle_ExterneDaten_111[[#This Row],[DayCounterLU]]&lt;&gt;"",VLOOKUP(Tabelle_ExterneDaten_111[[#This Row],[DayCounterLU]],DayCounterLookup,2,FALSE),"")</f>
        <v>ACT/ACT</v>
      </c>
      <c r="AB37" s="2" t="str">
        <f>IF(Tabelle_ExterneDaten_111[[#This Row],[NotionalInitialExchangeLU]]&lt;&gt;"",VLOOKUP(Tabelle_ExterneDaten_111[[#This Row],[NotionalInitialExchangeLU]],NotionalInitialExchangeLookup,2,FALSE),"")</f>
        <v>N</v>
      </c>
      <c r="AC37" s="2" t="str">
        <f>IF(Tabelle_ExterneDaten_111[[#This Row],[NotionalFinalExchangeLU]]&lt;&gt;"",VLOOKUP(Tabelle_ExterneDaten_111[[#This Row],[NotionalFinalExchangeLU]],NotionalFinalExchangeLookup,2,FALSE),"")</f>
        <v>N</v>
      </c>
      <c r="AD37" s="2" t="str">
        <f>IF(Tabelle_ExterneDaten_111[[#This Row],[NotionalAmortizingExchangeLU]]&lt;&gt;"",VLOOKUP(Tabelle_ExterneDaten_111[[#This Row],[NotionalAmortizingExchangeLU]],NotionalAmortizingExchangeLookup,2,FALSE),"")</f>
        <v/>
      </c>
      <c r="AE37" s="2" t="str">
        <f>IF(Tabelle_ExterneDaten_111[[#This Row],[FXResetForeignCurrencyLU]]&lt;&gt;"",VLOOKUP(Tabelle_ExterneDaten_111[[#This Row],[FXResetForeignCurrencyLU]],FXResetForeignCurrencyLookup,2,FALSE),"")</f>
        <v/>
      </c>
      <c r="AF37" s="2" t="str">
        <f>IF(Tabelle_ExterneDaten_111[[#This Row],[FXResetFXIndexLU]]&lt;&gt;"",VLOOKUP(Tabelle_ExterneDaten_111[[#This Row],[FXResetFXIndexLU]],FXResetFXIndexLookup,2,FALSE),"")</f>
        <v/>
      </c>
      <c r="AG37" s="2" t="str">
        <f>IF(Tabelle_ExterneDaten_111[[#This Row],[FloatingLegIndexNameLU]]&lt;&gt;"",VLOOKUP(Tabelle_ExterneDaten_111[[#This Row],[FloatingLegIndexNameLU]],FloatingLegIndexNameLookup,2,FALSE),"")</f>
        <v/>
      </c>
      <c r="AH37" s="2" t="str">
        <f>IF(Tabelle_ExterneDaten_111[[#This Row],[FloatingLegIsInArrearsLU]]&lt;&gt;"",VLOOKUP(Tabelle_ExterneDaten_111[[#This Row],[FloatingLegIsInArrearsLU]],FloatingLegIsInArrearsLookup,2,FALSE),"")</f>
        <v/>
      </c>
      <c r="AI37" s="2" t="str">
        <f>IF(Tabelle_ExterneDaten_111[[#This Row],[FloatingLegIsAveragedLU]]&lt;&gt;"",VLOOKUP(Tabelle_ExterneDaten_111[[#This Row],[FloatingLegIsAveragedLU]],FloatingLegIsAveragedLookup,2,FALSE),"")</f>
        <v/>
      </c>
      <c r="AJ37" s="2" t="str">
        <f>IF(Tabelle_ExterneDaten_111[[#This Row],[FloatingLegIsNotResettingXCCYLU]]&lt;&gt;"",VLOOKUP(Tabelle_ExterneDaten_111[[#This Row],[FloatingLegIsNotResettingXCCYLU]],FloatingLegIsNotResettingXCCYLookup,2,FALSE),"")</f>
        <v/>
      </c>
    </row>
    <row r="38" spans="2:36" x14ac:dyDescent="0.25">
      <c r="B38" s="2">
        <v>37</v>
      </c>
      <c r="C38" s="2" t="s">
        <v>462</v>
      </c>
      <c r="D38" s="2" t="s">
        <v>42</v>
      </c>
      <c r="E38" s="2" t="s">
        <v>90</v>
      </c>
      <c r="F38" s="2" t="s">
        <v>21</v>
      </c>
      <c r="G38" s="2" t="s">
        <v>93</v>
      </c>
      <c r="H38" s="2" t="s">
        <v>102</v>
      </c>
      <c r="I38" s="2" t="s">
        <v>575</v>
      </c>
      <c r="J38" s="2" t="s">
        <v>575</v>
      </c>
      <c r="K38" s="2"/>
      <c r="L38" s="2"/>
      <c r="M38" s="2"/>
      <c r="N38" s="2"/>
      <c r="O38" s="2"/>
      <c r="P38" s="2"/>
      <c r="Q38" s="2"/>
      <c r="R38" s="2"/>
      <c r="S38" s="2"/>
      <c r="T38" s="2"/>
      <c r="U38" s="2"/>
      <c r="V38" s="2" t="e">
        <f>IF(Tabelle_ExterneDaten_111[[#This Row],[TradeIdLU]]&lt;&gt;"",VLOOKUP(Tabelle_ExterneDaten_111[[#This Row],[TradeIdLU]],TradeIdLookup,2,FALSE),"")</f>
        <v>#N/A</v>
      </c>
      <c r="W38" s="2" t="str">
        <f>IF(Tabelle_ExterneDaten_111[[#This Row],[PayerLU]]&lt;&gt;"",VLOOKUP(Tabelle_ExterneDaten_111[[#This Row],[PayerLU]],PayerLookup,2,FALSE),"")</f>
        <v>FALSE</v>
      </c>
      <c r="X38" s="2" t="str">
        <f>IF(Tabelle_ExterneDaten_111[[#This Row],[LegTypeLU]]&lt;&gt;"",VLOOKUP(Tabelle_ExterneDaten_111[[#This Row],[LegTypeLU]],LegTypeLookup,2,FALSE),"")</f>
        <v>Fixed</v>
      </c>
      <c r="Y38" s="2" t="str">
        <f>IF(Tabelle_ExterneDaten_111[[#This Row],[CurrencyLU]]&lt;&gt;"",VLOOKUP(Tabelle_ExterneDaten_111[[#This Row],[CurrencyLU]],CurrencyLookup,2,FALSE),"")</f>
        <v>EUR</v>
      </c>
      <c r="Z38" s="2" t="str">
        <f>IF(Tabelle_ExterneDaten_111[[#This Row],[PaymentConventionLU]]&lt;&gt;"",VLOOKUP(Tabelle_ExterneDaten_111[[#This Row],[PaymentConventionLU]],PaymentConventionLookup,2,FALSE),"")</f>
        <v>F</v>
      </c>
      <c r="AA38" s="2" t="str">
        <f>IF(Tabelle_ExterneDaten_111[[#This Row],[DayCounterLU]]&lt;&gt;"",VLOOKUP(Tabelle_ExterneDaten_111[[#This Row],[DayCounterLU]],DayCounterLookup,2,FALSE),"")</f>
        <v>ACT/ACT</v>
      </c>
      <c r="AB38" s="2" t="str">
        <f>IF(Tabelle_ExterneDaten_111[[#This Row],[NotionalInitialExchangeLU]]&lt;&gt;"",VLOOKUP(Tabelle_ExterneDaten_111[[#This Row],[NotionalInitialExchangeLU]],NotionalInitialExchangeLookup,2,FALSE),"")</f>
        <v>N</v>
      </c>
      <c r="AC38" s="2" t="str">
        <f>IF(Tabelle_ExterneDaten_111[[#This Row],[NotionalFinalExchangeLU]]&lt;&gt;"",VLOOKUP(Tabelle_ExterneDaten_111[[#This Row],[NotionalFinalExchangeLU]],NotionalFinalExchangeLookup,2,FALSE),"")</f>
        <v>N</v>
      </c>
      <c r="AD38" s="2" t="str">
        <f>IF(Tabelle_ExterneDaten_111[[#This Row],[NotionalAmortizingExchangeLU]]&lt;&gt;"",VLOOKUP(Tabelle_ExterneDaten_111[[#This Row],[NotionalAmortizingExchangeLU]],NotionalAmortizingExchangeLookup,2,FALSE),"")</f>
        <v/>
      </c>
      <c r="AE38" s="2" t="str">
        <f>IF(Tabelle_ExterneDaten_111[[#This Row],[FXResetForeignCurrencyLU]]&lt;&gt;"",VLOOKUP(Tabelle_ExterneDaten_111[[#This Row],[FXResetForeignCurrencyLU]],FXResetForeignCurrencyLookup,2,FALSE),"")</f>
        <v/>
      </c>
      <c r="AF38" s="2" t="str">
        <f>IF(Tabelle_ExterneDaten_111[[#This Row],[FXResetFXIndexLU]]&lt;&gt;"",VLOOKUP(Tabelle_ExterneDaten_111[[#This Row],[FXResetFXIndexLU]],FXResetFXIndexLookup,2,FALSE),"")</f>
        <v/>
      </c>
      <c r="AG38" s="2" t="str">
        <f>IF(Tabelle_ExterneDaten_111[[#This Row],[FloatingLegIndexNameLU]]&lt;&gt;"",VLOOKUP(Tabelle_ExterneDaten_111[[#This Row],[FloatingLegIndexNameLU]],FloatingLegIndexNameLookup,2,FALSE),"")</f>
        <v/>
      </c>
      <c r="AH38" s="2" t="str">
        <f>IF(Tabelle_ExterneDaten_111[[#This Row],[FloatingLegIsInArrearsLU]]&lt;&gt;"",VLOOKUP(Tabelle_ExterneDaten_111[[#This Row],[FloatingLegIsInArrearsLU]],FloatingLegIsInArrearsLookup,2,FALSE),"")</f>
        <v/>
      </c>
      <c r="AI38" s="2" t="str">
        <f>IF(Tabelle_ExterneDaten_111[[#This Row],[FloatingLegIsAveragedLU]]&lt;&gt;"",VLOOKUP(Tabelle_ExterneDaten_111[[#This Row],[FloatingLegIsAveragedLU]],FloatingLegIsAveragedLookup,2,FALSE),"")</f>
        <v/>
      </c>
      <c r="AJ38" s="2" t="str">
        <f>IF(Tabelle_ExterneDaten_111[[#This Row],[FloatingLegIsNotResettingXCCYLU]]&lt;&gt;"",VLOOKUP(Tabelle_ExterneDaten_111[[#This Row],[FloatingLegIsNotResettingXCCYLU]],FloatingLegIsNotResettingXCCYLookup,2,FALSE),"")</f>
        <v/>
      </c>
    </row>
    <row r="39" spans="2:36" x14ac:dyDescent="0.25">
      <c r="B39" s="2">
        <v>38</v>
      </c>
      <c r="C39" s="2" t="s">
        <v>462</v>
      </c>
      <c r="D39" s="2" t="s">
        <v>43</v>
      </c>
      <c r="E39" s="2" t="s">
        <v>90</v>
      </c>
      <c r="F39" s="2" t="s">
        <v>21</v>
      </c>
      <c r="G39" s="2" t="s">
        <v>93</v>
      </c>
      <c r="H39" s="2" t="s">
        <v>102</v>
      </c>
      <c r="I39" s="2" t="s">
        <v>575</v>
      </c>
      <c r="J39" s="2" t="s">
        <v>575</v>
      </c>
      <c r="K39" s="2"/>
      <c r="L39" s="2"/>
      <c r="M39" s="2"/>
      <c r="N39" s="2"/>
      <c r="O39" s="2"/>
      <c r="P39" s="2"/>
      <c r="Q39" s="2"/>
      <c r="R39" s="2"/>
      <c r="S39" s="2"/>
      <c r="T39" s="2"/>
      <c r="U39" s="2"/>
      <c r="V39" s="2" t="e">
        <f>IF(Tabelle_ExterneDaten_111[[#This Row],[TradeIdLU]]&lt;&gt;"",VLOOKUP(Tabelle_ExterneDaten_111[[#This Row],[TradeIdLU]],TradeIdLookup,2,FALSE),"")</f>
        <v>#N/A</v>
      </c>
      <c r="W39" s="2" t="str">
        <f>IF(Tabelle_ExterneDaten_111[[#This Row],[PayerLU]]&lt;&gt;"",VLOOKUP(Tabelle_ExterneDaten_111[[#This Row],[PayerLU]],PayerLookup,2,FALSE),"")</f>
        <v>TRUE</v>
      </c>
      <c r="X39" s="2" t="str">
        <f>IF(Tabelle_ExterneDaten_111[[#This Row],[LegTypeLU]]&lt;&gt;"",VLOOKUP(Tabelle_ExterneDaten_111[[#This Row],[LegTypeLU]],LegTypeLookup,2,FALSE),"")</f>
        <v>Fixed</v>
      </c>
      <c r="Y39" s="2" t="str">
        <f>IF(Tabelle_ExterneDaten_111[[#This Row],[CurrencyLU]]&lt;&gt;"",VLOOKUP(Tabelle_ExterneDaten_111[[#This Row],[CurrencyLU]],CurrencyLookup,2,FALSE),"")</f>
        <v>EUR</v>
      </c>
      <c r="Z39" s="2" t="str">
        <f>IF(Tabelle_ExterneDaten_111[[#This Row],[PaymentConventionLU]]&lt;&gt;"",VLOOKUP(Tabelle_ExterneDaten_111[[#This Row],[PaymentConventionLU]],PaymentConventionLookup,2,FALSE),"")</f>
        <v>F</v>
      </c>
      <c r="AA39" s="2" t="str">
        <f>IF(Tabelle_ExterneDaten_111[[#This Row],[DayCounterLU]]&lt;&gt;"",VLOOKUP(Tabelle_ExterneDaten_111[[#This Row],[DayCounterLU]],DayCounterLookup,2,FALSE),"")</f>
        <v>ACT/ACT</v>
      </c>
      <c r="AB39" s="2" t="str">
        <f>IF(Tabelle_ExterneDaten_111[[#This Row],[NotionalInitialExchangeLU]]&lt;&gt;"",VLOOKUP(Tabelle_ExterneDaten_111[[#This Row],[NotionalInitialExchangeLU]],NotionalInitialExchangeLookup,2,FALSE),"")</f>
        <v>N</v>
      </c>
      <c r="AC39" s="2" t="str">
        <f>IF(Tabelle_ExterneDaten_111[[#This Row],[NotionalFinalExchangeLU]]&lt;&gt;"",VLOOKUP(Tabelle_ExterneDaten_111[[#This Row],[NotionalFinalExchangeLU]],NotionalFinalExchangeLookup,2,FALSE),"")</f>
        <v>N</v>
      </c>
      <c r="AD39" s="2" t="str">
        <f>IF(Tabelle_ExterneDaten_111[[#This Row],[NotionalAmortizingExchangeLU]]&lt;&gt;"",VLOOKUP(Tabelle_ExterneDaten_111[[#This Row],[NotionalAmortizingExchangeLU]],NotionalAmortizingExchangeLookup,2,FALSE),"")</f>
        <v/>
      </c>
      <c r="AE39" s="2" t="str">
        <f>IF(Tabelle_ExterneDaten_111[[#This Row],[FXResetForeignCurrencyLU]]&lt;&gt;"",VLOOKUP(Tabelle_ExterneDaten_111[[#This Row],[FXResetForeignCurrencyLU]],FXResetForeignCurrencyLookup,2,FALSE),"")</f>
        <v/>
      </c>
      <c r="AF39" s="2" t="str">
        <f>IF(Tabelle_ExterneDaten_111[[#This Row],[FXResetFXIndexLU]]&lt;&gt;"",VLOOKUP(Tabelle_ExterneDaten_111[[#This Row],[FXResetFXIndexLU]],FXResetFXIndexLookup,2,FALSE),"")</f>
        <v/>
      </c>
      <c r="AG39" s="2" t="str">
        <f>IF(Tabelle_ExterneDaten_111[[#This Row],[FloatingLegIndexNameLU]]&lt;&gt;"",VLOOKUP(Tabelle_ExterneDaten_111[[#This Row],[FloatingLegIndexNameLU]],FloatingLegIndexNameLookup,2,FALSE),"")</f>
        <v/>
      </c>
      <c r="AH39" s="2" t="str">
        <f>IF(Tabelle_ExterneDaten_111[[#This Row],[FloatingLegIsInArrearsLU]]&lt;&gt;"",VLOOKUP(Tabelle_ExterneDaten_111[[#This Row],[FloatingLegIsInArrearsLU]],FloatingLegIsInArrearsLookup,2,FALSE),"")</f>
        <v/>
      </c>
      <c r="AI39" s="2" t="str">
        <f>IF(Tabelle_ExterneDaten_111[[#This Row],[FloatingLegIsAveragedLU]]&lt;&gt;"",VLOOKUP(Tabelle_ExterneDaten_111[[#This Row],[FloatingLegIsAveragedLU]],FloatingLegIsAveragedLookup,2,FALSE),"")</f>
        <v/>
      </c>
      <c r="AJ39" s="2" t="str">
        <f>IF(Tabelle_ExterneDaten_111[[#This Row],[FloatingLegIsNotResettingXCCYLU]]&lt;&gt;"",VLOOKUP(Tabelle_ExterneDaten_111[[#This Row],[FloatingLegIsNotResettingXCCYLU]],FloatingLegIsNotResettingXCCYLookup,2,FALSE),"")</f>
        <v/>
      </c>
    </row>
    <row r="40" spans="2:36" x14ac:dyDescent="0.25">
      <c r="B40" s="2">
        <v>39</v>
      </c>
      <c r="C40" s="2" t="s">
        <v>464</v>
      </c>
      <c r="D40" s="2" t="s">
        <v>43</v>
      </c>
      <c r="E40" s="2" t="s">
        <v>91</v>
      </c>
      <c r="F40" s="2" t="s">
        <v>21</v>
      </c>
      <c r="G40" s="2" t="s">
        <v>95</v>
      </c>
      <c r="H40" s="2" t="s">
        <v>99</v>
      </c>
      <c r="I40" s="2" t="s">
        <v>575</v>
      </c>
      <c r="J40" s="2" t="s">
        <v>575</v>
      </c>
      <c r="K40" s="2"/>
      <c r="L40" s="2"/>
      <c r="M40" s="2"/>
      <c r="N40" s="2"/>
      <c r="O40" s="2"/>
      <c r="P40" s="2" t="s">
        <v>105</v>
      </c>
      <c r="Q40" s="2" t="s">
        <v>42</v>
      </c>
      <c r="R40" s="2">
        <v>2</v>
      </c>
      <c r="S40" s="2"/>
      <c r="T40" s="2"/>
      <c r="U40" s="2"/>
      <c r="V40" s="2" t="e">
        <f>IF(Tabelle_ExterneDaten_111[[#This Row],[TradeIdLU]]&lt;&gt;"",VLOOKUP(Tabelle_ExterneDaten_111[[#This Row],[TradeIdLU]],TradeIdLookup,2,FALSE),"")</f>
        <v>#N/A</v>
      </c>
      <c r="W40" s="2" t="str">
        <f>IF(Tabelle_ExterneDaten_111[[#This Row],[PayerLU]]&lt;&gt;"",VLOOKUP(Tabelle_ExterneDaten_111[[#This Row],[PayerLU]],PayerLookup,2,FALSE),"")</f>
        <v>TRUE</v>
      </c>
      <c r="X40" s="2" t="str">
        <f>IF(Tabelle_ExterneDaten_111[[#This Row],[LegTypeLU]]&lt;&gt;"",VLOOKUP(Tabelle_ExterneDaten_111[[#This Row],[LegTypeLU]],LegTypeLookup,2,FALSE),"")</f>
        <v>Floating</v>
      </c>
      <c r="Y40" s="2" t="str">
        <f>IF(Tabelle_ExterneDaten_111[[#This Row],[CurrencyLU]]&lt;&gt;"",VLOOKUP(Tabelle_ExterneDaten_111[[#This Row],[CurrencyLU]],CurrencyLookup,2,FALSE),"")</f>
        <v>EUR</v>
      </c>
      <c r="Z40" s="2" t="str">
        <f>IF(Tabelle_ExterneDaten_111[[#This Row],[PaymentConventionLU]]&lt;&gt;"",VLOOKUP(Tabelle_ExterneDaten_111[[#This Row],[PaymentConventionLU]],PaymentConventionLookup,2,FALSE),"")</f>
        <v>MF</v>
      </c>
      <c r="AA40" s="2" t="str">
        <f>IF(Tabelle_ExterneDaten_111[[#This Row],[DayCounterLU]]&lt;&gt;"",VLOOKUP(Tabelle_ExterneDaten_111[[#This Row],[DayCounterLU]],DayCounterLookup,2,FALSE),"")</f>
        <v>A360</v>
      </c>
      <c r="AB40" s="2" t="str">
        <f>IF(Tabelle_ExterneDaten_111[[#This Row],[NotionalInitialExchangeLU]]&lt;&gt;"",VLOOKUP(Tabelle_ExterneDaten_111[[#This Row],[NotionalInitialExchangeLU]],NotionalInitialExchangeLookup,2,FALSE),"")</f>
        <v>N</v>
      </c>
      <c r="AC40" s="2" t="str">
        <f>IF(Tabelle_ExterneDaten_111[[#This Row],[NotionalFinalExchangeLU]]&lt;&gt;"",VLOOKUP(Tabelle_ExterneDaten_111[[#This Row],[NotionalFinalExchangeLU]],NotionalFinalExchangeLookup,2,FALSE),"")</f>
        <v>N</v>
      </c>
      <c r="AD40" s="2" t="str">
        <f>IF(Tabelle_ExterneDaten_111[[#This Row],[NotionalAmortizingExchangeLU]]&lt;&gt;"",VLOOKUP(Tabelle_ExterneDaten_111[[#This Row],[NotionalAmortizingExchangeLU]],NotionalAmortizingExchangeLookup,2,FALSE),"")</f>
        <v/>
      </c>
      <c r="AE40" s="2" t="str">
        <f>IF(Tabelle_ExterneDaten_111[[#This Row],[FXResetForeignCurrencyLU]]&lt;&gt;"",VLOOKUP(Tabelle_ExterneDaten_111[[#This Row],[FXResetForeignCurrencyLU]],FXResetForeignCurrencyLookup,2,FALSE),"")</f>
        <v/>
      </c>
      <c r="AF40" s="2" t="str">
        <f>IF(Tabelle_ExterneDaten_111[[#This Row],[FXResetFXIndexLU]]&lt;&gt;"",VLOOKUP(Tabelle_ExterneDaten_111[[#This Row],[FXResetFXIndexLU]],FXResetFXIndexLookup,2,FALSE),"")</f>
        <v/>
      </c>
      <c r="AG40" s="2" t="str">
        <f>IF(Tabelle_ExterneDaten_111[[#This Row],[FloatingLegIndexNameLU]]&lt;&gt;"",VLOOKUP(Tabelle_ExterneDaten_111[[#This Row],[FloatingLegIndexNameLU]],FloatingLegIndexNameLookup,2,FALSE),"")</f>
        <v>EUR-EURIBOR-6M</v>
      </c>
      <c r="AH40" s="2" t="str">
        <f>IF(Tabelle_ExterneDaten_111[[#This Row],[FloatingLegIsInArrearsLU]]&lt;&gt;"",VLOOKUP(Tabelle_ExterneDaten_111[[#This Row],[FloatingLegIsInArrearsLU]],FloatingLegIsInArrearsLookup,2,FALSE),"")</f>
        <v>FALSE</v>
      </c>
      <c r="AI40" s="2" t="str">
        <f>IF(Tabelle_ExterneDaten_111[[#This Row],[FloatingLegIsAveragedLU]]&lt;&gt;"",VLOOKUP(Tabelle_ExterneDaten_111[[#This Row],[FloatingLegIsAveragedLU]],FloatingLegIsAveragedLookup,2,FALSE),"")</f>
        <v/>
      </c>
      <c r="AJ40" s="2" t="str">
        <f>IF(Tabelle_ExterneDaten_111[[#This Row],[FloatingLegIsNotResettingXCCYLU]]&lt;&gt;"",VLOOKUP(Tabelle_ExterneDaten_111[[#This Row],[FloatingLegIsNotResettingXCCYLU]],FloatingLegIsNotResettingXCCYLookup,2,FALSE),"")</f>
        <v/>
      </c>
    </row>
    <row r="41" spans="2:36" x14ac:dyDescent="0.25">
      <c r="B41" s="2">
        <v>40</v>
      </c>
      <c r="C41" s="2" t="s">
        <v>464</v>
      </c>
      <c r="D41" s="2" t="s">
        <v>42</v>
      </c>
      <c r="E41" s="2" t="s">
        <v>90</v>
      </c>
      <c r="F41" s="2" t="s">
        <v>21</v>
      </c>
      <c r="G41" s="2" t="s">
        <v>93</v>
      </c>
      <c r="H41" s="2" t="s">
        <v>102</v>
      </c>
      <c r="I41" s="2" t="s">
        <v>575</v>
      </c>
      <c r="J41" s="2" t="s">
        <v>575</v>
      </c>
      <c r="K41" s="2"/>
      <c r="L41" s="2"/>
      <c r="M41" s="2"/>
      <c r="N41" s="2"/>
      <c r="O41" s="2"/>
      <c r="P41" s="2"/>
      <c r="Q41" s="2"/>
      <c r="R41" s="2"/>
      <c r="S41" s="2"/>
      <c r="T41" s="2"/>
      <c r="U41" s="2"/>
      <c r="V41" s="2" t="e">
        <f>IF(Tabelle_ExterneDaten_111[[#This Row],[TradeIdLU]]&lt;&gt;"",VLOOKUP(Tabelle_ExterneDaten_111[[#This Row],[TradeIdLU]],TradeIdLookup,2,FALSE),"")</f>
        <v>#N/A</v>
      </c>
      <c r="W41" s="2" t="str">
        <f>IF(Tabelle_ExterneDaten_111[[#This Row],[PayerLU]]&lt;&gt;"",VLOOKUP(Tabelle_ExterneDaten_111[[#This Row],[PayerLU]],PayerLookup,2,FALSE),"")</f>
        <v>FALSE</v>
      </c>
      <c r="X41" s="2" t="str">
        <f>IF(Tabelle_ExterneDaten_111[[#This Row],[LegTypeLU]]&lt;&gt;"",VLOOKUP(Tabelle_ExterneDaten_111[[#This Row],[LegTypeLU]],LegTypeLookup,2,FALSE),"")</f>
        <v>Fixed</v>
      </c>
      <c r="Y41" s="2" t="str">
        <f>IF(Tabelle_ExterneDaten_111[[#This Row],[CurrencyLU]]&lt;&gt;"",VLOOKUP(Tabelle_ExterneDaten_111[[#This Row],[CurrencyLU]],CurrencyLookup,2,FALSE),"")</f>
        <v>EUR</v>
      </c>
      <c r="Z41" s="2" t="str">
        <f>IF(Tabelle_ExterneDaten_111[[#This Row],[PaymentConventionLU]]&lt;&gt;"",VLOOKUP(Tabelle_ExterneDaten_111[[#This Row],[PaymentConventionLU]],PaymentConventionLookup,2,FALSE),"")</f>
        <v>F</v>
      </c>
      <c r="AA41" s="2" t="str">
        <f>IF(Tabelle_ExterneDaten_111[[#This Row],[DayCounterLU]]&lt;&gt;"",VLOOKUP(Tabelle_ExterneDaten_111[[#This Row],[DayCounterLU]],DayCounterLookup,2,FALSE),"")</f>
        <v>ACT/ACT</v>
      </c>
      <c r="AB41" s="2" t="str">
        <f>IF(Tabelle_ExterneDaten_111[[#This Row],[NotionalInitialExchangeLU]]&lt;&gt;"",VLOOKUP(Tabelle_ExterneDaten_111[[#This Row],[NotionalInitialExchangeLU]],NotionalInitialExchangeLookup,2,FALSE),"")</f>
        <v>N</v>
      </c>
      <c r="AC41" s="2" t="str">
        <f>IF(Tabelle_ExterneDaten_111[[#This Row],[NotionalFinalExchangeLU]]&lt;&gt;"",VLOOKUP(Tabelle_ExterneDaten_111[[#This Row],[NotionalFinalExchangeLU]],NotionalFinalExchangeLookup,2,FALSE),"")</f>
        <v>N</v>
      </c>
      <c r="AD41" s="2" t="str">
        <f>IF(Tabelle_ExterneDaten_111[[#This Row],[NotionalAmortizingExchangeLU]]&lt;&gt;"",VLOOKUP(Tabelle_ExterneDaten_111[[#This Row],[NotionalAmortizingExchangeLU]],NotionalAmortizingExchangeLookup,2,FALSE),"")</f>
        <v/>
      </c>
      <c r="AE41" s="2" t="str">
        <f>IF(Tabelle_ExterneDaten_111[[#This Row],[FXResetForeignCurrencyLU]]&lt;&gt;"",VLOOKUP(Tabelle_ExterneDaten_111[[#This Row],[FXResetForeignCurrencyLU]],FXResetForeignCurrencyLookup,2,FALSE),"")</f>
        <v/>
      </c>
      <c r="AF41" s="2" t="str">
        <f>IF(Tabelle_ExterneDaten_111[[#This Row],[FXResetFXIndexLU]]&lt;&gt;"",VLOOKUP(Tabelle_ExterneDaten_111[[#This Row],[FXResetFXIndexLU]],FXResetFXIndexLookup,2,FALSE),"")</f>
        <v/>
      </c>
      <c r="AG41" s="2" t="str">
        <f>IF(Tabelle_ExterneDaten_111[[#This Row],[FloatingLegIndexNameLU]]&lt;&gt;"",VLOOKUP(Tabelle_ExterneDaten_111[[#This Row],[FloatingLegIndexNameLU]],FloatingLegIndexNameLookup,2,FALSE),"")</f>
        <v/>
      </c>
      <c r="AH41" s="2" t="str">
        <f>IF(Tabelle_ExterneDaten_111[[#This Row],[FloatingLegIsInArrearsLU]]&lt;&gt;"",VLOOKUP(Tabelle_ExterneDaten_111[[#This Row],[FloatingLegIsInArrearsLU]],FloatingLegIsInArrearsLookup,2,FALSE),"")</f>
        <v/>
      </c>
      <c r="AI41" s="2" t="str">
        <f>IF(Tabelle_ExterneDaten_111[[#This Row],[FloatingLegIsAveragedLU]]&lt;&gt;"",VLOOKUP(Tabelle_ExterneDaten_111[[#This Row],[FloatingLegIsAveragedLU]],FloatingLegIsAveragedLookup,2,FALSE),"")</f>
        <v/>
      </c>
      <c r="AJ41" s="2" t="str">
        <f>IF(Tabelle_ExterneDaten_111[[#This Row],[FloatingLegIsNotResettingXCCYLU]]&lt;&gt;"",VLOOKUP(Tabelle_ExterneDaten_111[[#This Row],[FloatingLegIsNotResettingXCCYLU]],FloatingLegIsNotResettingXCCYLookup,2,FALSE),"")</f>
        <v/>
      </c>
    </row>
    <row r="42" spans="2:36" x14ac:dyDescent="0.25">
      <c r="B42" s="2">
        <v>41</v>
      </c>
      <c r="C42" s="2" t="s">
        <v>468</v>
      </c>
      <c r="D42" s="2" t="s">
        <v>42</v>
      </c>
      <c r="E42" s="2" t="s">
        <v>90</v>
      </c>
      <c r="F42" s="2" t="s">
        <v>21</v>
      </c>
      <c r="G42" s="2" t="s">
        <v>93</v>
      </c>
      <c r="H42" s="2" t="s">
        <v>102</v>
      </c>
      <c r="I42" s="2" t="s">
        <v>575</v>
      </c>
      <c r="J42" s="2" t="s">
        <v>575</v>
      </c>
      <c r="K42" s="2"/>
      <c r="L42" s="2"/>
      <c r="M42" s="2"/>
      <c r="N42" s="2"/>
      <c r="O42" s="2"/>
      <c r="P42" s="2"/>
      <c r="Q42" s="2"/>
      <c r="R42" s="2"/>
      <c r="S42" s="2"/>
      <c r="T42" s="2"/>
      <c r="U42" s="2"/>
      <c r="V42" s="2" t="e">
        <f>IF(Tabelle_ExterneDaten_111[[#This Row],[TradeIdLU]]&lt;&gt;"",VLOOKUP(Tabelle_ExterneDaten_111[[#This Row],[TradeIdLU]],TradeIdLookup,2,FALSE),"")</f>
        <v>#N/A</v>
      </c>
      <c r="W42" s="2" t="str">
        <f>IF(Tabelle_ExterneDaten_111[[#This Row],[PayerLU]]&lt;&gt;"",VLOOKUP(Tabelle_ExterneDaten_111[[#This Row],[PayerLU]],PayerLookup,2,FALSE),"")</f>
        <v>FALSE</v>
      </c>
      <c r="X42" s="2" t="str">
        <f>IF(Tabelle_ExterneDaten_111[[#This Row],[LegTypeLU]]&lt;&gt;"",VLOOKUP(Tabelle_ExterneDaten_111[[#This Row],[LegTypeLU]],LegTypeLookup,2,FALSE),"")</f>
        <v>Fixed</v>
      </c>
      <c r="Y42" s="2" t="str">
        <f>IF(Tabelle_ExterneDaten_111[[#This Row],[CurrencyLU]]&lt;&gt;"",VLOOKUP(Tabelle_ExterneDaten_111[[#This Row],[CurrencyLU]],CurrencyLookup,2,FALSE),"")</f>
        <v>EUR</v>
      </c>
      <c r="Z42" s="2" t="str">
        <f>IF(Tabelle_ExterneDaten_111[[#This Row],[PaymentConventionLU]]&lt;&gt;"",VLOOKUP(Tabelle_ExterneDaten_111[[#This Row],[PaymentConventionLU]],PaymentConventionLookup,2,FALSE),"")</f>
        <v>F</v>
      </c>
      <c r="AA42" s="2" t="str">
        <f>IF(Tabelle_ExterneDaten_111[[#This Row],[DayCounterLU]]&lt;&gt;"",VLOOKUP(Tabelle_ExterneDaten_111[[#This Row],[DayCounterLU]],DayCounterLookup,2,FALSE),"")</f>
        <v>ACT/ACT</v>
      </c>
      <c r="AB42" s="2" t="str">
        <f>IF(Tabelle_ExterneDaten_111[[#This Row],[NotionalInitialExchangeLU]]&lt;&gt;"",VLOOKUP(Tabelle_ExterneDaten_111[[#This Row],[NotionalInitialExchangeLU]],NotionalInitialExchangeLookup,2,FALSE),"")</f>
        <v>N</v>
      </c>
      <c r="AC42" s="2" t="str">
        <f>IF(Tabelle_ExterneDaten_111[[#This Row],[NotionalFinalExchangeLU]]&lt;&gt;"",VLOOKUP(Tabelle_ExterneDaten_111[[#This Row],[NotionalFinalExchangeLU]],NotionalFinalExchangeLookup,2,FALSE),"")</f>
        <v>N</v>
      </c>
      <c r="AD42" s="2" t="str">
        <f>IF(Tabelle_ExterneDaten_111[[#This Row],[NotionalAmortizingExchangeLU]]&lt;&gt;"",VLOOKUP(Tabelle_ExterneDaten_111[[#This Row],[NotionalAmortizingExchangeLU]],NotionalAmortizingExchangeLookup,2,FALSE),"")</f>
        <v/>
      </c>
      <c r="AE42" s="2" t="str">
        <f>IF(Tabelle_ExterneDaten_111[[#This Row],[FXResetForeignCurrencyLU]]&lt;&gt;"",VLOOKUP(Tabelle_ExterneDaten_111[[#This Row],[FXResetForeignCurrencyLU]],FXResetForeignCurrencyLookup,2,FALSE),"")</f>
        <v/>
      </c>
      <c r="AF42" s="2" t="str">
        <f>IF(Tabelle_ExterneDaten_111[[#This Row],[FXResetFXIndexLU]]&lt;&gt;"",VLOOKUP(Tabelle_ExterneDaten_111[[#This Row],[FXResetFXIndexLU]],FXResetFXIndexLookup,2,FALSE),"")</f>
        <v/>
      </c>
      <c r="AG42" s="2" t="str">
        <f>IF(Tabelle_ExterneDaten_111[[#This Row],[FloatingLegIndexNameLU]]&lt;&gt;"",VLOOKUP(Tabelle_ExterneDaten_111[[#This Row],[FloatingLegIndexNameLU]],FloatingLegIndexNameLookup,2,FALSE),"")</f>
        <v/>
      </c>
      <c r="AH42" s="2" t="str">
        <f>IF(Tabelle_ExterneDaten_111[[#This Row],[FloatingLegIsInArrearsLU]]&lt;&gt;"",VLOOKUP(Tabelle_ExterneDaten_111[[#This Row],[FloatingLegIsInArrearsLU]],FloatingLegIsInArrearsLookup,2,FALSE),"")</f>
        <v/>
      </c>
      <c r="AI42" s="2" t="str">
        <f>IF(Tabelle_ExterneDaten_111[[#This Row],[FloatingLegIsAveragedLU]]&lt;&gt;"",VLOOKUP(Tabelle_ExterneDaten_111[[#This Row],[FloatingLegIsAveragedLU]],FloatingLegIsAveragedLookup,2,FALSE),"")</f>
        <v/>
      </c>
      <c r="AJ42" s="2" t="str">
        <f>IF(Tabelle_ExterneDaten_111[[#This Row],[FloatingLegIsNotResettingXCCYLU]]&lt;&gt;"",VLOOKUP(Tabelle_ExterneDaten_111[[#This Row],[FloatingLegIsNotResettingXCCYLU]],FloatingLegIsNotResettingXCCYLookup,2,FALSE),"")</f>
        <v/>
      </c>
    </row>
    <row r="43" spans="2:36" x14ac:dyDescent="0.25">
      <c r="B43" s="2">
        <v>42</v>
      </c>
      <c r="C43" s="2" t="s">
        <v>468</v>
      </c>
      <c r="D43" s="2" t="s">
        <v>43</v>
      </c>
      <c r="E43" s="2" t="s">
        <v>91</v>
      </c>
      <c r="F43" s="2" t="s">
        <v>21</v>
      </c>
      <c r="G43" s="2" t="s">
        <v>95</v>
      </c>
      <c r="H43" s="2" t="s">
        <v>99</v>
      </c>
      <c r="I43" s="2" t="s">
        <v>575</v>
      </c>
      <c r="J43" s="2" t="s">
        <v>575</v>
      </c>
      <c r="K43" s="2"/>
      <c r="L43" s="2"/>
      <c r="M43" s="2"/>
      <c r="N43" s="2"/>
      <c r="O43" s="2"/>
      <c r="P43" s="2" t="s">
        <v>105</v>
      </c>
      <c r="Q43" s="2" t="s">
        <v>42</v>
      </c>
      <c r="R43" s="2">
        <v>2</v>
      </c>
      <c r="S43" s="2"/>
      <c r="T43" s="2"/>
      <c r="U43" s="2"/>
      <c r="V43" s="2" t="e">
        <f>IF(Tabelle_ExterneDaten_111[[#This Row],[TradeIdLU]]&lt;&gt;"",VLOOKUP(Tabelle_ExterneDaten_111[[#This Row],[TradeIdLU]],TradeIdLookup,2,FALSE),"")</f>
        <v>#N/A</v>
      </c>
      <c r="W43" s="2" t="str">
        <f>IF(Tabelle_ExterneDaten_111[[#This Row],[PayerLU]]&lt;&gt;"",VLOOKUP(Tabelle_ExterneDaten_111[[#This Row],[PayerLU]],PayerLookup,2,FALSE),"")</f>
        <v>TRUE</v>
      </c>
      <c r="X43" s="2" t="str">
        <f>IF(Tabelle_ExterneDaten_111[[#This Row],[LegTypeLU]]&lt;&gt;"",VLOOKUP(Tabelle_ExterneDaten_111[[#This Row],[LegTypeLU]],LegTypeLookup,2,FALSE),"")</f>
        <v>Floating</v>
      </c>
      <c r="Y43" s="2" t="str">
        <f>IF(Tabelle_ExterneDaten_111[[#This Row],[CurrencyLU]]&lt;&gt;"",VLOOKUP(Tabelle_ExterneDaten_111[[#This Row],[CurrencyLU]],CurrencyLookup,2,FALSE),"")</f>
        <v>EUR</v>
      </c>
      <c r="Z43" s="2" t="str">
        <f>IF(Tabelle_ExterneDaten_111[[#This Row],[PaymentConventionLU]]&lt;&gt;"",VLOOKUP(Tabelle_ExterneDaten_111[[#This Row],[PaymentConventionLU]],PaymentConventionLookup,2,FALSE),"")</f>
        <v>MF</v>
      </c>
      <c r="AA43" s="2" t="str">
        <f>IF(Tabelle_ExterneDaten_111[[#This Row],[DayCounterLU]]&lt;&gt;"",VLOOKUP(Tabelle_ExterneDaten_111[[#This Row],[DayCounterLU]],DayCounterLookup,2,FALSE),"")</f>
        <v>A360</v>
      </c>
      <c r="AB43" s="2" t="str">
        <f>IF(Tabelle_ExterneDaten_111[[#This Row],[NotionalInitialExchangeLU]]&lt;&gt;"",VLOOKUP(Tabelle_ExterneDaten_111[[#This Row],[NotionalInitialExchangeLU]],NotionalInitialExchangeLookup,2,FALSE),"")</f>
        <v>N</v>
      </c>
      <c r="AC43" s="2" t="str">
        <f>IF(Tabelle_ExterneDaten_111[[#This Row],[NotionalFinalExchangeLU]]&lt;&gt;"",VLOOKUP(Tabelle_ExterneDaten_111[[#This Row],[NotionalFinalExchangeLU]],NotionalFinalExchangeLookup,2,FALSE),"")</f>
        <v>N</v>
      </c>
      <c r="AD43" s="2" t="str">
        <f>IF(Tabelle_ExterneDaten_111[[#This Row],[NotionalAmortizingExchangeLU]]&lt;&gt;"",VLOOKUP(Tabelle_ExterneDaten_111[[#This Row],[NotionalAmortizingExchangeLU]],NotionalAmortizingExchangeLookup,2,FALSE),"")</f>
        <v/>
      </c>
      <c r="AE43" s="2" t="str">
        <f>IF(Tabelle_ExterneDaten_111[[#This Row],[FXResetForeignCurrencyLU]]&lt;&gt;"",VLOOKUP(Tabelle_ExterneDaten_111[[#This Row],[FXResetForeignCurrencyLU]],FXResetForeignCurrencyLookup,2,FALSE),"")</f>
        <v/>
      </c>
      <c r="AF43" s="2" t="str">
        <f>IF(Tabelle_ExterneDaten_111[[#This Row],[FXResetFXIndexLU]]&lt;&gt;"",VLOOKUP(Tabelle_ExterneDaten_111[[#This Row],[FXResetFXIndexLU]],FXResetFXIndexLookup,2,FALSE),"")</f>
        <v/>
      </c>
      <c r="AG43" s="2" t="str">
        <f>IF(Tabelle_ExterneDaten_111[[#This Row],[FloatingLegIndexNameLU]]&lt;&gt;"",VLOOKUP(Tabelle_ExterneDaten_111[[#This Row],[FloatingLegIndexNameLU]],FloatingLegIndexNameLookup,2,FALSE),"")</f>
        <v>EUR-EURIBOR-6M</v>
      </c>
      <c r="AH43" s="2" t="str">
        <f>IF(Tabelle_ExterneDaten_111[[#This Row],[FloatingLegIsInArrearsLU]]&lt;&gt;"",VLOOKUP(Tabelle_ExterneDaten_111[[#This Row],[FloatingLegIsInArrearsLU]],FloatingLegIsInArrearsLookup,2,FALSE),"")</f>
        <v>FALSE</v>
      </c>
      <c r="AI43" s="2" t="str">
        <f>IF(Tabelle_ExterneDaten_111[[#This Row],[FloatingLegIsAveragedLU]]&lt;&gt;"",VLOOKUP(Tabelle_ExterneDaten_111[[#This Row],[FloatingLegIsAveragedLU]],FloatingLegIsAveragedLookup,2,FALSE),"")</f>
        <v/>
      </c>
      <c r="AJ43" s="2" t="str">
        <f>IF(Tabelle_ExterneDaten_111[[#This Row],[FloatingLegIsNotResettingXCCYLU]]&lt;&gt;"",VLOOKUP(Tabelle_ExterneDaten_111[[#This Row],[FloatingLegIsNotResettingXCCYLU]],FloatingLegIsNotResettingXCCYLookup,2,FALSE),"")</f>
        <v/>
      </c>
    </row>
    <row r="44" spans="2:36" x14ac:dyDescent="0.25">
      <c r="B44" s="2">
        <v>43</v>
      </c>
      <c r="C44" s="2" t="s">
        <v>472</v>
      </c>
      <c r="D44" s="2" t="s">
        <v>42</v>
      </c>
      <c r="E44" s="2" t="s">
        <v>90</v>
      </c>
      <c r="F44" s="2" t="s">
        <v>21</v>
      </c>
      <c r="G44" s="2" t="s">
        <v>93</v>
      </c>
      <c r="H44" s="2" t="s">
        <v>102</v>
      </c>
      <c r="I44" s="2" t="s">
        <v>575</v>
      </c>
      <c r="J44" s="2" t="s">
        <v>575</v>
      </c>
      <c r="K44" s="2"/>
      <c r="L44" s="2"/>
      <c r="M44" s="2"/>
      <c r="N44" s="2"/>
      <c r="O44" s="2"/>
      <c r="P44" s="2"/>
      <c r="Q44" s="2"/>
      <c r="R44" s="2"/>
      <c r="S44" s="2"/>
      <c r="T44" s="2"/>
      <c r="U44" s="2"/>
      <c r="V44" s="2" t="e">
        <f>IF(Tabelle_ExterneDaten_111[[#This Row],[TradeIdLU]]&lt;&gt;"",VLOOKUP(Tabelle_ExterneDaten_111[[#This Row],[TradeIdLU]],TradeIdLookup,2,FALSE),"")</f>
        <v>#N/A</v>
      </c>
      <c r="W44" s="2" t="str">
        <f>IF(Tabelle_ExterneDaten_111[[#This Row],[PayerLU]]&lt;&gt;"",VLOOKUP(Tabelle_ExterneDaten_111[[#This Row],[PayerLU]],PayerLookup,2,FALSE),"")</f>
        <v>FALSE</v>
      </c>
      <c r="X44" s="2" t="str">
        <f>IF(Tabelle_ExterneDaten_111[[#This Row],[LegTypeLU]]&lt;&gt;"",VLOOKUP(Tabelle_ExterneDaten_111[[#This Row],[LegTypeLU]],LegTypeLookup,2,FALSE),"")</f>
        <v>Fixed</v>
      </c>
      <c r="Y44" s="2" t="str">
        <f>IF(Tabelle_ExterneDaten_111[[#This Row],[CurrencyLU]]&lt;&gt;"",VLOOKUP(Tabelle_ExterneDaten_111[[#This Row],[CurrencyLU]],CurrencyLookup,2,FALSE),"")</f>
        <v>EUR</v>
      </c>
      <c r="Z44" s="2" t="str">
        <f>IF(Tabelle_ExterneDaten_111[[#This Row],[PaymentConventionLU]]&lt;&gt;"",VLOOKUP(Tabelle_ExterneDaten_111[[#This Row],[PaymentConventionLU]],PaymentConventionLookup,2,FALSE),"")</f>
        <v>F</v>
      </c>
      <c r="AA44" s="2" t="str">
        <f>IF(Tabelle_ExterneDaten_111[[#This Row],[DayCounterLU]]&lt;&gt;"",VLOOKUP(Tabelle_ExterneDaten_111[[#This Row],[DayCounterLU]],DayCounterLookup,2,FALSE),"")</f>
        <v>ACT/ACT</v>
      </c>
      <c r="AB44" s="2" t="str">
        <f>IF(Tabelle_ExterneDaten_111[[#This Row],[NotionalInitialExchangeLU]]&lt;&gt;"",VLOOKUP(Tabelle_ExterneDaten_111[[#This Row],[NotionalInitialExchangeLU]],NotionalInitialExchangeLookup,2,FALSE),"")</f>
        <v>N</v>
      </c>
      <c r="AC44" s="2" t="str">
        <f>IF(Tabelle_ExterneDaten_111[[#This Row],[NotionalFinalExchangeLU]]&lt;&gt;"",VLOOKUP(Tabelle_ExterneDaten_111[[#This Row],[NotionalFinalExchangeLU]],NotionalFinalExchangeLookup,2,FALSE),"")</f>
        <v>N</v>
      </c>
      <c r="AD44" s="2" t="str">
        <f>IF(Tabelle_ExterneDaten_111[[#This Row],[NotionalAmortizingExchangeLU]]&lt;&gt;"",VLOOKUP(Tabelle_ExterneDaten_111[[#This Row],[NotionalAmortizingExchangeLU]],NotionalAmortizingExchangeLookup,2,FALSE),"")</f>
        <v/>
      </c>
      <c r="AE44" s="2" t="str">
        <f>IF(Tabelle_ExterneDaten_111[[#This Row],[FXResetForeignCurrencyLU]]&lt;&gt;"",VLOOKUP(Tabelle_ExterneDaten_111[[#This Row],[FXResetForeignCurrencyLU]],FXResetForeignCurrencyLookup,2,FALSE),"")</f>
        <v/>
      </c>
      <c r="AF44" s="2" t="str">
        <f>IF(Tabelle_ExterneDaten_111[[#This Row],[FXResetFXIndexLU]]&lt;&gt;"",VLOOKUP(Tabelle_ExterneDaten_111[[#This Row],[FXResetFXIndexLU]],FXResetFXIndexLookup,2,FALSE),"")</f>
        <v/>
      </c>
      <c r="AG44" s="2" t="str">
        <f>IF(Tabelle_ExterneDaten_111[[#This Row],[FloatingLegIndexNameLU]]&lt;&gt;"",VLOOKUP(Tabelle_ExterneDaten_111[[#This Row],[FloatingLegIndexNameLU]],FloatingLegIndexNameLookup,2,FALSE),"")</f>
        <v/>
      </c>
      <c r="AH44" s="2" t="str">
        <f>IF(Tabelle_ExterneDaten_111[[#This Row],[FloatingLegIsInArrearsLU]]&lt;&gt;"",VLOOKUP(Tabelle_ExterneDaten_111[[#This Row],[FloatingLegIsInArrearsLU]],FloatingLegIsInArrearsLookup,2,FALSE),"")</f>
        <v/>
      </c>
      <c r="AI44" s="2" t="str">
        <f>IF(Tabelle_ExterneDaten_111[[#This Row],[FloatingLegIsAveragedLU]]&lt;&gt;"",VLOOKUP(Tabelle_ExterneDaten_111[[#This Row],[FloatingLegIsAveragedLU]],FloatingLegIsAveragedLookup,2,FALSE),"")</f>
        <v/>
      </c>
      <c r="AJ44" s="2" t="str">
        <f>IF(Tabelle_ExterneDaten_111[[#This Row],[FloatingLegIsNotResettingXCCYLU]]&lt;&gt;"",VLOOKUP(Tabelle_ExterneDaten_111[[#This Row],[FloatingLegIsNotResettingXCCYLU]],FloatingLegIsNotResettingXCCYLookup,2,FALSE),"")</f>
        <v/>
      </c>
    </row>
    <row r="45" spans="2:36" x14ac:dyDescent="0.25">
      <c r="B45" s="2">
        <v>44</v>
      </c>
      <c r="C45" s="2" t="s">
        <v>472</v>
      </c>
      <c r="D45" s="2" t="s">
        <v>43</v>
      </c>
      <c r="E45" s="2" t="s">
        <v>91</v>
      </c>
      <c r="F45" s="2" t="s">
        <v>21</v>
      </c>
      <c r="G45" s="2" t="s">
        <v>95</v>
      </c>
      <c r="H45" s="2" t="s">
        <v>99</v>
      </c>
      <c r="I45" s="2" t="s">
        <v>575</v>
      </c>
      <c r="J45" s="2" t="s">
        <v>575</v>
      </c>
      <c r="K45" s="2"/>
      <c r="L45" s="2"/>
      <c r="M45" s="2"/>
      <c r="N45" s="2"/>
      <c r="O45" s="2"/>
      <c r="P45" s="2" t="s">
        <v>105</v>
      </c>
      <c r="Q45" s="2" t="s">
        <v>42</v>
      </c>
      <c r="R45" s="2">
        <v>2</v>
      </c>
      <c r="S45" s="2"/>
      <c r="T45" s="2"/>
      <c r="U45" s="2"/>
      <c r="V45" s="2" t="e">
        <f>IF(Tabelle_ExterneDaten_111[[#This Row],[TradeIdLU]]&lt;&gt;"",VLOOKUP(Tabelle_ExterneDaten_111[[#This Row],[TradeIdLU]],TradeIdLookup,2,FALSE),"")</f>
        <v>#N/A</v>
      </c>
      <c r="W45" s="2" t="str">
        <f>IF(Tabelle_ExterneDaten_111[[#This Row],[PayerLU]]&lt;&gt;"",VLOOKUP(Tabelle_ExterneDaten_111[[#This Row],[PayerLU]],PayerLookup,2,FALSE),"")</f>
        <v>TRUE</v>
      </c>
      <c r="X45" s="2" t="str">
        <f>IF(Tabelle_ExterneDaten_111[[#This Row],[LegTypeLU]]&lt;&gt;"",VLOOKUP(Tabelle_ExterneDaten_111[[#This Row],[LegTypeLU]],LegTypeLookup,2,FALSE),"")</f>
        <v>Floating</v>
      </c>
      <c r="Y45" s="2" t="str">
        <f>IF(Tabelle_ExterneDaten_111[[#This Row],[CurrencyLU]]&lt;&gt;"",VLOOKUP(Tabelle_ExterneDaten_111[[#This Row],[CurrencyLU]],CurrencyLookup,2,FALSE),"")</f>
        <v>EUR</v>
      </c>
      <c r="Z45" s="2" t="str">
        <f>IF(Tabelle_ExterneDaten_111[[#This Row],[PaymentConventionLU]]&lt;&gt;"",VLOOKUP(Tabelle_ExterneDaten_111[[#This Row],[PaymentConventionLU]],PaymentConventionLookup,2,FALSE),"")</f>
        <v>MF</v>
      </c>
      <c r="AA45" s="2" t="str">
        <f>IF(Tabelle_ExterneDaten_111[[#This Row],[DayCounterLU]]&lt;&gt;"",VLOOKUP(Tabelle_ExterneDaten_111[[#This Row],[DayCounterLU]],DayCounterLookup,2,FALSE),"")</f>
        <v>A360</v>
      </c>
      <c r="AB45" s="2" t="str">
        <f>IF(Tabelle_ExterneDaten_111[[#This Row],[NotionalInitialExchangeLU]]&lt;&gt;"",VLOOKUP(Tabelle_ExterneDaten_111[[#This Row],[NotionalInitialExchangeLU]],NotionalInitialExchangeLookup,2,FALSE),"")</f>
        <v>N</v>
      </c>
      <c r="AC45" s="2" t="str">
        <f>IF(Tabelle_ExterneDaten_111[[#This Row],[NotionalFinalExchangeLU]]&lt;&gt;"",VLOOKUP(Tabelle_ExterneDaten_111[[#This Row],[NotionalFinalExchangeLU]],NotionalFinalExchangeLookup,2,FALSE),"")</f>
        <v>N</v>
      </c>
      <c r="AD45" s="2" t="str">
        <f>IF(Tabelle_ExterneDaten_111[[#This Row],[NotionalAmortizingExchangeLU]]&lt;&gt;"",VLOOKUP(Tabelle_ExterneDaten_111[[#This Row],[NotionalAmortizingExchangeLU]],NotionalAmortizingExchangeLookup,2,FALSE),"")</f>
        <v/>
      </c>
      <c r="AE45" s="2" t="str">
        <f>IF(Tabelle_ExterneDaten_111[[#This Row],[FXResetForeignCurrencyLU]]&lt;&gt;"",VLOOKUP(Tabelle_ExterneDaten_111[[#This Row],[FXResetForeignCurrencyLU]],FXResetForeignCurrencyLookup,2,FALSE),"")</f>
        <v/>
      </c>
      <c r="AF45" s="2" t="str">
        <f>IF(Tabelle_ExterneDaten_111[[#This Row],[FXResetFXIndexLU]]&lt;&gt;"",VLOOKUP(Tabelle_ExterneDaten_111[[#This Row],[FXResetFXIndexLU]],FXResetFXIndexLookup,2,FALSE),"")</f>
        <v/>
      </c>
      <c r="AG45" s="2" t="str">
        <f>IF(Tabelle_ExterneDaten_111[[#This Row],[FloatingLegIndexNameLU]]&lt;&gt;"",VLOOKUP(Tabelle_ExterneDaten_111[[#This Row],[FloatingLegIndexNameLU]],FloatingLegIndexNameLookup,2,FALSE),"")</f>
        <v>EUR-EURIBOR-6M</v>
      </c>
      <c r="AH45" s="2" t="str">
        <f>IF(Tabelle_ExterneDaten_111[[#This Row],[FloatingLegIsInArrearsLU]]&lt;&gt;"",VLOOKUP(Tabelle_ExterneDaten_111[[#This Row],[FloatingLegIsInArrearsLU]],FloatingLegIsInArrearsLookup,2,FALSE),"")</f>
        <v>FALSE</v>
      </c>
      <c r="AI45" s="2" t="str">
        <f>IF(Tabelle_ExterneDaten_111[[#This Row],[FloatingLegIsAveragedLU]]&lt;&gt;"",VLOOKUP(Tabelle_ExterneDaten_111[[#This Row],[FloatingLegIsAveragedLU]],FloatingLegIsAveragedLookup,2,FALSE),"")</f>
        <v/>
      </c>
      <c r="AJ45" s="2" t="str">
        <f>IF(Tabelle_ExterneDaten_111[[#This Row],[FloatingLegIsNotResettingXCCYLU]]&lt;&gt;"",VLOOKUP(Tabelle_ExterneDaten_111[[#This Row],[FloatingLegIsNotResettingXCCYLU]],FloatingLegIsNotResettingXCCYLookup,2,FALSE),"")</f>
        <v/>
      </c>
    </row>
    <row r="46" spans="2:36" x14ac:dyDescent="0.25">
      <c r="B46" s="2">
        <v>45</v>
      </c>
      <c r="C46" s="2" t="s">
        <v>474</v>
      </c>
      <c r="D46" s="2" t="s">
        <v>43</v>
      </c>
      <c r="E46" s="2" t="s">
        <v>90</v>
      </c>
      <c r="F46" s="2" t="s">
        <v>21</v>
      </c>
      <c r="G46" s="2" t="s">
        <v>93</v>
      </c>
      <c r="H46" s="2" t="s">
        <v>102</v>
      </c>
      <c r="I46" s="2" t="s">
        <v>575</v>
      </c>
      <c r="J46" s="2" t="s">
        <v>575</v>
      </c>
      <c r="K46" s="2"/>
      <c r="L46" s="2"/>
      <c r="M46" s="2"/>
      <c r="N46" s="2"/>
      <c r="O46" s="2"/>
      <c r="P46" s="2"/>
      <c r="Q46" s="2"/>
      <c r="R46" s="2"/>
      <c r="S46" s="2"/>
      <c r="T46" s="2"/>
      <c r="U46" s="2"/>
      <c r="V46" s="2" t="e">
        <f>IF(Tabelle_ExterneDaten_111[[#This Row],[TradeIdLU]]&lt;&gt;"",VLOOKUP(Tabelle_ExterneDaten_111[[#This Row],[TradeIdLU]],TradeIdLookup,2,FALSE),"")</f>
        <v>#N/A</v>
      </c>
      <c r="W46" s="2" t="str">
        <f>IF(Tabelle_ExterneDaten_111[[#This Row],[PayerLU]]&lt;&gt;"",VLOOKUP(Tabelle_ExterneDaten_111[[#This Row],[PayerLU]],PayerLookup,2,FALSE),"")</f>
        <v>TRUE</v>
      </c>
      <c r="X46" s="2" t="str">
        <f>IF(Tabelle_ExterneDaten_111[[#This Row],[LegTypeLU]]&lt;&gt;"",VLOOKUP(Tabelle_ExterneDaten_111[[#This Row],[LegTypeLU]],LegTypeLookup,2,FALSE),"")</f>
        <v>Fixed</v>
      </c>
      <c r="Y46" s="2" t="str">
        <f>IF(Tabelle_ExterneDaten_111[[#This Row],[CurrencyLU]]&lt;&gt;"",VLOOKUP(Tabelle_ExterneDaten_111[[#This Row],[CurrencyLU]],CurrencyLookup,2,FALSE),"")</f>
        <v>EUR</v>
      </c>
      <c r="Z46" s="2" t="str">
        <f>IF(Tabelle_ExterneDaten_111[[#This Row],[PaymentConventionLU]]&lt;&gt;"",VLOOKUP(Tabelle_ExterneDaten_111[[#This Row],[PaymentConventionLU]],PaymentConventionLookup,2,FALSE),"")</f>
        <v>F</v>
      </c>
      <c r="AA46" s="2" t="str">
        <f>IF(Tabelle_ExterneDaten_111[[#This Row],[DayCounterLU]]&lt;&gt;"",VLOOKUP(Tabelle_ExterneDaten_111[[#This Row],[DayCounterLU]],DayCounterLookup,2,FALSE),"")</f>
        <v>ACT/ACT</v>
      </c>
      <c r="AB46" s="2" t="str">
        <f>IF(Tabelle_ExterneDaten_111[[#This Row],[NotionalInitialExchangeLU]]&lt;&gt;"",VLOOKUP(Tabelle_ExterneDaten_111[[#This Row],[NotionalInitialExchangeLU]],NotionalInitialExchangeLookup,2,FALSE),"")</f>
        <v>N</v>
      </c>
      <c r="AC46" s="2" t="str">
        <f>IF(Tabelle_ExterneDaten_111[[#This Row],[NotionalFinalExchangeLU]]&lt;&gt;"",VLOOKUP(Tabelle_ExterneDaten_111[[#This Row],[NotionalFinalExchangeLU]],NotionalFinalExchangeLookup,2,FALSE),"")</f>
        <v>N</v>
      </c>
      <c r="AD46" s="2" t="str">
        <f>IF(Tabelle_ExterneDaten_111[[#This Row],[NotionalAmortizingExchangeLU]]&lt;&gt;"",VLOOKUP(Tabelle_ExterneDaten_111[[#This Row],[NotionalAmortizingExchangeLU]],NotionalAmortizingExchangeLookup,2,FALSE),"")</f>
        <v/>
      </c>
      <c r="AE46" s="2" t="str">
        <f>IF(Tabelle_ExterneDaten_111[[#This Row],[FXResetForeignCurrencyLU]]&lt;&gt;"",VLOOKUP(Tabelle_ExterneDaten_111[[#This Row],[FXResetForeignCurrencyLU]],FXResetForeignCurrencyLookup,2,FALSE),"")</f>
        <v/>
      </c>
      <c r="AF46" s="2" t="str">
        <f>IF(Tabelle_ExterneDaten_111[[#This Row],[FXResetFXIndexLU]]&lt;&gt;"",VLOOKUP(Tabelle_ExterneDaten_111[[#This Row],[FXResetFXIndexLU]],FXResetFXIndexLookup,2,FALSE),"")</f>
        <v/>
      </c>
      <c r="AG46" s="2" t="str">
        <f>IF(Tabelle_ExterneDaten_111[[#This Row],[FloatingLegIndexNameLU]]&lt;&gt;"",VLOOKUP(Tabelle_ExterneDaten_111[[#This Row],[FloatingLegIndexNameLU]],FloatingLegIndexNameLookup,2,FALSE),"")</f>
        <v/>
      </c>
      <c r="AH46" s="2" t="str">
        <f>IF(Tabelle_ExterneDaten_111[[#This Row],[FloatingLegIsInArrearsLU]]&lt;&gt;"",VLOOKUP(Tabelle_ExterneDaten_111[[#This Row],[FloatingLegIsInArrearsLU]],FloatingLegIsInArrearsLookup,2,FALSE),"")</f>
        <v/>
      </c>
      <c r="AI46" s="2" t="str">
        <f>IF(Tabelle_ExterneDaten_111[[#This Row],[FloatingLegIsAveragedLU]]&lt;&gt;"",VLOOKUP(Tabelle_ExterneDaten_111[[#This Row],[FloatingLegIsAveragedLU]],FloatingLegIsAveragedLookup,2,FALSE),"")</f>
        <v/>
      </c>
      <c r="AJ46" s="2" t="str">
        <f>IF(Tabelle_ExterneDaten_111[[#This Row],[FloatingLegIsNotResettingXCCYLU]]&lt;&gt;"",VLOOKUP(Tabelle_ExterneDaten_111[[#This Row],[FloatingLegIsNotResettingXCCYLU]],FloatingLegIsNotResettingXCCYLookup,2,FALSE),"")</f>
        <v/>
      </c>
    </row>
    <row r="47" spans="2:36" x14ac:dyDescent="0.25">
      <c r="B47" s="2">
        <v>46</v>
      </c>
      <c r="C47" s="2" t="s">
        <v>474</v>
      </c>
      <c r="D47" s="2" t="s">
        <v>42</v>
      </c>
      <c r="E47" s="2" t="s">
        <v>90</v>
      </c>
      <c r="F47" s="2" t="s">
        <v>21</v>
      </c>
      <c r="G47" s="2" t="s">
        <v>93</v>
      </c>
      <c r="H47" s="2" t="s">
        <v>102</v>
      </c>
      <c r="I47" s="2" t="s">
        <v>575</v>
      </c>
      <c r="J47" s="2" t="s">
        <v>575</v>
      </c>
      <c r="K47" s="2"/>
      <c r="L47" s="2"/>
      <c r="M47" s="2"/>
      <c r="N47" s="2"/>
      <c r="O47" s="2"/>
      <c r="P47" s="2"/>
      <c r="Q47" s="2"/>
      <c r="R47" s="2"/>
      <c r="S47" s="2"/>
      <c r="T47" s="2"/>
      <c r="U47" s="2"/>
      <c r="V47" s="2" t="e">
        <f>IF(Tabelle_ExterneDaten_111[[#This Row],[TradeIdLU]]&lt;&gt;"",VLOOKUP(Tabelle_ExterneDaten_111[[#This Row],[TradeIdLU]],TradeIdLookup,2,FALSE),"")</f>
        <v>#N/A</v>
      </c>
      <c r="W47" s="2" t="str">
        <f>IF(Tabelle_ExterneDaten_111[[#This Row],[PayerLU]]&lt;&gt;"",VLOOKUP(Tabelle_ExterneDaten_111[[#This Row],[PayerLU]],PayerLookup,2,FALSE),"")</f>
        <v>FALSE</v>
      </c>
      <c r="X47" s="2" t="str">
        <f>IF(Tabelle_ExterneDaten_111[[#This Row],[LegTypeLU]]&lt;&gt;"",VLOOKUP(Tabelle_ExterneDaten_111[[#This Row],[LegTypeLU]],LegTypeLookup,2,FALSE),"")</f>
        <v>Fixed</v>
      </c>
      <c r="Y47" s="2" t="str">
        <f>IF(Tabelle_ExterneDaten_111[[#This Row],[CurrencyLU]]&lt;&gt;"",VLOOKUP(Tabelle_ExterneDaten_111[[#This Row],[CurrencyLU]],CurrencyLookup,2,FALSE),"")</f>
        <v>EUR</v>
      </c>
      <c r="Z47" s="2" t="str">
        <f>IF(Tabelle_ExterneDaten_111[[#This Row],[PaymentConventionLU]]&lt;&gt;"",VLOOKUP(Tabelle_ExterneDaten_111[[#This Row],[PaymentConventionLU]],PaymentConventionLookup,2,FALSE),"")</f>
        <v>F</v>
      </c>
      <c r="AA47" s="2" t="str">
        <f>IF(Tabelle_ExterneDaten_111[[#This Row],[DayCounterLU]]&lt;&gt;"",VLOOKUP(Tabelle_ExterneDaten_111[[#This Row],[DayCounterLU]],DayCounterLookup,2,FALSE),"")</f>
        <v>ACT/ACT</v>
      </c>
      <c r="AB47" s="2" t="str">
        <f>IF(Tabelle_ExterneDaten_111[[#This Row],[NotionalInitialExchangeLU]]&lt;&gt;"",VLOOKUP(Tabelle_ExterneDaten_111[[#This Row],[NotionalInitialExchangeLU]],NotionalInitialExchangeLookup,2,FALSE),"")</f>
        <v>N</v>
      </c>
      <c r="AC47" s="2" t="str">
        <f>IF(Tabelle_ExterneDaten_111[[#This Row],[NotionalFinalExchangeLU]]&lt;&gt;"",VLOOKUP(Tabelle_ExterneDaten_111[[#This Row],[NotionalFinalExchangeLU]],NotionalFinalExchangeLookup,2,FALSE),"")</f>
        <v>N</v>
      </c>
      <c r="AD47" s="2" t="str">
        <f>IF(Tabelle_ExterneDaten_111[[#This Row],[NotionalAmortizingExchangeLU]]&lt;&gt;"",VLOOKUP(Tabelle_ExterneDaten_111[[#This Row],[NotionalAmortizingExchangeLU]],NotionalAmortizingExchangeLookup,2,FALSE),"")</f>
        <v/>
      </c>
      <c r="AE47" s="2" t="str">
        <f>IF(Tabelle_ExterneDaten_111[[#This Row],[FXResetForeignCurrencyLU]]&lt;&gt;"",VLOOKUP(Tabelle_ExterneDaten_111[[#This Row],[FXResetForeignCurrencyLU]],FXResetForeignCurrencyLookup,2,FALSE),"")</f>
        <v/>
      </c>
      <c r="AF47" s="2" t="str">
        <f>IF(Tabelle_ExterneDaten_111[[#This Row],[FXResetFXIndexLU]]&lt;&gt;"",VLOOKUP(Tabelle_ExterneDaten_111[[#This Row],[FXResetFXIndexLU]],FXResetFXIndexLookup,2,FALSE),"")</f>
        <v/>
      </c>
      <c r="AG47" s="2" t="str">
        <f>IF(Tabelle_ExterneDaten_111[[#This Row],[FloatingLegIndexNameLU]]&lt;&gt;"",VLOOKUP(Tabelle_ExterneDaten_111[[#This Row],[FloatingLegIndexNameLU]],FloatingLegIndexNameLookup,2,FALSE),"")</f>
        <v/>
      </c>
      <c r="AH47" s="2" t="str">
        <f>IF(Tabelle_ExterneDaten_111[[#This Row],[FloatingLegIsInArrearsLU]]&lt;&gt;"",VLOOKUP(Tabelle_ExterneDaten_111[[#This Row],[FloatingLegIsInArrearsLU]],FloatingLegIsInArrearsLookup,2,FALSE),"")</f>
        <v/>
      </c>
      <c r="AI47" s="2" t="str">
        <f>IF(Tabelle_ExterneDaten_111[[#This Row],[FloatingLegIsAveragedLU]]&lt;&gt;"",VLOOKUP(Tabelle_ExterneDaten_111[[#This Row],[FloatingLegIsAveragedLU]],FloatingLegIsAveragedLookup,2,FALSE),"")</f>
        <v/>
      </c>
      <c r="AJ47" s="2" t="str">
        <f>IF(Tabelle_ExterneDaten_111[[#This Row],[FloatingLegIsNotResettingXCCYLU]]&lt;&gt;"",VLOOKUP(Tabelle_ExterneDaten_111[[#This Row],[FloatingLegIsNotResettingXCCYLU]],FloatingLegIsNotResettingXCCYLookup,2,FALSE),"")</f>
        <v/>
      </c>
    </row>
    <row r="48" spans="2:36" x14ac:dyDescent="0.25">
      <c r="B48" s="2">
        <v>47</v>
      </c>
      <c r="C48" s="2" t="s">
        <v>476</v>
      </c>
      <c r="D48" s="2" t="s">
        <v>42</v>
      </c>
      <c r="E48" s="2" t="s">
        <v>90</v>
      </c>
      <c r="F48" s="2" t="s">
        <v>21</v>
      </c>
      <c r="G48" s="2" t="s">
        <v>93</v>
      </c>
      <c r="H48" s="2" t="s">
        <v>102</v>
      </c>
      <c r="I48" s="2" t="s">
        <v>575</v>
      </c>
      <c r="J48" s="2" t="s">
        <v>575</v>
      </c>
      <c r="K48" s="2"/>
      <c r="L48" s="2"/>
      <c r="M48" s="2"/>
      <c r="N48" s="2"/>
      <c r="O48" s="2"/>
      <c r="P48" s="2"/>
      <c r="Q48" s="2"/>
      <c r="R48" s="2"/>
      <c r="S48" s="2"/>
      <c r="T48" s="2"/>
      <c r="U48" s="2"/>
      <c r="V48" s="2" t="e">
        <f>IF(Tabelle_ExterneDaten_111[[#This Row],[TradeIdLU]]&lt;&gt;"",VLOOKUP(Tabelle_ExterneDaten_111[[#This Row],[TradeIdLU]],TradeIdLookup,2,FALSE),"")</f>
        <v>#N/A</v>
      </c>
      <c r="W48" s="2" t="str">
        <f>IF(Tabelle_ExterneDaten_111[[#This Row],[PayerLU]]&lt;&gt;"",VLOOKUP(Tabelle_ExterneDaten_111[[#This Row],[PayerLU]],PayerLookup,2,FALSE),"")</f>
        <v>FALSE</v>
      </c>
      <c r="X48" s="2" t="str">
        <f>IF(Tabelle_ExterneDaten_111[[#This Row],[LegTypeLU]]&lt;&gt;"",VLOOKUP(Tabelle_ExterneDaten_111[[#This Row],[LegTypeLU]],LegTypeLookup,2,FALSE),"")</f>
        <v>Fixed</v>
      </c>
      <c r="Y48" s="2" t="str">
        <f>IF(Tabelle_ExterneDaten_111[[#This Row],[CurrencyLU]]&lt;&gt;"",VLOOKUP(Tabelle_ExterneDaten_111[[#This Row],[CurrencyLU]],CurrencyLookup,2,FALSE),"")</f>
        <v>EUR</v>
      </c>
      <c r="Z48" s="2" t="str">
        <f>IF(Tabelle_ExterneDaten_111[[#This Row],[PaymentConventionLU]]&lt;&gt;"",VLOOKUP(Tabelle_ExterneDaten_111[[#This Row],[PaymentConventionLU]],PaymentConventionLookup,2,FALSE),"")</f>
        <v>F</v>
      </c>
      <c r="AA48" s="2" t="str">
        <f>IF(Tabelle_ExterneDaten_111[[#This Row],[DayCounterLU]]&lt;&gt;"",VLOOKUP(Tabelle_ExterneDaten_111[[#This Row],[DayCounterLU]],DayCounterLookup,2,FALSE),"")</f>
        <v>ACT/ACT</v>
      </c>
      <c r="AB48" s="2" t="str">
        <f>IF(Tabelle_ExterneDaten_111[[#This Row],[NotionalInitialExchangeLU]]&lt;&gt;"",VLOOKUP(Tabelle_ExterneDaten_111[[#This Row],[NotionalInitialExchangeLU]],NotionalInitialExchangeLookup,2,FALSE),"")</f>
        <v>N</v>
      </c>
      <c r="AC48" s="2" t="str">
        <f>IF(Tabelle_ExterneDaten_111[[#This Row],[NotionalFinalExchangeLU]]&lt;&gt;"",VLOOKUP(Tabelle_ExterneDaten_111[[#This Row],[NotionalFinalExchangeLU]],NotionalFinalExchangeLookup,2,FALSE),"")</f>
        <v>N</v>
      </c>
      <c r="AD48" s="2" t="str">
        <f>IF(Tabelle_ExterneDaten_111[[#This Row],[NotionalAmortizingExchangeLU]]&lt;&gt;"",VLOOKUP(Tabelle_ExterneDaten_111[[#This Row],[NotionalAmortizingExchangeLU]],NotionalAmortizingExchangeLookup,2,FALSE),"")</f>
        <v/>
      </c>
      <c r="AE48" s="2" t="str">
        <f>IF(Tabelle_ExterneDaten_111[[#This Row],[FXResetForeignCurrencyLU]]&lt;&gt;"",VLOOKUP(Tabelle_ExterneDaten_111[[#This Row],[FXResetForeignCurrencyLU]],FXResetForeignCurrencyLookup,2,FALSE),"")</f>
        <v/>
      </c>
      <c r="AF48" s="2" t="str">
        <f>IF(Tabelle_ExterneDaten_111[[#This Row],[FXResetFXIndexLU]]&lt;&gt;"",VLOOKUP(Tabelle_ExterneDaten_111[[#This Row],[FXResetFXIndexLU]],FXResetFXIndexLookup,2,FALSE),"")</f>
        <v/>
      </c>
      <c r="AG48" s="2" t="str">
        <f>IF(Tabelle_ExterneDaten_111[[#This Row],[FloatingLegIndexNameLU]]&lt;&gt;"",VLOOKUP(Tabelle_ExterneDaten_111[[#This Row],[FloatingLegIndexNameLU]],FloatingLegIndexNameLookup,2,FALSE),"")</f>
        <v/>
      </c>
      <c r="AH48" s="2" t="str">
        <f>IF(Tabelle_ExterneDaten_111[[#This Row],[FloatingLegIsInArrearsLU]]&lt;&gt;"",VLOOKUP(Tabelle_ExterneDaten_111[[#This Row],[FloatingLegIsInArrearsLU]],FloatingLegIsInArrearsLookup,2,FALSE),"")</f>
        <v/>
      </c>
      <c r="AI48" s="2" t="str">
        <f>IF(Tabelle_ExterneDaten_111[[#This Row],[FloatingLegIsAveragedLU]]&lt;&gt;"",VLOOKUP(Tabelle_ExterneDaten_111[[#This Row],[FloatingLegIsAveragedLU]],FloatingLegIsAveragedLookup,2,FALSE),"")</f>
        <v/>
      </c>
      <c r="AJ48" s="2" t="str">
        <f>IF(Tabelle_ExterneDaten_111[[#This Row],[FloatingLegIsNotResettingXCCYLU]]&lt;&gt;"",VLOOKUP(Tabelle_ExterneDaten_111[[#This Row],[FloatingLegIsNotResettingXCCYLU]],FloatingLegIsNotResettingXCCYLookup,2,FALSE),"")</f>
        <v/>
      </c>
    </row>
    <row r="49" spans="2:36" x14ac:dyDescent="0.25">
      <c r="B49" s="2">
        <v>48</v>
      </c>
      <c r="C49" s="2" t="s">
        <v>476</v>
      </c>
      <c r="D49" s="2" t="s">
        <v>43</v>
      </c>
      <c r="E49" s="2" t="s">
        <v>90</v>
      </c>
      <c r="F49" s="2" t="s">
        <v>21</v>
      </c>
      <c r="G49" s="2" t="s">
        <v>93</v>
      </c>
      <c r="H49" s="2" t="s">
        <v>102</v>
      </c>
      <c r="I49" s="2" t="s">
        <v>575</v>
      </c>
      <c r="J49" s="2" t="s">
        <v>575</v>
      </c>
      <c r="K49" s="2"/>
      <c r="L49" s="2"/>
      <c r="M49" s="2"/>
      <c r="N49" s="2"/>
      <c r="O49" s="2"/>
      <c r="P49" s="2"/>
      <c r="Q49" s="2"/>
      <c r="R49" s="2"/>
      <c r="S49" s="2"/>
      <c r="T49" s="2"/>
      <c r="U49" s="2"/>
      <c r="V49" s="2" t="e">
        <f>IF(Tabelle_ExterneDaten_111[[#This Row],[TradeIdLU]]&lt;&gt;"",VLOOKUP(Tabelle_ExterneDaten_111[[#This Row],[TradeIdLU]],TradeIdLookup,2,FALSE),"")</f>
        <v>#N/A</v>
      </c>
      <c r="W49" s="2" t="str">
        <f>IF(Tabelle_ExterneDaten_111[[#This Row],[PayerLU]]&lt;&gt;"",VLOOKUP(Tabelle_ExterneDaten_111[[#This Row],[PayerLU]],PayerLookup,2,FALSE),"")</f>
        <v>TRUE</v>
      </c>
      <c r="X49" s="2" t="str">
        <f>IF(Tabelle_ExterneDaten_111[[#This Row],[LegTypeLU]]&lt;&gt;"",VLOOKUP(Tabelle_ExterneDaten_111[[#This Row],[LegTypeLU]],LegTypeLookup,2,FALSE),"")</f>
        <v>Fixed</v>
      </c>
      <c r="Y49" s="2" t="str">
        <f>IF(Tabelle_ExterneDaten_111[[#This Row],[CurrencyLU]]&lt;&gt;"",VLOOKUP(Tabelle_ExterneDaten_111[[#This Row],[CurrencyLU]],CurrencyLookup,2,FALSE),"")</f>
        <v>EUR</v>
      </c>
      <c r="Z49" s="2" t="str">
        <f>IF(Tabelle_ExterneDaten_111[[#This Row],[PaymentConventionLU]]&lt;&gt;"",VLOOKUP(Tabelle_ExterneDaten_111[[#This Row],[PaymentConventionLU]],PaymentConventionLookup,2,FALSE),"")</f>
        <v>F</v>
      </c>
      <c r="AA49" s="2" t="str">
        <f>IF(Tabelle_ExterneDaten_111[[#This Row],[DayCounterLU]]&lt;&gt;"",VLOOKUP(Tabelle_ExterneDaten_111[[#This Row],[DayCounterLU]],DayCounterLookup,2,FALSE),"")</f>
        <v>ACT/ACT</v>
      </c>
      <c r="AB49" s="2" t="str">
        <f>IF(Tabelle_ExterneDaten_111[[#This Row],[NotionalInitialExchangeLU]]&lt;&gt;"",VLOOKUP(Tabelle_ExterneDaten_111[[#This Row],[NotionalInitialExchangeLU]],NotionalInitialExchangeLookup,2,FALSE),"")</f>
        <v>N</v>
      </c>
      <c r="AC49" s="2" t="str">
        <f>IF(Tabelle_ExterneDaten_111[[#This Row],[NotionalFinalExchangeLU]]&lt;&gt;"",VLOOKUP(Tabelle_ExterneDaten_111[[#This Row],[NotionalFinalExchangeLU]],NotionalFinalExchangeLookup,2,FALSE),"")</f>
        <v>N</v>
      </c>
      <c r="AD49" s="2" t="str">
        <f>IF(Tabelle_ExterneDaten_111[[#This Row],[NotionalAmortizingExchangeLU]]&lt;&gt;"",VLOOKUP(Tabelle_ExterneDaten_111[[#This Row],[NotionalAmortizingExchangeLU]],NotionalAmortizingExchangeLookup,2,FALSE),"")</f>
        <v/>
      </c>
      <c r="AE49" s="2" t="str">
        <f>IF(Tabelle_ExterneDaten_111[[#This Row],[FXResetForeignCurrencyLU]]&lt;&gt;"",VLOOKUP(Tabelle_ExterneDaten_111[[#This Row],[FXResetForeignCurrencyLU]],FXResetForeignCurrencyLookup,2,FALSE),"")</f>
        <v/>
      </c>
      <c r="AF49" s="2" t="str">
        <f>IF(Tabelle_ExterneDaten_111[[#This Row],[FXResetFXIndexLU]]&lt;&gt;"",VLOOKUP(Tabelle_ExterneDaten_111[[#This Row],[FXResetFXIndexLU]],FXResetFXIndexLookup,2,FALSE),"")</f>
        <v/>
      </c>
      <c r="AG49" s="2" t="str">
        <f>IF(Tabelle_ExterneDaten_111[[#This Row],[FloatingLegIndexNameLU]]&lt;&gt;"",VLOOKUP(Tabelle_ExterneDaten_111[[#This Row],[FloatingLegIndexNameLU]],FloatingLegIndexNameLookup,2,FALSE),"")</f>
        <v/>
      </c>
      <c r="AH49" s="2" t="str">
        <f>IF(Tabelle_ExterneDaten_111[[#This Row],[FloatingLegIsInArrearsLU]]&lt;&gt;"",VLOOKUP(Tabelle_ExterneDaten_111[[#This Row],[FloatingLegIsInArrearsLU]],FloatingLegIsInArrearsLookup,2,FALSE),"")</f>
        <v/>
      </c>
      <c r="AI49" s="2" t="str">
        <f>IF(Tabelle_ExterneDaten_111[[#This Row],[FloatingLegIsAveragedLU]]&lt;&gt;"",VLOOKUP(Tabelle_ExterneDaten_111[[#This Row],[FloatingLegIsAveragedLU]],FloatingLegIsAveragedLookup,2,FALSE),"")</f>
        <v/>
      </c>
      <c r="AJ49" s="2" t="str">
        <f>IF(Tabelle_ExterneDaten_111[[#This Row],[FloatingLegIsNotResettingXCCYLU]]&lt;&gt;"",VLOOKUP(Tabelle_ExterneDaten_111[[#This Row],[FloatingLegIsNotResettingXCCYLU]],FloatingLegIsNotResettingXCCYLookup,2,FALSE),"")</f>
        <v/>
      </c>
    </row>
    <row r="50" spans="2:36" x14ac:dyDescent="0.25">
      <c r="B50" s="2">
        <v>49</v>
      </c>
      <c r="C50" s="2" t="s">
        <v>478</v>
      </c>
      <c r="D50" s="2" t="s">
        <v>43</v>
      </c>
      <c r="E50" s="2" t="s">
        <v>90</v>
      </c>
      <c r="F50" s="2" t="s">
        <v>21</v>
      </c>
      <c r="G50" s="2" t="s">
        <v>93</v>
      </c>
      <c r="H50" s="2" t="s">
        <v>102</v>
      </c>
      <c r="I50" s="2" t="s">
        <v>575</v>
      </c>
      <c r="J50" s="2" t="s">
        <v>575</v>
      </c>
      <c r="K50" s="2"/>
      <c r="L50" s="2"/>
      <c r="M50" s="2"/>
      <c r="N50" s="2"/>
      <c r="O50" s="2"/>
      <c r="P50" s="2"/>
      <c r="Q50" s="2"/>
      <c r="R50" s="2"/>
      <c r="S50" s="2"/>
      <c r="T50" s="2"/>
      <c r="U50" s="2"/>
      <c r="V50" s="2" t="e">
        <f>IF(Tabelle_ExterneDaten_111[[#This Row],[TradeIdLU]]&lt;&gt;"",VLOOKUP(Tabelle_ExterneDaten_111[[#This Row],[TradeIdLU]],TradeIdLookup,2,FALSE),"")</f>
        <v>#N/A</v>
      </c>
      <c r="W50" s="2" t="str">
        <f>IF(Tabelle_ExterneDaten_111[[#This Row],[PayerLU]]&lt;&gt;"",VLOOKUP(Tabelle_ExterneDaten_111[[#This Row],[PayerLU]],PayerLookup,2,FALSE),"")</f>
        <v>TRUE</v>
      </c>
      <c r="X50" s="2" t="str">
        <f>IF(Tabelle_ExterneDaten_111[[#This Row],[LegTypeLU]]&lt;&gt;"",VLOOKUP(Tabelle_ExterneDaten_111[[#This Row],[LegTypeLU]],LegTypeLookup,2,FALSE),"")</f>
        <v>Fixed</v>
      </c>
      <c r="Y50" s="2" t="str">
        <f>IF(Tabelle_ExterneDaten_111[[#This Row],[CurrencyLU]]&lt;&gt;"",VLOOKUP(Tabelle_ExterneDaten_111[[#This Row],[CurrencyLU]],CurrencyLookup,2,FALSE),"")</f>
        <v>EUR</v>
      </c>
      <c r="Z50" s="2" t="str">
        <f>IF(Tabelle_ExterneDaten_111[[#This Row],[PaymentConventionLU]]&lt;&gt;"",VLOOKUP(Tabelle_ExterneDaten_111[[#This Row],[PaymentConventionLU]],PaymentConventionLookup,2,FALSE),"")</f>
        <v>F</v>
      </c>
      <c r="AA50" s="2" t="str">
        <f>IF(Tabelle_ExterneDaten_111[[#This Row],[DayCounterLU]]&lt;&gt;"",VLOOKUP(Tabelle_ExterneDaten_111[[#This Row],[DayCounterLU]],DayCounterLookup,2,FALSE),"")</f>
        <v>ACT/ACT</v>
      </c>
      <c r="AB50" s="2" t="str">
        <f>IF(Tabelle_ExterneDaten_111[[#This Row],[NotionalInitialExchangeLU]]&lt;&gt;"",VLOOKUP(Tabelle_ExterneDaten_111[[#This Row],[NotionalInitialExchangeLU]],NotionalInitialExchangeLookup,2,FALSE),"")</f>
        <v>N</v>
      </c>
      <c r="AC50" s="2" t="str">
        <f>IF(Tabelle_ExterneDaten_111[[#This Row],[NotionalFinalExchangeLU]]&lt;&gt;"",VLOOKUP(Tabelle_ExterneDaten_111[[#This Row],[NotionalFinalExchangeLU]],NotionalFinalExchangeLookup,2,FALSE),"")</f>
        <v>N</v>
      </c>
      <c r="AD50" s="2" t="str">
        <f>IF(Tabelle_ExterneDaten_111[[#This Row],[NotionalAmortizingExchangeLU]]&lt;&gt;"",VLOOKUP(Tabelle_ExterneDaten_111[[#This Row],[NotionalAmortizingExchangeLU]],NotionalAmortizingExchangeLookup,2,FALSE),"")</f>
        <v/>
      </c>
      <c r="AE50" s="2" t="str">
        <f>IF(Tabelle_ExterneDaten_111[[#This Row],[FXResetForeignCurrencyLU]]&lt;&gt;"",VLOOKUP(Tabelle_ExterneDaten_111[[#This Row],[FXResetForeignCurrencyLU]],FXResetForeignCurrencyLookup,2,FALSE),"")</f>
        <v/>
      </c>
      <c r="AF50" s="2" t="str">
        <f>IF(Tabelle_ExterneDaten_111[[#This Row],[FXResetFXIndexLU]]&lt;&gt;"",VLOOKUP(Tabelle_ExterneDaten_111[[#This Row],[FXResetFXIndexLU]],FXResetFXIndexLookup,2,FALSE),"")</f>
        <v/>
      </c>
      <c r="AG50" s="2" t="str">
        <f>IF(Tabelle_ExterneDaten_111[[#This Row],[FloatingLegIndexNameLU]]&lt;&gt;"",VLOOKUP(Tabelle_ExterneDaten_111[[#This Row],[FloatingLegIndexNameLU]],FloatingLegIndexNameLookup,2,FALSE),"")</f>
        <v/>
      </c>
      <c r="AH50" s="2" t="str">
        <f>IF(Tabelle_ExterneDaten_111[[#This Row],[FloatingLegIsInArrearsLU]]&lt;&gt;"",VLOOKUP(Tabelle_ExterneDaten_111[[#This Row],[FloatingLegIsInArrearsLU]],FloatingLegIsInArrearsLookup,2,FALSE),"")</f>
        <v/>
      </c>
      <c r="AI50" s="2" t="str">
        <f>IF(Tabelle_ExterneDaten_111[[#This Row],[FloatingLegIsAveragedLU]]&lt;&gt;"",VLOOKUP(Tabelle_ExterneDaten_111[[#This Row],[FloatingLegIsAveragedLU]],FloatingLegIsAveragedLookup,2,FALSE),"")</f>
        <v/>
      </c>
      <c r="AJ50" s="2" t="str">
        <f>IF(Tabelle_ExterneDaten_111[[#This Row],[FloatingLegIsNotResettingXCCYLU]]&lt;&gt;"",VLOOKUP(Tabelle_ExterneDaten_111[[#This Row],[FloatingLegIsNotResettingXCCYLU]],FloatingLegIsNotResettingXCCYLookup,2,FALSE),"")</f>
        <v/>
      </c>
    </row>
    <row r="51" spans="2:36" x14ac:dyDescent="0.25">
      <c r="B51" s="2">
        <v>50</v>
      </c>
      <c r="C51" s="2" t="s">
        <v>478</v>
      </c>
      <c r="D51" s="2" t="s">
        <v>42</v>
      </c>
      <c r="E51" s="2" t="s">
        <v>90</v>
      </c>
      <c r="F51" s="2" t="s">
        <v>21</v>
      </c>
      <c r="G51" s="2" t="s">
        <v>93</v>
      </c>
      <c r="H51" s="2" t="s">
        <v>102</v>
      </c>
      <c r="I51" s="2" t="s">
        <v>575</v>
      </c>
      <c r="J51" s="2" t="s">
        <v>575</v>
      </c>
      <c r="K51" s="2"/>
      <c r="L51" s="2"/>
      <c r="M51" s="2"/>
      <c r="N51" s="2"/>
      <c r="O51" s="2"/>
      <c r="P51" s="2"/>
      <c r="Q51" s="2"/>
      <c r="R51" s="2"/>
      <c r="S51" s="2"/>
      <c r="T51" s="2"/>
      <c r="U51" s="2"/>
      <c r="V51" s="2" t="e">
        <f>IF(Tabelle_ExterneDaten_111[[#This Row],[TradeIdLU]]&lt;&gt;"",VLOOKUP(Tabelle_ExterneDaten_111[[#This Row],[TradeIdLU]],TradeIdLookup,2,FALSE),"")</f>
        <v>#N/A</v>
      </c>
      <c r="W51" s="2" t="str">
        <f>IF(Tabelle_ExterneDaten_111[[#This Row],[PayerLU]]&lt;&gt;"",VLOOKUP(Tabelle_ExterneDaten_111[[#This Row],[PayerLU]],PayerLookup,2,FALSE),"")</f>
        <v>FALSE</v>
      </c>
      <c r="X51" s="2" t="str">
        <f>IF(Tabelle_ExterneDaten_111[[#This Row],[LegTypeLU]]&lt;&gt;"",VLOOKUP(Tabelle_ExterneDaten_111[[#This Row],[LegTypeLU]],LegTypeLookup,2,FALSE),"")</f>
        <v>Fixed</v>
      </c>
      <c r="Y51" s="2" t="str">
        <f>IF(Tabelle_ExterneDaten_111[[#This Row],[CurrencyLU]]&lt;&gt;"",VLOOKUP(Tabelle_ExterneDaten_111[[#This Row],[CurrencyLU]],CurrencyLookup,2,FALSE),"")</f>
        <v>EUR</v>
      </c>
      <c r="Z51" s="2" t="str">
        <f>IF(Tabelle_ExterneDaten_111[[#This Row],[PaymentConventionLU]]&lt;&gt;"",VLOOKUP(Tabelle_ExterneDaten_111[[#This Row],[PaymentConventionLU]],PaymentConventionLookup,2,FALSE),"")</f>
        <v>F</v>
      </c>
      <c r="AA51" s="2" t="str">
        <f>IF(Tabelle_ExterneDaten_111[[#This Row],[DayCounterLU]]&lt;&gt;"",VLOOKUP(Tabelle_ExterneDaten_111[[#This Row],[DayCounterLU]],DayCounterLookup,2,FALSE),"")</f>
        <v>ACT/ACT</v>
      </c>
      <c r="AB51" s="2" t="str">
        <f>IF(Tabelle_ExterneDaten_111[[#This Row],[NotionalInitialExchangeLU]]&lt;&gt;"",VLOOKUP(Tabelle_ExterneDaten_111[[#This Row],[NotionalInitialExchangeLU]],NotionalInitialExchangeLookup,2,FALSE),"")</f>
        <v>N</v>
      </c>
      <c r="AC51" s="2" t="str">
        <f>IF(Tabelle_ExterneDaten_111[[#This Row],[NotionalFinalExchangeLU]]&lt;&gt;"",VLOOKUP(Tabelle_ExterneDaten_111[[#This Row],[NotionalFinalExchangeLU]],NotionalFinalExchangeLookup,2,FALSE),"")</f>
        <v>N</v>
      </c>
      <c r="AD51" s="2" t="str">
        <f>IF(Tabelle_ExterneDaten_111[[#This Row],[NotionalAmortizingExchangeLU]]&lt;&gt;"",VLOOKUP(Tabelle_ExterneDaten_111[[#This Row],[NotionalAmortizingExchangeLU]],NotionalAmortizingExchangeLookup,2,FALSE),"")</f>
        <v/>
      </c>
      <c r="AE51" s="2" t="str">
        <f>IF(Tabelle_ExterneDaten_111[[#This Row],[FXResetForeignCurrencyLU]]&lt;&gt;"",VLOOKUP(Tabelle_ExterneDaten_111[[#This Row],[FXResetForeignCurrencyLU]],FXResetForeignCurrencyLookup,2,FALSE),"")</f>
        <v/>
      </c>
      <c r="AF51" s="2" t="str">
        <f>IF(Tabelle_ExterneDaten_111[[#This Row],[FXResetFXIndexLU]]&lt;&gt;"",VLOOKUP(Tabelle_ExterneDaten_111[[#This Row],[FXResetFXIndexLU]],FXResetFXIndexLookup,2,FALSE),"")</f>
        <v/>
      </c>
      <c r="AG51" s="2" t="str">
        <f>IF(Tabelle_ExterneDaten_111[[#This Row],[FloatingLegIndexNameLU]]&lt;&gt;"",VLOOKUP(Tabelle_ExterneDaten_111[[#This Row],[FloatingLegIndexNameLU]],FloatingLegIndexNameLookup,2,FALSE),"")</f>
        <v/>
      </c>
      <c r="AH51" s="2" t="str">
        <f>IF(Tabelle_ExterneDaten_111[[#This Row],[FloatingLegIsInArrearsLU]]&lt;&gt;"",VLOOKUP(Tabelle_ExterneDaten_111[[#This Row],[FloatingLegIsInArrearsLU]],FloatingLegIsInArrearsLookup,2,FALSE),"")</f>
        <v/>
      </c>
      <c r="AI51" s="2" t="str">
        <f>IF(Tabelle_ExterneDaten_111[[#This Row],[FloatingLegIsAveragedLU]]&lt;&gt;"",VLOOKUP(Tabelle_ExterneDaten_111[[#This Row],[FloatingLegIsAveragedLU]],FloatingLegIsAveragedLookup,2,FALSE),"")</f>
        <v/>
      </c>
      <c r="AJ51" s="2" t="str">
        <f>IF(Tabelle_ExterneDaten_111[[#This Row],[FloatingLegIsNotResettingXCCYLU]]&lt;&gt;"",VLOOKUP(Tabelle_ExterneDaten_111[[#This Row],[FloatingLegIsNotResettingXCCYLU]],FloatingLegIsNotResettingXCCYLookup,2,FALSE),"")</f>
        <v/>
      </c>
    </row>
    <row r="52" spans="2:36" x14ac:dyDescent="0.25">
      <c r="B52" s="2">
        <v>51</v>
      </c>
      <c r="C52" s="2" t="s">
        <v>480</v>
      </c>
      <c r="D52" s="2" t="s">
        <v>43</v>
      </c>
      <c r="E52" s="2" t="s">
        <v>90</v>
      </c>
      <c r="F52" s="2" t="s">
        <v>21</v>
      </c>
      <c r="G52" s="2" t="s">
        <v>93</v>
      </c>
      <c r="H52" s="2" t="s">
        <v>102</v>
      </c>
      <c r="I52" s="2" t="s">
        <v>575</v>
      </c>
      <c r="J52" s="2" t="s">
        <v>575</v>
      </c>
      <c r="K52" s="2"/>
      <c r="L52" s="2"/>
      <c r="M52" s="2"/>
      <c r="N52" s="2"/>
      <c r="O52" s="2"/>
      <c r="P52" s="2"/>
      <c r="Q52" s="2"/>
      <c r="R52" s="2"/>
      <c r="S52" s="2"/>
      <c r="T52" s="2"/>
      <c r="U52" s="2"/>
      <c r="V52" s="2" t="e">
        <f>IF(Tabelle_ExterneDaten_111[[#This Row],[TradeIdLU]]&lt;&gt;"",VLOOKUP(Tabelle_ExterneDaten_111[[#This Row],[TradeIdLU]],TradeIdLookup,2,FALSE),"")</f>
        <v>#N/A</v>
      </c>
      <c r="W52" s="2" t="str">
        <f>IF(Tabelle_ExterneDaten_111[[#This Row],[PayerLU]]&lt;&gt;"",VLOOKUP(Tabelle_ExterneDaten_111[[#This Row],[PayerLU]],PayerLookup,2,FALSE),"")</f>
        <v>TRUE</v>
      </c>
      <c r="X52" s="2" t="str">
        <f>IF(Tabelle_ExterneDaten_111[[#This Row],[LegTypeLU]]&lt;&gt;"",VLOOKUP(Tabelle_ExterneDaten_111[[#This Row],[LegTypeLU]],LegTypeLookup,2,FALSE),"")</f>
        <v>Fixed</v>
      </c>
      <c r="Y52" s="2" t="str">
        <f>IF(Tabelle_ExterneDaten_111[[#This Row],[CurrencyLU]]&lt;&gt;"",VLOOKUP(Tabelle_ExterneDaten_111[[#This Row],[CurrencyLU]],CurrencyLookup,2,FALSE),"")</f>
        <v>EUR</v>
      </c>
      <c r="Z52" s="2" t="str">
        <f>IF(Tabelle_ExterneDaten_111[[#This Row],[PaymentConventionLU]]&lt;&gt;"",VLOOKUP(Tabelle_ExterneDaten_111[[#This Row],[PaymentConventionLU]],PaymentConventionLookup,2,FALSE),"")</f>
        <v>F</v>
      </c>
      <c r="AA52" s="2" t="str">
        <f>IF(Tabelle_ExterneDaten_111[[#This Row],[DayCounterLU]]&lt;&gt;"",VLOOKUP(Tabelle_ExterneDaten_111[[#This Row],[DayCounterLU]],DayCounterLookup,2,FALSE),"")</f>
        <v>ACT/ACT</v>
      </c>
      <c r="AB52" s="2" t="str">
        <f>IF(Tabelle_ExterneDaten_111[[#This Row],[NotionalInitialExchangeLU]]&lt;&gt;"",VLOOKUP(Tabelle_ExterneDaten_111[[#This Row],[NotionalInitialExchangeLU]],NotionalInitialExchangeLookup,2,FALSE),"")</f>
        <v>N</v>
      </c>
      <c r="AC52" s="2" t="str">
        <f>IF(Tabelle_ExterneDaten_111[[#This Row],[NotionalFinalExchangeLU]]&lt;&gt;"",VLOOKUP(Tabelle_ExterneDaten_111[[#This Row],[NotionalFinalExchangeLU]],NotionalFinalExchangeLookup,2,FALSE),"")</f>
        <v>N</v>
      </c>
      <c r="AD52" s="2" t="str">
        <f>IF(Tabelle_ExterneDaten_111[[#This Row],[NotionalAmortizingExchangeLU]]&lt;&gt;"",VLOOKUP(Tabelle_ExterneDaten_111[[#This Row],[NotionalAmortizingExchangeLU]],NotionalAmortizingExchangeLookup,2,FALSE),"")</f>
        <v/>
      </c>
      <c r="AE52" s="2" t="str">
        <f>IF(Tabelle_ExterneDaten_111[[#This Row],[FXResetForeignCurrencyLU]]&lt;&gt;"",VLOOKUP(Tabelle_ExterneDaten_111[[#This Row],[FXResetForeignCurrencyLU]],FXResetForeignCurrencyLookup,2,FALSE),"")</f>
        <v/>
      </c>
      <c r="AF52" s="2" t="str">
        <f>IF(Tabelle_ExterneDaten_111[[#This Row],[FXResetFXIndexLU]]&lt;&gt;"",VLOOKUP(Tabelle_ExterneDaten_111[[#This Row],[FXResetFXIndexLU]],FXResetFXIndexLookup,2,FALSE),"")</f>
        <v/>
      </c>
      <c r="AG52" s="2" t="str">
        <f>IF(Tabelle_ExterneDaten_111[[#This Row],[FloatingLegIndexNameLU]]&lt;&gt;"",VLOOKUP(Tabelle_ExterneDaten_111[[#This Row],[FloatingLegIndexNameLU]],FloatingLegIndexNameLookup,2,FALSE),"")</f>
        <v/>
      </c>
      <c r="AH52" s="2" t="str">
        <f>IF(Tabelle_ExterneDaten_111[[#This Row],[FloatingLegIsInArrearsLU]]&lt;&gt;"",VLOOKUP(Tabelle_ExterneDaten_111[[#This Row],[FloatingLegIsInArrearsLU]],FloatingLegIsInArrearsLookup,2,FALSE),"")</f>
        <v/>
      </c>
      <c r="AI52" s="2" t="str">
        <f>IF(Tabelle_ExterneDaten_111[[#This Row],[FloatingLegIsAveragedLU]]&lt;&gt;"",VLOOKUP(Tabelle_ExterneDaten_111[[#This Row],[FloatingLegIsAveragedLU]],FloatingLegIsAveragedLookup,2,FALSE),"")</f>
        <v/>
      </c>
      <c r="AJ52" s="2" t="str">
        <f>IF(Tabelle_ExterneDaten_111[[#This Row],[FloatingLegIsNotResettingXCCYLU]]&lt;&gt;"",VLOOKUP(Tabelle_ExterneDaten_111[[#This Row],[FloatingLegIsNotResettingXCCYLU]],FloatingLegIsNotResettingXCCYLookup,2,FALSE),"")</f>
        <v/>
      </c>
    </row>
    <row r="53" spans="2:36" x14ac:dyDescent="0.25">
      <c r="B53" s="2">
        <v>52</v>
      </c>
      <c r="C53" s="2" t="s">
        <v>480</v>
      </c>
      <c r="D53" s="2" t="s">
        <v>42</v>
      </c>
      <c r="E53" s="2" t="s">
        <v>90</v>
      </c>
      <c r="F53" s="2" t="s">
        <v>21</v>
      </c>
      <c r="G53" s="2" t="s">
        <v>93</v>
      </c>
      <c r="H53" s="2" t="s">
        <v>102</v>
      </c>
      <c r="I53" s="2" t="s">
        <v>575</v>
      </c>
      <c r="J53" s="2" t="s">
        <v>575</v>
      </c>
      <c r="K53" s="2"/>
      <c r="L53" s="2"/>
      <c r="M53" s="2"/>
      <c r="N53" s="2"/>
      <c r="O53" s="2"/>
      <c r="P53" s="2"/>
      <c r="Q53" s="2"/>
      <c r="R53" s="2"/>
      <c r="S53" s="2"/>
      <c r="T53" s="2"/>
      <c r="U53" s="2"/>
      <c r="V53" s="2" t="e">
        <f>IF(Tabelle_ExterneDaten_111[[#This Row],[TradeIdLU]]&lt;&gt;"",VLOOKUP(Tabelle_ExterneDaten_111[[#This Row],[TradeIdLU]],TradeIdLookup,2,FALSE),"")</f>
        <v>#N/A</v>
      </c>
      <c r="W53" s="2" t="str">
        <f>IF(Tabelle_ExterneDaten_111[[#This Row],[PayerLU]]&lt;&gt;"",VLOOKUP(Tabelle_ExterneDaten_111[[#This Row],[PayerLU]],PayerLookup,2,FALSE),"")</f>
        <v>FALSE</v>
      </c>
      <c r="X53" s="2" t="str">
        <f>IF(Tabelle_ExterneDaten_111[[#This Row],[LegTypeLU]]&lt;&gt;"",VLOOKUP(Tabelle_ExterneDaten_111[[#This Row],[LegTypeLU]],LegTypeLookup,2,FALSE),"")</f>
        <v>Fixed</v>
      </c>
      <c r="Y53" s="2" t="str">
        <f>IF(Tabelle_ExterneDaten_111[[#This Row],[CurrencyLU]]&lt;&gt;"",VLOOKUP(Tabelle_ExterneDaten_111[[#This Row],[CurrencyLU]],CurrencyLookup,2,FALSE),"")</f>
        <v>EUR</v>
      </c>
      <c r="Z53" s="2" t="str">
        <f>IF(Tabelle_ExterneDaten_111[[#This Row],[PaymentConventionLU]]&lt;&gt;"",VLOOKUP(Tabelle_ExterneDaten_111[[#This Row],[PaymentConventionLU]],PaymentConventionLookup,2,FALSE),"")</f>
        <v>F</v>
      </c>
      <c r="AA53" s="2" t="str">
        <f>IF(Tabelle_ExterneDaten_111[[#This Row],[DayCounterLU]]&lt;&gt;"",VLOOKUP(Tabelle_ExterneDaten_111[[#This Row],[DayCounterLU]],DayCounterLookup,2,FALSE),"")</f>
        <v>ACT/ACT</v>
      </c>
      <c r="AB53" s="2" t="str">
        <f>IF(Tabelle_ExterneDaten_111[[#This Row],[NotionalInitialExchangeLU]]&lt;&gt;"",VLOOKUP(Tabelle_ExterneDaten_111[[#This Row],[NotionalInitialExchangeLU]],NotionalInitialExchangeLookup,2,FALSE),"")</f>
        <v>N</v>
      </c>
      <c r="AC53" s="2" t="str">
        <f>IF(Tabelle_ExterneDaten_111[[#This Row],[NotionalFinalExchangeLU]]&lt;&gt;"",VLOOKUP(Tabelle_ExterneDaten_111[[#This Row],[NotionalFinalExchangeLU]],NotionalFinalExchangeLookup,2,FALSE),"")</f>
        <v>N</v>
      </c>
      <c r="AD53" s="2" t="str">
        <f>IF(Tabelle_ExterneDaten_111[[#This Row],[NotionalAmortizingExchangeLU]]&lt;&gt;"",VLOOKUP(Tabelle_ExterneDaten_111[[#This Row],[NotionalAmortizingExchangeLU]],NotionalAmortizingExchangeLookup,2,FALSE),"")</f>
        <v/>
      </c>
      <c r="AE53" s="2" t="str">
        <f>IF(Tabelle_ExterneDaten_111[[#This Row],[FXResetForeignCurrencyLU]]&lt;&gt;"",VLOOKUP(Tabelle_ExterneDaten_111[[#This Row],[FXResetForeignCurrencyLU]],FXResetForeignCurrencyLookup,2,FALSE),"")</f>
        <v/>
      </c>
      <c r="AF53" s="2" t="str">
        <f>IF(Tabelle_ExterneDaten_111[[#This Row],[FXResetFXIndexLU]]&lt;&gt;"",VLOOKUP(Tabelle_ExterneDaten_111[[#This Row],[FXResetFXIndexLU]],FXResetFXIndexLookup,2,FALSE),"")</f>
        <v/>
      </c>
      <c r="AG53" s="2" t="str">
        <f>IF(Tabelle_ExterneDaten_111[[#This Row],[FloatingLegIndexNameLU]]&lt;&gt;"",VLOOKUP(Tabelle_ExterneDaten_111[[#This Row],[FloatingLegIndexNameLU]],FloatingLegIndexNameLookup,2,FALSE),"")</f>
        <v/>
      </c>
      <c r="AH53" s="2" t="str">
        <f>IF(Tabelle_ExterneDaten_111[[#This Row],[FloatingLegIsInArrearsLU]]&lt;&gt;"",VLOOKUP(Tabelle_ExterneDaten_111[[#This Row],[FloatingLegIsInArrearsLU]],FloatingLegIsInArrearsLookup,2,FALSE),"")</f>
        <v/>
      </c>
      <c r="AI53" s="2" t="str">
        <f>IF(Tabelle_ExterneDaten_111[[#This Row],[FloatingLegIsAveragedLU]]&lt;&gt;"",VLOOKUP(Tabelle_ExterneDaten_111[[#This Row],[FloatingLegIsAveragedLU]],FloatingLegIsAveragedLookup,2,FALSE),"")</f>
        <v/>
      </c>
      <c r="AJ53" s="2" t="str">
        <f>IF(Tabelle_ExterneDaten_111[[#This Row],[FloatingLegIsNotResettingXCCYLU]]&lt;&gt;"",VLOOKUP(Tabelle_ExterneDaten_111[[#This Row],[FloatingLegIsNotResettingXCCYLU]],FloatingLegIsNotResettingXCCYLookup,2,FALSE),"")</f>
        <v/>
      </c>
    </row>
    <row r="54" spans="2:36" x14ac:dyDescent="0.25">
      <c r="B54" s="2">
        <v>53</v>
      </c>
      <c r="C54" s="2" t="s">
        <v>482</v>
      </c>
      <c r="D54" s="2" t="s">
        <v>42</v>
      </c>
      <c r="E54" s="2" t="s">
        <v>90</v>
      </c>
      <c r="F54" s="2" t="s">
        <v>21</v>
      </c>
      <c r="G54" s="2" t="s">
        <v>93</v>
      </c>
      <c r="H54" s="2" t="s">
        <v>102</v>
      </c>
      <c r="I54" s="2" t="s">
        <v>575</v>
      </c>
      <c r="J54" s="2" t="s">
        <v>575</v>
      </c>
      <c r="K54" s="2"/>
      <c r="L54" s="2"/>
      <c r="M54" s="2"/>
      <c r="N54" s="2"/>
      <c r="O54" s="2"/>
      <c r="P54" s="2"/>
      <c r="Q54" s="2"/>
      <c r="R54" s="2"/>
      <c r="S54" s="2"/>
      <c r="T54" s="2"/>
      <c r="U54" s="2"/>
      <c r="V54" s="2" t="e">
        <f>IF(Tabelle_ExterneDaten_111[[#This Row],[TradeIdLU]]&lt;&gt;"",VLOOKUP(Tabelle_ExterneDaten_111[[#This Row],[TradeIdLU]],TradeIdLookup,2,FALSE),"")</f>
        <v>#N/A</v>
      </c>
      <c r="W54" s="2" t="str">
        <f>IF(Tabelle_ExterneDaten_111[[#This Row],[PayerLU]]&lt;&gt;"",VLOOKUP(Tabelle_ExterneDaten_111[[#This Row],[PayerLU]],PayerLookup,2,FALSE),"")</f>
        <v>FALSE</v>
      </c>
      <c r="X54" s="2" t="str">
        <f>IF(Tabelle_ExterneDaten_111[[#This Row],[LegTypeLU]]&lt;&gt;"",VLOOKUP(Tabelle_ExterneDaten_111[[#This Row],[LegTypeLU]],LegTypeLookup,2,FALSE),"")</f>
        <v>Fixed</v>
      </c>
      <c r="Y54" s="2" t="str">
        <f>IF(Tabelle_ExterneDaten_111[[#This Row],[CurrencyLU]]&lt;&gt;"",VLOOKUP(Tabelle_ExterneDaten_111[[#This Row],[CurrencyLU]],CurrencyLookup,2,FALSE),"")</f>
        <v>EUR</v>
      </c>
      <c r="Z54" s="2" t="str">
        <f>IF(Tabelle_ExterneDaten_111[[#This Row],[PaymentConventionLU]]&lt;&gt;"",VLOOKUP(Tabelle_ExterneDaten_111[[#This Row],[PaymentConventionLU]],PaymentConventionLookup,2,FALSE),"")</f>
        <v>F</v>
      </c>
      <c r="AA54" s="2" t="str">
        <f>IF(Tabelle_ExterneDaten_111[[#This Row],[DayCounterLU]]&lt;&gt;"",VLOOKUP(Tabelle_ExterneDaten_111[[#This Row],[DayCounterLU]],DayCounterLookup,2,FALSE),"")</f>
        <v>ACT/ACT</v>
      </c>
      <c r="AB54" s="2" t="str">
        <f>IF(Tabelle_ExterneDaten_111[[#This Row],[NotionalInitialExchangeLU]]&lt;&gt;"",VLOOKUP(Tabelle_ExterneDaten_111[[#This Row],[NotionalInitialExchangeLU]],NotionalInitialExchangeLookup,2,FALSE),"")</f>
        <v>N</v>
      </c>
      <c r="AC54" s="2" t="str">
        <f>IF(Tabelle_ExterneDaten_111[[#This Row],[NotionalFinalExchangeLU]]&lt;&gt;"",VLOOKUP(Tabelle_ExterneDaten_111[[#This Row],[NotionalFinalExchangeLU]],NotionalFinalExchangeLookup,2,FALSE),"")</f>
        <v>N</v>
      </c>
      <c r="AD54" s="2" t="str">
        <f>IF(Tabelle_ExterneDaten_111[[#This Row],[NotionalAmortizingExchangeLU]]&lt;&gt;"",VLOOKUP(Tabelle_ExterneDaten_111[[#This Row],[NotionalAmortizingExchangeLU]],NotionalAmortizingExchangeLookup,2,FALSE),"")</f>
        <v/>
      </c>
      <c r="AE54" s="2" t="str">
        <f>IF(Tabelle_ExterneDaten_111[[#This Row],[FXResetForeignCurrencyLU]]&lt;&gt;"",VLOOKUP(Tabelle_ExterneDaten_111[[#This Row],[FXResetForeignCurrencyLU]],FXResetForeignCurrencyLookup,2,FALSE),"")</f>
        <v/>
      </c>
      <c r="AF54" s="2" t="str">
        <f>IF(Tabelle_ExterneDaten_111[[#This Row],[FXResetFXIndexLU]]&lt;&gt;"",VLOOKUP(Tabelle_ExterneDaten_111[[#This Row],[FXResetFXIndexLU]],FXResetFXIndexLookup,2,FALSE),"")</f>
        <v/>
      </c>
      <c r="AG54" s="2" t="str">
        <f>IF(Tabelle_ExterneDaten_111[[#This Row],[FloatingLegIndexNameLU]]&lt;&gt;"",VLOOKUP(Tabelle_ExterneDaten_111[[#This Row],[FloatingLegIndexNameLU]],FloatingLegIndexNameLookup,2,FALSE),"")</f>
        <v/>
      </c>
      <c r="AH54" s="2" t="str">
        <f>IF(Tabelle_ExterneDaten_111[[#This Row],[FloatingLegIsInArrearsLU]]&lt;&gt;"",VLOOKUP(Tabelle_ExterneDaten_111[[#This Row],[FloatingLegIsInArrearsLU]],FloatingLegIsInArrearsLookup,2,FALSE),"")</f>
        <v/>
      </c>
      <c r="AI54" s="2" t="str">
        <f>IF(Tabelle_ExterneDaten_111[[#This Row],[FloatingLegIsAveragedLU]]&lt;&gt;"",VLOOKUP(Tabelle_ExterneDaten_111[[#This Row],[FloatingLegIsAveragedLU]],FloatingLegIsAveragedLookup,2,FALSE),"")</f>
        <v/>
      </c>
      <c r="AJ54" s="2" t="str">
        <f>IF(Tabelle_ExterneDaten_111[[#This Row],[FloatingLegIsNotResettingXCCYLU]]&lt;&gt;"",VLOOKUP(Tabelle_ExterneDaten_111[[#This Row],[FloatingLegIsNotResettingXCCYLU]],FloatingLegIsNotResettingXCCYLookup,2,FALSE),"")</f>
        <v/>
      </c>
    </row>
    <row r="55" spans="2:36" x14ac:dyDescent="0.25">
      <c r="B55" s="2">
        <v>54</v>
      </c>
      <c r="C55" s="2" t="s">
        <v>482</v>
      </c>
      <c r="D55" s="2" t="s">
        <v>43</v>
      </c>
      <c r="E55" s="2" t="s">
        <v>90</v>
      </c>
      <c r="F55" s="2" t="s">
        <v>21</v>
      </c>
      <c r="G55" s="2" t="s">
        <v>93</v>
      </c>
      <c r="H55" s="2" t="s">
        <v>102</v>
      </c>
      <c r="I55" s="2" t="s">
        <v>575</v>
      </c>
      <c r="J55" s="2" t="s">
        <v>575</v>
      </c>
      <c r="K55" s="2"/>
      <c r="L55" s="2"/>
      <c r="M55" s="2"/>
      <c r="N55" s="2"/>
      <c r="O55" s="2"/>
      <c r="P55" s="2"/>
      <c r="Q55" s="2"/>
      <c r="R55" s="2"/>
      <c r="S55" s="2"/>
      <c r="T55" s="2"/>
      <c r="U55" s="2"/>
      <c r="V55" s="2" t="e">
        <f>IF(Tabelle_ExterneDaten_111[[#This Row],[TradeIdLU]]&lt;&gt;"",VLOOKUP(Tabelle_ExterneDaten_111[[#This Row],[TradeIdLU]],TradeIdLookup,2,FALSE),"")</f>
        <v>#N/A</v>
      </c>
      <c r="W55" s="2" t="str">
        <f>IF(Tabelle_ExterneDaten_111[[#This Row],[PayerLU]]&lt;&gt;"",VLOOKUP(Tabelle_ExterneDaten_111[[#This Row],[PayerLU]],PayerLookup,2,FALSE),"")</f>
        <v>TRUE</v>
      </c>
      <c r="X55" s="2" t="str">
        <f>IF(Tabelle_ExterneDaten_111[[#This Row],[LegTypeLU]]&lt;&gt;"",VLOOKUP(Tabelle_ExterneDaten_111[[#This Row],[LegTypeLU]],LegTypeLookup,2,FALSE),"")</f>
        <v>Fixed</v>
      </c>
      <c r="Y55" s="2" t="str">
        <f>IF(Tabelle_ExterneDaten_111[[#This Row],[CurrencyLU]]&lt;&gt;"",VLOOKUP(Tabelle_ExterneDaten_111[[#This Row],[CurrencyLU]],CurrencyLookup,2,FALSE),"")</f>
        <v>EUR</v>
      </c>
      <c r="Z55" s="2" t="str">
        <f>IF(Tabelle_ExterneDaten_111[[#This Row],[PaymentConventionLU]]&lt;&gt;"",VLOOKUP(Tabelle_ExterneDaten_111[[#This Row],[PaymentConventionLU]],PaymentConventionLookup,2,FALSE),"")</f>
        <v>F</v>
      </c>
      <c r="AA55" s="2" t="str">
        <f>IF(Tabelle_ExterneDaten_111[[#This Row],[DayCounterLU]]&lt;&gt;"",VLOOKUP(Tabelle_ExterneDaten_111[[#This Row],[DayCounterLU]],DayCounterLookup,2,FALSE),"")</f>
        <v>ACT/ACT</v>
      </c>
      <c r="AB55" s="2" t="str">
        <f>IF(Tabelle_ExterneDaten_111[[#This Row],[NotionalInitialExchangeLU]]&lt;&gt;"",VLOOKUP(Tabelle_ExterneDaten_111[[#This Row],[NotionalInitialExchangeLU]],NotionalInitialExchangeLookup,2,FALSE),"")</f>
        <v>N</v>
      </c>
      <c r="AC55" s="2" t="str">
        <f>IF(Tabelle_ExterneDaten_111[[#This Row],[NotionalFinalExchangeLU]]&lt;&gt;"",VLOOKUP(Tabelle_ExterneDaten_111[[#This Row],[NotionalFinalExchangeLU]],NotionalFinalExchangeLookup,2,FALSE),"")</f>
        <v>N</v>
      </c>
      <c r="AD55" s="2" t="str">
        <f>IF(Tabelle_ExterneDaten_111[[#This Row],[NotionalAmortizingExchangeLU]]&lt;&gt;"",VLOOKUP(Tabelle_ExterneDaten_111[[#This Row],[NotionalAmortizingExchangeLU]],NotionalAmortizingExchangeLookup,2,FALSE),"")</f>
        <v/>
      </c>
      <c r="AE55" s="2" t="str">
        <f>IF(Tabelle_ExterneDaten_111[[#This Row],[FXResetForeignCurrencyLU]]&lt;&gt;"",VLOOKUP(Tabelle_ExterneDaten_111[[#This Row],[FXResetForeignCurrencyLU]],FXResetForeignCurrencyLookup,2,FALSE),"")</f>
        <v/>
      </c>
      <c r="AF55" s="2" t="str">
        <f>IF(Tabelle_ExterneDaten_111[[#This Row],[FXResetFXIndexLU]]&lt;&gt;"",VLOOKUP(Tabelle_ExterneDaten_111[[#This Row],[FXResetFXIndexLU]],FXResetFXIndexLookup,2,FALSE),"")</f>
        <v/>
      </c>
      <c r="AG55" s="2" t="str">
        <f>IF(Tabelle_ExterneDaten_111[[#This Row],[FloatingLegIndexNameLU]]&lt;&gt;"",VLOOKUP(Tabelle_ExterneDaten_111[[#This Row],[FloatingLegIndexNameLU]],FloatingLegIndexNameLookup,2,FALSE),"")</f>
        <v/>
      </c>
      <c r="AH55" s="2" t="str">
        <f>IF(Tabelle_ExterneDaten_111[[#This Row],[FloatingLegIsInArrearsLU]]&lt;&gt;"",VLOOKUP(Tabelle_ExterneDaten_111[[#This Row],[FloatingLegIsInArrearsLU]],FloatingLegIsInArrearsLookup,2,FALSE),"")</f>
        <v/>
      </c>
      <c r="AI55" s="2" t="str">
        <f>IF(Tabelle_ExterneDaten_111[[#This Row],[FloatingLegIsAveragedLU]]&lt;&gt;"",VLOOKUP(Tabelle_ExterneDaten_111[[#This Row],[FloatingLegIsAveragedLU]],FloatingLegIsAveragedLookup,2,FALSE),"")</f>
        <v/>
      </c>
      <c r="AJ55" s="2" t="str">
        <f>IF(Tabelle_ExterneDaten_111[[#This Row],[FloatingLegIsNotResettingXCCYLU]]&lt;&gt;"",VLOOKUP(Tabelle_ExterneDaten_111[[#This Row],[FloatingLegIsNotResettingXCCYLU]],FloatingLegIsNotResettingXCCYLookup,2,FALSE),"")</f>
        <v/>
      </c>
    </row>
    <row r="56" spans="2:36" x14ac:dyDescent="0.25">
      <c r="B56" s="2">
        <v>55</v>
      </c>
      <c r="C56" s="2" t="s">
        <v>484</v>
      </c>
      <c r="D56" s="2" t="s">
        <v>43</v>
      </c>
      <c r="E56" s="2" t="s">
        <v>91</v>
      </c>
      <c r="F56" s="2" t="s">
        <v>21</v>
      </c>
      <c r="G56" s="2" t="s">
        <v>95</v>
      </c>
      <c r="H56" s="2" t="s">
        <v>99</v>
      </c>
      <c r="I56" s="2" t="s">
        <v>575</v>
      </c>
      <c r="J56" s="2" t="s">
        <v>575</v>
      </c>
      <c r="K56" s="2"/>
      <c r="L56" s="2"/>
      <c r="M56" s="2"/>
      <c r="N56" s="2"/>
      <c r="O56" s="2"/>
      <c r="P56" s="2" t="s">
        <v>105</v>
      </c>
      <c r="Q56" s="2" t="s">
        <v>42</v>
      </c>
      <c r="R56" s="2">
        <v>2</v>
      </c>
      <c r="S56" s="2"/>
      <c r="T56" s="2"/>
      <c r="U56" s="2"/>
      <c r="V56" s="2" t="e">
        <f>IF(Tabelle_ExterneDaten_111[[#This Row],[TradeIdLU]]&lt;&gt;"",VLOOKUP(Tabelle_ExterneDaten_111[[#This Row],[TradeIdLU]],TradeIdLookup,2,FALSE),"")</f>
        <v>#N/A</v>
      </c>
      <c r="W56" s="2" t="str">
        <f>IF(Tabelle_ExterneDaten_111[[#This Row],[PayerLU]]&lt;&gt;"",VLOOKUP(Tabelle_ExterneDaten_111[[#This Row],[PayerLU]],PayerLookup,2,FALSE),"")</f>
        <v>TRUE</v>
      </c>
      <c r="X56" s="2" t="str">
        <f>IF(Tabelle_ExterneDaten_111[[#This Row],[LegTypeLU]]&lt;&gt;"",VLOOKUP(Tabelle_ExterneDaten_111[[#This Row],[LegTypeLU]],LegTypeLookup,2,FALSE),"")</f>
        <v>Floating</v>
      </c>
      <c r="Y56" s="2" t="str">
        <f>IF(Tabelle_ExterneDaten_111[[#This Row],[CurrencyLU]]&lt;&gt;"",VLOOKUP(Tabelle_ExterneDaten_111[[#This Row],[CurrencyLU]],CurrencyLookup,2,FALSE),"")</f>
        <v>EUR</v>
      </c>
      <c r="Z56" s="2" t="str">
        <f>IF(Tabelle_ExterneDaten_111[[#This Row],[PaymentConventionLU]]&lt;&gt;"",VLOOKUP(Tabelle_ExterneDaten_111[[#This Row],[PaymentConventionLU]],PaymentConventionLookup,2,FALSE),"")</f>
        <v>MF</v>
      </c>
      <c r="AA56" s="2" t="str">
        <f>IF(Tabelle_ExterneDaten_111[[#This Row],[DayCounterLU]]&lt;&gt;"",VLOOKUP(Tabelle_ExterneDaten_111[[#This Row],[DayCounterLU]],DayCounterLookup,2,FALSE),"")</f>
        <v>A360</v>
      </c>
      <c r="AB56" s="2" t="str">
        <f>IF(Tabelle_ExterneDaten_111[[#This Row],[NotionalInitialExchangeLU]]&lt;&gt;"",VLOOKUP(Tabelle_ExterneDaten_111[[#This Row],[NotionalInitialExchangeLU]],NotionalInitialExchangeLookup,2,FALSE),"")</f>
        <v>N</v>
      </c>
      <c r="AC56" s="2" t="str">
        <f>IF(Tabelle_ExterneDaten_111[[#This Row],[NotionalFinalExchangeLU]]&lt;&gt;"",VLOOKUP(Tabelle_ExterneDaten_111[[#This Row],[NotionalFinalExchangeLU]],NotionalFinalExchangeLookup,2,FALSE),"")</f>
        <v>N</v>
      </c>
      <c r="AD56" s="2" t="str">
        <f>IF(Tabelle_ExterneDaten_111[[#This Row],[NotionalAmortizingExchangeLU]]&lt;&gt;"",VLOOKUP(Tabelle_ExterneDaten_111[[#This Row],[NotionalAmortizingExchangeLU]],NotionalAmortizingExchangeLookup,2,FALSE),"")</f>
        <v/>
      </c>
      <c r="AE56" s="2" t="str">
        <f>IF(Tabelle_ExterneDaten_111[[#This Row],[FXResetForeignCurrencyLU]]&lt;&gt;"",VLOOKUP(Tabelle_ExterneDaten_111[[#This Row],[FXResetForeignCurrencyLU]],FXResetForeignCurrencyLookup,2,FALSE),"")</f>
        <v/>
      </c>
      <c r="AF56" s="2" t="str">
        <f>IF(Tabelle_ExterneDaten_111[[#This Row],[FXResetFXIndexLU]]&lt;&gt;"",VLOOKUP(Tabelle_ExterneDaten_111[[#This Row],[FXResetFXIndexLU]],FXResetFXIndexLookup,2,FALSE),"")</f>
        <v/>
      </c>
      <c r="AG56" s="2" t="str">
        <f>IF(Tabelle_ExterneDaten_111[[#This Row],[FloatingLegIndexNameLU]]&lt;&gt;"",VLOOKUP(Tabelle_ExterneDaten_111[[#This Row],[FloatingLegIndexNameLU]],FloatingLegIndexNameLookup,2,FALSE),"")</f>
        <v>EUR-EURIBOR-6M</v>
      </c>
      <c r="AH56" s="2" t="str">
        <f>IF(Tabelle_ExterneDaten_111[[#This Row],[FloatingLegIsInArrearsLU]]&lt;&gt;"",VLOOKUP(Tabelle_ExterneDaten_111[[#This Row],[FloatingLegIsInArrearsLU]],FloatingLegIsInArrearsLookup,2,FALSE),"")</f>
        <v>FALSE</v>
      </c>
      <c r="AI56" s="2" t="str">
        <f>IF(Tabelle_ExterneDaten_111[[#This Row],[FloatingLegIsAveragedLU]]&lt;&gt;"",VLOOKUP(Tabelle_ExterneDaten_111[[#This Row],[FloatingLegIsAveragedLU]],FloatingLegIsAveragedLookup,2,FALSE),"")</f>
        <v/>
      </c>
      <c r="AJ56" s="2" t="str">
        <f>IF(Tabelle_ExterneDaten_111[[#This Row],[FloatingLegIsNotResettingXCCYLU]]&lt;&gt;"",VLOOKUP(Tabelle_ExterneDaten_111[[#This Row],[FloatingLegIsNotResettingXCCYLU]],FloatingLegIsNotResettingXCCYLookup,2,FALSE),"")</f>
        <v/>
      </c>
    </row>
    <row r="57" spans="2:36" x14ac:dyDescent="0.25">
      <c r="B57" s="2">
        <v>56</v>
      </c>
      <c r="C57" s="2" t="s">
        <v>484</v>
      </c>
      <c r="D57" s="2" t="s">
        <v>42</v>
      </c>
      <c r="E57" s="2" t="s">
        <v>90</v>
      </c>
      <c r="F57" s="2" t="s">
        <v>21</v>
      </c>
      <c r="G57" s="2" t="s">
        <v>93</v>
      </c>
      <c r="H57" s="2" t="s">
        <v>102</v>
      </c>
      <c r="I57" s="2" t="s">
        <v>575</v>
      </c>
      <c r="J57" s="2" t="s">
        <v>575</v>
      </c>
      <c r="K57" s="2"/>
      <c r="L57" s="2"/>
      <c r="M57" s="2"/>
      <c r="N57" s="2"/>
      <c r="O57" s="2"/>
      <c r="P57" s="2"/>
      <c r="Q57" s="2"/>
      <c r="R57" s="2"/>
      <c r="S57" s="2"/>
      <c r="T57" s="2"/>
      <c r="U57" s="2"/>
      <c r="V57" s="2" t="e">
        <f>IF(Tabelle_ExterneDaten_111[[#This Row],[TradeIdLU]]&lt;&gt;"",VLOOKUP(Tabelle_ExterneDaten_111[[#This Row],[TradeIdLU]],TradeIdLookup,2,FALSE),"")</f>
        <v>#N/A</v>
      </c>
      <c r="W57" s="2" t="str">
        <f>IF(Tabelle_ExterneDaten_111[[#This Row],[PayerLU]]&lt;&gt;"",VLOOKUP(Tabelle_ExterneDaten_111[[#This Row],[PayerLU]],PayerLookup,2,FALSE),"")</f>
        <v>FALSE</v>
      </c>
      <c r="X57" s="2" t="str">
        <f>IF(Tabelle_ExterneDaten_111[[#This Row],[LegTypeLU]]&lt;&gt;"",VLOOKUP(Tabelle_ExterneDaten_111[[#This Row],[LegTypeLU]],LegTypeLookup,2,FALSE),"")</f>
        <v>Fixed</v>
      </c>
      <c r="Y57" s="2" t="str">
        <f>IF(Tabelle_ExterneDaten_111[[#This Row],[CurrencyLU]]&lt;&gt;"",VLOOKUP(Tabelle_ExterneDaten_111[[#This Row],[CurrencyLU]],CurrencyLookup,2,FALSE),"")</f>
        <v>EUR</v>
      </c>
      <c r="Z57" s="2" t="str">
        <f>IF(Tabelle_ExterneDaten_111[[#This Row],[PaymentConventionLU]]&lt;&gt;"",VLOOKUP(Tabelle_ExterneDaten_111[[#This Row],[PaymentConventionLU]],PaymentConventionLookup,2,FALSE),"")</f>
        <v>F</v>
      </c>
      <c r="AA57" s="2" t="str">
        <f>IF(Tabelle_ExterneDaten_111[[#This Row],[DayCounterLU]]&lt;&gt;"",VLOOKUP(Tabelle_ExterneDaten_111[[#This Row],[DayCounterLU]],DayCounterLookup,2,FALSE),"")</f>
        <v>ACT/ACT</v>
      </c>
      <c r="AB57" s="2" t="str">
        <f>IF(Tabelle_ExterneDaten_111[[#This Row],[NotionalInitialExchangeLU]]&lt;&gt;"",VLOOKUP(Tabelle_ExterneDaten_111[[#This Row],[NotionalInitialExchangeLU]],NotionalInitialExchangeLookup,2,FALSE),"")</f>
        <v>N</v>
      </c>
      <c r="AC57" s="2" t="str">
        <f>IF(Tabelle_ExterneDaten_111[[#This Row],[NotionalFinalExchangeLU]]&lt;&gt;"",VLOOKUP(Tabelle_ExterneDaten_111[[#This Row],[NotionalFinalExchangeLU]],NotionalFinalExchangeLookup,2,FALSE),"")</f>
        <v>N</v>
      </c>
      <c r="AD57" s="2" t="str">
        <f>IF(Tabelle_ExterneDaten_111[[#This Row],[NotionalAmortizingExchangeLU]]&lt;&gt;"",VLOOKUP(Tabelle_ExterneDaten_111[[#This Row],[NotionalAmortizingExchangeLU]],NotionalAmortizingExchangeLookup,2,FALSE),"")</f>
        <v/>
      </c>
      <c r="AE57" s="2" t="str">
        <f>IF(Tabelle_ExterneDaten_111[[#This Row],[FXResetForeignCurrencyLU]]&lt;&gt;"",VLOOKUP(Tabelle_ExterneDaten_111[[#This Row],[FXResetForeignCurrencyLU]],FXResetForeignCurrencyLookup,2,FALSE),"")</f>
        <v/>
      </c>
      <c r="AF57" s="2" t="str">
        <f>IF(Tabelle_ExterneDaten_111[[#This Row],[FXResetFXIndexLU]]&lt;&gt;"",VLOOKUP(Tabelle_ExterneDaten_111[[#This Row],[FXResetFXIndexLU]],FXResetFXIndexLookup,2,FALSE),"")</f>
        <v/>
      </c>
      <c r="AG57" s="2" t="str">
        <f>IF(Tabelle_ExterneDaten_111[[#This Row],[FloatingLegIndexNameLU]]&lt;&gt;"",VLOOKUP(Tabelle_ExterneDaten_111[[#This Row],[FloatingLegIndexNameLU]],FloatingLegIndexNameLookup,2,FALSE),"")</f>
        <v/>
      </c>
      <c r="AH57" s="2" t="str">
        <f>IF(Tabelle_ExterneDaten_111[[#This Row],[FloatingLegIsInArrearsLU]]&lt;&gt;"",VLOOKUP(Tabelle_ExterneDaten_111[[#This Row],[FloatingLegIsInArrearsLU]],FloatingLegIsInArrearsLookup,2,FALSE),"")</f>
        <v/>
      </c>
      <c r="AI57" s="2" t="str">
        <f>IF(Tabelle_ExterneDaten_111[[#This Row],[FloatingLegIsAveragedLU]]&lt;&gt;"",VLOOKUP(Tabelle_ExterneDaten_111[[#This Row],[FloatingLegIsAveragedLU]],FloatingLegIsAveragedLookup,2,FALSE),"")</f>
        <v/>
      </c>
      <c r="AJ57" s="2" t="str">
        <f>IF(Tabelle_ExterneDaten_111[[#This Row],[FloatingLegIsNotResettingXCCYLU]]&lt;&gt;"",VLOOKUP(Tabelle_ExterneDaten_111[[#This Row],[FloatingLegIsNotResettingXCCYLU]],FloatingLegIsNotResettingXCCYLookup,2,FALSE),"")</f>
        <v/>
      </c>
    </row>
    <row r="58" spans="2:36" x14ac:dyDescent="0.25">
      <c r="B58" s="2">
        <v>57</v>
      </c>
      <c r="C58" s="2" t="s">
        <v>486</v>
      </c>
      <c r="D58" s="2" t="s">
        <v>42</v>
      </c>
      <c r="E58" s="2" t="s">
        <v>90</v>
      </c>
      <c r="F58" s="2" t="s">
        <v>21</v>
      </c>
      <c r="G58" s="2" t="s">
        <v>93</v>
      </c>
      <c r="H58" s="2" t="s">
        <v>102</v>
      </c>
      <c r="I58" s="2" t="s">
        <v>575</v>
      </c>
      <c r="J58" s="2" t="s">
        <v>575</v>
      </c>
      <c r="K58" s="2"/>
      <c r="L58" s="2"/>
      <c r="M58" s="2"/>
      <c r="N58" s="2"/>
      <c r="O58" s="2"/>
      <c r="P58" s="2"/>
      <c r="Q58" s="2"/>
      <c r="R58" s="2"/>
      <c r="S58" s="2"/>
      <c r="T58" s="2"/>
      <c r="U58" s="2"/>
      <c r="V58" s="2" t="e">
        <f>IF(Tabelle_ExterneDaten_111[[#This Row],[TradeIdLU]]&lt;&gt;"",VLOOKUP(Tabelle_ExterneDaten_111[[#This Row],[TradeIdLU]],TradeIdLookup,2,FALSE),"")</f>
        <v>#N/A</v>
      </c>
      <c r="W58" s="2" t="str">
        <f>IF(Tabelle_ExterneDaten_111[[#This Row],[PayerLU]]&lt;&gt;"",VLOOKUP(Tabelle_ExterneDaten_111[[#This Row],[PayerLU]],PayerLookup,2,FALSE),"")</f>
        <v>FALSE</v>
      </c>
      <c r="X58" s="2" t="str">
        <f>IF(Tabelle_ExterneDaten_111[[#This Row],[LegTypeLU]]&lt;&gt;"",VLOOKUP(Tabelle_ExterneDaten_111[[#This Row],[LegTypeLU]],LegTypeLookup,2,FALSE),"")</f>
        <v>Fixed</v>
      </c>
      <c r="Y58" s="2" t="str">
        <f>IF(Tabelle_ExterneDaten_111[[#This Row],[CurrencyLU]]&lt;&gt;"",VLOOKUP(Tabelle_ExterneDaten_111[[#This Row],[CurrencyLU]],CurrencyLookup,2,FALSE),"")</f>
        <v>EUR</v>
      </c>
      <c r="Z58" s="2" t="str">
        <f>IF(Tabelle_ExterneDaten_111[[#This Row],[PaymentConventionLU]]&lt;&gt;"",VLOOKUP(Tabelle_ExterneDaten_111[[#This Row],[PaymentConventionLU]],PaymentConventionLookup,2,FALSE),"")</f>
        <v>F</v>
      </c>
      <c r="AA58" s="2" t="str">
        <f>IF(Tabelle_ExterneDaten_111[[#This Row],[DayCounterLU]]&lt;&gt;"",VLOOKUP(Tabelle_ExterneDaten_111[[#This Row],[DayCounterLU]],DayCounterLookup,2,FALSE),"")</f>
        <v>ACT/ACT</v>
      </c>
      <c r="AB58" s="2" t="str">
        <f>IF(Tabelle_ExterneDaten_111[[#This Row],[NotionalInitialExchangeLU]]&lt;&gt;"",VLOOKUP(Tabelle_ExterneDaten_111[[#This Row],[NotionalInitialExchangeLU]],NotionalInitialExchangeLookup,2,FALSE),"")</f>
        <v>N</v>
      </c>
      <c r="AC58" s="2" t="str">
        <f>IF(Tabelle_ExterneDaten_111[[#This Row],[NotionalFinalExchangeLU]]&lt;&gt;"",VLOOKUP(Tabelle_ExterneDaten_111[[#This Row],[NotionalFinalExchangeLU]],NotionalFinalExchangeLookup,2,FALSE),"")</f>
        <v>N</v>
      </c>
      <c r="AD58" s="2" t="str">
        <f>IF(Tabelle_ExterneDaten_111[[#This Row],[NotionalAmortizingExchangeLU]]&lt;&gt;"",VLOOKUP(Tabelle_ExterneDaten_111[[#This Row],[NotionalAmortizingExchangeLU]],NotionalAmortizingExchangeLookup,2,FALSE),"")</f>
        <v/>
      </c>
      <c r="AE58" s="2" t="str">
        <f>IF(Tabelle_ExterneDaten_111[[#This Row],[FXResetForeignCurrencyLU]]&lt;&gt;"",VLOOKUP(Tabelle_ExterneDaten_111[[#This Row],[FXResetForeignCurrencyLU]],FXResetForeignCurrencyLookup,2,FALSE),"")</f>
        <v/>
      </c>
      <c r="AF58" s="2" t="str">
        <f>IF(Tabelle_ExterneDaten_111[[#This Row],[FXResetFXIndexLU]]&lt;&gt;"",VLOOKUP(Tabelle_ExterneDaten_111[[#This Row],[FXResetFXIndexLU]],FXResetFXIndexLookup,2,FALSE),"")</f>
        <v/>
      </c>
      <c r="AG58" s="2" t="str">
        <f>IF(Tabelle_ExterneDaten_111[[#This Row],[FloatingLegIndexNameLU]]&lt;&gt;"",VLOOKUP(Tabelle_ExterneDaten_111[[#This Row],[FloatingLegIndexNameLU]],FloatingLegIndexNameLookup,2,FALSE),"")</f>
        <v/>
      </c>
      <c r="AH58" s="2" t="str">
        <f>IF(Tabelle_ExterneDaten_111[[#This Row],[FloatingLegIsInArrearsLU]]&lt;&gt;"",VLOOKUP(Tabelle_ExterneDaten_111[[#This Row],[FloatingLegIsInArrearsLU]],FloatingLegIsInArrearsLookup,2,FALSE),"")</f>
        <v/>
      </c>
      <c r="AI58" s="2" t="str">
        <f>IF(Tabelle_ExterneDaten_111[[#This Row],[FloatingLegIsAveragedLU]]&lt;&gt;"",VLOOKUP(Tabelle_ExterneDaten_111[[#This Row],[FloatingLegIsAveragedLU]],FloatingLegIsAveragedLookup,2,FALSE),"")</f>
        <v/>
      </c>
      <c r="AJ58" s="2" t="str">
        <f>IF(Tabelle_ExterneDaten_111[[#This Row],[FloatingLegIsNotResettingXCCYLU]]&lt;&gt;"",VLOOKUP(Tabelle_ExterneDaten_111[[#This Row],[FloatingLegIsNotResettingXCCYLU]],FloatingLegIsNotResettingXCCYLookup,2,FALSE),"")</f>
        <v/>
      </c>
    </row>
    <row r="59" spans="2:36" x14ac:dyDescent="0.25">
      <c r="B59" s="2">
        <v>58</v>
      </c>
      <c r="C59" s="2" t="s">
        <v>486</v>
      </c>
      <c r="D59" s="2" t="s">
        <v>43</v>
      </c>
      <c r="E59" s="2" t="s">
        <v>91</v>
      </c>
      <c r="F59" s="2" t="s">
        <v>21</v>
      </c>
      <c r="G59" s="2" t="s">
        <v>95</v>
      </c>
      <c r="H59" s="2" t="s">
        <v>99</v>
      </c>
      <c r="I59" s="2" t="s">
        <v>575</v>
      </c>
      <c r="J59" s="2" t="s">
        <v>575</v>
      </c>
      <c r="K59" s="2"/>
      <c r="L59" s="2"/>
      <c r="M59" s="2"/>
      <c r="N59" s="2"/>
      <c r="O59" s="2"/>
      <c r="P59" s="2" t="s">
        <v>105</v>
      </c>
      <c r="Q59" s="2" t="s">
        <v>42</v>
      </c>
      <c r="R59" s="2">
        <v>2</v>
      </c>
      <c r="S59" s="2"/>
      <c r="T59" s="2"/>
      <c r="U59" s="2"/>
      <c r="V59" s="2" t="e">
        <f>IF(Tabelle_ExterneDaten_111[[#This Row],[TradeIdLU]]&lt;&gt;"",VLOOKUP(Tabelle_ExterneDaten_111[[#This Row],[TradeIdLU]],TradeIdLookup,2,FALSE),"")</f>
        <v>#N/A</v>
      </c>
      <c r="W59" s="2" t="str">
        <f>IF(Tabelle_ExterneDaten_111[[#This Row],[PayerLU]]&lt;&gt;"",VLOOKUP(Tabelle_ExterneDaten_111[[#This Row],[PayerLU]],PayerLookup,2,FALSE),"")</f>
        <v>TRUE</v>
      </c>
      <c r="X59" s="2" t="str">
        <f>IF(Tabelle_ExterneDaten_111[[#This Row],[LegTypeLU]]&lt;&gt;"",VLOOKUP(Tabelle_ExterneDaten_111[[#This Row],[LegTypeLU]],LegTypeLookup,2,FALSE),"")</f>
        <v>Floating</v>
      </c>
      <c r="Y59" s="2" t="str">
        <f>IF(Tabelle_ExterneDaten_111[[#This Row],[CurrencyLU]]&lt;&gt;"",VLOOKUP(Tabelle_ExterneDaten_111[[#This Row],[CurrencyLU]],CurrencyLookup,2,FALSE),"")</f>
        <v>EUR</v>
      </c>
      <c r="Z59" s="2" t="str">
        <f>IF(Tabelle_ExterneDaten_111[[#This Row],[PaymentConventionLU]]&lt;&gt;"",VLOOKUP(Tabelle_ExterneDaten_111[[#This Row],[PaymentConventionLU]],PaymentConventionLookup,2,FALSE),"")</f>
        <v>MF</v>
      </c>
      <c r="AA59" s="2" t="str">
        <f>IF(Tabelle_ExterneDaten_111[[#This Row],[DayCounterLU]]&lt;&gt;"",VLOOKUP(Tabelle_ExterneDaten_111[[#This Row],[DayCounterLU]],DayCounterLookup,2,FALSE),"")</f>
        <v>A360</v>
      </c>
      <c r="AB59" s="2" t="str">
        <f>IF(Tabelle_ExterneDaten_111[[#This Row],[NotionalInitialExchangeLU]]&lt;&gt;"",VLOOKUP(Tabelle_ExterneDaten_111[[#This Row],[NotionalInitialExchangeLU]],NotionalInitialExchangeLookup,2,FALSE),"")</f>
        <v>N</v>
      </c>
      <c r="AC59" s="2" t="str">
        <f>IF(Tabelle_ExterneDaten_111[[#This Row],[NotionalFinalExchangeLU]]&lt;&gt;"",VLOOKUP(Tabelle_ExterneDaten_111[[#This Row],[NotionalFinalExchangeLU]],NotionalFinalExchangeLookup,2,FALSE),"")</f>
        <v>N</v>
      </c>
      <c r="AD59" s="2" t="str">
        <f>IF(Tabelle_ExterneDaten_111[[#This Row],[NotionalAmortizingExchangeLU]]&lt;&gt;"",VLOOKUP(Tabelle_ExterneDaten_111[[#This Row],[NotionalAmortizingExchangeLU]],NotionalAmortizingExchangeLookup,2,FALSE),"")</f>
        <v/>
      </c>
      <c r="AE59" s="2" t="str">
        <f>IF(Tabelle_ExterneDaten_111[[#This Row],[FXResetForeignCurrencyLU]]&lt;&gt;"",VLOOKUP(Tabelle_ExterneDaten_111[[#This Row],[FXResetForeignCurrencyLU]],FXResetForeignCurrencyLookup,2,FALSE),"")</f>
        <v/>
      </c>
      <c r="AF59" s="2" t="str">
        <f>IF(Tabelle_ExterneDaten_111[[#This Row],[FXResetFXIndexLU]]&lt;&gt;"",VLOOKUP(Tabelle_ExterneDaten_111[[#This Row],[FXResetFXIndexLU]],FXResetFXIndexLookup,2,FALSE),"")</f>
        <v/>
      </c>
      <c r="AG59" s="2" t="str">
        <f>IF(Tabelle_ExterneDaten_111[[#This Row],[FloatingLegIndexNameLU]]&lt;&gt;"",VLOOKUP(Tabelle_ExterneDaten_111[[#This Row],[FloatingLegIndexNameLU]],FloatingLegIndexNameLookup,2,FALSE),"")</f>
        <v>EUR-EURIBOR-6M</v>
      </c>
      <c r="AH59" s="2" t="str">
        <f>IF(Tabelle_ExterneDaten_111[[#This Row],[FloatingLegIsInArrearsLU]]&lt;&gt;"",VLOOKUP(Tabelle_ExterneDaten_111[[#This Row],[FloatingLegIsInArrearsLU]],FloatingLegIsInArrearsLookup,2,FALSE),"")</f>
        <v>FALSE</v>
      </c>
      <c r="AI59" s="2" t="str">
        <f>IF(Tabelle_ExterneDaten_111[[#This Row],[FloatingLegIsAveragedLU]]&lt;&gt;"",VLOOKUP(Tabelle_ExterneDaten_111[[#This Row],[FloatingLegIsAveragedLU]],FloatingLegIsAveragedLookup,2,FALSE),"")</f>
        <v/>
      </c>
      <c r="AJ59" s="2" t="str">
        <f>IF(Tabelle_ExterneDaten_111[[#This Row],[FloatingLegIsNotResettingXCCYLU]]&lt;&gt;"",VLOOKUP(Tabelle_ExterneDaten_111[[#This Row],[FloatingLegIsNotResettingXCCYLU]],FloatingLegIsNotResettingXCCYLookup,2,FALSE),"")</f>
        <v/>
      </c>
    </row>
    <row r="60" spans="2:36" x14ac:dyDescent="0.25">
      <c r="B60" s="2">
        <v>59</v>
      </c>
      <c r="C60" s="2" t="s">
        <v>488</v>
      </c>
      <c r="D60" s="2" t="s">
        <v>42</v>
      </c>
      <c r="E60" s="2" t="s">
        <v>90</v>
      </c>
      <c r="F60" s="2" t="s">
        <v>21</v>
      </c>
      <c r="G60" s="2" t="s">
        <v>93</v>
      </c>
      <c r="H60" s="2" t="s">
        <v>102</v>
      </c>
      <c r="I60" s="2" t="s">
        <v>575</v>
      </c>
      <c r="J60" s="2" t="s">
        <v>575</v>
      </c>
      <c r="K60" s="2"/>
      <c r="L60" s="2"/>
      <c r="M60" s="2"/>
      <c r="N60" s="2"/>
      <c r="O60" s="2"/>
      <c r="P60" s="2"/>
      <c r="Q60" s="2"/>
      <c r="R60" s="2"/>
      <c r="S60" s="2"/>
      <c r="T60" s="2"/>
      <c r="U60" s="2"/>
      <c r="V60" s="2" t="e">
        <f>IF(Tabelle_ExterneDaten_111[[#This Row],[TradeIdLU]]&lt;&gt;"",VLOOKUP(Tabelle_ExterneDaten_111[[#This Row],[TradeIdLU]],TradeIdLookup,2,FALSE),"")</f>
        <v>#N/A</v>
      </c>
      <c r="W60" s="2" t="str">
        <f>IF(Tabelle_ExterneDaten_111[[#This Row],[PayerLU]]&lt;&gt;"",VLOOKUP(Tabelle_ExterneDaten_111[[#This Row],[PayerLU]],PayerLookup,2,FALSE),"")</f>
        <v>FALSE</v>
      </c>
      <c r="X60" s="2" t="str">
        <f>IF(Tabelle_ExterneDaten_111[[#This Row],[LegTypeLU]]&lt;&gt;"",VLOOKUP(Tabelle_ExterneDaten_111[[#This Row],[LegTypeLU]],LegTypeLookup,2,FALSE),"")</f>
        <v>Fixed</v>
      </c>
      <c r="Y60" s="2" t="str">
        <f>IF(Tabelle_ExterneDaten_111[[#This Row],[CurrencyLU]]&lt;&gt;"",VLOOKUP(Tabelle_ExterneDaten_111[[#This Row],[CurrencyLU]],CurrencyLookup,2,FALSE),"")</f>
        <v>EUR</v>
      </c>
      <c r="Z60" s="2" t="str">
        <f>IF(Tabelle_ExterneDaten_111[[#This Row],[PaymentConventionLU]]&lt;&gt;"",VLOOKUP(Tabelle_ExterneDaten_111[[#This Row],[PaymentConventionLU]],PaymentConventionLookup,2,FALSE),"")</f>
        <v>F</v>
      </c>
      <c r="AA60" s="2" t="str">
        <f>IF(Tabelle_ExterneDaten_111[[#This Row],[DayCounterLU]]&lt;&gt;"",VLOOKUP(Tabelle_ExterneDaten_111[[#This Row],[DayCounterLU]],DayCounterLookup,2,FALSE),"")</f>
        <v>ACT/ACT</v>
      </c>
      <c r="AB60" s="2" t="str">
        <f>IF(Tabelle_ExterneDaten_111[[#This Row],[NotionalInitialExchangeLU]]&lt;&gt;"",VLOOKUP(Tabelle_ExterneDaten_111[[#This Row],[NotionalInitialExchangeLU]],NotionalInitialExchangeLookup,2,FALSE),"")</f>
        <v>N</v>
      </c>
      <c r="AC60" s="2" t="str">
        <f>IF(Tabelle_ExterneDaten_111[[#This Row],[NotionalFinalExchangeLU]]&lt;&gt;"",VLOOKUP(Tabelle_ExterneDaten_111[[#This Row],[NotionalFinalExchangeLU]],NotionalFinalExchangeLookup,2,FALSE),"")</f>
        <v>N</v>
      </c>
      <c r="AD60" s="2" t="str">
        <f>IF(Tabelle_ExterneDaten_111[[#This Row],[NotionalAmortizingExchangeLU]]&lt;&gt;"",VLOOKUP(Tabelle_ExterneDaten_111[[#This Row],[NotionalAmortizingExchangeLU]],NotionalAmortizingExchangeLookup,2,FALSE),"")</f>
        <v/>
      </c>
      <c r="AE60" s="2" t="str">
        <f>IF(Tabelle_ExterneDaten_111[[#This Row],[FXResetForeignCurrencyLU]]&lt;&gt;"",VLOOKUP(Tabelle_ExterneDaten_111[[#This Row],[FXResetForeignCurrencyLU]],FXResetForeignCurrencyLookup,2,FALSE),"")</f>
        <v/>
      </c>
      <c r="AF60" s="2" t="str">
        <f>IF(Tabelle_ExterneDaten_111[[#This Row],[FXResetFXIndexLU]]&lt;&gt;"",VLOOKUP(Tabelle_ExterneDaten_111[[#This Row],[FXResetFXIndexLU]],FXResetFXIndexLookup,2,FALSE),"")</f>
        <v/>
      </c>
      <c r="AG60" s="2" t="str">
        <f>IF(Tabelle_ExterneDaten_111[[#This Row],[FloatingLegIndexNameLU]]&lt;&gt;"",VLOOKUP(Tabelle_ExterneDaten_111[[#This Row],[FloatingLegIndexNameLU]],FloatingLegIndexNameLookup,2,FALSE),"")</f>
        <v/>
      </c>
      <c r="AH60" s="2" t="str">
        <f>IF(Tabelle_ExterneDaten_111[[#This Row],[FloatingLegIsInArrearsLU]]&lt;&gt;"",VLOOKUP(Tabelle_ExterneDaten_111[[#This Row],[FloatingLegIsInArrearsLU]],FloatingLegIsInArrearsLookup,2,FALSE),"")</f>
        <v/>
      </c>
      <c r="AI60" s="2" t="str">
        <f>IF(Tabelle_ExterneDaten_111[[#This Row],[FloatingLegIsAveragedLU]]&lt;&gt;"",VLOOKUP(Tabelle_ExterneDaten_111[[#This Row],[FloatingLegIsAveragedLU]],FloatingLegIsAveragedLookup,2,FALSE),"")</f>
        <v/>
      </c>
      <c r="AJ60" s="2" t="str">
        <f>IF(Tabelle_ExterneDaten_111[[#This Row],[FloatingLegIsNotResettingXCCYLU]]&lt;&gt;"",VLOOKUP(Tabelle_ExterneDaten_111[[#This Row],[FloatingLegIsNotResettingXCCYLU]],FloatingLegIsNotResettingXCCYLookup,2,FALSE),"")</f>
        <v/>
      </c>
    </row>
    <row r="61" spans="2:36" x14ac:dyDescent="0.25">
      <c r="B61" s="2">
        <v>60</v>
      </c>
      <c r="C61" s="2" t="s">
        <v>488</v>
      </c>
      <c r="D61" s="2" t="s">
        <v>43</v>
      </c>
      <c r="E61" s="2" t="s">
        <v>91</v>
      </c>
      <c r="F61" s="2" t="s">
        <v>21</v>
      </c>
      <c r="G61" s="2" t="s">
        <v>95</v>
      </c>
      <c r="H61" s="2" t="s">
        <v>99</v>
      </c>
      <c r="I61" s="2" t="s">
        <v>575</v>
      </c>
      <c r="J61" s="2" t="s">
        <v>575</v>
      </c>
      <c r="K61" s="2"/>
      <c r="L61" s="2"/>
      <c r="M61" s="2"/>
      <c r="N61" s="2"/>
      <c r="O61" s="2"/>
      <c r="P61" s="2" t="s">
        <v>105</v>
      </c>
      <c r="Q61" s="2" t="s">
        <v>42</v>
      </c>
      <c r="R61" s="2">
        <v>2</v>
      </c>
      <c r="S61" s="2"/>
      <c r="T61" s="2"/>
      <c r="U61" s="2"/>
      <c r="V61" s="2" t="e">
        <f>IF(Tabelle_ExterneDaten_111[[#This Row],[TradeIdLU]]&lt;&gt;"",VLOOKUP(Tabelle_ExterneDaten_111[[#This Row],[TradeIdLU]],TradeIdLookup,2,FALSE),"")</f>
        <v>#N/A</v>
      </c>
      <c r="W61" s="2" t="str">
        <f>IF(Tabelle_ExterneDaten_111[[#This Row],[PayerLU]]&lt;&gt;"",VLOOKUP(Tabelle_ExterneDaten_111[[#This Row],[PayerLU]],PayerLookup,2,FALSE),"")</f>
        <v>TRUE</v>
      </c>
      <c r="X61" s="2" t="str">
        <f>IF(Tabelle_ExterneDaten_111[[#This Row],[LegTypeLU]]&lt;&gt;"",VLOOKUP(Tabelle_ExterneDaten_111[[#This Row],[LegTypeLU]],LegTypeLookup,2,FALSE),"")</f>
        <v>Floating</v>
      </c>
      <c r="Y61" s="2" t="str">
        <f>IF(Tabelle_ExterneDaten_111[[#This Row],[CurrencyLU]]&lt;&gt;"",VLOOKUP(Tabelle_ExterneDaten_111[[#This Row],[CurrencyLU]],CurrencyLookup,2,FALSE),"")</f>
        <v>EUR</v>
      </c>
      <c r="Z61" s="2" t="str">
        <f>IF(Tabelle_ExterneDaten_111[[#This Row],[PaymentConventionLU]]&lt;&gt;"",VLOOKUP(Tabelle_ExterneDaten_111[[#This Row],[PaymentConventionLU]],PaymentConventionLookup,2,FALSE),"")</f>
        <v>MF</v>
      </c>
      <c r="AA61" s="2" t="str">
        <f>IF(Tabelle_ExterneDaten_111[[#This Row],[DayCounterLU]]&lt;&gt;"",VLOOKUP(Tabelle_ExterneDaten_111[[#This Row],[DayCounterLU]],DayCounterLookup,2,FALSE),"")</f>
        <v>A360</v>
      </c>
      <c r="AB61" s="2" t="str">
        <f>IF(Tabelle_ExterneDaten_111[[#This Row],[NotionalInitialExchangeLU]]&lt;&gt;"",VLOOKUP(Tabelle_ExterneDaten_111[[#This Row],[NotionalInitialExchangeLU]],NotionalInitialExchangeLookup,2,FALSE),"")</f>
        <v>N</v>
      </c>
      <c r="AC61" s="2" t="str">
        <f>IF(Tabelle_ExterneDaten_111[[#This Row],[NotionalFinalExchangeLU]]&lt;&gt;"",VLOOKUP(Tabelle_ExterneDaten_111[[#This Row],[NotionalFinalExchangeLU]],NotionalFinalExchangeLookup,2,FALSE),"")</f>
        <v>N</v>
      </c>
      <c r="AD61" s="2" t="str">
        <f>IF(Tabelle_ExterneDaten_111[[#This Row],[NotionalAmortizingExchangeLU]]&lt;&gt;"",VLOOKUP(Tabelle_ExterneDaten_111[[#This Row],[NotionalAmortizingExchangeLU]],NotionalAmortizingExchangeLookup,2,FALSE),"")</f>
        <v/>
      </c>
      <c r="AE61" s="2" t="str">
        <f>IF(Tabelle_ExterneDaten_111[[#This Row],[FXResetForeignCurrencyLU]]&lt;&gt;"",VLOOKUP(Tabelle_ExterneDaten_111[[#This Row],[FXResetForeignCurrencyLU]],FXResetForeignCurrencyLookup,2,FALSE),"")</f>
        <v/>
      </c>
      <c r="AF61" s="2" t="str">
        <f>IF(Tabelle_ExterneDaten_111[[#This Row],[FXResetFXIndexLU]]&lt;&gt;"",VLOOKUP(Tabelle_ExterneDaten_111[[#This Row],[FXResetFXIndexLU]],FXResetFXIndexLookup,2,FALSE),"")</f>
        <v/>
      </c>
      <c r="AG61" s="2" t="str">
        <f>IF(Tabelle_ExterneDaten_111[[#This Row],[FloatingLegIndexNameLU]]&lt;&gt;"",VLOOKUP(Tabelle_ExterneDaten_111[[#This Row],[FloatingLegIndexNameLU]],FloatingLegIndexNameLookup,2,FALSE),"")</f>
        <v>EUR-EURIBOR-6M</v>
      </c>
      <c r="AH61" s="2" t="str">
        <f>IF(Tabelle_ExterneDaten_111[[#This Row],[FloatingLegIsInArrearsLU]]&lt;&gt;"",VLOOKUP(Tabelle_ExterneDaten_111[[#This Row],[FloatingLegIsInArrearsLU]],FloatingLegIsInArrearsLookup,2,FALSE),"")</f>
        <v>FALSE</v>
      </c>
      <c r="AI61" s="2" t="str">
        <f>IF(Tabelle_ExterneDaten_111[[#This Row],[FloatingLegIsAveragedLU]]&lt;&gt;"",VLOOKUP(Tabelle_ExterneDaten_111[[#This Row],[FloatingLegIsAveragedLU]],FloatingLegIsAveragedLookup,2,FALSE),"")</f>
        <v/>
      </c>
      <c r="AJ61" s="2" t="str">
        <f>IF(Tabelle_ExterneDaten_111[[#This Row],[FloatingLegIsNotResettingXCCYLU]]&lt;&gt;"",VLOOKUP(Tabelle_ExterneDaten_111[[#This Row],[FloatingLegIsNotResettingXCCYLU]],FloatingLegIsNotResettingXCCYLookup,2,FALSE),"")</f>
        <v/>
      </c>
    </row>
    <row r="62" spans="2:36" x14ac:dyDescent="0.25">
      <c r="B62" s="2">
        <v>61</v>
      </c>
      <c r="C62" s="2" t="s">
        <v>490</v>
      </c>
      <c r="D62" s="2" t="s">
        <v>42</v>
      </c>
      <c r="E62" s="2" t="s">
        <v>91</v>
      </c>
      <c r="F62" s="2" t="s">
        <v>21</v>
      </c>
      <c r="G62" s="2" t="s">
        <v>95</v>
      </c>
      <c r="H62" s="2" t="s">
        <v>99</v>
      </c>
      <c r="I62" s="2" t="s">
        <v>575</v>
      </c>
      <c r="J62" s="2" t="s">
        <v>575</v>
      </c>
      <c r="K62" s="2"/>
      <c r="L62" s="2"/>
      <c r="M62" s="2"/>
      <c r="N62" s="2"/>
      <c r="O62" s="2"/>
      <c r="P62" s="2" t="s">
        <v>105</v>
      </c>
      <c r="Q62" s="2" t="s">
        <v>42</v>
      </c>
      <c r="R62" s="2">
        <v>2</v>
      </c>
      <c r="S62" s="2"/>
      <c r="T62" s="2"/>
      <c r="U62" s="2"/>
      <c r="V62" s="2" t="e">
        <f>IF(Tabelle_ExterneDaten_111[[#This Row],[TradeIdLU]]&lt;&gt;"",VLOOKUP(Tabelle_ExterneDaten_111[[#This Row],[TradeIdLU]],TradeIdLookup,2,FALSE),"")</f>
        <v>#N/A</v>
      </c>
      <c r="W62" s="2" t="str">
        <f>IF(Tabelle_ExterneDaten_111[[#This Row],[PayerLU]]&lt;&gt;"",VLOOKUP(Tabelle_ExterneDaten_111[[#This Row],[PayerLU]],PayerLookup,2,FALSE),"")</f>
        <v>FALSE</v>
      </c>
      <c r="X62" s="2" t="str">
        <f>IF(Tabelle_ExterneDaten_111[[#This Row],[LegTypeLU]]&lt;&gt;"",VLOOKUP(Tabelle_ExterneDaten_111[[#This Row],[LegTypeLU]],LegTypeLookup,2,FALSE),"")</f>
        <v>Floating</v>
      </c>
      <c r="Y62" s="2" t="str">
        <f>IF(Tabelle_ExterneDaten_111[[#This Row],[CurrencyLU]]&lt;&gt;"",VLOOKUP(Tabelle_ExterneDaten_111[[#This Row],[CurrencyLU]],CurrencyLookup,2,FALSE),"")</f>
        <v>EUR</v>
      </c>
      <c r="Z62" s="2" t="str">
        <f>IF(Tabelle_ExterneDaten_111[[#This Row],[PaymentConventionLU]]&lt;&gt;"",VLOOKUP(Tabelle_ExterneDaten_111[[#This Row],[PaymentConventionLU]],PaymentConventionLookup,2,FALSE),"")</f>
        <v>MF</v>
      </c>
      <c r="AA62" s="2" t="str">
        <f>IF(Tabelle_ExterneDaten_111[[#This Row],[DayCounterLU]]&lt;&gt;"",VLOOKUP(Tabelle_ExterneDaten_111[[#This Row],[DayCounterLU]],DayCounterLookup,2,FALSE),"")</f>
        <v>A360</v>
      </c>
      <c r="AB62" s="2" t="str">
        <f>IF(Tabelle_ExterneDaten_111[[#This Row],[NotionalInitialExchangeLU]]&lt;&gt;"",VLOOKUP(Tabelle_ExterneDaten_111[[#This Row],[NotionalInitialExchangeLU]],NotionalInitialExchangeLookup,2,FALSE),"")</f>
        <v>N</v>
      </c>
      <c r="AC62" s="2" t="str">
        <f>IF(Tabelle_ExterneDaten_111[[#This Row],[NotionalFinalExchangeLU]]&lt;&gt;"",VLOOKUP(Tabelle_ExterneDaten_111[[#This Row],[NotionalFinalExchangeLU]],NotionalFinalExchangeLookup,2,FALSE),"")</f>
        <v>N</v>
      </c>
      <c r="AD62" s="2" t="str">
        <f>IF(Tabelle_ExterneDaten_111[[#This Row],[NotionalAmortizingExchangeLU]]&lt;&gt;"",VLOOKUP(Tabelle_ExterneDaten_111[[#This Row],[NotionalAmortizingExchangeLU]],NotionalAmortizingExchangeLookup,2,FALSE),"")</f>
        <v/>
      </c>
      <c r="AE62" s="2" t="str">
        <f>IF(Tabelle_ExterneDaten_111[[#This Row],[FXResetForeignCurrencyLU]]&lt;&gt;"",VLOOKUP(Tabelle_ExterneDaten_111[[#This Row],[FXResetForeignCurrencyLU]],FXResetForeignCurrencyLookup,2,FALSE),"")</f>
        <v/>
      </c>
      <c r="AF62" s="2" t="str">
        <f>IF(Tabelle_ExterneDaten_111[[#This Row],[FXResetFXIndexLU]]&lt;&gt;"",VLOOKUP(Tabelle_ExterneDaten_111[[#This Row],[FXResetFXIndexLU]],FXResetFXIndexLookup,2,FALSE),"")</f>
        <v/>
      </c>
      <c r="AG62" s="2" t="str">
        <f>IF(Tabelle_ExterneDaten_111[[#This Row],[FloatingLegIndexNameLU]]&lt;&gt;"",VLOOKUP(Tabelle_ExterneDaten_111[[#This Row],[FloatingLegIndexNameLU]],FloatingLegIndexNameLookup,2,FALSE),"")</f>
        <v>EUR-EURIBOR-6M</v>
      </c>
      <c r="AH62" s="2" t="str">
        <f>IF(Tabelle_ExterneDaten_111[[#This Row],[FloatingLegIsInArrearsLU]]&lt;&gt;"",VLOOKUP(Tabelle_ExterneDaten_111[[#This Row],[FloatingLegIsInArrearsLU]],FloatingLegIsInArrearsLookup,2,FALSE),"")</f>
        <v>FALSE</v>
      </c>
      <c r="AI62" s="2" t="str">
        <f>IF(Tabelle_ExterneDaten_111[[#This Row],[FloatingLegIsAveragedLU]]&lt;&gt;"",VLOOKUP(Tabelle_ExterneDaten_111[[#This Row],[FloatingLegIsAveragedLU]],FloatingLegIsAveragedLookup,2,FALSE),"")</f>
        <v/>
      </c>
      <c r="AJ62" s="2" t="str">
        <f>IF(Tabelle_ExterneDaten_111[[#This Row],[FloatingLegIsNotResettingXCCYLU]]&lt;&gt;"",VLOOKUP(Tabelle_ExterneDaten_111[[#This Row],[FloatingLegIsNotResettingXCCYLU]],FloatingLegIsNotResettingXCCYLookup,2,FALSE),"")</f>
        <v/>
      </c>
    </row>
    <row r="63" spans="2:36" x14ac:dyDescent="0.25">
      <c r="B63" s="2">
        <v>62</v>
      </c>
      <c r="C63" s="2" t="s">
        <v>490</v>
      </c>
      <c r="D63" s="2" t="s">
        <v>43</v>
      </c>
      <c r="E63" s="2" t="s">
        <v>90</v>
      </c>
      <c r="F63" s="2" t="s">
        <v>21</v>
      </c>
      <c r="G63" s="2" t="s">
        <v>93</v>
      </c>
      <c r="H63" s="2" t="s">
        <v>102</v>
      </c>
      <c r="I63" s="2" t="s">
        <v>575</v>
      </c>
      <c r="J63" s="2" t="s">
        <v>575</v>
      </c>
      <c r="K63" s="2"/>
      <c r="L63" s="2"/>
      <c r="M63" s="2"/>
      <c r="N63" s="2"/>
      <c r="O63" s="2"/>
      <c r="P63" s="2"/>
      <c r="Q63" s="2"/>
      <c r="R63" s="2"/>
      <c r="S63" s="2"/>
      <c r="T63" s="2"/>
      <c r="U63" s="2"/>
      <c r="V63" s="2" t="e">
        <f>IF(Tabelle_ExterneDaten_111[[#This Row],[TradeIdLU]]&lt;&gt;"",VLOOKUP(Tabelle_ExterneDaten_111[[#This Row],[TradeIdLU]],TradeIdLookup,2,FALSE),"")</f>
        <v>#N/A</v>
      </c>
      <c r="W63" s="2" t="str">
        <f>IF(Tabelle_ExterneDaten_111[[#This Row],[PayerLU]]&lt;&gt;"",VLOOKUP(Tabelle_ExterneDaten_111[[#This Row],[PayerLU]],PayerLookup,2,FALSE),"")</f>
        <v>TRUE</v>
      </c>
      <c r="X63" s="2" t="str">
        <f>IF(Tabelle_ExterneDaten_111[[#This Row],[LegTypeLU]]&lt;&gt;"",VLOOKUP(Tabelle_ExterneDaten_111[[#This Row],[LegTypeLU]],LegTypeLookup,2,FALSE),"")</f>
        <v>Fixed</v>
      </c>
      <c r="Y63" s="2" t="str">
        <f>IF(Tabelle_ExterneDaten_111[[#This Row],[CurrencyLU]]&lt;&gt;"",VLOOKUP(Tabelle_ExterneDaten_111[[#This Row],[CurrencyLU]],CurrencyLookup,2,FALSE),"")</f>
        <v>EUR</v>
      </c>
      <c r="Z63" s="2" t="str">
        <f>IF(Tabelle_ExterneDaten_111[[#This Row],[PaymentConventionLU]]&lt;&gt;"",VLOOKUP(Tabelle_ExterneDaten_111[[#This Row],[PaymentConventionLU]],PaymentConventionLookup,2,FALSE),"")</f>
        <v>F</v>
      </c>
      <c r="AA63" s="2" t="str">
        <f>IF(Tabelle_ExterneDaten_111[[#This Row],[DayCounterLU]]&lt;&gt;"",VLOOKUP(Tabelle_ExterneDaten_111[[#This Row],[DayCounterLU]],DayCounterLookup,2,FALSE),"")</f>
        <v>ACT/ACT</v>
      </c>
      <c r="AB63" s="2" t="str">
        <f>IF(Tabelle_ExterneDaten_111[[#This Row],[NotionalInitialExchangeLU]]&lt;&gt;"",VLOOKUP(Tabelle_ExterneDaten_111[[#This Row],[NotionalInitialExchangeLU]],NotionalInitialExchangeLookup,2,FALSE),"")</f>
        <v>N</v>
      </c>
      <c r="AC63" s="2" t="str">
        <f>IF(Tabelle_ExterneDaten_111[[#This Row],[NotionalFinalExchangeLU]]&lt;&gt;"",VLOOKUP(Tabelle_ExterneDaten_111[[#This Row],[NotionalFinalExchangeLU]],NotionalFinalExchangeLookup,2,FALSE),"")</f>
        <v>N</v>
      </c>
      <c r="AD63" s="2" t="str">
        <f>IF(Tabelle_ExterneDaten_111[[#This Row],[NotionalAmortizingExchangeLU]]&lt;&gt;"",VLOOKUP(Tabelle_ExterneDaten_111[[#This Row],[NotionalAmortizingExchangeLU]],NotionalAmortizingExchangeLookup,2,FALSE),"")</f>
        <v/>
      </c>
      <c r="AE63" s="2" t="str">
        <f>IF(Tabelle_ExterneDaten_111[[#This Row],[FXResetForeignCurrencyLU]]&lt;&gt;"",VLOOKUP(Tabelle_ExterneDaten_111[[#This Row],[FXResetForeignCurrencyLU]],FXResetForeignCurrencyLookup,2,FALSE),"")</f>
        <v/>
      </c>
      <c r="AF63" s="2" t="str">
        <f>IF(Tabelle_ExterneDaten_111[[#This Row],[FXResetFXIndexLU]]&lt;&gt;"",VLOOKUP(Tabelle_ExterneDaten_111[[#This Row],[FXResetFXIndexLU]],FXResetFXIndexLookup,2,FALSE),"")</f>
        <v/>
      </c>
      <c r="AG63" s="2" t="str">
        <f>IF(Tabelle_ExterneDaten_111[[#This Row],[FloatingLegIndexNameLU]]&lt;&gt;"",VLOOKUP(Tabelle_ExterneDaten_111[[#This Row],[FloatingLegIndexNameLU]],FloatingLegIndexNameLookup,2,FALSE),"")</f>
        <v/>
      </c>
      <c r="AH63" s="2" t="str">
        <f>IF(Tabelle_ExterneDaten_111[[#This Row],[FloatingLegIsInArrearsLU]]&lt;&gt;"",VLOOKUP(Tabelle_ExterneDaten_111[[#This Row],[FloatingLegIsInArrearsLU]],FloatingLegIsInArrearsLookup,2,FALSE),"")</f>
        <v/>
      </c>
      <c r="AI63" s="2" t="str">
        <f>IF(Tabelle_ExterneDaten_111[[#This Row],[FloatingLegIsAveragedLU]]&lt;&gt;"",VLOOKUP(Tabelle_ExterneDaten_111[[#This Row],[FloatingLegIsAveragedLU]],FloatingLegIsAveragedLookup,2,FALSE),"")</f>
        <v/>
      </c>
      <c r="AJ63" s="2" t="str">
        <f>IF(Tabelle_ExterneDaten_111[[#This Row],[FloatingLegIsNotResettingXCCYLU]]&lt;&gt;"",VLOOKUP(Tabelle_ExterneDaten_111[[#This Row],[FloatingLegIsNotResettingXCCYLU]],FloatingLegIsNotResettingXCCYLookup,2,FALSE),"")</f>
        <v/>
      </c>
    </row>
    <row r="64" spans="2:36" x14ac:dyDescent="0.25">
      <c r="B64" s="2">
        <v>63</v>
      </c>
      <c r="C64" s="2" t="s">
        <v>492</v>
      </c>
      <c r="D64" s="2" t="s">
        <v>43</v>
      </c>
      <c r="E64" s="2" t="s">
        <v>90</v>
      </c>
      <c r="F64" s="2" t="s">
        <v>21</v>
      </c>
      <c r="G64" s="2" t="s">
        <v>93</v>
      </c>
      <c r="H64" s="2" t="s">
        <v>102</v>
      </c>
      <c r="I64" s="2" t="s">
        <v>575</v>
      </c>
      <c r="J64" s="2" t="s">
        <v>575</v>
      </c>
      <c r="K64" s="2"/>
      <c r="L64" s="2"/>
      <c r="M64" s="2"/>
      <c r="N64" s="2"/>
      <c r="O64" s="2"/>
      <c r="P64" s="2"/>
      <c r="Q64" s="2"/>
      <c r="R64" s="2"/>
      <c r="S64" s="2"/>
      <c r="T64" s="2"/>
      <c r="U64" s="2"/>
      <c r="V64" s="2" t="e">
        <f>IF(Tabelle_ExterneDaten_111[[#This Row],[TradeIdLU]]&lt;&gt;"",VLOOKUP(Tabelle_ExterneDaten_111[[#This Row],[TradeIdLU]],TradeIdLookup,2,FALSE),"")</f>
        <v>#N/A</v>
      </c>
      <c r="W64" s="2" t="str">
        <f>IF(Tabelle_ExterneDaten_111[[#This Row],[PayerLU]]&lt;&gt;"",VLOOKUP(Tabelle_ExterneDaten_111[[#This Row],[PayerLU]],PayerLookup,2,FALSE),"")</f>
        <v>TRUE</v>
      </c>
      <c r="X64" s="2" t="str">
        <f>IF(Tabelle_ExterneDaten_111[[#This Row],[LegTypeLU]]&lt;&gt;"",VLOOKUP(Tabelle_ExterneDaten_111[[#This Row],[LegTypeLU]],LegTypeLookup,2,FALSE),"")</f>
        <v>Fixed</v>
      </c>
      <c r="Y64" s="2" t="str">
        <f>IF(Tabelle_ExterneDaten_111[[#This Row],[CurrencyLU]]&lt;&gt;"",VLOOKUP(Tabelle_ExterneDaten_111[[#This Row],[CurrencyLU]],CurrencyLookup,2,FALSE),"")</f>
        <v>EUR</v>
      </c>
      <c r="Z64" s="2" t="str">
        <f>IF(Tabelle_ExterneDaten_111[[#This Row],[PaymentConventionLU]]&lt;&gt;"",VLOOKUP(Tabelle_ExterneDaten_111[[#This Row],[PaymentConventionLU]],PaymentConventionLookup,2,FALSE),"")</f>
        <v>F</v>
      </c>
      <c r="AA64" s="2" t="str">
        <f>IF(Tabelle_ExterneDaten_111[[#This Row],[DayCounterLU]]&lt;&gt;"",VLOOKUP(Tabelle_ExterneDaten_111[[#This Row],[DayCounterLU]],DayCounterLookup,2,FALSE),"")</f>
        <v>ACT/ACT</v>
      </c>
      <c r="AB64" s="2" t="str">
        <f>IF(Tabelle_ExterneDaten_111[[#This Row],[NotionalInitialExchangeLU]]&lt;&gt;"",VLOOKUP(Tabelle_ExterneDaten_111[[#This Row],[NotionalInitialExchangeLU]],NotionalInitialExchangeLookup,2,FALSE),"")</f>
        <v>N</v>
      </c>
      <c r="AC64" s="2" t="str">
        <f>IF(Tabelle_ExterneDaten_111[[#This Row],[NotionalFinalExchangeLU]]&lt;&gt;"",VLOOKUP(Tabelle_ExterneDaten_111[[#This Row],[NotionalFinalExchangeLU]],NotionalFinalExchangeLookup,2,FALSE),"")</f>
        <v>N</v>
      </c>
      <c r="AD64" s="2" t="str">
        <f>IF(Tabelle_ExterneDaten_111[[#This Row],[NotionalAmortizingExchangeLU]]&lt;&gt;"",VLOOKUP(Tabelle_ExterneDaten_111[[#This Row],[NotionalAmortizingExchangeLU]],NotionalAmortizingExchangeLookup,2,FALSE),"")</f>
        <v/>
      </c>
      <c r="AE64" s="2" t="str">
        <f>IF(Tabelle_ExterneDaten_111[[#This Row],[FXResetForeignCurrencyLU]]&lt;&gt;"",VLOOKUP(Tabelle_ExterneDaten_111[[#This Row],[FXResetForeignCurrencyLU]],FXResetForeignCurrencyLookup,2,FALSE),"")</f>
        <v/>
      </c>
      <c r="AF64" s="2" t="str">
        <f>IF(Tabelle_ExterneDaten_111[[#This Row],[FXResetFXIndexLU]]&lt;&gt;"",VLOOKUP(Tabelle_ExterneDaten_111[[#This Row],[FXResetFXIndexLU]],FXResetFXIndexLookup,2,FALSE),"")</f>
        <v/>
      </c>
      <c r="AG64" s="2" t="str">
        <f>IF(Tabelle_ExterneDaten_111[[#This Row],[FloatingLegIndexNameLU]]&lt;&gt;"",VLOOKUP(Tabelle_ExterneDaten_111[[#This Row],[FloatingLegIndexNameLU]],FloatingLegIndexNameLookup,2,FALSE),"")</f>
        <v/>
      </c>
      <c r="AH64" s="2" t="str">
        <f>IF(Tabelle_ExterneDaten_111[[#This Row],[FloatingLegIsInArrearsLU]]&lt;&gt;"",VLOOKUP(Tabelle_ExterneDaten_111[[#This Row],[FloatingLegIsInArrearsLU]],FloatingLegIsInArrearsLookup,2,FALSE),"")</f>
        <v/>
      </c>
      <c r="AI64" s="2" t="str">
        <f>IF(Tabelle_ExterneDaten_111[[#This Row],[FloatingLegIsAveragedLU]]&lt;&gt;"",VLOOKUP(Tabelle_ExterneDaten_111[[#This Row],[FloatingLegIsAveragedLU]],FloatingLegIsAveragedLookup,2,FALSE),"")</f>
        <v/>
      </c>
      <c r="AJ64" s="2" t="str">
        <f>IF(Tabelle_ExterneDaten_111[[#This Row],[FloatingLegIsNotResettingXCCYLU]]&lt;&gt;"",VLOOKUP(Tabelle_ExterneDaten_111[[#This Row],[FloatingLegIsNotResettingXCCYLU]],FloatingLegIsNotResettingXCCYLookup,2,FALSE),"")</f>
        <v/>
      </c>
    </row>
    <row r="65" spans="2:36" x14ac:dyDescent="0.25">
      <c r="B65" s="2">
        <v>64</v>
      </c>
      <c r="C65" s="2" t="s">
        <v>492</v>
      </c>
      <c r="D65" s="2" t="s">
        <v>42</v>
      </c>
      <c r="E65" s="2" t="s">
        <v>90</v>
      </c>
      <c r="F65" s="2" t="s">
        <v>21</v>
      </c>
      <c r="G65" s="2" t="s">
        <v>93</v>
      </c>
      <c r="H65" s="2" t="s">
        <v>102</v>
      </c>
      <c r="I65" s="2" t="s">
        <v>575</v>
      </c>
      <c r="J65" s="2" t="s">
        <v>575</v>
      </c>
      <c r="K65" s="2"/>
      <c r="L65" s="2"/>
      <c r="M65" s="2"/>
      <c r="N65" s="2"/>
      <c r="O65" s="2"/>
      <c r="P65" s="2"/>
      <c r="Q65" s="2"/>
      <c r="R65" s="2"/>
      <c r="S65" s="2"/>
      <c r="T65" s="2"/>
      <c r="U65" s="2"/>
      <c r="V65" s="2" t="e">
        <f>IF(Tabelle_ExterneDaten_111[[#This Row],[TradeIdLU]]&lt;&gt;"",VLOOKUP(Tabelle_ExterneDaten_111[[#This Row],[TradeIdLU]],TradeIdLookup,2,FALSE),"")</f>
        <v>#N/A</v>
      </c>
      <c r="W65" s="2" t="str">
        <f>IF(Tabelle_ExterneDaten_111[[#This Row],[PayerLU]]&lt;&gt;"",VLOOKUP(Tabelle_ExterneDaten_111[[#This Row],[PayerLU]],PayerLookup,2,FALSE),"")</f>
        <v>FALSE</v>
      </c>
      <c r="X65" s="2" t="str">
        <f>IF(Tabelle_ExterneDaten_111[[#This Row],[LegTypeLU]]&lt;&gt;"",VLOOKUP(Tabelle_ExterneDaten_111[[#This Row],[LegTypeLU]],LegTypeLookup,2,FALSE),"")</f>
        <v>Fixed</v>
      </c>
      <c r="Y65" s="2" t="str">
        <f>IF(Tabelle_ExterneDaten_111[[#This Row],[CurrencyLU]]&lt;&gt;"",VLOOKUP(Tabelle_ExterneDaten_111[[#This Row],[CurrencyLU]],CurrencyLookup,2,FALSE),"")</f>
        <v>EUR</v>
      </c>
      <c r="Z65" s="2" t="str">
        <f>IF(Tabelle_ExterneDaten_111[[#This Row],[PaymentConventionLU]]&lt;&gt;"",VLOOKUP(Tabelle_ExterneDaten_111[[#This Row],[PaymentConventionLU]],PaymentConventionLookup,2,FALSE),"")</f>
        <v>F</v>
      </c>
      <c r="AA65" s="2" t="str">
        <f>IF(Tabelle_ExterneDaten_111[[#This Row],[DayCounterLU]]&lt;&gt;"",VLOOKUP(Tabelle_ExterneDaten_111[[#This Row],[DayCounterLU]],DayCounterLookup,2,FALSE),"")</f>
        <v>ACT/ACT</v>
      </c>
      <c r="AB65" s="2" t="str">
        <f>IF(Tabelle_ExterneDaten_111[[#This Row],[NotionalInitialExchangeLU]]&lt;&gt;"",VLOOKUP(Tabelle_ExterneDaten_111[[#This Row],[NotionalInitialExchangeLU]],NotionalInitialExchangeLookup,2,FALSE),"")</f>
        <v>N</v>
      </c>
      <c r="AC65" s="2" t="str">
        <f>IF(Tabelle_ExterneDaten_111[[#This Row],[NotionalFinalExchangeLU]]&lt;&gt;"",VLOOKUP(Tabelle_ExterneDaten_111[[#This Row],[NotionalFinalExchangeLU]],NotionalFinalExchangeLookup,2,FALSE),"")</f>
        <v>N</v>
      </c>
      <c r="AD65" s="2" t="str">
        <f>IF(Tabelle_ExterneDaten_111[[#This Row],[NotionalAmortizingExchangeLU]]&lt;&gt;"",VLOOKUP(Tabelle_ExterneDaten_111[[#This Row],[NotionalAmortizingExchangeLU]],NotionalAmortizingExchangeLookup,2,FALSE),"")</f>
        <v/>
      </c>
      <c r="AE65" s="2" t="str">
        <f>IF(Tabelle_ExterneDaten_111[[#This Row],[FXResetForeignCurrencyLU]]&lt;&gt;"",VLOOKUP(Tabelle_ExterneDaten_111[[#This Row],[FXResetForeignCurrencyLU]],FXResetForeignCurrencyLookup,2,FALSE),"")</f>
        <v/>
      </c>
      <c r="AF65" s="2" t="str">
        <f>IF(Tabelle_ExterneDaten_111[[#This Row],[FXResetFXIndexLU]]&lt;&gt;"",VLOOKUP(Tabelle_ExterneDaten_111[[#This Row],[FXResetFXIndexLU]],FXResetFXIndexLookup,2,FALSE),"")</f>
        <v/>
      </c>
      <c r="AG65" s="2" t="str">
        <f>IF(Tabelle_ExterneDaten_111[[#This Row],[FloatingLegIndexNameLU]]&lt;&gt;"",VLOOKUP(Tabelle_ExterneDaten_111[[#This Row],[FloatingLegIndexNameLU]],FloatingLegIndexNameLookup,2,FALSE),"")</f>
        <v/>
      </c>
      <c r="AH65" s="2" t="str">
        <f>IF(Tabelle_ExterneDaten_111[[#This Row],[FloatingLegIsInArrearsLU]]&lt;&gt;"",VLOOKUP(Tabelle_ExterneDaten_111[[#This Row],[FloatingLegIsInArrearsLU]],FloatingLegIsInArrearsLookup,2,FALSE),"")</f>
        <v/>
      </c>
      <c r="AI65" s="2" t="str">
        <f>IF(Tabelle_ExterneDaten_111[[#This Row],[FloatingLegIsAveragedLU]]&lt;&gt;"",VLOOKUP(Tabelle_ExterneDaten_111[[#This Row],[FloatingLegIsAveragedLU]],FloatingLegIsAveragedLookup,2,FALSE),"")</f>
        <v/>
      </c>
      <c r="AJ65" s="2" t="str">
        <f>IF(Tabelle_ExterneDaten_111[[#This Row],[FloatingLegIsNotResettingXCCYLU]]&lt;&gt;"",VLOOKUP(Tabelle_ExterneDaten_111[[#This Row],[FloatingLegIsNotResettingXCCYLU]],FloatingLegIsNotResettingXCCYLookup,2,FALSE),"")</f>
        <v/>
      </c>
    </row>
    <row r="66" spans="2:36" x14ac:dyDescent="0.25">
      <c r="B66" s="2">
        <v>65</v>
      </c>
      <c r="C66" s="2" t="s">
        <v>494</v>
      </c>
      <c r="D66" s="2" t="s">
        <v>43</v>
      </c>
      <c r="E66" s="2" t="s">
        <v>90</v>
      </c>
      <c r="F66" s="2" t="s">
        <v>21</v>
      </c>
      <c r="G66" s="2" t="s">
        <v>93</v>
      </c>
      <c r="H66" s="2" t="s">
        <v>102</v>
      </c>
      <c r="I66" s="2" t="s">
        <v>575</v>
      </c>
      <c r="J66" s="2" t="s">
        <v>575</v>
      </c>
      <c r="K66" s="2"/>
      <c r="L66" s="2"/>
      <c r="M66" s="2"/>
      <c r="N66" s="2"/>
      <c r="O66" s="2"/>
      <c r="P66" s="2"/>
      <c r="Q66" s="2"/>
      <c r="R66" s="2"/>
      <c r="S66" s="2"/>
      <c r="T66" s="2"/>
      <c r="U66" s="2"/>
      <c r="V66" s="2" t="e">
        <f>IF(Tabelle_ExterneDaten_111[[#This Row],[TradeIdLU]]&lt;&gt;"",VLOOKUP(Tabelle_ExterneDaten_111[[#This Row],[TradeIdLU]],TradeIdLookup,2,FALSE),"")</f>
        <v>#N/A</v>
      </c>
      <c r="W66" s="2" t="str">
        <f>IF(Tabelle_ExterneDaten_111[[#This Row],[PayerLU]]&lt;&gt;"",VLOOKUP(Tabelle_ExterneDaten_111[[#This Row],[PayerLU]],PayerLookup,2,FALSE),"")</f>
        <v>TRUE</v>
      </c>
      <c r="X66" s="2" t="str">
        <f>IF(Tabelle_ExterneDaten_111[[#This Row],[LegTypeLU]]&lt;&gt;"",VLOOKUP(Tabelle_ExterneDaten_111[[#This Row],[LegTypeLU]],LegTypeLookup,2,FALSE),"")</f>
        <v>Fixed</v>
      </c>
      <c r="Y66" s="2" t="str">
        <f>IF(Tabelle_ExterneDaten_111[[#This Row],[CurrencyLU]]&lt;&gt;"",VLOOKUP(Tabelle_ExterneDaten_111[[#This Row],[CurrencyLU]],CurrencyLookup,2,FALSE),"")</f>
        <v>EUR</v>
      </c>
      <c r="Z66" s="2" t="str">
        <f>IF(Tabelle_ExterneDaten_111[[#This Row],[PaymentConventionLU]]&lt;&gt;"",VLOOKUP(Tabelle_ExterneDaten_111[[#This Row],[PaymentConventionLU]],PaymentConventionLookup,2,FALSE),"")</f>
        <v>F</v>
      </c>
      <c r="AA66" s="2" t="str">
        <f>IF(Tabelle_ExterneDaten_111[[#This Row],[DayCounterLU]]&lt;&gt;"",VLOOKUP(Tabelle_ExterneDaten_111[[#This Row],[DayCounterLU]],DayCounterLookup,2,FALSE),"")</f>
        <v>ACT/ACT</v>
      </c>
      <c r="AB66" s="2" t="str">
        <f>IF(Tabelle_ExterneDaten_111[[#This Row],[NotionalInitialExchangeLU]]&lt;&gt;"",VLOOKUP(Tabelle_ExterneDaten_111[[#This Row],[NotionalInitialExchangeLU]],NotionalInitialExchangeLookup,2,FALSE),"")</f>
        <v>N</v>
      </c>
      <c r="AC66" s="2" t="str">
        <f>IF(Tabelle_ExterneDaten_111[[#This Row],[NotionalFinalExchangeLU]]&lt;&gt;"",VLOOKUP(Tabelle_ExterneDaten_111[[#This Row],[NotionalFinalExchangeLU]],NotionalFinalExchangeLookup,2,FALSE),"")</f>
        <v>N</v>
      </c>
      <c r="AD66" s="2" t="str">
        <f>IF(Tabelle_ExterneDaten_111[[#This Row],[NotionalAmortizingExchangeLU]]&lt;&gt;"",VLOOKUP(Tabelle_ExterneDaten_111[[#This Row],[NotionalAmortizingExchangeLU]],NotionalAmortizingExchangeLookup,2,FALSE),"")</f>
        <v/>
      </c>
      <c r="AE66" s="2" t="str">
        <f>IF(Tabelle_ExterneDaten_111[[#This Row],[FXResetForeignCurrencyLU]]&lt;&gt;"",VLOOKUP(Tabelle_ExterneDaten_111[[#This Row],[FXResetForeignCurrencyLU]],FXResetForeignCurrencyLookup,2,FALSE),"")</f>
        <v/>
      </c>
      <c r="AF66" s="2" t="str">
        <f>IF(Tabelle_ExterneDaten_111[[#This Row],[FXResetFXIndexLU]]&lt;&gt;"",VLOOKUP(Tabelle_ExterneDaten_111[[#This Row],[FXResetFXIndexLU]],FXResetFXIndexLookup,2,FALSE),"")</f>
        <v/>
      </c>
      <c r="AG66" s="2" t="str">
        <f>IF(Tabelle_ExterneDaten_111[[#This Row],[FloatingLegIndexNameLU]]&lt;&gt;"",VLOOKUP(Tabelle_ExterneDaten_111[[#This Row],[FloatingLegIndexNameLU]],FloatingLegIndexNameLookup,2,FALSE),"")</f>
        <v/>
      </c>
      <c r="AH66" s="2" t="str">
        <f>IF(Tabelle_ExterneDaten_111[[#This Row],[FloatingLegIsInArrearsLU]]&lt;&gt;"",VLOOKUP(Tabelle_ExterneDaten_111[[#This Row],[FloatingLegIsInArrearsLU]],FloatingLegIsInArrearsLookup,2,FALSE),"")</f>
        <v/>
      </c>
      <c r="AI66" s="2" t="str">
        <f>IF(Tabelle_ExterneDaten_111[[#This Row],[FloatingLegIsAveragedLU]]&lt;&gt;"",VLOOKUP(Tabelle_ExterneDaten_111[[#This Row],[FloatingLegIsAveragedLU]],FloatingLegIsAveragedLookup,2,FALSE),"")</f>
        <v/>
      </c>
      <c r="AJ66" s="2" t="str">
        <f>IF(Tabelle_ExterneDaten_111[[#This Row],[FloatingLegIsNotResettingXCCYLU]]&lt;&gt;"",VLOOKUP(Tabelle_ExterneDaten_111[[#This Row],[FloatingLegIsNotResettingXCCYLU]],FloatingLegIsNotResettingXCCYLookup,2,FALSE),"")</f>
        <v/>
      </c>
    </row>
    <row r="67" spans="2:36" x14ac:dyDescent="0.25">
      <c r="B67" s="2">
        <v>66</v>
      </c>
      <c r="C67" s="2" t="s">
        <v>494</v>
      </c>
      <c r="D67" s="2" t="s">
        <v>42</v>
      </c>
      <c r="E67" s="2" t="s">
        <v>90</v>
      </c>
      <c r="F67" s="2" t="s">
        <v>21</v>
      </c>
      <c r="G67" s="2" t="s">
        <v>93</v>
      </c>
      <c r="H67" s="2" t="s">
        <v>102</v>
      </c>
      <c r="I67" s="2" t="s">
        <v>575</v>
      </c>
      <c r="J67" s="2" t="s">
        <v>575</v>
      </c>
      <c r="K67" s="2"/>
      <c r="L67" s="2"/>
      <c r="M67" s="2"/>
      <c r="N67" s="2"/>
      <c r="O67" s="2"/>
      <c r="P67" s="2"/>
      <c r="Q67" s="2"/>
      <c r="R67" s="2"/>
      <c r="S67" s="2"/>
      <c r="T67" s="2"/>
      <c r="U67" s="2"/>
      <c r="V67" s="2" t="e">
        <f>IF(Tabelle_ExterneDaten_111[[#This Row],[TradeIdLU]]&lt;&gt;"",VLOOKUP(Tabelle_ExterneDaten_111[[#This Row],[TradeIdLU]],TradeIdLookup,2,FALSE),"")</f>
        <v>#N/A</v>
      </c>
      <c r="W67" s="2" t="str">
        <f>IF(Tabelle_ExterneDaten_111[[#This Row],[PayerLU]]&lt;&gt;"",VLOOKUP(Tabelle_ExterneDaten_111[[#This Row],[PayerLU]],PayerLookup,2,FALSE),"")</f>
        <v>FALSE</v>
      </c>
      <c r="X67" s="2" t="str">
        <f>IF(Tabelle_ExterneDaten_111[[#This Row],[LegTypeLU]]&lt;&gt;"",VLOOKUP(Tabelle_ExterneDaten_111[[#This Row],[LegTypeLU]],LegTypeLookup,2,FALSE),"")</f>
        <v>Fixed</v>
      </c>
      <c r="Y67" s="2" t="str">
        <f>IF(Tabelle_ExterneDaten_111[[#This Row],[CurrencyLU]]&lt;&gt;"",VLOOKUP(Tabelle_ExterneDaten_111[[#This Row],[CurrencyLU]],CurrencyLookup,2,FALSE),"")</f>
        <v>EUR</v>
      </c>
      <c r="Z67" s="2" t="str">
        <f>IF(Tabelle_ExterneDaten_111[[#This Row],[PaymentConventionLU]]&lt;&gt;"",VLOOKUP(Tabelle_ExterneDaten_111[[#This Row],[PaymentConventionLU]],PaymentConventionLookup,2,FALSE),"")</f>
        <v>F</v>
      </c>
      <c r="AA67" s="2" t="str">
        <f>IF(Tabelle_ExterneDaten_111[[#This Row],[DayCounterLU]]&lt;&gt;"",VLOOKUP(Tabelle_ExterneDaten_111[[#This Row],[DayCounterLU]],DayCounterLookup,2,FALSE),"")</f>
        <v>ACT/ACT</v>
      </c>
      <c r="AB67" s="2" t="str">
        <f>IF(Tabelle_ExterneDaten_111[[#This Row],[NotionalInitialExchangeLU]]&lt;&gt;"",VLOOKUP(Tabelle_ExterneDaten_111[[#This Row],[NotionalInitialExchangeLU]],NotionalInitialExchangeLookup,2,FALSE),"")</f>
        <v>N</v>
      </c>
      <c r="AC67" s="2" t="str">
        <f>IF(Tabelle_ExterneDaten_111[[#This Row],[NotionalFinalExchangeLU]]&lt;&gt;"",VLOOKUP(Tabelle_ExterneDaten_111[[#This Row],[NotionalFinalExchangeLU]],NotionalFinalExchangeLookup,2,FALSE),"")</f>
        <v>N</v>
      </c>
      <c r="AD67" s="2" t="str">
        <f>IF(Tabelle_ExterneDaten_111[[#This Row],[NotionalAmortizingExchangeLU]]&lt;&gt;"",VLOOKUP(Tabelle_ExterneDaten_111[[#This Row],[NotionalAmortizingExchangeLU]],NotionalAmortizingExchangeLookup,2,FALSE),"")</f>
        <v/>
      </c>
      <c r="AE67" s="2" t="str">
        <f>IF(Tabelle_ExterneDaten_111[[#This Row],[FXResetForeignCurrencyLU]]&lt;&gt;"",VLOOKUP(Tabelle_ExterneDaten_111[[#This Row],[FXResetForeignCurrencyLU]],FXResetForeignCurrencyLookup,2,FALSE),"")</f>
        <v/>
      </c>
      <c r="AF67" s="2" t="str">
        <f>IF(Tabelle_ExterneDaten_111[[#This Row],[FXResetFXIndexLU]]&lt;&gt;"",VLOOKUP(Tabelle_ExterneDaten_111[[#This Row],[FXResetFXIndexLU]],FXResetFXIndexLookup,2,FALSE),"")</f>
        <v/>
      </c>
      <c r="AG67" s="2" t="str">
        <f>IF(Tabelle_ExterneDaten_111[[#This Row],[FloatingLegIndexNameLU]]&lt;&gt;"",VLOOKUP(Tabelle_ExterneDaten_111[[#This Row],[FloatingLegIndexNameLU]],FloatingLegIndexNameLookup,2,FALSE),"")</f>
        <v/>
      </c>
      <c r="AH67" s="2" t="str">
        <f>IF(Tabelle_ExterneDaten_111[[#This Row],[FloatingLegIsInArrearsLU]]&lt;&gt;"",VLOOKUP(Tabelle_ExterneDaten_111[[#This Row],[FloatingLegIsInArrearsLU]],FloatingLegIsInArrearsLookup,2,FALSE),"")</f>
        <v/>
      </c>
      <c r="AI67" s="2" t="str">
        <f>IF(Tabelle_ExterneDaten_111[[#This Row],[FloatingLegIsAveragedLU]]&lt;&gt;"",VLOOKUP(Tabelle_ExterneDaten_111[[#This Row],[FloatingLegIsAveragedLU]],FloatingLegIsAveragedLookup,2,FALSE),"")</f>
        <v/>
      </c>
      <c r="AJ67" s="2" t="str">
        <f>IF(Tabelle_ExterneDaten_111[[#This Row],[FloatingLegIsNotResettingXCCYLU]]&lt;&gt;"",VLOOKUP(Tabelle_ExterneDaten_111[[#This Row],[FloatingLegIsNotResettingXCCYLU]],FloatingLegIsNotResettingXCCYLookup,2,FALSE),"")</f>
        <v/>
      </c>
    </row>
    <row r="68" spans="2:36" x14ac:dyDescent="0.25">
      <c r="B68" s="2">
        <v>67</v>
      </c>
      <c r="C68" s="2" t="s">
        <v>496</v>
      </c>
      <c r="D68" s="2" t="s">
        <v>42</v>
      </c>
      <c r="E68" s="2" t="s">
        <v>90</v>
      </c>
      <c r="F68" s="2" t="s">
        <v>21</v>
      </c>
      <c r="G68" s="2" t="s">
        <v>93</v>
      </c>
      <c r="H68" s="2" t="s">
        <v>102</v>
      </c>
      <c r="I68" s="2" t="s">
        <v>575</v>
      </c>
      <c r="J68" s="2" t="s">
        <v>575</v>
      </c>
      <c r="K68" s="2"/>
      <c r="L68" s="2"/>
      <c r="M68" s="2"/>
      <c r="N68" s="2"/>
      <c r="O68" s="2"/>
      <c r="P68" s="2"/>
      <c r="Q68" s="2"/>
      <c r="R68" s="2"/>
      <c r="S68" s="2"/>
      <c r="T68" s="2"/>
      <c r="U68" s="2"/>
      <c r="V68" s="2" t="e">
        <f>IF(Tabelle_ExterneDaten_111[[#This Row],[TradeIdLU]]&lt;&gt;"",VLOOKUP(Tabelle_ExterneDaten_111[[#This Row],[TradeIdLU]],TradeIdLookup,2,FALSE),"")</f>
        <v>#N/A</v>
      </c>
      <c r="W68" s="2" t="str">
        <f>IF(Tabelle_ExterneDaten_111[[#This Row],[PayerLU]]&lt;&gt;"",VLOOKUP(Tabelle_ExterneDaten_111[[#This Row],[PayerLU]],PayerLookup,2,FALSE),"")</f>
        <v>FALSE</v>
      </c>
      <c r="X68" s="2" t="str">
        <f>IF(Tabelle_ExterneDaten_111[[#This Row],[LegTypeLU]]&lt;&gt;"",VLOOKUP(Tabelle_ExterneDaten_111[[#This Row],[LegTypeLU]],LegTypeLookup,2,FALSE),"")</f>
        <v>Fixed</v>
      </c>
      <c r="Y68" s="2" t="str">
        <f>IF(Tabelle_ExterneDaten_111[[#This Row],[CurrencyLU]]&lt;&gt;"",VLOOKUP(Tabelle_ExterneDaten_111[[#This Row],[CurrencyLU]],CurrencyLookup,2,FALSE),"")</f>
        <v>EUR</v>
      </c>
      <c r="Z68" s="2" t="str">
        <f>IF(Tabelle_ExterneDaten_111[[#This Row],[PaymentConventionLU]]&lt;&gt;"",VLOOKUP(Tabelle_ExterneDaten_111[[#This Row],[PaymentConventionLU]],PaymentConventionLookup,2,FALSE),"")</f>
        <v>F</v>
      </c>
      <c r="AA68" s="2" t="str">
        <f>IF(Tabelle_ExterneDaten_111[[#This Row],[DayCounterLU]]&lt;&gt;"",VLOOKUP(Tabelle_ExterneDaten_111[[#This Row],[DayCounterLU]],DayCounterLookup,2,FALSE),"")</f>
        <v>ACT/ACT</v>
      </c>
      <c r="AB68" s="2" t="str">
        <f>IF(Tabelle_ExterneDaten_111[[#This Row],[NotionalInitialExchangeLU]]&lt;&gt;"",VLOOKUP(Tabelle_ExterneDaten_111[[#This Row],[NotionalInitialExchangeLU]],NotionalInitialExchangeLookup,2,FALSE),"")</f>
        <v>N</v>
      </c>
      <c r="AC68" s="2" t="str">
        <f>IF(Tabelle_ExterneDaten_111[[#This Row],[NotionalFinalExchangeLU]]&lt;&gt;"",VLOOKUP(Tabelle_ExterneDaten_111[[#This Row],[NotionalFinalExchangeLU]],NotionalFinalExchangeLookup,2,FALSE),"")</f>
        <v>N</v>
      </c>
      <c r="AD68" s="2" t="str">
        <f>IF(Tabelle_ExterneDaten_111[[#This Row],[NotionalAmortizingExchangeLU]]&lt;&gt;"",VLOOKUP(Tabelle_ExterneDaten_111[[#This Row],[NotionalAmortizingExchangeLU]],NotionalAmortizingExchangeLookup,2,FALSE),"")</f>
        <v/>
      </c>
      <c r="AE68" s="2" t="str">
        <f>IF(Tabelle_ExterneDaten_111[[#This Row],[FXResetForeignCurrencyLU]]&lt;&gt;"",VLOOKUP(Tabelle_ExterneDaten_111[[#This Row],[FXResetForeignCurrencyLU]],FXResetForeignCurrencyLookup,2,FALSE),"")</f>
        <v/>
      </c>
      <c r="AF68" s="2" t="str">
        <f>IF(Tabelle_ExterneDaten_111[[#This Row],[FXResetFXIndexLU]]&lt;&gt;"",VLOOKUP(Tabelle_ExterneDaten_111[[#This Row],[FXResetFXIndexLU]],FXResetFXIndexLookup,2,FALSE),"")</f>
        <v/>
      </c>
      <c r="AG68" s="2" t="str">
        <f>IF(Tabelle_ExterneDaten_111[[#This Row],[FloatingLegIndexNameLU]]&lt;&gt;"",VLOOKUP(Tabelle_ExterneDaten_111[[#This Row],[FloatingLegIndexNameLU]],FloatingLegIndexNameLookup,2,FALSE),"")</f>
        <v/>
      </c>
      <c r="AH68" s="2" t="str">
        <f>IF(Tabelle_ExterneDaten_111[[#This Row],[FloatingLegIsInArrearsLU]]&lt;&gt;"",VLOOKUP(Tabelle_ExterneDaten_111[[#This Row],[FloatingLegIsInArrearsLU]],FloatingLegIsInArrearsLookup,2,FALSE),"")</f>
        <v/>
      </c>
      <c r="AI68" s="2" t="str">
        <f>IF(Tabelle_ExterneDaten_111[[#This Row],[FloatingLegIsAveragedLU]]&lt;&gt;"",VLOOKUP(Tabelle_ExterneDaten_111[[#This Row],[FloatingLegIsAveragedLU]],FloatingLegIsAveragedLookup,2,FALSE),"")</f>
        <v/>
      </c>
      <c r="AJ68" s="2" t="str">
        <f>IF(Tabelle_ExterneDaten_111[[#This Row],[FloatingLegIsNotResettingXCCYLU]]&lt;&gt;"",VLOOKUP(Tabelle_ExterneDaten_111[[#This Row],[FloatingLegIsNotResettingXCCYLU]],FloatingLegIsNotResettingXCCYLookup,2,FALSE),"")</f>
        <v/>
      </c>
    </row>
    <row r="69" spans="2:36" x14ac:dyDescent="0.25">
      <c r="B69" s="2">
        <v>68</v>
      </c>
      <c r="C69" s="2" t="s">
        <v>496</v>
      </c>
      <c r="D69" s="2" t="s">
        <v>43</v>
      </c>
      <c r="E69" s="2" t="s">
        <v>90</v>
      </c>
      <c r="F69" s="2" t="s">
        <v>21</v>
      </c>
      <c r="G69" s="2" t="s">
        <v>93</v>
      </c>
      <c r="H69" s="2" t="s">
        <v>102</v>
      </c>
      <c r="I69" s="2" t="s">
        <v>575</v>
      </c>
      <c r="J69" s="2" t="s">
        <v>575</v>
      </c>
      <c r="K69" s="2"/>
      <c r="L69" s="2"/>
      <c r="M69" s="2"/>
      <c r="N69" s="2"/>
      <c r="O69" s="2"/>
      <c r="P69" s="2"/>
      <c r="Q69" s="2"/>
      <c r="R69" s="2"/>
      <c r="S69" s="2"/>
      <c r="T69" s="2"/>
      <c r="U69" s="2"/>
      <c r="V69" s="2" t="e">
        <f>IF(Tabelle_ExterneDaten_111[[#This Row],[TradeIdLU]]&lt;&gt;"",VLOOKUP(Tabelle_ExterneDaten_111[[#This Row],[TradeIdLU]],TradeIdLookup,2,FALSE),"")</f>
        <v>#N/A</v>
      </c>
      <c r="W69" s="2" t="str">
        <f>IF(Tabelle_ExterneDaten_111[[#This Row],[PayerLU]]&lt;&gt;"",VLOOKUP(Tabelle_ExterneDaten_111[[#This Row],[PayerLU]],PayerLookup,2,FALSE),"")</f>
        <v>TRUE</v>
      </c>
      <c r="X69" s="2" t="str">
        <f>IF(Tabelle_ExterneDaten_111[[#This Row],[LegTypeLU]]&lt;&gt;"",VLOOKUP(Tabelle_ExterneDaten_111[[#This Row],[LegTypeLU]],LegTypeLookup,2,FALSE),"")</f>
        <v>Fixed</v>
      </c>
      <c r="Y69" s="2" t="str">
        <f>IF(Tabelle_ExterneDaten_111[[#This Row],[CurrencyLU]]&lt;&gt;"",VLOOKUP(Tabelle_ExterneDaten_111[[#This Row],[CurrencyLU]],CurrencyLookup,2,FALSE),"")</f>
        <v>EUR</v>
      </c>
      <c r="Z69" s="2" t="str">
        <f>IF(Tabelle_ExterneDaten_111[[#This Row],[PaymentConventionLU]]&lt;&gt;"",VLOOKUP(Tabelle_ExterneDaten_111[[#This Row],[PaymentConventionLU]],PaymentConventionLookup,2,FALSE),"")</f>
        <v>F</v>
      </c>
      <c r="AA69" s="2" t="str">
        <f>IF(Tabelle_ExterneDaten_111[[#This Row],[DayCounterLU]]&lt;&gt;"",VLOOKUP(Tabelle_ExterneDaten_111[[#This Row],[DayCounterLU]],DayCounterLookup,2,FALSE),"")</f>
        <v>ACT/ACT</v>
      </c>
      <c r="AB69" s="2" t="str">
        <f>IF(Tabelle_ExterneDaten_111[[#This Row],[NotionalInitialExchangeLU]]&lt;&gt;"",VLOOKUP(Tabelle_ExterneDaten_111[[#This Row],[NotionalInitialExchangeLU]],NotionalInitialExchangeLookup,2,FALSE),"")</f>
        <v>N</v>
      </c>
      <c r="AC69" s="2" t="str">
        <f>IF(Tabelle_ExterneDaten_111[[#This Row],[NotionalFinalExchangeLU]]&lt;&gt;"",VLOOKUP(Tabelle_ExterneDaten_111[[#This Row],[NotionalFinalExchangeLU]],NotionalFinalExchangeLookup,2,FALSE),"")</f>
        <v>N</v>
      </c>
      <c r="AD69" s="2" t="str">
        <f>IF(Tabelle_ExterneDaten_111[[#This Row],[NotionalAmortizingExchangeLU]]&lt;&gt;"",VLOOKUP(Tabelle_ExterneDaten_111[[#This Row],[NotionalAmortizingExchangeLU]],NotionalAmortizingExchangeLookup,2,FALSE),"")</f>
        <v/>
      </c>
      <c r="AE69" s="2" t="str">
        <f>IF(Tabelle_ExterneDaten_111[[#This Row],[FXResetForeignCurrencyLU]]&lt;&gt;"",VLOOKUP(Tabelle_ExterneDaten_111[[#This Row],[FXResetForeignCurrencyLU]],FXResetForeignCurrencyLookup,2,FALSE),"")</f>
        <v/>
      </c>
      <c r="AF69" s="2" t="str">
        <f>IF(Tabelle_ExterneDaten_111[[#This Row],[FXResetFXIndexLU]]&lt;&gt;"",VLOOKUP(Tabelle_ExterneDaten_111[[#This Row],[FXResetFXIndexLU]],FXResetFXIndexLookup,2,FALSE),"")</f>
        <v/>
      </c>
      <c r="AG69" s="2" t="str">
        <f>IF(Tabelle_ExterneDaten_111[[#This Row],[FloatingLegIndexNameLU]]&lt;&gt;"",VLOOKUP(Tabelle_ExterneDaten_111[[#This Row],[FloatingLegIndexNameLU]],FloatingLegIndexNameLookup,2,FALSE),"")</f>
        <v/>
      </c>
      <c r="AH69" s="2" t="str">
        <f>IF(Tabelle_ExterneDaten_111[[#This Row],[FloatingLegIsInArrearsLU]]&lt;&gt;"",VLOOKUP(Tabelle_ExterneDaten_111[[#This Row],[FloatingLegIsInArrearsLU]],FloatingLegIsInArrearsLookup,2,FALSE),"")</f>
        <v/>
      </c>
      <c r="AI69" s="2" t="str">
        <f>IF(Tabelle_ExterneDaten_111[[#This Row],[FloatingLegIsAveragedLU]]&lt;&gt;"",VLOOKUP(Tabelle_ExterneDaten_111[[#This Row],[FloatingLegIsAveragedLU]],FloatingLegIsAveragedLookup,2,FALSE),"")</f>
        <v/>
      </c>
      <c r="AJ69" s="2" t="str">
        <f>IF(Tabelle_ExterneDaten_111[[#This Row],[FloatingLegIsNotResettingXCCYLU]]&lt;&gt;"",VLOOKUP(Tabelle_ExterneDaten_111[[#This Row],[FloatingLegIsNotResettingXCCYLU]],FloatingLegIsNotResettingXCCYLookup,2,FALSE),"")</f>
        <v/>
      </c>
    </row>
    <row r="70" spans="2:36" x14ac:dyDescent="0.25">
      <c r="B70" s="2">
        <v>69</v>
      </c>
      <c r="C70" s="2" t="s">
        <v>498</v>
      </c>
      <c r="D70" s="2" t="s">
        <v>42</v>
      </c>
      <c r="E70" s="2" t="s">
        <v>90</v>
      </c>
      <c r="F70" s="2" t="s">
        <v>21</v>
      </c>
      <c r="G70" s="2" t="s">
        <v>93</v>
      </c>
      <c r="H70" s="2" t="s">
        <v>102</v>
      </c>
      <c r="I70" s="2" t="s">
        <v>575</v>
      </c>
      <c r="J70" s="2" t="s">
        <v>575</v>
      </c>
      <c r="K70" s="2"/>
      <c r="L70" s="2"/>
      <c r="M70" s="2"/>
      <c r="N70" s="2"/>
      <c r="O70" s="2"/>
      <c r="P70" s="2"/>
      <c r="Q70" s="2"/>
      <c r="R70" s="2"/>
      <c r="S70" s="2"/>
      <c r="T70" s="2"/>
      <c r="U70" s="2"/>
      <c r="V70" s="2" t="e">
        <f>IF(Tabelle_ExterneDaten_111[[#This Row],[TradeIdLU]]&lt;&gt;"",VLOOKUP(Tabelle_ExterneDaten_111[[#This Row],[TradeIdLU]],TradeIdLookup,2,FALSE),"")</f>
        <v>#N/A</v>
      </c>
      <c r="W70" s="2" t="str">
        <f>IF(Tabelle_ExterneDaten_111[[#This Row],[PayerLU]]&lt;&gt;"",VLOOKUP(Tabelle_ExterneDaten_111[[#This Row],[PayerLU]],PayerLookup,2,FALSE),"")</f>
        <v>FALSE</v>
      </c>
      <c r="X70" s="2" t="str">
        <f>IF(Tabelle_ExterneDaten_111[[#This Row],[LegTypeLU]]&lt;&gt;"",VLOOKUP(Tabelle_ExterneDaten_111[[#This Row],[LegTypeLU]],LegTypeLookup,2,FALSE),"")</f>
        <v>Fixed</v>
      </c>
      <c r="Y70" s="2" t="str">
        <f>IF(Tabelle_ExterneDaten_111[[#This Row],[CurrencyLU]]&lt;&gt;"",VLOOKUP(Tabelle_ExterneDaten_111[[#This Row],[CurrencyLU]],CurrencyLookup,2,FALSE),"")</f>
        <v>EUR</v>
      </c>
      <c r="Z70" s="2" t="str">
        <f>IF(Tabelle_ExterneDaten_111[[#This Row],[PaymentConventionLU]]&lt;&gt;"",VLOOKUP(Tabelle_ExterneDaten_111[[#This Row],[PaymentConventionLU]],PaymentConventionLookup,2,FALSE),"")</f>
        <v>F</v>
      </c>
      <c r="AA70" s="2" t="str">
        <f>IF(Tabelle_ExterneDaten_111[[#This Row],[DayCounterLU]]&lt;&gt;"",VLOOKUP(Tabelle_ExterneDaten_111[[#This Row],[DayCounterLU]],DayCounterLookup,2,FALSE),"")</f>
        <v>ACT/ACT</v>
      </c>
      <c r="AB70" s="2" t="str">
        <f>IF(Tabelle_ExterneDaten_111[[#This Row],[NotionalInitialExchangeLU]]&lt;&gt;"",VLOOKUP(Tabelle_ExterneDaten_111[[#This Row],[NotionalInitialExchangeLU]],NotionalInitialExchangeLookup,2,FALSE),"")</f>
        <v>N</v>
      </c>
      <c r="AC70" s="2" t="str">
        <f>IF(Tabelle_ExterneDaten_111[[#This Row],[NotionalFinalExchangeLU]]&lt;&gt;"",VLOOKUP(Tabelle_ExterneDaten_111[[#This Row],[NotionalFinalExchangeLU]],NotionalFinalExchangeLookup,2,FALSE),"")</f>
        <v>N</v>
      </c>
      <c r="AD70" s="2" t="str">
        <f>IF(Tabelle_ExterneDaten_111[[#This Row],[NotionalAmortizingExchangeLU]]&lt;&gt;"",VLOOKUP(Tabelle_ExterneDaten_111[[#This Row],[NotionalAmortizingExchangeLU]],NotionalAmortizingExchangeLookup,2,FALSE),"")</f>
        <v/>
      </c>
      <c r="AE70" s="2" t="str">
        <f>IF(Tabelle_ExterneDaten_111[[#This Row],[FXResetForeignCurrencyLU]]&lt;&gt;"",VLOOKUP(Tabelle_ExterneDaten_111[[#This Row],[FXResetForeignCurrencyLU]],FXResetForeignCurrencyLookup,2,FALSE),"")</f>
        <v/>
      </c>
      <c r="AF70" s="2" t="str">
        <f>IF(Tabelle_ExterneDaten_111[[#This Row],[FXResetFXIndexLU]]&lt;&gt;"",VLOOKUP(Tabelle_ExterneDaten_111[[#This Row],[FXResetFXIndexLU]],FXResetFXIndexLookup,2,FALSE),"")</f>
        <v/>
      </c>
      <c r="AG70" s="2" t="str">
        <f>IF(Tabelle_ExterneDaten_111[[#This Row],[FloatingLegIndexNameLU]]&lt;&gt;"",VLOOKUP(Tabelle_ExterneDaten_111[[#This Row],[FloatingLegIndexNameLU]],FloatingLegIndexNameLookup,2,FALSE),"")</f>
        <v/>
      </c>
      <c r="AH70" s="2" t="str">
        <f>IF(Tabelle_ExterneDaten_111[[#This Row],[FloatingLegIsInArrearsLU]]&lt;&gt;"",VLOOKUP(Tabelle_ExterneDaten_111[[#This Row],[FloatingLegIsInArrearsLU]],FloatingLegIsInArrearsLookup,2,FALSE),"")</f>
        <v/>
      </c>
      <c r="AI70" s="2" t="str">
        <f>IF(Tabelle_ExterneDaten_111[[#This Row],[FloatingLegIsAveragedLU]]&lt;&gt;"",VLOOKUP(Tabelle_ExterneDaten_111[[#This Row],[FloatingLegIsAveragedLU]],FloatingLegIsAveragedLookup,2,FALSE),"")</f>
        <v/>
      </c>
      <c r="AJ70" s="2" t="str">
        <f>IF(Tabelle_ExterneDaten_111[[#This Row],[FloatingLegIsNotResettingXCCYLU]]&lt;&gt;"",VLOOKUP(Tabelle_ExterneDaten_111[[#This Row],[FloatingLegIsNotResettingXCCYLU]],FloatingLegIsNotResettingXCCYLookup,2,FALSE),"")</f>
        <v/>
      </c>
    </row>
    <row r="71" spans="2:36" x14ac:dyDescent="0.25">
      <c r="B71" s="2">
        <v>70</v>
      </c>
      <c r="C71" s="2" t="s">
        <v>498</v>
      </c>
      <c r="D71" s="2" t="s">
        <v>43</v>
      </c>
      <c r="E71" s="2" t="s">
        <v>90</v>
      </c>
      <c r="F71" s="2" t="s">
        <v>21</v>
      </c>
      <c r="G71" s="2" t="s">
        <v>93</v>
      </c>
      <c r="H71" s="2" t="s">
        <v>102</v>
      </c>
      <c r="I71" s="2" t="s">
        <v>575</v>
      </c>
      <c r="J71" s="2" t="s">
        <v>575</v>
      </c>
      <c r="K71" s="2"/>
      <c r="L71" s="2"/>
      <c r="M71" s="2"/>
      <c r="N71" s="2"/>
      <c r="O71" s="2"/>
      <c r="P71" s="2"/>
      <c r="Q71" s="2"/>
      <c r="R71" s="2"/>
      <c r="S71" s="2"/>
      <c r="T71" s="2"/>
      <c r="U71" s="2"/>
      <c r="V71" s="2" t="e">
        <f>IF(Tabelle_ExterneDaten_111[[#This Row],[TradeIdLU]]&lt;&gt;"",VLOOKUP(Tabelle_ExterneDaten_111[[#This Row],[TradeIdLU]],TradeIdLookup,2,FALSE),"")</f>
        <v>#N/A</v>
      </c>
      <c r="W71" s="2" t="str">
        <f>IF(Tabelle_ExterneDaten_111[[#This Row],[PayerLU]]&lt;&gt;"",VLOOKUP(Tabelle_ExterneDaten_111[[#This Row],[PayerLU]],PayerLookup,2,FALSE),"")</f>
        <v>TRUE</v>
      </c>
      <c r="X71" s="2" t="str">
        <f>IF(Tabelle_ExterneDaten_111[[#This Row],[LegTypeLU]]&lt;&gt;"",VLOOKUP(Tabelle_ExterneDaten_111[[#This Row],[LegTypeLU]],LegTypeLookup,2,FALSE),"")</f>
        <v>Fixed</v>
      </c>
      <c r="Y71" s="2" t="str">
        <f>IF(Tabelle_ExterneDaten_111[[#This Row],[CurrencyLU]]&lt;&gt;"",VLOOKUP(Tabelle_ExterneDaten_111[[#This Row],[CurrencyLU]],CurrencyLookup,2,FALSE),"")</f>
        <v>EUR</v>
      </c>
      <c r="Z71" s="2" t="str">
        <f>IF(Tabelle_ExterneDaten_111[[#This Row],[PaymentConventionLU]]&lt;&gt;"",VLOOKUP(Tabelle_ExterneDaten_111[[#This Row],[PaymentConventionLU]],PaymentConventionLookup,2,FALSE),"")</f>
        <v>F</v>
      </c>
      <c r="AA71" s="2" t="str">
        <f>IF(Tabelle_ExterneDaten_111[[#This Row],[DayCounterLU]]&lt;&gt;"",VLOOKUP(Tabelle_ExterneDaten_111[[#This Row],[DayCounterLU]],DayCounterLookup,2,FALSE),"")</f>
        <v>ACT/ACT</v>
      </c>
      <c r="AB71" s="2" t="str">
        <f>IF(Tabelle_ExterneDaten_111[[#This Row],[NotionalInitialExchangeLU]]&lt;&gt;"",VLOOKUP(Tabelle_ExterneDaten_111[[#This Row],[NotionalInitialExchangeLU]],NotionalInitialExchangeLookup,2,FALSE),"")</f>
        <v>N</v>
      </c>
      <c r="AC71" s="2" t="str">
        <f>IF(Tabelle_ExterneDaten_111[[#This Row],[NotionalFinalExchangeLU]]&lt;&gt;"",VLOOKUP(Tabelle_ExterneDaten_111[[#This Row],[NotionalFinalExchangeLU]],NotionalFinalExchangeLookup,2,FALSE),"")</f>
        <v>N</v>
      </c>
      <c r="AD71" s="2" t="str">
        <f>IF(Tabelle_ExterneDaten_111[[#This Row],[NotionalAmortizingExchangeLU]]&lt;&gt;"",VLOOKUP(Tabelle_ExterneDaten_111[[#This Row],[NotionalAmortizingExchangeLU]],NotionalAmortizingExchangeLookup,2,FALSE),"")</f>
        <v/>
      </c>
      <c r="AE71" s="2" t="str">
        <f>IF(Tabelle_ExterneDaten_111[[#This Row],[FXResetForeignCurrencyLU]]&lt;&gt;"",VLOOKUP(Tabelle_ExterneDaten_111[[#This Row],[FXResetForeignCurrencyLU]],FXResetForeignCurrencyLookup,2,FALSE),"")</f>
        <v/>
      </c>
      <c r="AF71" s="2" t="str">
        <f>IF(Tabelle_ExterneDaten_111[[#This Row],[FXResetFXIndexLU]]&lt;&gt;"",VLOOKUP(Tabelle_ExterneDaten_111[[#This Row],[FXResetFXIndexLU]],FXResetFXIndexLookup,2,FALSE),"")</f>
        <v/>
      </c>
      <c r="AG71" s="2" t="str">
        <f>IF(Tabelle_ExterneDaten_111[[#This Row],[FloatingLegIndexNameLU]]&lt;&gt;"",VLOOKUP(Tabelle_ExterneDaten_111[[#This Row],[FloatingLegIndexNameLU]],FloatingLegIndexNameLookup,2,FALSE),"")</f>
        <v/>
      </c>
      <c r="AH71" s="2" t="str">
        <f>IF(Tabelle_ExterneDaten_111[[#This Row],[FloatingLegIsInArrearsLU]]&lt;&gt;"",VLOOKUP(Tabelle_ExterneDaten_111[[#This Row],[FloatingLegIsInArrearsLU]],FloatingLegIsInArrearsLookup,2,FALSE),"")</f>
        <v/>
      </c>
      <c r="AI71" s="2" t="str">
        <f>IF(Tabelle_ExterneDaten_111[[#This Row],[FloatingLegIsAveragedLU]]&lt;&gt;"",VLOOKUP(Tabelle_ExterneDaten_111[[#This Row],[FloatingLegIsAveragedLU]],FloatingLegIsAveragedLookup,2,FALSE),"")</f>
        <v/>
      </c>
      <c r="AJ71" s="2" t="str">
        <f>IF(Tabelle_ExterneDaten_111[[#This Row],[FloatingLegIsNotResettingXCCYLU]]&lt;&gt;"",VLOOKUP(Tabelle_ExterneDaten_111[[#This Row],[FloatingLegIsNotResettingXCCYLU]],FloatingLegIsNotResettingXCCYLookup,2,FALSE),"")</f>
        <v/>
      </c>
    </row>
    <row r="72" spans="2:36" x14ac:dyDescent="0.25">
      <c r="B72" s="2">
        <v>71</v>
      </c>
      <c r="C72" s="2" t="s">
        <v>500</v>
      </c>
      <c r="D72" s="2" t="s">
        <v>43</v>
      </c>
      <c r="E72" s="2" t="s">
        <v>91</v>
      </c>
      <c r="F72" s="2" t="s">
        <v>21</v>
      </c>
      <c r="G72" s="2" t="s">
        <v>95</v>
      </c>
      <c r="H72" s="2" t="s">
        <v>99</v>
      </c>
      <c r="I72" s="2" t="s">
        <v>575</v>
      </c>
      <c r="J72" s="2" t="s">
        <v>575</v>
      </c>
      <c r="K72" s="2"/>
      <c r="L72" s="2"/>
      <c r="M72" s="2"/>
      <c r="N72" s="2"/>
      <c r="O72" s="2"/>
      <c r="P72" s="2" t="s">
        <v>105</v>
      </c>
      <c r="Q72" s="2" t="s">
        <v>42</v>
      </c>
      <c r="R72" s="2">
        <v>2</v>
      </c>
      <c r="S72" s="2"/>
      <c r="T72" s="2"/>
      <c r="U72" s="2"/>
      <c r="V72" s="2" t="e">
        <f>IF(Tabelle_ExterneDaten_111[[#This Row],[TradeIdLU]]&lt;&gt;"",VLOOKUP(Tabelle_ExterneDaten_111[[#This Row],[TradeIdLU]],TradeIdLookup,2,FALSE),"")</f>
        <v>#N/A</v>
      </c>
      <c r="W72" s="2" t="str">
        <f>IF(Tabelle_ExterneDaten_111[[#This Row],[PayerLU]]&lt;&gt;"",VLOOKUP(Tabelle_ExterneDaten_111[[#This Row],[PayerLU]],PayerLookup,2,FALSE),"")</f>
        <v>TRUE</v>
      </c>
      <c r="X72" s="2" t="str">
        <f>IF(Tabelle_ExterneDaten_111[[#This Row],[LegTypeLU]]&lt;&gt;"",VLOOKUP(Tabelle_ExterneDaten_111[[#This Row],[LegTypeLU]],LegTypeLookup,2,FALSE),"")</f>
        <v>Floating</v>
      </c>
      <c r="Y72" s="2" t="str">
        <f>IF(Tabelle_ExterneDaten_111[[#This Row],[CurrencyLU]]&lt;&gt;"",VLOOKUP(Tabelle_ExterneDaten_111[[#This Row],[CurrencyLU]],CurrencyLookup,2,FALSE),"")</f>
        <v>EUR</v>
      </c>
      <c r="Z72" s="2" t="str">
        <f>IF(Tabelle_ExterneDaten_111[[#This Row],[PaymentConventionLU]]&lt;&gt;"",VLOOKUP(Tabelle_ExterneDaten_111[[#This Row],[PaymentConventionLU]],PaymentConventionLookup,2,FALSE),"")</f>
        <v>MF</v>
      </c>
      <c r="AA72" s="2" t="str">
        <f>IF(Tabelle_ExterneDaten_111[[#This Row],[DayCounterLU]]&lt;&gt;"",VLOOKUP(Tabelle_ExterneDaten_111[[#This Row],[DayCounterLU]],DayCounterLookup,2,FALSE),"")</f>
        <v>A360</v>
      </c>
      <c r="AB72" s="2" t="str">
        <f>IF(Tabelle_ExterneDaten_111[[#This Row],[NotionalInitialExchangeLU]]&lt;&gt;"",VLOOKUP(Tabelle_ExterneDaten_111[[#This Row],[NotionalInitialExchangeLU]],NotionalInitialExchangeLookup,2,FALSE),"")</f>
        <v>N</v>
      </c>
      <c r="AC72" s="2" t="str">
        <f>IF(Tabelle_ExterneDaten_111[[#This Row],[NotionalFinalExchangeLU]]&lt;&gt;"",VLOOKUP(Tabelle_ExterneDaten_111[[#This Row],[NotionalFinalExchangeLU]],NotionalFinalExchangeLookup,2,FALSE),"")</f>
        <v>N</v>
      </c>
      <c r="AD72" s="2" t="str">
        <f>IF(Tabelle_ExterneDaten_111[[#This Row],[NotionalAmortizingExchangeLU]]&lt;&gt;"",VLOOKUP(Tabelle_ExterneDaten_111[[#This Row],[NotionalAmortizingExchangeLU]],NotionalAmortizingExchangeLookup,2,FALSE),"")</f>
        <v/>
      </c>
      <c r="AE72" s="2" t="str">
        <f>IF(Tabelle_ExterneDaten_111[[#This Row],[FXResetForeignCurrencyLU]]&lt;&gt;"",VLOOKUP(Tabelle_ExterneDaten_111[[#This Row],[FXResetForeignCurrencyLU]],FXResetForeignCurrencyLookup,2,FALSE),"")</f>
        <v/>
      </c>
      <c r="AF72" s="2" t="str">
        <f>IF(Tabelle_ExterneDaten_111[[#This Row],[FXResetFXIndexLU]]&lt;&gt;"",VLOOKUP(Tabelle_ExterneDaten_111[[#This Row],[FXResetFXIndexLU]],FXResetFXIndexLookup,2,FALSE),"")</f>
        <v/>
      </c>
      <c r="AG72" s="2" t="str">
        <f>IF(Tabelle_ExterneDaten_111[[#This Row],[FloatingLegIndexNameLU]]&lt;&gt;"",VLOOKUP(Tabelle_ExterneDaten_111[[#This Row],[FloatingLegIndexNameLU]],FloatingLegIndexNameLookup,2,FALSE),"")</f>
        <v>EUR-EURIBOR-6M</v>
      </c>
      <c r="AH72" s="2" t="str">
        <f>IF(Tabelle_ExterneDaten_111[[#This Row],[FloatingLegIsInArrearsLU]]&lt;&gt;"",VLOOKUP(Tabelle_ExterneDaten_111[[#This Row],[FloatingLegIsInArrearsLU]],FloatingLegIsInArrearsLookup,2,FALSE),"")</f>
        <v>FALSE</v>
      </c>
      <c r="AI72" s="2" t="str">
        <f>IF(Tabelle_ExterneDaten_111[[#This Row],[FloatingLegIsAveragedLU]]&lt;&gt;"",VLOOKUP(Tabelle_ExterneDaten_111[[#This Row],[FloatingLegIsAveragedLU]],FloatingLegIsAveragedLookup,2,FALSE),"")</f>
        <v/>
      </c>
      <c r="AJ72" s="2" t="str">
        <f>IF(Tabelle_ExterneDaten_111[[#This Row],[FloatingLegIsNotResettingXCCYLU]]&lt;&gt;"",VLOOKUP(Tabelle_ExterneDaten_111[[#This Row],[FloatingLegIsNotResettingXCCYLU]],FloatingLegIsNotResettingXCCYLookup,2,FALSE),"")</f>
        <v/>
      </c>
    </row>
    <row r="73" spans="2:36" x14ac:dyDescent="0.25">
      <c r="B73" s="2">
        <v>72</v>
      </c>
      <c r="C73" s="2" t="s">
        <v>500</v>
      </c>
      <c r="D73" s="2" t="s">
        <v>42</v>
      </c>
      <c r="E73" s="2" t="s">
        <v>90</v>
      </c>
      <c r="F73" s="2" t="s">
        <v>21</v>
      </c>
      <c r="G73" s="2" t="s">
        <v>93</v>
      </c>
      <c r="H73" s="2" t="s">
        <v>102</v>
      </c>
      <c r="I73" s="2" t="s">
        <v>575</v>
      </c>
      <c r="J73" s="2" t="s">
        <v>575</v>
      </c>
      <c r="K73" s="2"/>
      <c r="L73" s="2"/>
      <c r="M73" s="2"/>
      <c r="N73" s="2"/>
      <c r="O73" s="2"/>
      <c r="P73" s="2"/>
      <c r="Q73" s="2"/>
      <c r="R73" s="2"/>
      <c r="S73" s="2"/>
      <c r="T73" s="2"/>
      <c r="U73" s="2"/>
      <c r="V73" s="2" t="e">
        <f>IF(Tabelle_ExterneDaten_111[[#This Row],[TradeIdLU]]&lt;&gt;"",VLOOKUP(Tabelle_ExterneDaten_111[[#This Row],[TradeIdLU]],TradeIdLookup,2,FALSE),"")</f>
        <v>#N/A</v>
      </c>
      <c r="W73" s="2" t="str">
        <f>IF(Tabelle_ExterneDaten_111[[#This Row],[PayerLU]]&lt;&gt;"",VLOOKUP(Tabelle_ExterneDaten_111[[#This Row],[PayerLU]],PayerLookup,2,FALSE),"")</f>
        <v>FALSE</v>
      </c>
      <c r="X73" s="2" t="str">
        <f>IF(Tabelle_ExterneDaten_111[[#This Row],[LegTypeLU]]&lt;&gt;"",VLOOKUP(Tabelle_ExterneDaten_111[[#This Row],[LegTypeLU]],LegTypeLookup,2,FALSE),"")</f>
        <v>Fixed</v>
      </c>
      <c r="Y73" s="2" t="str">
        <f>IF(Tabelle_ExterneDaten_111[[#This Row],[CurrencyLU]]&lt;&gt;"",VLOOKUP(Tabelle_ExterneDaten_111[[#This Row],[CurrencyLU]],CurrencyLookup,2,FALSE),"")</f>
        <v>EUR</v>
      </c>
      <c r="Z73" s="2" t="str">
        <f>IF(Tabelle_ExterneDaten_111[[#This Row],[PaymentConventionLU]]&lt;&gt;"",VLOOKUP(Tabelle_ExterneDaten_111[[#This Row],[PaymentConventionLU]],PaymentConventionLookup,2,FALSE),"")</f>
        <v>F</v>
      </c>
      <c r="AA73" s="2" t="str">
        <f>IF(Tabelle_ExterneDaten_111[[#This Row],[DayCounterLU]]&lt;&gt;"",VLOOKUP(Tabelle_ExterneDaten_111[[#This Row],[DayCounterLU]],DayCounterLookup,2,FALSE),"")</f>
        <v>ACT/ACT</v>
      </c>
      <c r="AB73" s="2" t="str">
        <f>IF(Tabelle_ExterneDaten_111[[#This Row],[NotionalInitialExchangeLU]]&lt;&gt;"",VLOOKUP(Tabelle_ExterneDaten_111[[#This Row],[NotionalInitialExchangeLU]],NotionalInitialExchangeLookup,2,FALSE),"")</f>
        <v>N</v>
      </c>
      <c r="AC73" s="2" t="str">
        <f>IF(Tabelle_ExterneDaten_111[[#This Row],[NotionalFinalExchangeLU]]&lt;&gt;"",VLOOKUP(Tabelle_ExterneDaten_111[[#This Row],[NotionalFinalExchangeLU]],NotionalFinalExchangeLookup,2,FALSE),"")</f>
        <v>N</v>
      </c>
      <c r="AD73" s="2" t="str">
        <f>IF(Tabelle_ExterneDaten_111[[#This Row],[NotionalAmortizingExchangeLU]]&lt;&gt;"",VLOOKUP(Tabelle_ExterneDaten_111[[#This Row],[NotionalAmortizingExchangeLU]],NotionalAmortizingExchangeLookup,2,FALSE),"")</f>
        <v/>
      </c>
      <c r="AE73" s="2" t="str">
        <f>IF(Tabelle_ExterneDaten_111[[#This Row],[FXResetForeignCurrencyLU]]&lt;&gt;"",VLOOKUP(Tabelle_ExterneDaten_111[[#This Row],[FXResetForeignCurrencyLU]],FXResetForeignCurrencyLookup,2,FALSE),"")</f>
        <v/>
      </c>
      <c r="AF73" s="2" t="str">
        <f>IF(Tabelle_ExterneDaten_111[[#This Row],[FXResetFXIndexLU]]&lt;&gt;"",VLOOKUP(Tabelle_ExterneDaten_111[[#This Row],[FXResetFXIndexLU]],FXResetFXIndexLookup,2,FALSE),"")</f>
        <v/>
      </c>
      <c r="AG73" s="2" t="str">
        <f>IF(Tabelle_ExterneDaten_111[[#This Row],[FloatingLegIndexNameLU]]&lt;&gt;"",VLOOKUP(Tabelle_ExterneDaten_111[[#This Row],[FloatingLegIndexNameLU]],FloatingLegIndexNameLookup,2,FALSE),"")</f>
        <v/>
      </c>
      <c r="AH73" s="2" t="str">
        <f>IF(Tabelle_ExterneDaten_111[[#This Row],[FloatingLegIsInArrearsLU]]&lt;&gt;"",VLOOKUP(Tabelle_ExterneDaten_111[[#This Row],[FloatingLegIsInArrearsLU]],FloatingLegIsInArrearsLookup,2,FALSE),"")</f>
        <v/>
      </c>
      <c r="AI73" s="2" t="str">
        <f>IF(Tabelle_ExterneDaten_111[[#This Row],[FloatingLegIsAveragedLU]]&lt;&gt;"",VLOOKUP(Tabelle_ExterneDaten_111[[#This Row],[FloatingLegIsAveragedLU]],FloatingLegIsAveragedLookup,2,FALSE),"")</f>
        <v/>
      </c>
      <c r="AJ73" s="2" t="str">
        <f>IF(Tabelle_ExterneDaten_111[[#This Row],[FloatingLegIsNotResettingXCCYLU]]&lt;&gt;"",VLOOKUP(Tabelle_ExterneDaten_111[[#This Row],[FloatingLegIsNotResettingXCCYLU]],FloatingLegIsNotResettingXCCYLookup,2,FALSE),"")</f>
        <v/>
      </c>
    </row>
    <row r="74" spans="2:36" x14ac:dyDescent="0.25">
      <c r="B74" s="2">
        <v>73</v>
      </c>
      <c r="C74" s="2" t="s">
        <v>502</v>
      </c>
      <c r="D74" s="2" t="s">
        <v>42</v>
      </c>
      <c r="E74" s="2" t="s">
        <v>90</v>
      </c>
      <c r="F74" s="2" t="s">
        <v>21</v>
      </c>
      <c r="G74" s="2" t="s">
        <v>93</v>
      </c>
      <c r="H74" s="2" t="s">
        <v>102</v>
      </c>
      <c r="I74" s="2" t="s">
        <v>575</v>
      </c>
      <c r="J74" s="2" t="s">
        <v>575</v>
      </c>
      <c r="K74" s="2"/>
      <c r="L74" s="2"/>
      <c r="M74" s="2"/>
      <c r="N74" s="2"/>
      <c r="O74" s="2"/>
      <c r="P74" s="2"/>
      <c r="Q74" s="2"/>
      <c r="R74" s="2"/>
      <c r="S74" s="2"/>
      <c r="T74" s="2"/>
      <c r="U74" s="2"/>
      <c r="V74" s="2" t="e">
        <f>IF(Tabelle_ExterneDaten_111[[#This Row],[TradeIdLU]]&lt;&gt;"",VLOOKUP(Tabelle_ExterneDaten_111[[#This Row],[TradeIdLU]],TradeIdLookup,2,FALSE),"")</f>
        <v>#N/A</v>
      </c>
      <c r="W74" s="2" t="str">
        <f>IF(Tabelle_ExterneDaten_111[[#This Row],[PayerLU]]&lt;&gt;"",VLOOKUP(Tabelle_ExterneDaten_111[[#This Row],[PayerLU]],PayerLookup,2,FALSE),"")</f>
        <v>FALSE</v>
      </c>
      <c r="X74" s="2" t="str">
        <f>IF(Tabelle_ExterneDaten_111[[#This Row],[LegTypeLU]]&lt;&gt;"",VLOOKUP(Tabelle_ExterneDaten_111[[#This Row],[LegTypeLU]],LegTypeLookup,2,FALSE),"")</f>
        <v>Fixed</v>
      </c>
      <c r="Y74" s="2" t="str">
        <f>IF(Tabelle_ExterneDaten_111[[#This Row],[CurrencyLU]]&lt;&gt;"",VLOOKUP(Tabelle_ExterneDaten_111[[#This Row],[CurrencyLU]],CurrencyLookup,2,FALSE),"")</f>
        <v>EUR</v>
      </c>
      <c r="Z74" s="2" t="str">
        <f>IF(Tabelle_ExterneDaten_111[[#This Row],[PaymentConventionLU]]&lt;&gt;"",VLOOKUP(Tabelle_ExterneDaten_111[[#This Row],[PaymentConventionLU]],PaymentConventionLookup,2,FALSE),"")</f>
        <v>F</v>
      </c>
      <c r="AA74" s="2" t="str">
        <f>IF(Tabelle_ExterneDaten_111[[#This Row],[DayCounterLU]]&lt;&gt;"",VLOOKUP(Tabelle_ExterneDaten_111[[#This Row],[DayCounterLU]],DayCounterLookup,2,FALSE),"")</f>
        <v>ACT/ACT</v>
      </c>
      <c r="AB74" s="2" t="str">
        <f>IF(Tabelle_ExterneDaten_111[[#This Row],[NotionalInitialExchangeLU]]&lt;&gt;"",VLOOKUP(Tabelle_ExterneDaten_111[[#This Row],[NotionalInitialExchangeLU]],NotionalInitialExchangeLookup,2,FALSE),"")</f>
        <v>N</v>
      </c>
      <c r="AC74" s="2" t="str">
        <f>IF(Tabelle_ExterneDaten_111[[#This Row],[NotionalFinalExchangeLU]]&lt;&gt;"",VLOOKUP(Tabelle_ExterneDaten_111[[#This Row],[NotionalFinalExchangeLU]],NotionalFinalExchangeLookup,2,FALSE),"")</f>
        <v>N</v>
      </c>
      <c r="AD74" s="2" t="str">
        <f>IF(Tabelle_ExterneDaten_111[[#This Row],[NotionalAmortizingExchangeLU]]&lt;&gt;"",VLOOKUP(Tabelle_ExterneDaten_111[[#This Row],[NotionalAmortizingExchangeLU]],NotionalAmortizingExchangeLookup,2,FALSE),"")</f>
        <v/>
      </c>
      <c r="AE74" s="2" t="str">
        <f>IF(Tabelle_ExterneDaten_111[[#This Row],[FXResetForeignCurrencyLU]]&lt;&gt;"",VLOOKUP(Tabelle_ExterneDaten_111[[#This Row],[FXResetForeignCurrencyLU]],FXResetForeignCurrencyLookup,2,FALSE),"")</f>
        <v/>
      </c>
      <c r="AF74" s="2" t="str">
        <f>IF(Tabelle_ExterneDaten_111[[#This Row],[FXResetFXIndexLU]]&lt;&gt;"",VLOOKUP(Tabelle_ExterneDaten_111[[#This Row],[FXResetFXIndexLU]],FXResetFXIndexLookup,2,FALSE),"")</f>
        <v/>
      </c>
      <c r="AG74" s="2" t="str">
        <f>IF(Tabelle_ExterneDaten_111[[#This Row],[FloatingLegIndexNameLU]]&lt;&gt;"",VLOOKUP(Tabelle_ExterneDaten_111[[#This Row],[FloatingLegIndexNameLU]],FloatingLegIndexNameLookup,2,FALSE),"")</f>
        <v/>
      </c>
      <c r="AH74" s="2" t="str">
        <f>IF(Tabelle_ExterneDaten_111[[#This Row],[FloatingLegIsInArrearsLU]]&lt;&gt;"",VLOOKUP(Tabelle_ExterneDaten_111[[#This Row],[FloatingLegIsInArrearsLU]],FloatingLegIsInArrearsLookup,2,FALSE),"")</f>
        <v/>
      </c>
      <c r="AI74" s="2" t="str">
        <f>IF(Tabelle_ExterneDaten_111[[#This Row],[FloatingLegIsAveragedLU]]&lt;&gt;"",VLOOKUP(Tabelle_ExterneDaten_111[[#This Row],[FloatingLegIsAveragedLU]],FloatingLegIsAveragedLookup,2,FALSE),"")</f>
        <v/>
      </c>
      <c r="AJ74" s="2" t="str">
        <f>IF(Tabelle_ExterneDaten_111[[#This Row],[FloatingLegIsNotResettingXCCYLU]]&lt;&gt;"",VLOOKUP(Tabelle_ExterneDaten_111[[#This Row],[FloatingLegIsNotResettingXCCYLU]],FloatingLegIsNotResettingXCCYLookup,2,FALSE),"")</f>
        <v/>
      </c>
    </row>
    <row r="75" spans="2:36" x14ac:dyDescent="0.25">
      <c r="B75" s="2">
        <v>74</v>
      </c>
      <c r="C75" s="2" t="s">
        <v>502</v>
      </c>
      <c r="D75" s="2" t="s">
        <v>43</v>
      </c>
      <c r="E75" s="2" t="s">
        <v>91</v>
      </c>
      <c r="F75" s="2" t="s">
        <v>21</v>
      </c>
      <c r="G75" s="2" t="s">
        <v>95</v>
      </c>
      <c r="H75" s="2" t="s">
        <v>99</v>
      </c>
      <c r="I75" s="2" t="s">
        <v>575</v>
      </c>
      <c r="J75" s="2" t="s">
        <v>575</v>
      </c>
      <c r="K75" s="2"/>
      <c r="L75" s="2"/>
      <c r="M75" s="2"/>
      <c r="N75" s="2"/>
      <c r="O75" s="2"/>
      <c r="P75" s="2" t="s">
        <v>105</v>
      </c>
      <c r="Q75" s="2" t="s">
        <v>42</v>
      </c>
      <c r="R75" s="2">
        <v>2</v>
      </c>
      <c r="S75" s="2"/>
      <c r="T75" s="2"/>
      <c r="U75" s="2"/>
      <c r="V75" s="2" t="e">
        <f>IF(Tabelle_ExterneDaten_111[[#This Row],[TradeIdLU]]&lt;&gt;"",VLOOKUP(Tabelle_ExterneDaten_111[[#This Row],[TradeIdLU]],TradeIdLookup,2,FALSE),"")</f>
        <v>#N/A</v>
      </c>
      <c r="W75" s="2" t="str">
        <f>IF(Tabelle_ExterneDaten_111[[#This Row],[PayerLU]]&lt;&gt;"",VLOOKUP(Tabelle_ExterneDaten_111[[#This Row],[PayerLU]],PayerLookup,2,FALSE),"")</f>
        <v>TRUE</v>
      </c>
      <c r="X75" s="2" t="str">
        <f>IF(Tabelle_ExterneDaten_111[[#This Row],[LegTypeLU]]&lt;&gt;"",VLOOKUP(Tabelle_ExterneDaten_111[[#This Row],[LegTypeLU]],LegTypeLookup,2,FALSE),"")</f>
        <v>Floating</v>
      </c>
      <c r="Y75" s="2" t="str">
        <f>IF(Tabelle_ExterneDaten_111[[#This Row],[CurrencyLU]]&lt;&gt;"",VLOOKUP(Tabelle_ExterneDaten_111[[#This Row],[CurrencyLU]],CurrencyLookup,2,FALSE),"")</f>
        <v>EUR</v>
      </c>
      <c r="Z75" s="2" t="str">
        <f>IF(Tabelle_ExterneDaten_111[[#This Row],[PaymentConventionLU]]&lt;&gt;"",VLOOKUP(Tabelle_ExterneDaten_111[[#This Row],[PaymentConventionLU]],PaymentConventionLookup,2,FALSE),"")</f>
        <v>MF</v>
      </c>
      <c r="AA75" s="2" t="str">
        <f>IF(Tabelle_ExterneDaten_111[[#This Row],[DayCounterLU]]&lt;&gt;"",VLOOKUP(Tabelle_ExterneDaten_111[[#This Row],[DayCounterLU]],DayCounterLookup,2,FALSE),"")</f>
        <v>A360</v>
      </c>
      <c r="AB75" s="2" t="str">
        <f>IF(Tabelle_ExterneDaten_111[[#This Row],[NotionalInitialExchangeLU]]&lt;&gt;"",VLOOKUP(Tabelle_ExterneDaten_111[[#This Row],[NotionalInitialExchangeLU]],NotionalInitialExchangeLookup,2,FALSE),"")</f>
        <v>N</v>
      </c>
      <c r="AC75" s="2" t="str">
        <f>IF(Tabelle_ExterneDaten_111[[#This Row],[NotionalFinalExchangeLU]]&lt;&gt;"",VLOOKUP(Tabelle_ExterneDaten_111[[#This Row],[NotionalFinalExchangeLU]],NotionalFinalExchangeLookup,2,FALSE),"")</f>
        <v>N</v>
      </c>
      <c r="AD75" s="2" t="str">
        <f>IF(Tabelle_ExterneDaten_111[[#This Row],[NotionalAmortizingExchangeLU]]&lt;&gt;"",VLOOKUP(Tabelle_ExterneDaten_111[[#This Row],[NotionalAmortizingExchangeLU]],NotionalAmortizingExchangeLookup,2,FALSE),"")</f>
        <v/>
      </c>
      <c r="AE75" s="2" t="str">
        <f>IF(Tabelle_ExterneDaten_111[[#This Row],[FXResetForeignCurrencyLU]]&lt;&gt;"",VLOOKUP(Tabelle_ExterneDaten_111[[#This Row],[FXResetForeignCurrencyLU]],FXResetForeignCurrencyLookup,2,FALSE),"")</f>
        <v/>
      </c>
      <c r="AF75" s="2" t="str">
        <f>IF(Tabelle_ExterneDaten_111[[#This Row],[FXResetFXIndexLU]]&lt;&gt;"",VLOOKUP(Tabelle_ExterneDaten_111[[#This Row],[FXResetFXIndexLU]],FXResetFXIndexLookup,2,FALSE),"")</f>
        <v/>
      </c>
      <c r="AG75" s="2" t="str">
        <f>IF(Tabelle_ExterneDaten_111[[#This Row],[FloatingLegIndexNameLU]]&lt;&gt;"",VLOOKUP(Tabelle_ExterneDaten_111[[#This Row],[FloatingLegIndexNameLU]],FloatingLegIndexNameLookup,2,FALSE),"")</f>
        <v>EUR-EURIBOR-6M</v>
      </c>
      <c r="AH75" s="2" t="str">
        <f>IF(Tabelle_ExterneDaten_111[[#This Row],[FloatingLegIsInArrearsLU]]&lt;&gt;"",VLOOKUP(Tabelle_ExterneDaten_111[[#This Row],[FloatingLegIsInArrearsLU]],FloatingLegIsInArrearsLookup,2,FALSE),"")</f>
        <v>FALSE</v>
      </c>
      <c r="AI75" s="2" t="str">
        <f>IF(Tabelle_ExterneDaten_111[[#This Row],[FloatingLegIsAveragedLU]]&lt;&gt;"",VLOOKUP(Tabelle_ExterneDaten_111[[#This Row],[FloatingLegIsAveragedLU]],FloatingLegIsAveragedLookup,2,FALSE),"")</f>
        <v/>
      </c>
      <c r="AJ75" s="2" t="str">
        <f>IF(Tabelle_ExterneDaten_111[[#This Row],[FloatingLegIsNotResettingXCCYLU]]&lt;&gt;"",VLOOKUP(Tabelle_ExterneDaten_111[[#This Row],[FloatingLegIsNotResettingXCCYLU]],FloatingLegIsNotResettingXCCYLookup,2,FALSE),"")</f>
        <v/>
      </c>
    </row>
    <row r="76" spans="2:36" x14ac:dyDescent="0.25">
      <c r="B76" s="2">
        <v>75</v>
      </c>
      <c r="C76" s="2" t="s">
        <v>540</v>
      </c>
      <c r="D76" s="2" t="s">
        <v>42</v>
      </c>
      <c r="E76" s="2" t="s">
        <v>90</v>
      </c>
      <c r="F76" s="2" t="s">
        <v>21</v>
      </c>
      <c r="G76" s="2" t="s">
        <v>93</v>
      </c>
      <c r="H76" s="2" t="s">
        <v>102</v>
      </c>
      <c r="I76" s="2" t="s">
        <v>575</v>
      </c>
      <c r="J76" s="2" t="s">
        <v>575</v>
      </c>
      <c r="K76" s="2"/>
      <c r="L76" s="2"/>
      <c r="M76" s="2"/>
      <c r="N76" s="2"/>
      <c r="O76" s="2"/>
      <c r="P76" s="2"/>
      <c r="Q76" s="2"/>
      <c r="R76" s="2"/>
      <c r="S76" s="2"/>
      <c r="T76" s="2"/>
      <c r="U76" s="2"/>
      <c r="V76" s="2" t="e">
        <f>IF(Tabelle_ExterneDaten_111[[#This Row],[TradeIdLU]]&lt;&gt;"",VLOOKUP(Tabelle_ExterneDaten_111[[#This Row],[TradeIdLU]],TradeIdLookup,2,FALSE),"")</f>
        <v>#N/A</v>
      </c>
      <c r="W76" s="2" t="str">
        <f>IF(Tabelle_ExterneDaten_111[[#This Row],[PayerLU]]&lt;&gt;"",VLOOKUP(Tabelle_ExterneDaten_111[[#This Row],[PayerLU]],PayerLookup,2,FALSE),"")</f>
        <v>FALSE</v>
      </c>
      <c r="X76" s="2" t="str">
        <f>IF(Tabelle_ExterneDaten_111[[#This Row],[LegTypeLU]]&lt;&gt;"",VLOOKUP(Tabelle_ExterneDaten_111[[#This Row],[LegTypeLU]],LegTypeLookup,2,FALSE),"")</f>
        <v>Fixed</v>
      </c>
      <c r="Y76" s="2" t="str">
        <f>IF(Tabelle_ExterneDaten_111[[#This Row],[CurrencyLU]]&lt;&gt;"",VLOOKUP(Tabelle_ExterneDaten_111[[#This Row],[CurrencyLU]],CurrencyLookup,2,FALSE),"")</f>
        <v>EUR</v>
      </c>
      <c r="Z76" s="2" t="str">
        <f>IF(Tabelle_ExterneDaten_111[[#This Row],[PaymentConventionLU]]&lt;&gt;"",VLOOKUP(Tabelle_ExterneDaten_111[[#This Row],[PaymentConventionLU]],PaymentConventionLookup,2,FALSE),"")</f>
        <v>F</v>
      </c>
      <c r="AA76" s="2" t="str">
        <f>IF(Tabelle_ExterneDaten_111[[#This Row],[DayCounterLU]]&lt;&gt;"",VLOOKUP(Tabelle_ExterneDaten_111[[#This Row],[DayCounterLU]],DayCounterLookup,2,FALSE),"")</f>
        <v>ACT/ACT</v>
      </c>
      <c r="AB76" s="2" t="str">
        <f>IF(Tabelle_ExterneDaten_111[[#This Row],[NotionalInitialExchangeLU]]&lt;&gt;"",VLOOKUP(Tabelle_ExterneDaten_111[[#This Row],[NotionalInitialExchangeLU]],NotionalInitialExchangeLookup,2,FALSE),"")</f>
        <v>N</v>
      </c>
      <c r="AC76" s="2" t="str">
        <f>IF(Tabelle_ExterneDaten_111[[#This Row],[NotionalFinalExchangeLU]]&lt;&gt;"",VLOOKUP(Tabelle_ExterneDaten_111[[#This Row],[NotionalFinalExchangeLU]],NotionalFinalExchangeLookup,2,FALSE),"")</f>
        <v>N</v>
      </c>
      <c r="AD76" s="2" t="str">
        <f>IF(Tabelle_ExterneDaten_111[[#This Row],[NotionalAmortizingExchangeLU]]&lt;&gt;"",VLOOKUP(Tabelle_ExterneDaten_111[[#This Row],[NotionalAmortizingExchangeLU]],NotionalAmortizingExchangeLookup,2,FALSE),"")</f>
        <v/>
      </c>
      <c r="AE76" s="2" t="str">
        <f>IF(Tabelle_ExterneDaten_111[[#This Row],[FXResetForeignCurrencyLU]]&lt;&gt;"",VLOOKUP(Tabelle_ExterneDaten_111[[#This Row],[FXResetForeignCurrencyLU]],FXResetForeignCurrencyLookup,2,FALSE),"")</f>
        <v/>
      </c>
      <c r="AF76" s="2" t="str">
        <f>IF(Tabelle_ExterneDaten_111[[#This Row],[FXResetFXIndexLU]]&lt;&gt;"",VLOOKUP(Tabelle_ExterneDaten_111[[#This Row],[FXResetFXIndexLU]],FXResetFXIndexLookup,2,FALSE),"")</f>
        <v/>
      </c>
      <c r="AG76" s="2" t="str">
        <f>IF(Tabelle_ExterneDaten_111[[#This Row],[FloatingLegIndexNameLU]]&lt;&gt;"",VLOOKUP(Tabelle_ExterneDaten_111[[#This Row],[FloatingLegIndexNameLU]],FloatingLegIndexNameLookup,2,FALSE),"")</f>
        <v/>
      </c>
      <c r="AH76" s="2" t="str">
        <f>IF(Tabelle_ExterneDaten_111[[#This Row],[FloatingLegIsInArrearsLU]]&lt;&gt;"",VLOOKUP(Tabelle_ExterneDaten_111[[#This Row],[FloatingLegIsInArrearsLU]],FloatingLegIsInArrearsLookup,2,FALSE),"")</f>
        <v/>
      </c>
      <c r="AI76" s="2" t="str">
        <f>IF(Tabelle_ExterneDaten_111[[#This Row],[FloatingLegIsAveragedLU]]&lt;&gt;"",VLOOKUP(Tabelle_ExterneDaten_111[[#This Row],[FloatingLegIsAveragedLU]],FloatingLegIsAveragedLookup,2,FALSE),"")</f>
        <v/>
      </c>
      <c r="AJ76" s="2" t="str">
        <f>IF(Tabelle_ExterneDaten_111[[#This Row],[FloatingLegIsNotResettingXCCYLU]]&lt;&gt;"",VLOOKUP(Tabelle_ExterneDaten_111[[#This Row],[FloatingLegIsNotResettingXCCYLU]],FloatingLegIsNotResettingXCCYLookup,2,FALSE),"")</f>
        <v/>
      </c>
    </row>
    <row r="77" spans="2:36" x14ac:dyDescent="0.25">
      <c r="B77" s="2">
        <v>76</v>
      </c>
      <c r="C77" s="2" t="s">
        <v>540</v>
      </c>
      <c r="D77" s="2" t="s">
        <v>43</v>
      </c>
      <c r="E77" s="2" t="s">
        <v>90</v>
      </c>
      <c r="F77" s="2" t="s">
        <v>21</v>
      </c>
      <c r="G77" s="2" t="s">
        <v>93</v>
      </c>
      <c r="H77" s="2" t="s">
        <v>102</v>
      </c>
      <c r="I77" s="2" t="s">
        <v>575</v>
      </c>
      <c r="J77" s="2" t="s">
        <v>575</v>
      </c>
      <c r="K77" s="2"/>
      <c r="L77" s="2"/>
      <c r="M77" s="2"/>
      <c r="N77" s="2"/>
      <c r="O77" s="2"/>
      <c r="P77" s="2"/>
      <c r="Q77" s="2"/>
      <c r="R77" s="2"/>
      <c r="S77" s="2"/>
      <c r="T77" s="2"/>
      <c r="U77" s="2"/>
      <c r="V77" s="2" t="e">
        <f>IF(Tabelle_ExterneDaten_111[[#This Row],[TradeIdLU]]&lt;&gt;"",VLOOKUP(Tabelle_ExterneDaten_111[[#This Row],[TradeIdLU]],TradeIdLookup,2,FALSE),"")</f>
        <v>#N/A</v>
      </c>
      <c r="W77" s="2" t="str">
        <f>IF(Tabelle_ExterneDaten_111[[#This Row],[PayerLU]]&lt;&gt;"",VLOOKUP(Tabelle_ExterneDaten_111[[#This Row],[PayerLU]],PayerLookup,2,FALSE),"")</f>
        <v>TRUE</v>
      </c>
      <c r="X77" s="2" t="str">
        <f>IF(Tabelle_ExterneDaten_111[[#This Row],[LegTypeLU]]&lt;&gt;"",VLOOKUP(Tabelle_ExterneDaten_111[[#This Row],[LegTypeLU]],LegTypeLookup,2,FALSE),"")</f>
        <v>Fixed</v>
      </c>
      <c r="Y77" s="2" t="str">
        <f>IF(Tabelle_ExterneDaten_111[[#This Row],[CurrencyLU]]&lt;&gt;"",VLOOKUP(Tabelle_ExterneDaten_111[[#This Row],[CurrencyLU]],CurrencyLookup,2,FALSE),"")</f>
        <v>EUR</v>
      </c>
      <c r="Z77" s="2" t="str">
        <f>IF(Tabelle_ExterneDaten_111[[#This Row],[PaymentConventionLU]]&lt;&gt;"",VLOOKUP(Tabelle_ExterneDaten_111[[#This Row],[PaymentConventionLU]],PaymentConventionLookup,2,FALSE),"")</f>
        <v>F</v>
      </c>
      <c r="AA77" s="2" t="str">
        <f>IF(Tabelle_ExterneDaten_111[[#This Row],[DayCounterLU]]&lt;&gt;"",VLOOKUP(Tabelle_ExterneDaten_111[[#This Row],[DayCounterLU]],DayCounterLookup,2,FALSE),"")</f>
        <v>ACT/ACT</v>
      </c>
      <c r="AB77" s="2" t="str">
        <f>IF(Tabelle_ExterneDaten_111[[#This Row],[NotionalInitialExchangeLU]]&lt;&gt;"",VLOOKUP(Tabelle_ExterneDaten_111[[#This Row],[NotionalInitialExchangeLU]],NotionalInitialExchangeLookup,2,FALSE),"")</f>
        <v>N</v>
      </c>
      <c r="AC77" s="2" t="str">
        <f>IF(Tabelle_ExterneDaten_111[[#This Row],[NotionalFinalExchangeLU]]&lt;&gt;"",VLOOKUP(Tabelle_ExterneDaten_111[[#This Row],[NotionalFinalExchangeLU]],NotionalFinalExchangeLookup,2,FALSE),"")</f>
        <v>N</v>
      </c>
      <c r="AD77" s="2" t="str">
        <f>IF(Tabelle_ExterneDaten_111[[#This Row],[NotionalAmortizingExchangeLU]]&lt;&gt;"",VLOOKUP(Tabelle_ExterneDaten_111[[#This Row],[NotionalAmortizingExchangeLU]],NotionalAmortizingExchangeLookup,2,FALSE),"")</f>
        <v/>
      </c>
      <c r="AE77" s="2" t="str">
        <f>IF(Tabelle_ExterneDaten_111[[#This Row],[FXResetForeignCurrencyLU]]&lt;&gt;"",VLOOKUP(Tabelle_ExterneDaten_111[[#This Row],[FXResetForeignCurrencyLU]],FXResetForeignCurrencyLookup,2,FALSE),"")</f>
        <v/>
      </c>
      <c r="AF77" s="2" t="str">
        <f>IF(Tabelle_ExterneDaten_111[[#This Row],[FXResetFXIndexLU]]&lt;&gt;"",VLOOKUP(Tabelle_ExterneDaten_111[[#This Row],[FXResetFXIndexLU]],FXResetFXIndexLookup,2,FALSE),"")</f>
        <v/>
      </c>
      <c r="AG77" s="2" t="str">
        <f>IF(Tabelle_ExterneDaten_111[[#This Row],[FloatingLegIndexNameLU]]&lt;&gt;"",VLOOKUP(Tabelle_ExterneDaten_111[[#This Row],[FloatingLegIndexNameLU]],FloatingLegIndexNameLookup,2,FALSE),"")</f>
        <v/>
      </c>
      <c r="AH77" s="2" t="str">
        <f>IF(Tabelle_ExterneDaten_111[[#This Row],[FloatingLegIsInArrearsLU]]&lt;&gt;"",VLOOKUP(Tabelle_ExterneDaten_111[[#This Row],[FloatingLegIsInArrearsLU]],FloatingLegIsInArrearsLookup,2,FALSE),"")</f>
        <v/>
      </c>
      <c r="AI77" s="2" t="str">
        <f>IF(Tabelle_ExterneDaten_111[[#This Row],[FloatingLegIsAveragedLU]]&lt;&gt;"",VLOOKUP(Tabelle_ExterneDaten_111[[#This Row],[FloatingLegIsAveragedLU]],FloatingLegIsAveragedLookup,2,FALSE),"")</f>
        <v/>
      </c>
      <c r="AJ77" s="2" t="str">
        <f>IF(Tabelle_ExterneDaten_111[[#This Row],[FloatingLegIsNotResettingXCCYLU]]&lt;&gt;"",VLOOKUP(Tabelle_ExterneDaten_111[[#This Row],[FloatingLegIsNotResettingXCCYLU]],FloatingLegIsNotResettingXCCYLookup,2,FALSE),"")</f>
        <v/>
      </c>
    </row>
    <row r="78" spans="2:36" x14ac:dyDescent="0.25">
      <c r="B78" s="2">
        <v>77</v>
      </c>
      <c r="C78" s="2" t="s">
        <v>542</v>
      </c>
      <c r="D78" s="2" t="s">
        <v>43</v>
      </c>
      <c r="E78" s="2" t="s">
        <v>90</v>
      </c>
      <c r="F78" s="2" t="s">
        <v>21</v>
      </c>
      <c r="G78" s="2" t="s">
        <v>93</v>
      </c>
      <c r="H78" s="2" t="s">
        <v>102</v>
      </c>
      <c r="I78" s="2" t="s">
        <v>575</v>
      </c>
      <c r="J78" s="2" t="s">
        <v>575</v>
      </c>
      <c r="K78" s="2"/>
      <c r="L78" s="2"/>
      <c r="M78" s="2"/>
      <c r="N78" s="2"/>
      <c r="O78" s="2"/>
      <c r="P78" s="2"/>
      <c r="Q78" s="2"/>
      <c r="R78" s="2"/>
      <c r="S78" s="2"/>
      <c r="T78" s="2"/>
      <c r="U78" s="2"/>
      <c r="V78" s="2" t="e">
        <f>IF(Tabelle_ExterneDaten_111[[#This Row],[TradeIdLU]]&lt;&gt;"",VLOOKUP(Tabelle_ExterneDaten_111[[#This Row],[TradeIdLU]],TradeIdLookup,2,FALSE),"")</f>
        <v>#N/A</v>
      </c>
      <c r="W78" s="2" t="str">
        <f>IF(Tabelle_ExterneDaten_111[[#This Row],[PayerLU]]&lt;&gt;"",VLOOKUP(Tabelle_ExterneDaten_111[[#This Row],[PayerLU]],PayerLookup,2,FALSE),"")</f>
        <v>TRUE</v>
      </c>
      <c r="X78" s="2" t="str">
        <f>IF(Tabelle_ExterneDaten_111[[#This Row],[LegTypeLU]]&lt;&gt;"",VLOOKUP(Tabelle_ExterneDaten_111[[#This Row],[LegTypeLU]],LegTypeLookup,2,FALSE),"")</f>
        <v>Fixed</v>
      </c>
      <c r="Y78" s="2" t="str">
        <f>IF(Tabelle_ExterneDaten_111[[#This Row],[CurrencyLU]]&lt;&gt;"",VLOOKUP(Tabelle_ExterneDaten_111[[#This Row],[CurrencyLU]],CurrencyLookup,2,FALSE),"")</f>
        <v>EUR</v>
      </c>
      <c r="Z78" s="2" t="str">
        <f>IF(Tabelle_ExterneDaten_111[[#This Row],[PaymentConventionLU]]&lt;&gt;"",VLOOKUP(Tabelle_ExterneDaten_111[[#This Row],[PaymentConventionLU]],PaymentConventionLookup,2,FALSE),"")</f>
        <v>F</v>
      </c>
      <c r="AA78" s="2" t="str">
        <f>IF(Tabelle_ExterneDaten_111[[#This Row],[DayCounterLU]]&lt;&gt;"",VLOOKUP(Tabelle_ExterneDaten_111[[#This Row],[DayCounterLU]],DayCounterLookup,2,FALSE),"")</f>
        <v>ACT/ACT</v>
      </c>
      <c r="AB78" s="2" t="str">
        <f>IF(Tabelle_ExterneDaten_111[[#This Row],[NotionalInitialExchangeLU]]&lt;&gt;"",VLOOKUP(Tabelle_ExterneDaten_111[[#This Row],[NotionalInitialExchangeLU]],NotionalInitialExchangeLookup,2,FALSE),"")</f>
        <v>N</v>
      </c>
      <c r="AC78" s="2" t="str">
        <f>IF(Tabelle_ExterneDaten_111[[#This Row],[NotionalFinalExchangeLU]]&lt;&gt;"",VLOOKUP(Tabelle_ExterneDaten_111[[#This Row],[NotionalFinalExchangeLU]],NotionalFinalExchangeLookup,2,FALSE),"")</f>
        <v>N</v>
      </c>
      <c r="AD78" s="2" t="str">
        <f>IF(Tabelle_ExterneDaten_111[[#This Row],[NotionalAmortizingExchangeLU]]&lt;&gt;"",VLOOKUP(Tabelle_ExterneDaten_111[[#This Row],[NotionalAmortizingExchangeLU]],NotionalAmortizingExchangeLookup,2,FALSE),"")</f>
        <v/>
      </c>
      <c r="AE78" s="2" t="str">
        <f>IF(Tabelle_ExterneDaten_111[[#This Row],[FXResetForeignCurrencyLU]]&lt;&gt;"",VLOOKUP(Tabelle_ExterneDaten_111[[#This Row],[FXResetForeignCurrencyLU]],FXResetForeignCurrencyLookup,2,FALSE),"")</f>
        <v/>
      </c>
      <c r="AF78" s="2" t="str">
        <f>IF(Tabelle_ExterneDaten_111[[#This Row],[FXResetFXIndexLU]]&lt;&gt;"",VLOOKUP(Tabelle_ExterneDaten_111[[#This Row],[FXResetFXIndexLU]],FXResetFXIndexLookup,2,FALSE),"")</f>
        <v/>
      </c>
      <c r="AG78" s="2" t="str">
        <f>IF(Tabelle_ExterneDaten_111[[#This Row],[FloatingLegIndexNameLU]]&lt;&gt;"",VLOOKUP(Tabelle_ExterneDaten_111[[#This Row],[FloatingLegIndexNameLU]],FloatingLegIndexNameLookup,2,FALSE),"")</f>
        <v/>
      </c>
      <c r="AH78" s="2" t="str">
        <f>IF(Tabelle_ExterneDaten_111[[#This Row],[FloatingLegIsInArrearsLU]]&lt;&gt;"",VLOOKUP(Tabelle_ExterneDaten_111[[#This Row],[FloatingLegIsInArrearsLU]],FloatingLegIsInArrearsLookup,2,FALSE),"")</f>
        <v/>
      </c>
      <c r="AI78" s="2" t="str">
        <f>IF(Tabelle_ExterneDaten_111[[#This Row],[FloatingLegIsAveragedLU]]&lt;&gt;"",VLOOKUP(Tabelle_ExterneDaten_111[[#This Row],[FloatingLegIsAveragedLU]],FloatingLegIsAveragedLookup,2,FALSE),"")</f>
        <v/>
      </c>
      <c r="AJ78" s="2" t="str">
        <f>IF(Tabelle_ExterneDaten_111[[#This Row],[FloatingLegIsNotResettingXCCYLU]]&lt;&gt;"",VLOOKUP(Tabelle_ExterneDaten_111[[#This Row],[FloatingLegIsNotResettingXCCYLU]],FloatingLegIsNotResettingXCCYLookup,2,FALSE),"")</f>
        <v/>
      </c>
    </row>
    <row r="79" spans="2:36" x14ac:dyDescent="0.25">
      <c r="B79" s="2">
        <v>78</v>
      </c>
      <c r="C79" s="2" t="s">
        <v>542</v>
      </c>
      <c r="D79" s="2" t="s">
        <v>42</v>
      </c>
      <c r="E79" s="2" t="s">
        <v>91</v>
      </c>
      <c r="F79" s="2" t="s">
        <v>21</v>
      </c>
      <c r="G79" s="2" t="s">
        <v>95</v>
      </c>
      <c r="H79" s="2" t="s">
        <v>99</v>
      </c>
      <c r="I79" s="2" t="s">
        <v>575</v>
      </c>
      <c r="J79" s="2" t="s">
        <v>575</v>
      </c>
      <c r="K79" s="2"/>
      <c r="L79" s="2"/>
      <c r="M79" s="2"/>
      <c r="N79" s="2"/>
      <c r="O79" s="2"/>
      <c r="P79" s="2" t="s">
        <v>105</v>
      </c>
      <c r="Q79" s="2" t="s">
        <v>42</v>
      </c>
      <c r="R79" s="2">
        <v>2</v>
      </c>
      <c r="S79" s="2"/>
      <c r="T79" s="2"/>
      <c r="U79" s="2"/>
      <c r="V79" s="2" t="e">
        <f>IF(Tabelle_ExterneDaten_111[[#This Row],[TradeIdLU]]&lt;&gt;"",VLOOKUP(Tabelle_ExterneDaten_111[[#This Row],[TradeIdLU]],TradeIdLookup,2,FALSE),"")</f>
        <v>#N/A</v>
      </c>
      <c r="W79" s="2" t="str">
        <f>IF(Tabelle_ExterneDaten_111[[#This Row],[PayerLU]]&lt;&gt;"",VLOOKUP(Tabelle_ExterneDaten_111[[#This Row],[PayerLU]],PayerLookup,2,FALSE),"")</f>
        <v>FALSE</v>
      </c>
      <c r="X79" s="2" t="str">
        <f>IF(Tabelle_ExterneDaten_111[[#This Row],[LegTypeLU]]&lt;&gt;"",VLOOKUP(Tabelle_ExterneDaten_111[[#This Row],[LegTypeLU]],LegTypeLookup,2,FALSE),"")</f>
        <v>Floating</v>
      </c>
      <c r="Y79" s="2" t="str">
        <f>IF(Tabelle_ExterneDaten_111[[#This Row],[CurrencyLU]]&lt;&gt;"",VLOOKUP(Tabelle_ExterneDaten_111[[#This Row],[CurrencyLU]],CurrencyLookup,2,FALSE),"")</f>
        <v>EUR</v>
      </c>
      <c r="Z79" s="2" t="str">
        <f>IF(Tabelle_ExterneDaten_111[[#This Row],[PaymentConventionLU]]&lt;&gt;"",VLOOKUP(Tabelle_ExterneDaten_111[[#This Row],[PaymentConventionLU]],PaymentConventionLookup,2,FALSE),"")</f>
        <v>MF</v>
      </c>
      <c r="AA79" s="2" t="str">
        <f>IF(Tabelle_ExterneDaten_111[[#This Row],[DayCounterLU]]&lt;&gt;"",VLOOKUP(Tabelle_ExterneDaten_111[[#This Row],[DayCounterLU]],DayCounterLookup,2,FALSE),"")</f>
        <v>A360</v>
      </c>
      <c r="AB79" s="2" t="str">
        <f>IF(Tabelle_ExterneDaten_111[[#This Row],[NotionalInitialExchangeLU]]&lt;&gt;"",VLOOKUP(Tabelle_ExterneDaten_111[[#This Row],[NotionalInitialExchangeLU]],NotionalInitialExchangeLookup,2,FALSE),"")</f>
        <v>N</v>
      </c>
      <c r="AC79" s="2" t="str">
        <f>IF(Tabelle_ExterneDaten_111[[#This Row],[NotionalFinalExchangeLU]]&lt;&gt;"",VLOOKUP(Tabelle_ExterneDaten_111[[#This Row],[NotionalFinalExchangeLU]],NotionalFinalExchangeLookup,2,FALSE),"")</f>
        <v>N</v>
      </c>
      <c r="AD79" s="2" t="str">
        <f>IF(Tabelle_ExterneDaten_111[[#This Row],[NotionalAmortizingExchangeLU]]&lt;&gt;"",VLOOKUP(Tabelle_ExterneDaten_111[[#This Row],[NotionalAmortizingExchangeLU]],NotionalAmortizingExchangeLookup,2,FALSE),"")</f>
        <v/>
      </c>
      <c r="AE79" s="2" t="str">
        <f>IF(Tabelle_ExterneDaten_111[[#This Row],[FXResetForeignCurrencyLU]]&lt;&gt;"",VLOOKUP(Tabelle_ExterneDaten_111[[#This Row],[FXResetForeignCurrencyLU]],FXResetForeignCurrencyLookup,2,FALSE),"")</f>
        <v/>
      </c>
      <c r="AF79" s="2" t="str">
        <f>IF(Tabelle_ExterneDaten_111[[#This Row],[FXResetFXIndexLU]]&lt;&gt;"",VLOOKUP(Tabelle_ExterneDaten_111[[#This Row],[FXResetFXIndexLU]],FXResetFXIndexLookup,2,FALSE),"")</f>
        <v/>
      </c>
      <c r="AG79" s="2" t="str">
        <f>IF(Tabelle_ExterneDaten_111[[#This Row],[FloatingLegIndexNameLU]]&lt;&gt;"",VLOOKUP(Tabelle_ExterneDaten_111[[#This Row],[FloatingLegIndexNameLU]],FloatingLegIndexNameLookup,2,FALSE),"")</f>
        <v>EUR-EURIBOR-6M</v>
      </c>
      <c r="AH79" s="2" t="str">
        <f>IF(Tabelle_ExterneDaten_111[[#This Row],[FloatingLegIsInArrearsLU]]&lt;&gt;"",VLOOKUP(Tabelle_ExterneDaten_111[[#This Row],[FloatingLegIsInArrearsLU]],FloatingLegIsInArrearsLookup,2,FALSE),"")</f>
        <v>FALSE</v>
      </c>
      <c r="AI79" s="2" t="str">
        <f>IF(Tabelle_ExterneDaten_111[[#This Row],[FloatingLegIsAveragedLU]]&lt;&gt;"",VLOOKUP(Tabelle_ExterneDaten_111[[#This Row],[FloatingLegIsAveragedLU]],FloatingLegIsAveragedLookup,2,FALSE),"")</f>
        <v/>
      </c>
      <c r="AJ79" s="2" t="str">
        <f>IF(Tabelle_ExterneDaten_111[[#This Row],[FloatingLegIsNotResettingXCCYLU]]&lt;&gt;"",VLOOKUP(Tabelle_ExterneDaten_111[[#This Row],[FloatingLegIsNotResettingXCCYLU]],FloatingLegIsNotResettingXCCYLookup,2,FALSE),"")</f>
        <v/>
      </c>
    </row>
    <row r="80" spans="2:36" x14ac:dyDescent="0.25">
      <c r="B80" s="2">
        <v>79</v>
      </c>
      <c r="C80" s="2" t="s">
        <v>544</v>
      </c>
      <c r="D80" s="2" t="s">
        <v>42</v>
      </c>
      <c r="E80" s="2" t="s">
        <v>90</v>
      </c>
      <c r="F80" s="2" t="s">
        <v>21</v>
      </c>
      <c r="G80" s="2" t="s">
        <v>93</v>
      </c>
      <c r="H80" s="2" t="s">
        <v>102</v>
      </c>
      <c r="I80" s="2" t="s">
        <v>575</v>
      </c>
      <c r="J80" s="2" t="s">
        <v>575</v>
      </c>
      <c r="K80" s="2"/>
      <c r="L80" s="2"/>
      <c r="M80" s="2"/>
      <c r="N80" s="2"/>
      <c r="O80" s="2"/>
      <c r="P80" s="2"/>
      <c r="Q80" s="2"/>
      <c r="R80" s="2"/>
      <c r="S80" s="2"/>
      <c r="T80" s="2"/>
      <c r="U80" s="2"/>
      <c r="V80" s="2" t="e">
        <f>IF(Tabelle_ExterneDaten_111[[#This Row],[TradeIdLU]]&lt;&gt;"",VLOOKUP(Tabelle_ExterneDaten_111[[#This Row],[TradeIdLU]],TradeIdLookup,2,FALSE),"")</f>
        <v>#N/A</v>
      </c>
      <c r="W80" s="2" t="str">
        <f>IF(Tabelle_ExterneDaten_111[[#This Row],[PayerLU]]&lt;&gt;"",VLOOKUP(Tabelle_ExterneDaten_111[[#This Row],[PayerLU]],PayerLookup,2,FALSE),"")</f>
        <v>FALSE</v>
      </c>
      <c r="X80" s="2" t="str">
        <f>IF(Tabelle_ExterneDaten_111[[#This Row],[LegTypeLU]]&lt;&gt;"",VLOOKUP(Tabelle_ExterneDaten_111[[#This Row],[LegTypeLU]],LegTypeLookup,2,FALSE),"")</f>
        <v>Fixed</v>
      </c>
      <c r="Y80" s="2" t="str">
        <f>IF(Tabelle_ExterneDaten_111[[#This Row],[CurrencyLU]]&lt;&gt;"",VLOOKUP(Tabelle_ExterneDaten_111[[#This Row],[CurrencyLU]],CurrencyLookup,2,FALSE),"")</f>
        <v>EUR</v>
      </c>
      <c r="Z80" s="2" t="str">
        <f>IF(Tabelle_ExterneDaten_111[[#This Row],[PaymentConventionLU]]&lt;&gt;"",VLOOKUP(Tabelle_ExterneDaten_111[[#This Row],[PaymentConventionLU]],PaymentConventionLookup,2,FALSE),"")</f>
        <v>F</v>
      </c>
      <c r="AA80" s="2" t="str">
        <f>IF(Tabelle_ExterneDaten_111[[#This Row],[DayCounterLU]]&lt;&gt;"",VLOOKUP(Tabelle_ExterneDaten_111[[#This Row],[DayCounterLU]],DayCounterLookup,2,FALSE),"")</f>
        <v>ACT/ACT</v>
      </c>
      <c r="AB80" s="2" t="str">
        <f>IF(Tabelle_ExterneDaten_111[[#This Row],[NotionalInitialExchangeLU]]&lt;&gt;"",VLOOKUP(Tabelle_ExterneDaten_111[[#This Row],[NotionalInitialExchangeLU]],NotionalInitialExchangeLookup,2,FALSE),"")</f>
        <v>N</v>
      </c>
      <c r="AC80" s="2" t="str">
        <f>IF(Tabelle_ExterneDaten_111[[#This Row],[NotionalFinalExchangeLU]]&lt;&gt;"",VLOOKUP(Tabelle_ExterneDaten_111[[#This Row],[NotionalFinalExchangeLU]],NotionalFinalExchangeLookup,2,FALSE),"")</f>
        <v>N</v>
      </c>
      <c r="AD80" s="2" t="str">
        <f>IF(Tabelle_ExterneDaten_111[[#This Row],[NotionalAmortizingExchangeLU]]&lt;&gt;"",VLOOKUP(Tabelle_ExterneDaten_111[[#This Row],[NotionalAmortizingExchangeLU]],NotionalAmortizingExchangeLookup,2,FALSE),"")</f>
        <v/>
      </c>
      <c r="AE80" s="2" t="str">
        <f>IF(Tabelle_ExterneDaten_111[[#This Row],[FXResetForeignCurrencyLU]]&lt;&gt;"",VLOOKUP(Tabelle_ExterneDaten_111[[#This Row],[FXResetForeignCurrencyLU]],FXResetForeignCurrencyLookup,2,FALSE),"")</f>
        <v/>
      </c>
      <c r="AF80" s="2" t="str">
        <f>IF(Tabelle_ExterneDaten_111[[#This Row],[FXResetFXIndexLU]]&lt;&gt;"",VLOOKUP(Tabelle_ExterneDaten_111[[#This Row],[FXResetFXIndexLU]],FXResetFXIndexLookup,2,FALSE),"")</f>
        <v/>
      </c>
      <c r="AG80" s="2" t="str">
        <f>IF(Tabelle_ExterneDaten_111[[#This Row],[FloatingLegIndexNameLU]]&lt;&gt;"",VLOOKUP(Tabelle_ExterneDaten_111[[#This Row],[FloatingLegIndexNameLU]],FloatingLegIndexNameLookup,2,FALSE),"")</f>
        <v/>
      </c>
      <c r="AH80" s="2" t="str">
        <f>IF(Tabelle_ExterneDaten_111[[#This Row],[FloatingLegIsInArrearsLU]]&lt;&gt;"",VLOOKUP(Tabelle_ExterneDaten_111[[#This Row],[FloatingLegIsInArrearsLU]],FloatingLegIsInArrearsLookup,2,FALSE),"")</f>
        <v/>
      </c>
      <c r="AI80" s="2" t="str">
        <f>IF(Tabelle_ExterneDaten_111[[#This Row],[FloatingLegIsAveragedLU]]&lt;&gt;"",VLOOKUP(Tabelle_ExterneDaten_111[[#This Row],[FloatingLegIsAveragedLU]],FloatingLegIsAveragedLookup,2,FALSE),"")</f>
        <v/>
      </c>
      <c r="AJ80" s="2" t="str">
        <f>IF(Tabelle_ExterneDaten_111[[#This Row],[FloatingLegIsNotResettingXCCYLU]]&lt;&gt;"",VLOOKUP(Tabelle_ExterneDaten_111[[#This Row],[FloatingLegIsNotResettingXCCYLU]],FloatingLegIsNotResettingXCCYLookup,2,FALSE),"")</f>
        <v/>
      </c>
    </row>
    <row r="81" spans="2:36" x14ac:dyDescent="0.25">
      <c r="B81" s="2">
        <v>80</v>
      </c>
      <c r="C81" s="2" t="s">
        <v>544</v>
      </c>
      <c r="D81" s="2" t="s">
        <v>43</v>
      </c>
      <c r="E81" s="2" t="s">
        <v>90</v>
      </c>
      <c r="F81" s="2" t="s">
        <v>21</v>
      </c>
      <c r="G81" s="2" t="s">
        <v>93</v>
      </c>
      <c r="H81" s="2" t="s">
        <v>102</v>
      </c>
      <c r="I81" s="2" t="s">
        <v>575</v>
      </c>
      <c r="J81" s="2" t="s">
        <v>575</v>
      </c>
      <c r="K81" s="2"/>
      <c r="L81" s="2"/>
      <c r="M81" s="2"/>
      <c r="N81" s="2"/>
      <c r="O81" s="2"/>
      <c r="P81" s="2"/>
      <c r="Q81" s="2"/>
      <c r="R81" s="2"/>
      <c r="S81" s="2"/>
      <c r="T81" s="2"/>
      <c r="U81" s="2"/>
      <c r="V81" s="2" t="e">
        <f>IF(Tabelle_ExterneDaten_111[[#This Row],[TradeIdLU]]&lt;&gt;"",VLOOKUP(Tabelle_ExterneDaten_111[[#This Row],[TradeIdLU]],TradeIdLookup,2,FALSE),"")</f>
        <v>#N/A</v>
      </c>
      <c r="W81" s="2" t="str">
        <f>IF(Tabelle_ExterneDaten_111[[#This Row],[PayerLU]]&lt;&gt;"",VLOOKUP(Tabelle_ExterneDaten_111[[#This Row],[PayerLU]],PayerLookup,2,FALSE),"")</f>
        <v>TRUE</v>
      </c>
      <c r="X81" s="2" t="str">
        <f>IF(Tabelle_ExterneDaten_111[[#This Row],[LegTypeLU]]&lt;&gt;"",VLOOKUP(Tabelle_ExterneDaten_111[[#This Row],[LegTypeLU]],LegTypeLookup,2,FALSE),"")</f>
        <v>Fixed</v>
      </c>
      <c r="Y81" s="2" t="str">
        <f>IF(Tabelle_ExterneDaten_111[[#This Row],[CurrencyLU]]&lt;&gt;"",VLOOKUP(Tabelle_ExterneDaten_111[[#This Row],[CurrencyLU]],CurrencyLookup,2,FALSE),"")</f>
        <v>EUR</v>
      </c>
      <c r="Z81" s="2" t="str">
        <f>IF(Tabelle_ExterneDaten_111[[#This Row],[PaymentConventionLU]]&lt;&gt;"",VLOOKUP(Tabelle_ExterneDaten_111[[#This Row],[PaymentConventionLU]],PaymentConventionLookup,2,FALSE),"")</f>
        <v>F</v>
      </c>
      <c r="AA81" s="2" t="str">
        <f>IF(Tabelle_ExterneDaten_111[[#This Row],[DayCounterLU]]&lt;&gt;"",VLOOKUP(Tabelle_ExterneDaten_111[[#This Row],[DayCounterLU]],DayCounterLookup,2,FALSE),"")</f>
        <v>ACT/ACT</v>
      </c>
      <c r="AB81" s="2" t="str">
        <f>IF(Tabelle_ExterneDaten_111[[#This Row],[NotionalInitialExchangeLU]]&lt;&gt;"",VLOOKUP(Tabelle_ExterneDaten_111[[#This Row],[NotionalInitialExchangeLU]],NotionalInitialExchangeLookup,2,FALSE),"")</f>
        <v>N</v>
      </c>
      <c r="AC81" s="2" t="str">
        <f>IF(Tabelle_ExterneDaten_111[[#This Row],[NotionalFinalExchangeLU]]&lt;&gt;"",VLOOKUP(Tabelle_ExterneDaten_111[[#This Row],[NotionalFinalExchangeLU]],NotionalFinalExchangeLookup,2,FALSE),"")</f>
        <v>N</v>
      </c>
      <c r="AD81" s="2" t="str">
        <f>IF(Tabelle_ExterneDaten_111[[#This Row],[NotionalAmortizingExchangeLU]]&lt;&gt;"",VLOOKUP(Tabelle_ExterneDaten_111[[#This Row],[NotionalAmortizingExchangeLU]],NotionalAmortizingExchangeLookup,2,FALSE),"")</f>
        <v/>
      </c>
      <c r="AE81" s="2" t="str">
        <f>IF(Tabelle_ExterneDaten_111[[#This Row],[FXResetForeignCurrencyLU]]&lt;&gt;"",VLOOKUP(Tabelle_ExterneDaten_111[[#This Row],[FXResetForeignCurrencyLU]],FXResetForeignCurrencyLookup,2,FALSE),"")</f>
        <v/>
      </c>
      <c r="AF81" s="2" t="str">
        <f>IF(Tabelle_ExterneDaten_111[[#This Row],[FXResetFXIndexLU]]&lt;&gt;"",VLOOKUP(Tabelle_ExterneDaten_111[[#This Row],[FXResetFXIndexLU]],FXResetFXIndexLookup,2,FALSE),"")</f>
        <v/>
      </c>
      <c r="AG81" s="2" t="str">
        <f>IF(Tabelle_ExterneDaten_111[[#This Row],[FloatingLegIndexNameLU]]&lt;&gt;"",VLOOKUP(Tabelle_ExterneDaten_111[[#This Row],[FloatingLegIndexNameLU]],FloatingLegIndexNameLookup,2,FALSE),"")</f>
        <v/>
      </c>
      <c r="AH81" s="2" t="str">
        <f>IF(Tabelle_ExterneDaten_111[[#This Row],[FloatingLegIsInArrearsLU]]&lt;&gt;"",VLOOKUP(Tabelle_ExterneDaten_111[[#This Row],[FloatingLegIsInArrearsLU]],FloatingLegIsInArrearsLookup,2,FALSE),"")</f>
        <v/>
      </c>
      <c r="AI81" s="2" t="str">
        <f>IF(Tabelle_ExterneDaten_111[[#This Row],[FloatingLegIsAveragedLU]]&lt;&gt;"",VLOOKUP(Tabelle_ExterneDaten_111[[#This Row],[FloatingLegIsAveragedLU]],FloatingLegIsAveragedLookup,2,FALSE),"")</f>
        <v/>
      </c>
      <c r="AJ81" s="2" t="str">
        <f>IF(Tabelle_ExterneDaten_111[[#This Row],[FloatingLegIsNotResettingXCCYLU]]&lt;&gt;"",VLOOKUP(Tabelle_ExterneDaten_111[[#This Row],[FloatingLegIsNotResettingXCCYLU]],FloatingLegIsNotResettingXCCYLookup,2,FALSE),"")</f>
        <v/>
      </c>
    </row>
    <row r="82" spans="2:36" x14ac:dyDescent="0.25">
      <c r="B82" s="2">
        <v>81</v>
      </c>
      <c r="C82" s="2" t="s">
        <v>546</v>
      </c>
      <c r="D82" s="2" t="s">
        <v>43</v>
      </c>
      <c r="E82" s="2" t="s">
        <v>90</v>
      </c>
      <c r="F82" s="2" t="s">
        <v>21</v>
      </c>
      <c r="G82" s="2" t="s">
        <v>93</v>
      </c>
      <c r="H82" s="2" t="s">
        <v>102</v>
      </c>
      <c r="I82" s="2" t="s">
        <v>575</v>
      </c>
      <c r="J82" s="2" t="s">
        <v>575</v>
      </c>
      <c r="K82" s="2"/>
      <c r="L82" s="2"/>
      <c r="M82" s="2"/>
      <c r="N82" s="2"/>
      <c r="O82" s="2"/>
      <c r="P82" s="2"/>
      <c r="Q82" s="2"/>
      <c r="R82" s="2"/>
      <c r="S82" s="2"/>
      <c r="T82" s="2"/>
      <c r="U82" s="2"/>
      <c r="V82" s="2" t="e">
        <f>IF(Tabelle_ExterneDaten_111[[#This Row],[TradeIdLU]]&lt;&gt;"",VLOOKUP(Tabelle_ExterneDaten_111[[#This Row],[TradeIdLU]],TradeIdLookup,2,FALSE),"")</f>
        <v>#N/A</v>
      </c>
      <c r="W82" s="2" t="str">
        <f>IF(Tabelle_ExterneDaten_111[[#This Row],[PayerLU]]&lt;&gt;"",VLOOKUP(Tabelle_ExterneDaten_111[[#This Row],[PayerLU]],PayerLookup,2,FALSE),"")</f>
        <v>TRUE</v>
      </c>
      <c r="X82" s="2" t="str">
        <f>IF(Tabelle_ExterneDaten_111[[#This Row],[LegTypeLU]]&lt;&gt;"",VLOOKUP(Tabelle_ExterneDaten_111[[#This Row],[LegTypeLU]],LegTypeLookup,2,FALSE),"")</f>
        <v>Fixed</v>
      </c>
      <c r="Y82" s="2" t="str">
        <f>IF(Tabelle_ExterneDaten_111[[#This Row],[CurrencyLU]]&lt;&gt;"",VLOOKUP(Tabelle_ExterneDaten_111[[#This Row],[CurrencyLU]],CurrencyLookup,2,FALSE),"")</f>
        <v>EUR</v>
      </c>
      <c r="Z82" s="2" t="str">
        <f>IF(Tabelle_ExterneDaten_111[[#This Row],[PaymentConventionLU]]&lt;&gt;"",VLOOKUP(Tabelle_ExterneDaten_111[[#This Row],[PaymentConventionLU]],PaymentConventionLookup,2,FALSE),"")</f>
        <v>F</v>
      </c>
      <c r="AA82" s="2" t="str">
        <f>IF(Tabelle_ExterneDaten_111[[#This Row],[DayCounterLU]]&lt;&gt;"",VLOOKUP(Tabelle_ExterneDaten_111[[#This Row],[DayCounterLU]],DayCounterLookup,2,FALSE),"")</f>
        <v>ACT/ACT</v>
      </c>
      <c r="AB82" s="2" t="str">
        <f>IF(Tabelle_ExterneDaten_111[[#This Row],[NotionalInitialExchangeLU]]&lt;&gt;"",VLOOKUP(Tabelle_ExterneDaten_111[[#This Row],[NotionalInitialExchangeLU]],NotionalInitialExchangeLookup,2,FALSE),"")</f>
        <v>N</v>
      </c>
      <c r="AC82" s="2" t="str">
        <f>IF(Tabelle_ExterneDaten_111[[#This Row],[NotionalFinalExchangeLU]]&lt;&gt;"",VLOOKUP(Tabelle_ExterneDaten_111[[#This Row],[NotionalFinalExchangeLU]],NotionalFinalExchangeLookup,2,FALSE),"")</f>
        <v>N</v>
      </c>
      <c r="AD82" s="2" t="str">
        <f>IF(Tabelle_ExterneDaten_111[[#This Row],[NotionalAmortizingExchangeLU]]&lt;&gt;"",VLOOKUP(Tabelle_ExterneDaten_111[[#This Row],[NotionalAmortizingExchangeLU]],NotionalAmortizingExchangeLookup,2,FALSE),"")</f>
        <v/>
      </c>
      <c r="AE82" s="2" t="str">
        <f>IF(Tabelle_ExterneDaten_111[[#This Row],[FXResetForeignCurrencyLU]]&lt;&gt;"",VLOOKUP(Tabelle_ExterneDaten_111[[#This Row],[FXResetForeignCurrencyLU]],FXResetForeignCurrencyLookup,2,FALSE),"")</f>
        <v/>
      </c>
      <c r="AF82" s="2" t="str">
        <f>IF(Tabelle_ExterneDaten_111[[#This Row],[FXResetFXIndexLU]]&lt;&gt;"",VLOOKUP(Tabelle_ExterneDaten_111[[#This Row],[FXResetFXIndexLU]],FXResetFXIndexLookup,2,FALSE),"")</f>
        <v/>
      </c>
      <c r="AG82" s="2" t="str">
        <f>IF(Tabelle_ExterneDaten_111[[#This Row],[FloatingLegIndexNameLU]]&lt;&gt;"",VLOOKUP(Tabelle_ExterneDaten_111[[#This Row],[FloatingLegIndexNameLU]],FloatingLegIndexNameLookup,2,FALSE),"")</f>
        <v/>
      </c>
      <c r="AH82" s="2" t="str">
        <f>IF(Tabelle_ExterneDaten_111[[#This Row],[FloatingLegIsInArrearsLU]]&lt;&gt;"",VLOOKUP(Tabelle_ExterneDaten_111[[#This Row],[FloatingLegIsInArrearsLU]],FloatingLegIsInArrearsLookup,2,FALSE),"")</f>
        <v/>
      </c>
      <c r="AI82" s="2" t="str">
        <f>IF(Tabelle_ExterneDaten_111[[#This Row],[FloatingLegIsAveragedLU]]&lt;&gt;"",VLOOKUP(Tabelle_ExterneDaten_111[[#This Row],[FloatingLegIsAveragedLU]],FloatingLegIsAveragedLookup,2,FALSE),"")</f>
        <v/>
      </c>
      <c r="AJ82" s="2" t="str">
        <f>IF(Tabelle_ExterneDaten_111[[#This Row],[FloatingLegIsNotResettingXCCYLU]]&lt;&gt;"",VLOOKUP(Tabelle_ExterneDaten_111[[#This Row],[FloatingLegIsNotResettingXCCYLU]],FloatingLegIsNotResettingXCCYLookup,2,FALSE),"")</f>
        <v/>
      </c>
    </row>
    <row r="83" spans="2:36" x14ac:dyDescent="0.25">
      <c r="B83" s="2">
        <v>82</v>
      </c>
      <c r="C83" s="2" t="s">
        <v>546</v>
      </c>
      <c r="D83" s="2" t="s">
        <v>42</v>
      </c>
      <c r="E83" s="2" t="s">
        <v>91</v>
      </c>
      <c r="F83" s="2" t="s">
        <v>21</v>
      </c>
      <c r="G83" s="2" t="s">
        <v>95</v>
      </c>
      <c r="H83" s="2" t="s">
        <v>99</v>
      </c>
      <c r="I83" s="2" t="s">
        <v>575</v>
      </c>
      <c r="J83" s="2" t="s">
        <v>575</v>
      </c>
      <c r="K83" s="2"/>
      <c r="L83" s="2"/>
      <c r="M83" s="2"/>
      <c r="N83" s="2"/>
      <c r="O83" s="2"/>
      <c r="P83" s="2" t="s">
        <v>105</v>
      </c>
      <c r="Q83" s="2" t="s">
        <v>42</v>
      </c>
      <c r="R83" s="2">
        <v>2</v>
      </c>
      <c r="S83" s="2"/>
      <c r="T83" s="2"/>
      <c r="U83" s="2"/>
      <c r="V83" s="2" t="e">
        <f>IF(Tabelle_ExterneDaten_111[[#This Row],[TradeIdLU]]&lt;&gt;"",VLOOKUP(Tabelle_ExterneDaten_111[[#This Row],[TradeIdLU]],TradeIdLookup,2,FALSE),"")</f>
        <v>#N/A</v>
      </c>
      <c r="W83" s="2" t="str">
        <f>IF(Tabelle_ExterneDaten_111[[#This Row],[PayerLU]]&lt;&gt;"",VLOOKUP(Tabelle_ExterneDaten_111[[#This Row],[PayerLU]],PayerLookup,2,FALSE),"")</f>
        <v>FALSE</v>
      </c>
      <c r="X83" s="2" t="str">
        <f>IF(Tabelle_ExterneDaten_111[[#This Row],[LegTypeLU]]&lt;&gt;"",VLOOKUP(Tabelle_ExterneDaten_111[[#This Row],[LegTypeLU]],LegTypeLookup,2,FALSE),"")</f>
        <v>Floating</v>
      </c>
      <c r="Y83" s="2" t="str">
        <f>IF(Tabelle_ExterneDaten_111[[#This Row],[CurrencyLU]]&lt;&gt;"",VLOOKUP(Tabelle_ExterneDaten_111[[#This Row],[CurrencyLU]],CurrencyLookup,2,FALSE),"")</f>
        <v>EUR</v>
      </c>
      <c r="Z83" s="2" t="str">
        <f>IF(Tabelle_ExterneDaten_111[[#This Row],[PaymentConventionLU]]&lt;&gt;"",VLOOKUP(Tabelle_ExterneDaten_111[[#This Row],[PaymentConventionLU]],PaymentConventionLookup,2,FALSE),"")</f>
        <v>MF</v>
      </c>
      <c r="AA83" s="2" t="str">
        <f>IF(Tabelle_ExterneDaten_111[[#This Row],[DayCounterLU]]&lt;&gt;"",VLOOKUP(Tabelle_ExterneDaten_111[[#This Row],[DayCounterLU]],DayCounterLookup,2,FALSE),"")</f>
        <v>A360</v>
      </c>
      <c r="AB83" s="2" t="str">
        <f>IF(Tabelle_ExterneDaten_111[[#This Row],[NotionalInitialExchangeLU]]&lt;&gt;"",VLOOKUP(Tabelle_ExterneDaten_111[[#This Row],[NotionalInitialExchangeLU]],NotionalInitialExchangeLookup,2,FALSE),"")</f>
        <v>N</v>
      </c>
      <c r="AC83" s="2" t="str">
        <f>IF(Tabelle_ExterneDaten_111[[#This Row],[NotionalFinalExchangeLU]]&lt;&gt;"",VLOOKUP(Tabelle_ExterneDaten_111[[#This Row],[NotionalFinalExchangeLU]],NotionalFinalExchangeLookup,2,FALSE),"")</f>
        <v>N</v>
      </c>
      <c r="AD83" s="2" t="str">
        <f>IF(Tabelle_ExterneDaten_111[[#This Row],[NotionalAmortizingExchangeLU]]&lt;&gt;"",VLOOKUP(Tabelle_ExterneDaten_111[[#This Row],[NotionalAmortizingExchangeLU]],NotionalAmortizingExchangeLookup,2,FALSE),"")</f>
        <v/>
      </c>
      <c r="AE83" s="2" t="str">
        <f>IF(Tabelle_ExterneDaten_111[[#This Row],[FXResetForeignCurrencyLU]]&lt;&gt;"",VLOOKUP(Tabelle_ExterneDaten_111[[#This Row],[FXResetForeignCurrencyLU]],FXResetForeignCurrencyLookup,2,FALSE),"")</f>
        <v/>
      </c>
      <c r="AF83" s="2" t="str">
        <f>IF(Tabelle_ExterneDaten_111[[#This Row],[FXResetFXIndexLU]]&lt;&gt;"",VLOOKUP(Tabelle_ExterneDaten_111[[#This Row],[FXResetFXIndexLU]],FXResetFXIndexLookup,2,FALSE),"")</f>
        <v/>
      </c>
      <c r="AG83" s="2" t="str">
        <f>IF(Tabelle_ExterneDaten_111[[#This Row],[FloatingLegIndexNameLU]]&lt;&gt;"",VLOOKUP(Tabelle_ExterneDaten_111[[#This Row],[FloatingLegIndexNameLU]],FloatingLegIndexNameLookup,2,FALSE),"")</f>
        <v>EUR-EURIBOR-6M</v>
      </c>
      <c r="AH83" s="2" t="str">
        <f>IF(Tabelle_ExterneDaten_111[[#This Row],[FloatingLegIsInArrearsLU]]&lt;&gt;"",VLOOKUP(Tabelle_ExterneDaten_111[[#This Row],[FloatingLegIsInArrearsLU]],FloatingLegIsInArrearsLookup,2,FALSE),"")</f>
        <v>FALSE</v>
      </c>
      <c r="AI83" s="2" t="str">
        <f>IF(Tabelle_ExterneDaten_111[[#This Row],[FloatingLegIsAveragedLU]]&lt;&gt;"",VLOOKUP(Tabelle_ExterneDaten_111[[#This Row],[FloatingLegIsAveragedLU]],FloatingLegIsAveragedLookup,2,FALSE),"")</f>
        <v/>
      </c>
      <c r="AJ83" s="2" t="str">
        <f>IF(Tabelle_ExterneDaten_111[[#This Row],[FloatingLegIsNotResettingXCCYLU]]&lt;&gt;"",VLOOKUP(Tabelle_ExterneDaten_111[[#This Row],[FloatingLegIsNotResettingXCCYLU]],FloatingLegIsNotResettingXCCYLookup,2,FALSE),"")</f>
        <v/>
      </c>
    </row>
    <row r="84" spans="2:36" x14ac:dyDescent="0.25">
      <c r="B84" s="2">
        <v>83</v>
      </c>
      <c r="C84" s="2" t="s">
        <v>550</v>
      </c>
      <c r="D84" s="2" t="s">
        <v>42</v>
      </c>
      <c r="E84" s="2" t="s">
        <v>91</v>
      </c>
      <c r="F84" s="2" t="s">
        <v>21</v>
      </c>
      <c r="G84" s="2" t="s">
        <v>95</v>
      </c>
      <c r="H84" s="2" t="s">
        <v>99</v>
      </c>
      <c r="I84" s="2" t="s">
        <v>575</v>
      </c>
      <c r="J84" s="2" t="s">
        <v>575</v>
      </c>
      <c r="K84" s="2"/>
      <c r="L84" s="2"/>
      <c r="M84" s="2"/>
      <c r="N84" s="2"/>
      <c r="O84" s="2"/>
      <c r="P84" s="2" t="s">
        <v>105</v>
      </c>
      <c r="Q84" s="2" t="s">
        <v>42</v>
      </c>
      <c r="R84" s="2">
        <v>2</v>
      </c>
      <c r="S84" s="2"/>
      <c r="T84" s="2"/>
      <c r="U84" s="2"/>
      <c r="V84" s="2" t="e">
        <f>IF(Tabelle_ExterneDaten_111[[#This Row],[TradeIdLU]]&lt;&gt;"",VLOOKUP(Tabelle_ExterneDaten_111[[#This Row],[TradeIdLU]],TradeIdLookup,2,FALSE),"")</f>
        <v>#N/A</v>
      </c>
      <c r="W84" s="2" t="str">
        <f>IF(Tabelle_ExterneDaten_111[[#This Row],[PayerLU]]&lt;&gt;"",VLOOKUP(Tabelle_ExterneDaten_111[[#This Row],[PayerLU]],PayerLookup,2,FALSE),"")</f>
        <v>FALSE</v>
      </c>
      <c r="X84" s="2" t="str">
        <f>IF(Tabelle_ExterneDaten_111[[#This Row],[LegTypeLU]]&lt;&gt;"",VLOOKUP(Tabelle_ExterneDaten_111[[#This Row],[LegTypeLU]],LegTypeLookup,2,FALSE),"")</f>
        <v>Floating</v>
      </c>
      <c r="Y84" s="2" t="str">
        <f>IF(Tabelle_ExterneDaten_111[[#This Row],[CurrencyLU]]&lt;&gt;"",VLOOKUP(Tabelle_ExterneDaten_111[[#This Row],[CurrencyLU]],CurrencyLookup,2,FALSE),"")</f>
        <v>EUR</v>
      </c>
      <c r="Z84" s="2" t="str">
        <f>IF(Tabelle_ExterneDaten_111[[#This Row],[PaymentConventionLU]]&lt;&gt;"",VLOOKUP(Tabelle_ExterneDaten_111[[#This Row],[PaymentConventionLU]],PaymentConventionLookup,2,FALSE),"")</f>
        <v>MF</v>
      </c>
      <c r="AA84" s="2" t="str">
        <f>IF(Tabelle_ExterneDaten_111[[#This Row],[DayCounterLU]]&lt;&gt;"",VLOOKUP(Tabelle_ExterneDaten_111[[#This Row],[DayCounterLU]],DayCounterLookup,2,FALSE),"")</f>
        <v>A360</v>
      </c>
      <c r="AB84" s="2" t="str">
        <f>IF(Tabelle_ExterneDaten_111[[#This Row],[NotionalInitialExchangeLU]]&lt;&gt;"",VLOOKUP(Tabelle_ExterneDaten_111[[#This Row],[NotionalInitialExchangeLU]],NotionalInitialExchangeLookup,2,FALSE),"")</f>
        <v>N</v>
      </c>
      <c r="AC84" s="2" t="str">
        <f>IF(Tabelle_ExterneDaten_111[[#This Row],[NotionalFinalExchangeLU]]&lt;&gt;"",VLOOKUP(Tabelle_ExterneDaten_111[[#This Row],[NotionalFinalExchangeLU]],NotionalFinalExchangeLookup,2,FALSE),"")</f>
        <v>N</v>
      </c>
      <c r="AD84" s="2" t="str">
        <f>IF(Tabelle_ExterneDaten_111[[#This Row],[NotionalAmortizingExchangeLU]]&lt;&gt;"",VLOOKUP(Tabelle_ExterneDaten_111[[#This Row],[NotionalAmortizingExchangeLU]],NotionalAmortizingExchangeLookup,2,FALSE),"")</f>
        <v/>
      </c>
      <c r="AE84" s="2" t="str">
        <f>IF(Tabelle_ExterneDaten_111[[#This Row],[FXResetForeignCurrencyLU]]&lt;&gt;"",VLOOKUP(Tabelle_ExterneDaten_111[[#This Row],[FXResetForeignCurrencyLU]],FXResetForeignCurrencyLookup,2,FALSE),"")</f>
        <v/>
      </c>
      <c r="AF84" s="2" t="str">
        <f>IF(Tabelle_ExterneDaten_111[[#This Row],[FXResetFXIndexLU]]&lt;&gt;"",VLOOKUP(Tabelle_ExterneDaten_111[[#This Row],[FXResetFXIndexLU]],FXResetFXIndexLookup,2,FALSE),"")</f>
        <v/>
      </c>
      <c r="AG84" s="2" t="str">
        <f>IF(Tabelle_ExterneDaten_111[[#This Row],[FloatingLegIndexNameLU]]&lt;&gt;"",VLOOKUP(Tabelle_ExterneDaten_111[[#This Row],[FloatingLegIndexNameLU]],FloatingLegIndexNameLookup,2,FALSE),"")</f>
        <v>EUR-EURIBOR-6M</v>
      </c>
      <c r="AH84" s="2" t="str">
        <f>IF(Tabelle_ExterneDaten_111[[#This Row],[FloatingLegIsInArrearsLU]]&lt;&gt;"",VLOOKUP(Tabelle_ExterneDaten_111[[#This Row],[FloatingLegIsInArrearsLU]],FloatingLegIsInArrearsLookup,2,FALSE),"")</f>
        <v>FALSE</v>
      </c>
      <c r="AI84" s="2" t="str">
        <f>IF(Tabelle_ExterneDaten_111[[#This Row],[FloatingLegIsAveragedLU]]&lt;&gt;"",VLOOKUP(Tabelle_ExterneDaten_111[[#This Row],[FloatingLegIsAveragedLU]],FloatingLegIsAveragedLookup,2,FALSE),"")</f>
        <v/>
      </c>
      <c r="AJ84" s="2" t="str">
        <f>IF(Tabelle_ExterneDaten_111[[#This Row],[FloatingLegIsNotResettingXCCYLU]]&lt;&gt;"",VLOOKUP(Tabelle_ExterneDaten_111[[#This Row],[FloatingLegIsNotResettingXCCYLU]],FloatingLegIsNotResettingXCCYLookup,2,FALSE),"")</f>
        <v/>
      </c>
    </row>
    <row r="85" spans="2:36" x14ac:dyDescent="0.25">
      <c r="B85" s="2">
        <v>84</v>
      </c>
      <c r="C85" s="2" t="s">
        <v>550</v>
      </c>
      <c r="D85" s="2" t="s">
        <v>43</v>
      </c>
      <c r="E85" s="2" t="s">
        <v>90</v>
      </c>
      <c r="F85" s="2" t="s">
        <v>21</v>
      </c>
      <c r="G85" s="2" t="s">
        <v>93</v>
      </c>
      <c r="H85" s="2" t="s">
        <v>102</v>
      </c>
      <c r="I85" s="2" t="s">
        <v>575</v>
      </c>
      <c r="J85" s="2" t="s">
        <v>575</v>
      </c>
      <c r="K85" s="2"/>
      <c r="L85" s="2"/>
      <c r="M85" s="2"/>
      <c r="N85" s="2"/>
      <c r="O85" s="2"/>
      <c r="P85" s="2"/>
      <c r="Q85" s="2"/>
      <c r="R85" s="2"/>
      <c r="S85" s="2"/>
      <c r="T85" s="2"/>
      <c r="U85" s="2"/>
      <c r="V85" s="2" t="e">
        <f>IF(Tabelle_ExterneDaten_111[[#This Row],[TradeIdLU]]&lt;&gt;"",VLOOKUP(Tabelle_ExterneDaten_111[[#This Row],[TradeIdLU]],TradeIdLookup,2,FALSE),"")</f>
        <v>#N/A</v>
      </c>
      <c r="W85" s="2" t="str">
        <f>IF(Tabelle_ExterneDaten_111[[#This Row],[PayerLU]]&lt;&gt;"",VLOOKUP(Tabelle_ExterneDaten_111[[#This Row],[PayerLU]],PayerLookup,2,FALSE),"")</f>
        <v>TRUE</v>
      </c>
      <c r="X85" s="2" t="str">
        <f>IF(Tabelle_ExterneDaten_111[[#This Row],[LegTypeLU]]&lt;&gt;"",VLOOKUP(Tabelle_ExterneDaten_111[[#This Row],[LegTypeLU]],LegTypeLookup,2,FALSE),"")</f>
        <v>Fixed</v>
      </c>
      <c r="Y85" s="2" t="str">
        <f>IF(Tabelle_ExterneDaten_111[[#This Row],[CurrencyLU]]&lt;&gt;"",VLOOKUP(Tabelle_ExterneDaten_111[[#This Row],[CurrencyLU]],CurrencyLookup,2,FALSE),"")</f>
        <v>EUR</v>
      </c>
      <c r="Z85" s="2" t="str">
        <f>IF(Tabelle_ExterneDaten_111[[#This Row],[PaymentConventionLU]]&lt;&gt;"",VLOOKUP(Tabelle_ExterneDaten_111[[#This Row],[PaymentConventionLU]],PaymentConventionLookup,2,FALSE),"")</f>
        <v>F</v>
      </c>
      <c r="AA85" s="2" t="str">
        <f>IF(Tabelle_ExterneDaten_111[[#This Row],[DayCounterLU]]&lt;&gt;"",VLOOKUP(Tabelle_ExterneDaten_111[[#This Row],[DayCounterLU]],DayCounterLookup,2,FALSE),"")</f>
        <v>ACT/ACT</v>
      </c>
      <c r="AB85" s="2" t="str">
        <f>IF(Tabelle_ExterneDaten_111[[#This Row],[NotionalInitialExchangeLU]]&lt;&gt;"",VLOOKUP(Tabelle_ExterneDaten_111[[#This Row],[NotionalInitialExchangeLU]],NotionalInitialExchangeLookup,2,FALSE),"")</f>
        <v>N</v>
      </c>
      <c r="AC85" s="2" t="str">
        <f>IF(Tabelle_ExterneDaten_111[[#This Row],[NotionalFinalExchangeLU]]&lt;&gt;"",VLOOKUP(Tabelle_ExterneDaten_111[[#This Row],[NotionalFinalExchangeLU]],NotionalFinalExchangeLookup,2,FALSE),"")</f>
        <v>N</v>
      </c>
      <c r="AD85" s="2" t="str">
        <f>IF(Tabelle_ExterneDaten_111[[#This Row],[NotionalAmortizingExchangeLU]]&lt;&gt;"",VLOOKUP(Tabelle_ExterneDaten_111[[#This Row],[NotionalAmortizingExchangeLU]],NotionalAmortizingExchangeLookup,2,FALSE),"")</f>
        <v/>
      </c>
      <c r="AE85" s="2" t="str">
        <f>IF(Tabelle_ExterneDaten_111[[#This Row],[FXResetForeignCurrencyLU]]&lt;&gt;"",VLOOKUP(Tabelle_ExterneDaten_111[[#This Row],[FXResetForeignCurrencyLU]],FXResetForeignCurrencyLookup,2,FALSE),"")</f>
        <v/>
      </c>
      <c r="AF85" s="2" t="str">
        <f>IF(Tabelle_ExterneDaten_111[[#This Row],[FXResetFXIndexLU]]&lt;&gt;"",VLOOKUP(Tabelle_ExterneDaten_111[[#This Row],[FXResetFXIndexLU]],FXResetFXIndexLookup,2,FALSE),"")</f>
        <v/>
      </c>
      <c r="AG85" s="2" t="str">
        <f>IF(Tabelle_ExterneDaten_111[[#This Row],[FloatingLegIndexNameLU]]&lt;&gt;"",VLOOKUP(Tabelle_ExterneDaten_111[[#This Row],[FloatingLegIndexNameLU]],FloatingLegIndexNameLookup,2,FALSE),"")</f>
        <v/>
      </c>
      <c r="AH85" s="2" t="str">
        <f>IF(Tabelle_ExterneDaten_111[[#This Row],[FloatingLegIsInArrearsLU]]&lt;&gt;"",VLOOKUP(Tabelle_ExterneDaten_111[[#This Row],[FloatingLegIsInArrearsLU]],FloatingLegIsInArrearsLookup,2,FALSE),"")</f>
        <v/>
      </c>
      <c r="AI85" s="2" t="str">
        <f>IF(Tabelle_ExterneDaten_111[[#This Row],[FloatingLegIsAveragedLU]]&lt;&gt;"",VLOOKUP(Tabelle_ExterneDaten_111[[#This Row],[FloatingLegIsAveragedLU]],FloatingLegIsAveragedLookup,2,FALSE),"")</f>
        <v/>
      </c>
      <c r="AJ85" s="2" t="str">
        <f>IF(Tabelle_ExterneDaten_111[[#This Row],[FloatingLegIsNotResettingXCCYLU]]&lt;&gt;"",VLOOKUP(Tabelle_ExterneDaten_111[[#This Row],[FloatingLegIsNotResettingXCCYLU]],FloatingLegIsNotResettingXCCYLookup,2,FALSE),"")</f>
        <v/>
      </c>
    </row>
    <row r="86" spans="2:36" x14ac:dyDescent="0.25">
      <c r="B86" s="2">
        <v>85</v>
      </c>
      <c r="C86" s="2" t="s">
        <v>452</v>
      </c>
      <c r="D86" s="2" t="s">
        <v>43</v>
      </c>
      <c r="E86" s="2" t="s">
        <v>90</v>
      </c>
      <c r="F86" s="2" t="s">
        <v>21</v>
      </c>
      <c r="G86" s="2" t="s">
        <v>93</v>
      </c>
      <c r="H86" s="2" t="s">
        <v>102</v>
      </c>
      <c r="I86" s="2" t="s">
        <v>575</v>
      </c>
      <c r="J86" s="2" t="s">
        <v>575</v>
      </c>
      <c r="K86" s="2"/>
      <c r="L86" s="2"/>
      <c r="M86" s="2"/>
      <c r="N86" s="2"/>
      <c r="O86" s="2"/>
      <c r="P86" s="2"/>
      <c r="Q86" s="2"/>
      <c r="R86" s="2"/>
      <c r="S86" s="2"/>
      <c r="T86" s="2"/>
      <c r="U86" s="2"/>
      <c r="V86" s="2" t="e">
        <f>IF(Tabelle_ExterneDaten_111[[#This Row],[TradeIdLU]]&lt;&gt;"",VLOOKUP(Tabelle_ExterneDaten_111[[#This Row],[TradeIdLU]],TradeIdLookup,2,FALSE),"")</f>
        <v>#N/A</v>
      </c>
      <c r="W86" s="2" t="str">
        <f>IF(Tabelle_ExterneDaten_111[[#This Row],[PayerLU]]&lt;&gt;"",VLOOKUP(Tabelle_ExterneDaten_111[[#This Row],[PayerLU]],PayerLookup,2,FALSE),"")</f>
        <v>TRUE</v>
      </c>
      <c r="X86" s="2" t="str">
        <f>IF(Tabelle_ExterneDaten_111[[#This Row],[LegTypeLU]]&lt;&gt;"",VLOOKUP(Tabelle_ExterneDaten_111[[#This Row],[LegTypeLU]],LegTypeLookup,2,FALSE),"")</f>
        <v>Fixed</v>
      </c>
      <c r="Y86" s="2" t="str">
        <f>IF(Tabelle_ExterneDaten_111[[#This Row],[CurrencyLU]]&lt;&gt;"",VLOOKUP(Tabelle_ExterneDaten_111[[#This Row],[CurrencyLU]],CurrencyLookup,2,FALSE),"")</f>
        <v>EUR</v>
      </c>
      <c r="Z86" s="2" t="str">
        <f>IF(Tabelle_ExterneDaten_111[[#This Row],[PaymentConventionLU]]&lt;&gt;"",VLOOKUP(Tabelle_ExterneDaten_111[[#This Row],[PaymentConventionLU]],PaymentConventionLookup,2,FALSE),"")</f>
        <v>F</v>
      </c>
      <c r="AA86" s="2" t="str">
        <f>IF(Tabelle_ExterneDaten_111[[#This Row],[DayCounterLU]]&lt;&gt;"",VLOOKUP(Tabelle_ExterneDaten_111[[#This Row],[DayCounterLU]],DayCounterLookup,2,FALSE),"")</f>
        <v>ACT/ACT</v>
      </c>
      <c r="AB86" s="2" t="str">
        <f>IF(Tabelle_ExterneDaten_111[[#This Row],[NotionalInitialExchangeLU]]&lt;&gt;"",VLOOKUP(Tabelle_ExterneDaten_111[[#This Row],[NotionalInitialExchangeLU]],NotionalInitialExchangeLookup,2,FALSE),"")</f>
        <v>N</v>
      </c>
      <c r="AC86" s="2" t="str">
        <f>IF(Tabelle_ExterneDaten_111[[#This Row],[NotionalFinalExchangeLU]]&lt;&gt;"",VLOOKUP(Tabelle_ExterneDaten_111[[#This Row],[NotionalFinalExchangeLU]],NotionalFinalExchangeLookup,2,FALSE),"")</f>
        <v>N</v>
      </c>
      <c r="AD86" s="2" t="str">
        <f>IF(Tabelle_ExterneDaten_111[[#This Row],[NotionalAmortizingExchangeLU]]&lt;&gt;"",VLOOKUP(Tabelle_ExterneDaten_111[[#This Row],[NotionalAmortizingExchangeLU]],NotionalAmortizingExchangeLookup,2,FALSE),"")</f>
        <v/>
      </c>
      <c r="AE86" s="2" t="str">
        <f>IF(Tabelle_ExterneDaten_111[[#This Row],[FXResetForeignCurrencyLU]]&lt;&gt;"",VLOOKUP(Tabelle_ExterneDaten_111[[#This Row],[FXResetForeignCurrencyLU]],FXResetForeignCurrencyLookup,2,FALSE),"")</f>
        <v/>
      </c>
      <c r="AF86" s="2" t="str">
        <f>IF(Tabelle_ExterneDaten_111[[#This Row],[FXResetFXIndexLU]]&lt;&gt;"",VLOOKUP(Tabelle_ExterneDaten_111[[#This Row],[FXResetFXIndexLU]],FXResetFXIndexLookup,2,FALSE),"")</f>
        <v/>
      </c>
      <c r="AG86" s="2" t="str">
        <f>IF(Tabelle_ExterneDaten_111[[#This Row],[FloatingLegIndexNameLU]]&lt;&gt;"",VLOOKUP(Tabelle_ExterneDaten_111[[#This Row],[FloatingLegIndexNameLU]],FloatingLegIndexNameLookup,2,FALSE),"")</f>
        <v/>
      </c>
      <c r="AH86" s="2" t="str">
        <f>IF(Tabelle_ExterneDaten_111[[#This Row],[FloatingLegIsInArrearsLU]]&lt;&gt;"",VLOOKUP(Tabelle_ExterneDaten_111[[#This Row],[FloatingLegIsInArrearsLU]],FloatingLegIsInArrearsLookup,2,FALSE),"")</f>
        <v/>
      </c>
      <c r="AI86" s="2" t="str">
        <f>IF(Tabelle_ExterneDaten_111[[#This Row],[FloatingLegIsAveragedLU]]&lt;&gt;"",VLOOKUP(Tabelle_ExterneDaten_111[[#This Row],[FloatingLegIsAveragedLU]],FloatingLegIsAveragedLookup,2,FALSE),"")</f>
        <v/>
      </c>
      <c r="AJ86" s="2" t="str">
        <f>IF(Tabelle_ExterneDaten_111[[#This Row],[FloatingLegIsNotResettingXCCYLU]]&lt;&gt;"",VLOOKUP(Tabelle_ExterneDaten_111[[#This Row],[FloatingLegIsNotResettingXCCYLU]],FloatingLegIsNotResettingXCCYLookup,2,FALSE),"")</f>
        <v/>
      </c>
    </row>
    <row r="87" spans="2:36" x14ac:dyDescent="0.25">
      <c r="B87" s="2">
        <v>86</v>
      </c>
      <c r="C87" s="2" t="s">
        <v>452</v>
      </c>
      <c r="D87" s="2" t="s">
        <v>42</v>
      </c>
      <c r="E87" s="2" t="s">
        <v>91</v>
      </c>
      <c r="F87" s="2" t="s">
        <v>21</v>
      </c>
      <c r="G87" s="2" t="s">
        <v>95</v>
      </c>
      <c r="H87" s="2" t="s">
        <v>99</v>
      </c>
      <c r="I87" s="2" t="s">
        <v>575</v>
      </c>
      <c r="J87" s="2" t="s">
        <v>575</v>
      </c>
      <c r="K87" s="2"/>
      <c r="L87" s="2"/>
      <c r="M87" s="2"/>
      <c r="N87" s="2"/>
      <c r="O87" s="2"/>
      <c r="P87" s="2" t="s">
        <v>105</v>
      </c>
      <c r="Q87" s="2" t="s">
        <v>42</v>
      </c>
      <c r="R87" s="2">
        <v>2</v>
      </c>
      <c r="S87" s="2"/>
      <c r="T87" s="2"/>
      <c r="U87" s="2"/>
      <c r="V87" s="2" t="e">
        <f>IF(Tabelle_ExterneDaten_111[[#This Row],[TradeIdLU]]&lt;&gt;"",VLOOKUP(Tabelle_ExterneDaten_111[[#This Row],[TradeIdLU]],TradeIdLookup,2,FALSE),"")</f>
        <v>#N/A</v>
      </c>
      <c r="W87" s="2" t="str">
        <f>IF(Tabelle_ExterneDaten_111[[#This Row],[PayerLU]]&lt;&gt;"",VLOOKUP(Tabelle_ExterneDaten_111[[#This Row],[PayerLU]],PayerLookup,2,FALSE),"")</f>
        <v>FALSE</v>
      </c>
      <c r="X87" s="2" t="str">
        <f>IF(Tabelle_ExterneDaten_111[[#This Row],[LegTypeLU]]&lt;&gt;"",VLOOKUP(Tabelle_ExterneDaten_111[[#This Row],[LegTypeLU]],LegTypeLookup,2,FALSE),"")</f>
        <v>Floating</v>
      </c>
      <c r="Y87" s="2" t="str">
        <f>IF(Tabelle_ExterneDaten_111[[#This Row],[CurrencyLU]]&lt;&gt;"",VLOOKUP(Tabelle_ExterneDaten_111[[#This Row],[CurrencyLU]],CurrencyLookup,2,FALSE),"")</f>
        <v>EUR</v>
      </c>
      <c r="Z87" s="2" t="str">
        <f>IF(Tabelle_ExterneDaten_111[[#This Row],[PaymentConventionLU]]&lt;&gt;"",VLOOKUP(Tabelle_ExterneDaten_111[[#This Row],[PaymentConventionLU]],PaymentConventionLookup,2,FALSE),"")</f>
        <v>MF</v>
      </c>
      <c r="AA87" s="2" t="str">
        <f>IF(Tabelle_ExterneDaten_111[[#This Row],[DayCounterLU]]&lt;&gt;"",VLOOKUP(Tabelle_ExterneDaten_111[[#This Row],[DayCounterLU]],DayCounterLookup,2,FALSE),"")</f>
        <v>A360</v>
      </c>
      <c r="AB87" s="2" t="str">
        <f>IF(Tabelle_ExterneDaten_111[[#This Row],[NotionalInitialExchangeLU]]&lt;&gt;"",VLOOKUP(Tabelle_ExterneDaten_111[[#This Row],[NotionalInitialExchangeLU]],NotionalInitialExchangeLookup,2,FALSE),"")</f>
        <v>N</v>
      </c>
      <c r="AC87" s="2" t="str">
        <f>IF(Tabelle_ExterneDaten_111[[#This Row],[NotionalFinalExchangeLU]]&lt;&gt;"",VLOOKUP(Tabelle_ExterneDaten_111[[#This Row],[NotionalFinalExchangeLU]],NotionalFinalExchangeLookup,2,FALSE),"")</f>
        <v>N</v>
      </c>
      <c r="AD87" s="2" t="str">
        <f>IF(Tabelle_ExterneDaten_111[[#This Row],[NotionalAmortizingExchangeLU]]&lt;&gt;"",VLOOKUP(Tabelle_ExterneDaten_111[[#This Row],[NotionalAmortizingExchangeLU]],NotionalAmortizingExchangeLookup,2,FALSE),"")</f>
        <v/>
      </c>
      <c r="AE87" s="2" t="str">
        <f>IF(Tabelle_ExterneDaten_111[[#This Row],[FXResetForeignCurrencyLU]]&lt;&gt;"",VLOOKUP(Tabelle_ExterneDaten_111[[#This Row],[FXResetForeignCurrencyLU]],FXResetForeignCurrencyLookup,2,FALSE),"")</f>
        <v/>
      </c>
      <c r="AF87" s="2" t="str">
        <f>IF(Tabelle_ExterneDaten_111[[#This Row],[FXResetFXIndexLU]]&lt;&gt;"",VLOOKUP(Tabelle_ExterneDaten_111[[#This Row],[FXResetFXIndexLU]],FXResetFXIndexLookup,2,FALSE),"")</f>
        <v/>
      </c>
      <c r="AG87" s="2" t="str">
        <f>IF(Tabelle_ExterneDaten_111[[#This Row],[FloatingLegIndexNameLU]]&lt;&gt;"",VLOOKUP(Tabelle_ExterneDaten_111[[#This Row],[FloatingLegIndexNameLU]],FloatingLegIndexNameLookup,2,FALSE),"")</f>
        <v>EUR-EURIBOR-6M</v>
      </c>
      <c r="AH87" s="2" t="str">
        <f>IF(Tabelle_ExterneDaten_111[[#This Row],[FloatingLegIsInArrearsLU]]&lt;&gt;"",VLOOKUP(Tabelle_ExterneDaten_111[[#This Row],[FloatingLegIsInArrearsLU]],FloatingLegIsInArrearsLookup,2,FALSE),"")</f>
        <v>FALSE</v>
      </c>
      <c r="AI87" s="2" t="str">
        <f>IF(Tabelle_ExterneDaten_111[[#This Row],[FloatingLegIsAveragedLU]]&lt;&gt;"",VLOOKUP(Tabelle_ExterneDaten_111[[#This Row],[FloatingLegIsAveragedLU]],FloatingLegIsAveragedLookup,2,FALSE),"")</f>
        <v/>
      </c>
      <c r="AJ87" s="2" t="str">
        <f>IF(Tabelle_ExterneDaten_111[[#This Row],[FloatingLegIsNotResettingXCCYLU]]&lt;&gt;"",VLOOKUP(Tabelle_ExterneDaten_111[[#This Row],[FloatingLegIsNotResettingXCCYLU]],FloatingLegIsNotResettingXCCYLookup,2,FALSE),"")</f>
        <v/>
      </c>
    </row>
    <row r="88" spans="2:36" x14ac:dyDescent="0.25">
      <c r="B88" s="2">
        <v>87</v>
      </c>
      <c r="C88" s="2" t="s">
        <v>454</v>
      </c>
      <c r="D88" s="2" t="s">
        <v>42</v>
      </c>
      <c r="E88" s="2" t="s">
        <v>91</v>
      </c>
      <c r="F88" s="2" t="s">
        <v>21</v>
      </c>
      <c r="G88" s="2" t="s">
        <v>95</v>
      </c>
      <c r="H88" s="2" t="s">
        <v>99</v>
      </c>
      <c r="I88" s="2" t="s">
        <v>575</v>
      </c>
      <c r="J88" s="2" t="s">
        <v>575</v>
      </c>
      <c r="K88" s="2"/>
      <c r="L88" s="2"/>
      <c r="M88" s="2"/>
      <c r="N88" s="2"/>
      <c r="O88" s="2"/>
      <c r="P88" s="2" t="s">
        <v>105</v>
      </c>
      <c r="Q88" s="2" t="s">
        <v>42</v>
      </c>
      <c r="R88" s="2">
        <v>2</v>
      </c>
      <c r="S88" s="2"/>
      <c r="T88" s="2"/>
      <c r="U88" s="2"/>
      <c r="V88" s="2" t="e">
        <f>IF(Tabelle_ExterneDaten_111[[#This Row],[TradeIdLU]]&lt;&gt;"",VLOOKUP(Tabelle_ExterneDaten_111[[#This Row],[TradeIdLU]],TradeIdLookup,2,FALSE),"")</f>
        <v>#N/A</v>
      </c>
      <c r="W88" s="2" t="str">
        <f>IF(Tabelle_ExterneDaten_111[[#This Row],[PayerLU]]&lt;&gt;"",VLOOKUP(Tabelle_ExterneDaten_111[[#This Row],[PayerLU]],PayerLookup,2,FALSE),"")</f>
        <v>FALSE</v>
      </c>
      <c r="X88" s="2" t="str">
        <f>IF(Tabelle_ExterneDaten_111[[#This Row],[LegTypeLU]]&lt;&gt;"",VLOOKUP(Tabelle_ExterneDaten_111[[#This Row],[LegTypeLU]],LegTypeLookup,2,FALSE),"")</f>
        <v>Floating</v>
      </c>
      <c r="Y88" s="2" t="str">
        <f>IF(Tabelle_ExterneDaten_111[[#This Row],[CurrencyLU]]&lt;&gt;"",VLOOKUP(Tabelle_ExterneDaten_111[[#This Row],[CurrencyLU]],CurrencyLookup,2,FALSE),"")</f>
        <v>EUR</v>
      </c>
      <c r="Z88" s="2" t="str">
        <f>IF(Tabelle_ExterneDaten_111[[#This Row],[PaymentConventionLU]]&lt;&gt;"",VLOOKUP(Tabelle_ExterneDaten_111[[#This Row],[PaymentConventionLU]],PaymentConventionLookup,2,FALSE),"")</f>
        <v>MF</v>
      </c>
      <c r="AA88" s="2" t="str">
        <f>IF(Tabelle_ExterneDaten_111[[#This Row],[DayCounterLU]]&lt;&gt;"",VLOOKUP(Tabelle_ExterneDaten_111[[#This Row],[DayCounterLU]],DayCounterLookup,2,FALSE),"")</f>
        <v>A360</v>
      </c>
      <c r="AB88" s="2" t="str">
        <f>IF(Tabelle_ExterneDaten_111[[#This Row],[NotionalInitialExchangeLU]]&lt;&gt;"",VLOOKUP(Tabelle_ExterneDaten_111[[#This Row],[NotionalInitialExchangeLU]],NotionalInitialExchangeLookup,2,FALSE),"")</f>
        <v>N</v>
      </c>
      <c r="AC88" s="2" t="str">
        <f>IF(Tabelle_ExterneDaten_111[[#This Row],[NotionalFinalExchangeLU]]&lt;&gt;"",VLOOKUP(Tabelle_ExterneDaten_111[[#This Row],[NotionalFinalExchangeLU]],NotionalFinalExchangeLookup,2,FALSE),"")</f>
        <v>N</v>
      </c>
      <c r="AD88" s="2" t="str">
        <f>IF(Tabelle_ExterneDaten_111[[#This Row],[NotionalAmortizingExchangeLU]]&lt;&gt;"",VLOOKUP(Tabelle_ExterneDaten_111[[#This Row],[NotionalAmortizingExchangeLU]],NotionalAmortizingExchangeLookup,2,FALSE),"")</f>
        <v/>
      </c>
      <c r="AE88" s="2" t="str">
        <f>IF(Tabelle_ExterneDaten_111[[#This Row],[FXResetForeignCurrencyLU]]&lt;&gt;"",VLOOKUP(Tabelle_ExterneDaten_111[[#This Row],[FXResetForeignCurrencyLU]],FXResetForeignCurrencyLookup,2,FALSE),"")</f>
        <v/>
      </c>
      <c r="AF88" s="2" t="str">
        <f>IF(Tabelle_ExterneDaten_111[[#This Row],[FXResetFXIndexLU]]&lt;&gt;"",VLOOKUP(Tabelle_ExterneDaten_111[[#This Row],[FXResetFXIndexLU]],FXResetFXIndexLookup,2,FALSE),"")</f>
        <v/>
      </c>
      <c r="AG88" s="2" t="str">
        <f>IF(Tabelle_ExterneDaten_111[[#This Row],[FloatingLegIndexNameLU]]&lt;&gt;"",VLOOKUP(Tabelle_ExterneDaten_111[[#This Row],[FloatingLegIndexNameLU]],FloatingLegIndexNameLookup,2,FALSE),"")</f>
        <v>EUR-EURIBOR-6M</v>
      </c>
      <c r="AH88" s="2" t="str">
        <f>IF(Tabelle_ExterneDaten_111[[#This Row],[FloatingLegIsInArrearsLU]]&lt;&gt;"",VLOOKUP(Tabelle_ExterneDaten_111[[#This Row],[FloatingLegIsInArrearsLU]],FloatingLegIsInArrearsLookup,2,FALSE),"")</f>
        <v>FALSE</v>
      </c>
      <c r="AI88" s="2" t="str">
        <f>IF(Tabelle_ExterneDaten_111[[#This Row],[FloatingLegIsAveragedLU]]&lt;&gt;"",VLOOKUP(Tabelle_ExterneDaten_111[[#This Row],[FloatingLegIsAveragedLU]],FloatingLegIsAveragedLookup,2,FALSE),"")</f>
        <v/>
      </c>
      <c r="AJ88" s="2" t="str">
        <f>IF(Tabelle_ExterneDaten_111[[#This Row],[FloatingLegIsNotResettingXCCYLU]]&lt;&gt;"",VLOOKUP(Tabelle_ExterneDaten_111[[#This Row],[FloatingLegIsNotResettingXCCYLU]],FloatingLegIsNotResettingXCCYLookup,2,FALSE),"")</f>
        <v/>
      </c>
    </row>
    <row r="89" spans="2:36" x14ac:dyDescent="0.25">
      <c r="B89" s="2">
        <v>88</v>
      </c>
      <c r="C89" s="2" t="s">
        <v>454</v>
      </c>
      <c r="D89" s="2" t="s">
        <v>43</v>
      </c>
      <c r="E89" s="2" t="s">
        <v>90</v>
      </c>
      <c r="F89" s="2" t="s">
        <v>21</v>
      </c>
      <c r="G89" s="2" t="s">
        <v>93</v>
      </c>
      <c r="H89" s="2" t="s">
        <v>102</v>
      </c>
      <c r="I89" s="2" t="s">
        <v>575</v>
      </c>
      <c r="J89" s="2" t="s">
        <v>575</v>
      </c>
      <c r="K89" s="2"/>
      <c r="L89" s="2"/>
      <c r="M89" s="2"/>
      <c r="N89" s="2"/>
      <c r="O89" s="2"/>
      <c r="P89" s="2"/>
      <c r="Q89" s="2"/>
      <c r="R89" s="2"/>
      <c r="S89" s="2"/>
      <c r="T89" s="2"/>
      <c r="U89" s="2"/>
      <c r="V89" s="2" t="e">
        <f>IF(Tabelle_ExterneDaten_111[[#This Row],[TradeIdLU]]&lt;&gt;"",VLOOKUP(Tabelle_ExterneDaten_111[[#This Row],[TradeIdLU]],TradeIdLookup,2,FALSE),"")</f>
        <v>#N/A</v>
      </c>
      <c r="W89" s="2" t="str">
        <f>IF(Tabelle_ExterneDaten_111[[#This Row],[PayerLU]]&lt;&gt;"",VLOOKUP(Tabelle_ExterneDaten_111[[#This Row],[PayerLU]],PayerLookup,2,FALSE),"")</f>
        <v>TRUE</v>
      </c>
      <c r="X89" s="2" t="str">
        <f>IF(Tabelle_ExterneDaten_111[[#This Row],[LegTypeLU]]&lt;&gt;"",VLOOKUP(Tabelle_ExterneDaten_111[[#This Row],[LegTypeLU]],LegTypeLookup,2,FALSE),"")</f>
        <v>Fixed</v>
      </c>
      <c r="Y89" s="2" t="str">
        <f>IF(Tabelle_ExterneDaten_111[[#This Row],[CurrencyLU]]&lt;&gt;"",VLOOKUP(Tabelle_ExterneDaten_111[[#This Row],[CurrencyLU]],CurrencyLookup,2,FALSE),"")</f>
        <v>EUR</v>
      </c>
      <c r="Z89" s="2" t="str">
        <f>IF(Tabelle_ExterneDaten_111[[#This Row],[PaymentConventionLU]]&lt;&gt;"",VLOOKUP(Tabelle_ExterneDaten_111[[#This Row],[PaymentConventionLU]],PaymentConventionLookup,2,FALSE),"")</f>
        <v>F</v>
      </c>
      <c r="AA89" s="2" t="str">
        <f>IF(Tabelle_ExterneDaten_111[[#This Row],[DayCounterLU]]&lt;&gt;"",VLOOKUP(Tabelle_ExterneDaten_111[[#This Row],[DayCounterLU]],DayCounterLookup,2,FALSE),"")</f>
        <v>ACT/ACT</v>
      </c>
      <c r="AB89" s="2" t="str">
        <f>IF(Tabelle_ExterneDaten_111[[#This Row],[NotionalInitialExchangeLU]]&lt;&gt;"",VLOOKUP(Tabelle_ExterneDaten_111[[#This Row],[NotionalInitialExchangeLU]],NotionalInitialExchangeLookup,2,FALSE),"")</f>
        <v>N</v>
      </c>
      <c r="AC89" s="2" t="str">
        <f>IF(Tabelle_ExterneDaten_111[[#This Row],[NotionalFinalExchangeLU]]&lt;&gt;"",VLOOKUP(Tabelle_ExterneDaten_111[[#This Row],[NotionalFinalExchangeLU]],NotionalFinalExchangeLookup,2,FALSE),"")</f>
        <v>N</v>
      </c>
      <c r="AD89" s="2" t="str">
        <f>IF(Tabelle_ExterneDaten_111[[#This Row],[NotionalAmortizingExchangeLU]]&lt;&gt;"",VLOOKUP(Tabelle_ExterneDaten_111[[#This Row],[NotionalAmortizingExchangeLU]],NotionalAmortizingExchangeLookup,2,FALSE),"")</f>
        <v/>
      </c>
      <c r="AE89" s="2" t="str">
        <f>IF(Tabelle_ExterneDaten_111[[#This Row],[FXResetForeignCurrencyLU]]&lt;&gt;"",VLOOKUP(Tabelle_ExterneDaten_111[[#This Row],[FXResetForeignCurrencyLU]],FXResetForeignCurrencyLookup,2,FALSE),"")</f>
        <v/>
      </c>
      <c r="AF89" s="2" t="str">
        <f>IF(Tabelle_ExterneDaten_111[[#This Row],[FXResetFXIndexLU]]&lt;&gt;"",VLOOKUP(Tabelle_ExterneDaten_111[[#This Row],[FXResetFXIndexLU]],FXResetFXIndexLookup,2,FALSE),"")</f>
        <v/>
      </c>
      <c r="AG89" s="2" t="str">
        <f>IF(Tabelle_ExterneDaten_111[[#This Row],[FloatingLegIndexNameLU]]&lt;&gt;"",VLOOKUP(Tabelle_ExterneDaten_111[[#This Row],[FloatingLegIndexNameLU]],FloatingLegIndexNameLookup,2,FALSE),"")</f>
        <v/>
      </c>
      <c r="AH89" s="2" t="str">
        <f>IF(Tabelle_ExterneDaten_111[[#This Row],[FloatingLegIsInArrearsLU]]&lt;&gt;"",VLOOKUP(Tabelle_ExterneDaten_111[[#This Row],[FloatingLegIsInArrearsLU]],FloatingLegIsInArrearsLookup,2,FALSE),"")</f>
        <v/>
      </c>
      <c r="AI89" s="2" t="str">
        <f>IF(Tabelle_ExterneDaten_111[[#This Row],[FloatingLegIsAveragedLU]]&lt;&gt;"",VLOOKUP(Tabelle_ExterneDaten_111[[#This Row],[FloatingLegIsAveragedLU]],FloatingLegIsAveragedLookup,2,FALSE),"")</f>
        <v/>
      </c>
      <c r="AJ89" s="2" t="str">
        <f>IF(Tabelle_ExterneDaten_111[[#This Row],[FloatingLegIsNotResettingXCCYLU]]&lt;&gt;"",VLOOKUP(Tabelle_ExterneDaten_111[[#This Row],[FloatingLegIsNotResettingXCCYLU]],FloatingLegIsNotResettingXCCYLookup,2,FALSE),"")</f>
        <v/>
      </c>
    </row>
    <row r="90" spans="2:36" x14ac:dyDescent="0.25">
      <c r="B90" s="2">
        <v>89</v>
      </c>
      <c r="C90" s="2" t="s">
        <v>512</v>
      </c>
      <c r="D90" s="2" t="s">
        <v>42</v>
      </c>
      <c r="E90" s="2" t="s">
        <v>90</v>
      </c>
      <c r="F90" s="2" t="s">
        <v>21</v>
      </c>
      <c r="G90" s="2" t="s">
        <v>93</v>
      </c>
      <c r="H90" s="2" t="s">
        <v>102</v>
      </c>
      <c r="I90" s="2" t="s">
        <v>575</v>
      </c>
      <c r="J90" s="2" t="s">
        <v>575</v>
      </c>
      <c r="K90" s="2"/>
      <c r="L90" s="2"/>
      <c r="M90" s="2"/>
      <c r="N90" s="2"/>
      <c r="O90" s="2"/>
      <c r="P90" s="2"/>
      <c r="Q90" s="2"/>
      <c r="R90" s="2"/>
      <c r="S90" s="2"/>
      <c r="T90" s="2"/>
      <c r="U90" s="2"/>
      <c r="V90" s="2" t="e">
        <f>IF(Tabelle_ExterneDaten_111[[#This Row],[TradeIdLU]]&lt;&gt;"",VLOOKUP(Tabelle_ExterneDaten_111[[#This Row],[TradeIdLU]],TradeIdLookup,2,FALSE),"")</f>
        <v>#N/A</v>
      </c>
      <c r="W90" s="2" t="str">
        <f>IF(Tabelle_ExterneDaten_111[[#This Row],[PayerLU]]&lt;&gt;"",VLOOKUP(Tabelle_ExterneDaten_111[[#This Row],[PayerLU]],PayerLookup,2,FALSE),"")</f>
        <v>FALSE</v>
      </c>
      <c r="X90" s="2" t="str">
        <f>IF(Tabelle_ExterneDaten_111[[#This Row],[LegTypeLU]]&lt;&gt;"",VLOOKUP(Tabelle_ExterneDaten_111[[#This Row],[LegTypeLU]],LegTypeLookup,2,FALSE),"")</f>
        <v>Fixed</v>
      </c>
      <c r="Y90" s="2" t="str">
        <f>IF(Tabelle_ExterneDaten_111[[#This Row],[CurrencyLU]]&lt;&gt;"",VLOOKUP(Tabelle_ExterneDaten_111[[#This Row],[CurrencyLU]],CurrencyLookup,2,FALSE),"")</f>
        <v>EUR</v>
      </c>
      <c r="Z90" s="2" t="str">
        <f>IF(Tabelle_ExterneDaten_111[[#This Row],[PaymentConventionLU]]&lt;&gt;"",VLOOKUP(Tabelle_ExterneDaten_111[[#This Row],[PaymentConventionLU]],PaymentConventionLookup,2,FALSE),"")</f>
        <v>F</v>
      </c>
      <c r="AA90" s="2" t="str">
        <f>IF(Tabelle_ExterneDaten_111[[#This Row],[DayCounterLU]]&lt;&gt;"",VLOOKUP(Tabelle_ExterneDaten_111[[#This Row],[DayCounterLU]],DayCounterLookup,2,FALSE),"")</f>
        <v>ACT/ACT</v>
      </c>
      <c r="AB90" s="2" t="str">
        <f>IF(Tabelle_ExterneDaten_111[[#This Row],[NotionalInitialExchangeLU]]&lt;&gt;"",VLOOKUP(Tabelle_ExterneDaten_111[[#This Row],[NotionalInitialExchangeLU]],NotionalInitialExchangeLookup,2,FALSE),"")</f>
        <v>N</v>
      </c>
      <c r="AC90" s="2" t="str">
        <f>IF(Tabelle_ExterneDaten_111[[#This Row],[NotionalFinalExchangeLU]]&lt;&gt;"",VLOOKUP(Tabelle_ExterneDaten_111[[#This Row],[NotionalFinalExchangeLU]],NotionalFinalExchangeLookup,2,FALSE),"")</f>
        <v>N</v>
      </c>
      <c r="AD90" s="2" t="str">
        <f>IF(Tabelle_ExterneDaten_111[[#This Row],[NotionalAmortizingExchangeLU]]&lt;&gt;"",VLOOKUP(Tabelle_ExterneDaten_111[[#This Row],[NotionalAmortizingExchangeLU]],NotionalAmortizingExchangeLookup,2,FALSE),"")</f>
        <v/>
      </c>
      <c r="AE90" s="2" t="str">
        <f>IF(Tabelle_ExterneDaten_111[[#This Row],[FXResetForeignCurrencyLU]]&lt;&gt;"",VLOOKUP(Tabelle_ExterneDaten_111[[#This Row],[FXResetForeignCurrencyLU]],FXResetForeignCurrencyLookup,2,FALSE),"")</f>
        <v/>
      </c>
      <c r="AF90" s="2" t="str">
        <f>IF(Tabelle_ExterneDaten_111[[#This Row],[FXResetFXIndexLU]]&lt;&gt;"",VLOOKUP(Tabelle_ExterneDaten_111[[#This Row],[FXResetFXIndexLU]],FXResetFXIndexLookup,2,FALSE),"")</f>
        <v/>
      </c>
      <c r="AG90" s="2" t="str">
        <f>IF(Tabelle_ExterneDaten_111[[#This Row],[FloatingLegIndexNameLU]]&lt;&gt;"",VLOOKUP(Tabelle_ExterneDaten_111[[#This Row],[FloatingLegIndexNameLU]],FloatingLegIndexNameLookup,2,FALSE),"")</f>
        <v/>
      </c>
      <c r="AH90" s="2" t="str">
        <f>IF(Tabelle_ExterneDaten_111[[#This Row],[FloatingLegIsInArrearsLU]]&lt;&gt;"",VLOOKUP(Tabelle_ExterneDaten_111[[#This Row],[FloatingLegIsInArrearsLU]],FloatingLegIsInArrearsLookup,2,FALSE),"")</f>
        <v/>
      </c>
      <c r="AI90" s="2" t="str">
        <f>IF(Tabelle_ExterneDaten_111[[#This Row],[FloatingLegIsAveragedLU]]&lt;&gt;"",VLOOKUP(Tabelle_ExterneDaten_111[[#This Row],[FloatingLegIsAveragedLU]],FloatingLegIsAveragedLookup,2,FALSE),"")</f>
        <v/>
      </c>
      <c r="AJ90" s="2" t="str">
        <f>IF(Tabelle_ExterneDaten_111[[#This Row],[FloatingLegIsNotResettingXCCYLU]]&lt;&gt;"",VLOOKUP(Tabelle_ExterneDaten_111[[#This Row],[FloatingLegIsNotResettingXCCYLU]],FloatingLegIsNotResettingXCCYLookup,2,FALSE),"")</f>
        <v/>
      </c>
    </row>
    <row r="91" spans="2:36" x14ac:dyDescent="0.25">
      <c r="B91" s="2">
        <v>90</v>
      </c>
      <c r="C91" s="2" t="s">
        <v>512</v>
      </c>
      <c r="D91" s="2" t="s">
        <v>43</v>
      </c>
      <c r="E91" s="2" t="s">
        <v>90</v>
      </c>
      <c r="F91" s="2" t="s">
        <v>21</v>
      </c>
      <c r="G91" s="2" t="s">
        <v>93</v>
      </c>
      <c r="H91" s="2" t="s">
        <v>102</v>
      </c>
      <c r="I91" s="2" t="s">
        <v>575</v>
      </c>
      <c r="J91" s="2" t="s">
        <v>575</v>
      </c>
      <c r="K91" s="2"/>
      <c r="L91" s="2"/>
      <c r="M91" s="2"/>
      <c r="N91" s="2"/>
      <c r="O91" s="2"/>
      <c r="P91" s="2"/>
      <c r="Q91" s="2"/>
      <c r="R91" s="2"/>
      <c r="S91" s="2"/>
      <c r="T91" s="2"/>
      <c r="U91" s="2"/>
      <c r="V91" s="2" t="e">
        <f>IF(Tabelle_ExterneDaten_111[[#This Row],[TradeIdLU]]&lt;&gt;"",VLOOKUP(Tabelle_ExterneDaten_111[[#This Row],[TradeIdLU]],TradeIdLookup,2,FALSE),"")</f>
        <v>#N/A</v>
      </c>
      <c r="W91" s="2" t="str">
        <f>IF(Tabelle_ExterneDaten_111[[#This Row],[PayerLU]]&lt;&gt;"",VLOOKUP(Tabelle_ExterneDaten_111[[#This Row],[PayerLU]],PayerLookup,2,FALSE),"")</f>
        <v>TRUE</v>
      </c>
      <c r="X91" s="2" t="str">
        <f>IF(Tabelle_ExterneDaten_111[[#This Row],[LegTypeLU]]&lt;&gt;"",VLOOKUP(Tabelle_ExterneDaten_111[[#This Row],[LegTypeLU]],LegTypeLookup,2,FALSE),"")</f>
        <v>Fixed</v>
      </c>
      <c r="Y91" s="2" t="str">
        <f>IF(Tabelle_ExterneDaten_111[[#This Row],[CurrencyLU]]&lt;&gt;"",VLOOKUP(Tabelle_ExterneDaten_111[[#This Row],[CurrencyLU]],CurrencyLookup,2,FALSE),"")</f>
        <v>EUR</v>
      </c>
      <c r="Z91" s="2" t="str">
        <f>IF(Tabelle_ExterneDaten_111[[#This Row],[PaymentConventionLU]]&lt;&gt;"",VLOOKUP(Tabelle_ExterneDaten_111[[#This Row],[PaymentConventionLU]],PaymentConventionLookup,2,FALSE),"")</f>
        <v>F</v>
      </c>
      <c r="AA91" s="2" t="str">
        <f>IF(Tabelle_ExterneDaten_111[[#This Row],[DayCounterLU]]&lt;&gt;"",VLOOKUP(Tabelle_ExterneDaten_111[[#This Row],[DayCounterLU]],DayCounterLookup,2,FALSE),"")</f>
        <v>ACT/ACT</v>
      </c>
      <c r="AB91" s="2" t="str">
        <f>IF(Tabelle_ExterneDaten_111[[#This Row],[NotionalInitialExchangeLU]]&lt;&gt;"",VLOOKUP(Tabelle_ExterneDaten_111[[#This Row],[NotionalInitialExchangeLU]],NotionalInitialExchangeLookup,2,FALSE),"")</f>
        <v>N</v>
      </c>
      <c r="AC91" s="2" t="str">
        <f>IF(Tabelle_ExterneDaten_111[[#This Row],[NotionalFinalExchangeLU]]&lt;&gt;"",VLOOKUP(Tabelle_ExterneDaten_111[[#This Row],[NotionalFinalExchangeLU]],NotionalFinalExchangeLookup,2,FALSE),"")</f>
        <v>N</v>
      </c>
      <c r="AD91" s="2" t="str">
        <f>IF(Tabelle_ExterneDaten_111[[#This Row],[NotionalAmortizingExchangeLU]]&lt;&gt;"",VLOOKUP(Tabelle_ExterneDaten_111[[#This Row],[NotionalAmortizingExchangeLU]],NotionalAmortizingExchangeLookup,2,FALSE),"")</f>
        <v/>
      </c>
      <c r="AE91" s="2" t="str">
        <f>IF(Tabelle_ExterneDaten_111[[#This Row],[FXResetForeignCurrencyLU]]&lt;&gt;"",VLOOKUP(Tabelle_ExterneDaten_111[[#This Row],[FXResetForeignCurrencyLU]],FXResetForeignCurrencyLookup,2,FALSE),"")</f>
        <v/>
      </c>
      <c r="AF91" s="2" t="str">
        <f>IF(Tabelle_ExterneDaten_111[[#This Row],[FXResetFXIndexLU]]&lt;&gt;"",VLOOKUP(Tabelle_ExterneDaten_111[[#This Row],[FXResetFXIndexLU]],FXResetFXIndexLookup,2,FALSE),"")</f>
        <v/>
      </c>
      <c r="AG91" s="2" t="str">
        <f>IF(Tabelle_ExterneDaten_111[[#This Row],[FloatingLegIndexNameLU]]&lt;&gt;"",VLOOKUP(Tabelle_ExterneDaten_111[[#This Row],[FloatingLegIndexNameLU]],FloatingLegIndexNameLookup,2,FALSE),"")</f>
        <v/>
      </c>
      <c r="AH91" s="2" t="str">
        <f>IF(Tabelle_ExterneDaten_111[[#This Row],[FloatingLegIsInArrearsLU]]&lt;&gt;"",VLOOKUP(Tabelle_ExterneDaten_111[[#This Row],[FloatingLegIsInArrearsLU]],FloatingLegIsInArrearsLookup,2,FALSE),"")</f>
        <v/>
      </c>
      <c r="AI91" s="2" t="str">
        <f>IF(Tabelle_ExterneDaten_111[[#This Row],[FloatingLegIsAveragedLU]]&lt;&gt;"",VLOOKUP(Tabelle_ExterneDaten_111[[#This Row],[FloatingLegIsAveragedLU]],FloatingLegIsAveragedLookup,2,FALSE),"")</f>
        <v/>
      </c>
      <c r="AJ91" s="2" t="str">
        <f>IF(Tabelle_ExterneDaten_111[[#This Row],[FloatingLegIsNotResettingXCCYLU]]&lt;&gt;"",VLOOKUP(Tabelle_ExterneDaten_111[[#This Row],[FloatingLegIsNotResettingXCCYLU]],FloatingLegIsNotResettingXCCYLookup,2,FALSE),"")</f>
        <v/>
      </c>
    </row>
    <row r="92" spans="2:36" x14ac:dyDescent="0.25">
      <c r="B92" s="2">
        <v>91</v>
      </c>
      <c r="C92" s="2" t="s">
        <v>514</v>
      </c>
      <c r="D92" s="2" t="s">
        <v>42</v>
      </c>
      <c r="E92" s="2" t="s">
        <v>90</v>
      </c>
      <c r="F92" s="2" t="s">
        <v>21</v>
      </c>
      <c r="G92" s="2" t="s">
        <v>93</v>
      </c>
      <c r="H92" s="2" t="s">
        <v>102</v>
      </c>
      <c r="I92" s="2" t="s">
        <v>575</v>
      </c>
      <c r="J92" s="2" t="s">
        <v>575</v>
      </c>
      <c r="K92" s="2"/>
      <c r="L92" s="2"/>
      <c r="M92" s="2"/>
      <c r="N92" s="2"/>
      <c r="O92" s="2"/>
      <c r="P92" s="2"/>
      <c r="Q92" s="2"/>
      <c r="R92" s="2"/>
      <c r="S92" s="2"/>
      <c r="T92" s="2"/>
      <c r="U92" s="2"/>
      <c r="V92" s="2" t="e">
        <f>IF(Tabelle_ExterneDaten_111[[#This Row],[TradeIdLU]]&lt;&gt;"",VLOOKUP(Tabelle_ExterneDaten_111[[#This Row],[TradeIdLU]],TradeIdLookup,2,FALSE),"")</f>
        <v>#N/A</v>
      </c>
      <c r="W92" s="2" t="str">
        <f>IF(Tabelle_ExterneDaten_111[[#This Row],[PayerLU]]&lt;&gt;"",VLOOKUP(Tabelle_ExterneDaten_111[[#This Row],[PayerLU]],PayerLookup,2,FALSE),"")</f>
        <v>FALSE</v>
      </c>
      <c r="X92" s="2" t="str">
        <f>IF(Tabelle_ExterneDaten_111[[#This Row],[LegTypeLU]]&lt;&gt;"",VLOOKUP(Tabelle_ExterneDaten_111[[#This Row],[LegTypeLU]],LegTypeLookup,2,FALSE),"")</f>
        <v>Fixed</v>
      </c>
      <c r="Y92" s="2" t="str">
        <f>IF(Tabelle_ExterneDaten_111[[#This Row],[CurrencyLU]]&lt;&gt;"",VLOOKUP(Tabelle_ExterneDaten_111[[#This Row],[CurrencyLU]],CurrencyLookup,2,FALSE),"")</f>
        <v>EUR</v>
      </c>
      <c r="Z92" s="2" t="str">
        <f>IF(Tabelle_ExterneDaten_111[[#This Row],[PaymentConventionLU]]&lt;&gt;"",VLOOKUP(Tabelle_ExterneDaten_111[[#This Row],[PaymentConventionLU]],PaymentConventionLookup,2,FALSE),"")</f>
        <v>F</v>
      </c>
      <c r="AA92" s="2" t="str">
        <f>IF(Tabelle_ExterneDaten_111[[#This Row],[DayCounterLU]]&lt;&gt;"",VLOOKUP(Tabelle_ExterneDaten_111[[#This Row],[DayCounterLU]],DayCounterLookup,2,FALSE),"")</f>
        <v>ACT/ACT</v>
      </c>
      <c r="AB92" s="2" t="str">
        <f>IF(Tabelle_ExterneDaten_111[[#This Row],[NotionalInitialExchangeLU]]&lt;&gt;"",VLOOKUP(Tabelle_ExterneDaten_111[[#This Row],[NotionalInitialExchangeLU]],NotionalInitialExchangeLookup,2,FALSE),"")</f>
        <v>N</v>
      </c>
      <c r="AC92" s="2" t="str">
        <f>IF(Tabelle_ExterneDaten_111[[#This Row],[NotionalFinalExchangeLU]]&lt;&gt;"",VLOOKUP(Tabelle_ExterneDaten_111[[#This Row],[NotionalFinalExchangeLU]],NotionalFinalExchangeLookup,2,FALSE),"")</f>
        <v>N</v>
      </c>
      <c r="AD92" s="2" t="str">
        <f>IF(Tabelle_ExterneDaten_111[[#This Row],[NotionalAmortizingExchangeLU]]&lt;&gt;"",VLOOKUP(Tabelle_ExterneDaten_111[[#This Row],[NotionalAmortizingExchangeLU]],NotionalAmortizingExchangeLookup,2,FALSE),"")</f>
        <v/>
      </c>
      <c r="AE92" s="2" t="str">
        <f>IF(Tabelle_ExterneDaten_111[[#This Row],[FXResetForeignCurrencyLU]]&lt;&gt;"",VLOOKUP(Tabelle_ExterneDaten_111[[#This Row],[FXResetForeignCurrencyLU]],FXResetForeignCurrencyLookup,2,FALSE),"")</f>
        <v/>
      </c>
      <c r="AF92" s="2" t="str">
        <f>IF(Tabelle_ExterneDaten_111[[#This Row],[FXResetFXIndexLU]]&lt;&gt;"",VLOOKUP(Tabelle_ExterneDaten_111[[#This Row],[FXResetFXIndexLU]],FXResetFXIndexLookup,2,FALSE),"")</f>
        <v/>
      </c>
      <c r="AG92" s="2" t="str">
        <f>IF(Tabelle_ExterneDaten_111[[#This Row],[FloatingLegIndexNameLU]]&lt;&gt;"",VLOOKUP(Tabelle_ExterneDaten_111[[#This Row],[FloatingLegIndexNameLU]],FloatingLegIndexNameLookup,2,FALSE),"")</f>
        <v/>
      </c>
      <c r="AH92" s="2" t="str">
        <f>IF(Tabelle_ExterneDaten_111[[#This Row],[FloatingLegIsInArrearsLU]]&lt;&gt;"",VLOOKUP(Tabelle_ExterneDaten_111[[#This Row],[FloatingLegIsInArrearsLU]],FloatingLegIsInArrearsLookup,2,FALSE),"")</f>
        <v/>
      </c>
      <c r="AI92" s="2" t="str">
        <f>IF(Tabelle_ExterneDaten_111[[#This Row],[FloatingLegIsAveragedLU]]&lt;&gt;"",VLOOKUP(Tabelle_ExterneDaten_111[[#This Row],[FloatingLegIsAveragedLU]],FloatingLegIsAveragedLookup,2,FALSE),"")</f>
        <v/>
      </c>
      <c r="AJ92" s="2" t="str">
        <f>IF(Tabelle_ExterneDaten_111[[#This Row],[FloatingLegIsNotResettingXCCYLU]]&lt;&gt;"",VLOOKUP(Tabelle_ExterneDaten_111[[#This Row],[FloatingLegIsNotResettingXCCYLU]],FloatingLegIsNotResettingXCCYLookup,2,FALSE),"")</f>
        <v/>
      </c>
    </row>
    <row r="93" spans="2:36" x14ac:dyDescent="0.25">
      <c r="B93" s="2">
        <v>92</v>
      </c>
      <c r="C93" s="2" t="s">
        <v>514</v>
      </c>
      <c r="D93" s="2" t="s">
        <v>43</v>
      </c>
      <c r="E93" s="2" t="s">
        <v>91</v>
      </c>
      <c r="F93" s="2" t="s">
        <v>21</v>
      </c>
      <c r="G93" s="2" t="s">
        <v>95</v>
      </c>
      <c r="H93" s="2" t="s">
        <v>99</v>
      </c>
      <c r="I93" s="2" t="s">
        <v>575</v>
      </c>
      <c r="J93" s="2" t="s">
        <v>575</v>
      </c>
      <c r="K93" s="2"/>
      <c r="L93" s="2"/>
      <c r="M93" s="2"/>
      <c r="N93" s="2"/>
      <c r="O93" s="2"/>
      <c r="P93" s="2" t="s">
        <v>105</v>
      </c>
      <c r="Q93" s="2" t="s">
        <v>42</v>
      </c>
      <c r="R93" s="2">
        <v>2</v>
      </c>
      <c r="S93" s="2"/>
      <c r="T93" s="2"/>
      <c r="U93" s="2"/>
      <c r="V93" s="2" t="e">
        <f>IF(Tabelle_ExterneDaten_111[[#This Row],[TradeIdLU]]&lt;&gt;"",VLOOKUP(Tabelle_ExterneDaten_111[[#This Row],[TradeIdLU]],TradeIdLookup,2,FALSE),"")</f>
        <v>#N/A</v>
      </c>
      <c r="W93" s="2" t="str">
        <f>IF(Tabelle_ExterneDaten_111[[#This Row],[PayerLU]]&lt;&gt;"",VLOOKUP(Tabelle_ExterneDaten_111[[#This Row],[PayerLU]],PayerLookup,2,FALSE),"")</f>
        <v>TRUE</v>
      </c>
      <c r="X93" s="2" t="str">
        <f>IF(Tabelle_ExterneDaten_111[[#This Row],[LegTypeLU]]&lt;&gt;"",VLOOKUP(Tabelle_ExterneDaten_111[[#This Row],[LegTypeLU]],LegTypeLookup,2,FALSE),"")</f>
        <v>Floating</v>
      </c>
      <c r="Y93" s="2" t="str">
        <f>IF(Tabelle_ExterneDaten_111[[#This Row],[CurrencyLU]]&lt;&gt;"",VLOOKUP(Tabelle_ExterneDaten_111[[#This Row],[CurrencyLU]],CurrencyLookup,2,FALSE),"")</f>
        <v>EUR</v>
      </c>
      <c r="Z93" s="2" t="str">
        <f>IF(Tabelle_ExterneDaten_111[[#This Row],[PaymentConventionLU]]&lt;&gt;"",VLOOKUP(Tabelle_ExterneDaten_111[[#This Row],[PaymentConventionLU]],PaymentConventionLookup,2,FALSE),"")</f>
        <v>MF</v>
      </c>
      <c r="AA93" s="2" t="str">
        <f>IF(Tabelle_ExterneDaten_111[[#This Row],[DayCounterLU]]&lt;&gt;"",VLOOKUP(Tabelle_ExterneDaten_111[[#This Row],[DayCounterLU]],DayCounterLookup,2,FALSE),"")</f>
        <v>A360</v>
      </c>
      <c r="AB93" s="2" t="str">
        <f>IF(Tabelle_ExterneDaten_111[[#This Row],[NotionalInitialExchangeLU]]&lt;&gt;"",VLOOKUP(Tabelle_ExterneDaten_111[[#This Row],[NotionalInitialExchangeLU]],NotionalInitialExchangeLookup,2,FALSE),"")</f>
        <v>N</v>
      </c>
      <c r="AC93" s="2" t="str">
        <f>IF(Tabelle_ExterneDaten_111[[#This Row],[NotionalFinalExchangeLU]]&lt;&gt;"",VLOOKUP(Tabelle_ExterneDaten_111[[#This Row],[NotionalFinalExchangeLU]],NotionalFinalExchangeLookup,2,FALSE),"")</f>
        <v>N</v>
      </c>
      <c r="AD93" s="2" t="str">
        <f>IF(Tabelle_ExterneDaten_111[[#This Row],[NotionalAmortizingExchangeLU]]&lt;&gt;"",VLOOKUP(Tabelle_ExterneDaten_111[[#This Row],[NotionalAmortizingExchangeLU]],NotionalAmortizingExchangeLookup,2,FALSE),"")</f>
        <v/>
      </c>
      <c r="AE93" s="2" t="str">
        <f>IF(Tabelle_ExterneDaten_111[[#This Row],[FXResetForeignCurrencyLU]]&lt;&gt;"",VLOOKUP(Tabelle_ExterneDaten_111[[#This Row],[FXResetForeignCurrencyLU]],FXResetForeignCurrencyLookup,2,FALSE),"")</f>
        <v/>
      </c>
      <c r="AF93" s="2" t="str">
        <f>IF(Tabelle_ExterneDaten_111[[#This Row],[FXResetFXIndexLU]]&lt;&gt;"",VLOOKUP(Tabelle_ExterneDaten_111[[#This Row],[FXResetFXIndexLU]],FXResetFXIndexLookup,2,FALSE),"")</f>
        <v/>
      </c>
      <c r="AG93" s="2" t="str">
        <f>IF(Tabelle_ExterneDaten_111[[#This Row],[FloatingLegIndexNameLU]]&lt;&gt;"",VLOOKUP(Tabelle_ExterneDaten_111[[#This Row],[FloatingLegIndexNameLU]],FloatingLegIndexNameLookup,2,FALSE),"")</f>
        <v>EUR-EURIBOR-6M</v>
      </c>
      <c r="AH93" s="2" t="str">
        <f>IF(Tabelle_ExterneDaten_111[[#This Row],[FloatingLegIsInArrearsLU]]&lt;&gt;"",VLOOKUP(Tabelle_ExterneDaten_111[[#This Row],[FloatingLegIsInArrearsLU]],FloatingLegIsInArrearsLookup,2,FALSE),"")</f>
        <v>FALSE</v>
      </c>
      <c r="AI93" s="2" t="str">
        <f>IF(Tabelle_ExterneDaten_111[[#This Row],[FloatingLegIsAveragedLU]]&lt;&gt;"",VLOOKUP(Tabelle_ExterneDaten_111[[#This Row],[FloatingLegIsAveragedLU]],FloatingLegIsAveragedLookup,2,FALSE),"")</f>
        <v/>
      </c>
      <c r="AJ93" s="2" t="str">
        <f>IF(Tabelle_ExterneDaten_111[[#This Row],[FloatingLegIsNotResettingXCCYLU]]&lt;&gt;"",VLOOKUP(Tabelle_ExterneDaten_111[[#This Row],[FloatingLegIsNotResettingXCCYLU]],FloatingLegIsNotResettingXCCYLookup,2,FALSE),"")</f>
        <v/>
      </c>
    </row>
    <row r="94" spans="2:36" x14ac:dyDescent="0.25">
      <c r="B94" s="2">
        <v>93</v>
      </c>
      <c r="C94" s="2" t="s">
        <v>516</v>
      </c>
      <c r="D94" s="2" t="s">
        <v>42</v>
      </c>
      <c r="E94" s="2" t="s">
        <v>90</v>
      </c>
      <c r="F94" s="2" t="s">
        <v>21</v>
      </c>
      <c r="G94" s="2" t="s">
        <v>93</v>
      </c>
      <c r="H94" s="2" t="s">
        <v>102</v>
      </c>
      <c r="I94" s="2" t="s">
        <v>575</v>
      </c>
      <c r="J94" s="2" t="s">
        <v>575</v>
      </c>
      <c r="K94" s="2"/>
      <c r="L94" s="2"/>
      <c r="M94" s="2"/>
      <c r="N94" s="2"/>
      <c r="O94" s="2"/>
      <c r="P94" s="2"/>
      <c r="Q94" s="2"/>
      <c r="R94" s="2"/>
      <c r="S94" s="2"/>
      <c r="T94" s="2"/>
      <c r="U94" s="2"/>
      <c r="V94" s="2" t="e">
        <f>IF(Tabelle_ExterneDaten_111[[#This Row],[TradeIdLU]]&lt;&gt;"",VLOOKUP(Tabelle_ExterneDaten_111[[#This Row],[TradeIdLU]],TradeIdLookup,2,FALSE),"")</f>
        <v>#N/A</v>
      </c>
      <c r="W94" s="2" t="str">
        <f>IF(Tabelle_ExterneDaten_111[[#This Row],[PayerLU]]&lt;&gt;"",VLOOKUP(Tabelle_ExterneDaten_111[[#This Row],[PayerLU]],PayerLookup,2,FALSE),"")</f>
        <v>FALSE</v>
      </c>
      <c r="X94" s="2" t="str">
        <f>IF(Tabelle_ExterneDaten_111[[#This Row],[LegTypeLU]]&lt;&gt;"",VLOOKUP(Tabelle_ExterneDaten_111[[#This Row],[LegTypeLU]],LegTypeLookup,2,FALSE),"")</f>
        <v>Fixed</v>
      </c>
      <c r="Y94" s="2" t="str">
        <f>IF(Tabelle_ExterneDaten_111[[#This Row],[CurrencyLU]]&lt;&gt;"",VLOOKUP(Tabelle_ExterneDaten_111[[#This Row],[CurrencyLU]],CurrencyLookup,2,FALSE),"")</f>
        <v>EUR</v>
      </c>
      <c r="Z94" s="2" t="str">
        <f>IF(Tabelle_ExterneDaten_111[[#This Row],[PaymentConventionLU]]&lt;&gt;"",VLOOKUP(Tabelle_ExterneDaten_111[[#This Row],[PaymentConventionLU]],PaymentConventionLookup,2,FALSE),"")</f>
        <v>F</v>
      </c>
      <c r="AA94" s="2" t="str">
        <f>IF(Tabelle_ExterneDaten_111[[#This Row],[DayCounterLU]]&lt;&gt;"",VLOOKUP(Tabelle_ExterneDaten_111[[#This Row],[DayCounterLU]],DayCounterLookup,2,FALSE),"")</f>
        <v>ACT/ACT</v>
      </c>
      <c r="AB94" s="2" t="str">
        <f>IF(Tabelle_ExterneDaten_111[[#This Row],[NotionalInitialExchangeLU]]&lt;&gt;"",VLOOKUP(Tabelle_ExterneDaten_111[[#This Row],[NotionalInitialExchangeLU]],NotionalInitialExchangeLookup,2,FALSE),"")</f>
        <v>N</v>
      </c>
      <c r="AC94" s="2" t="str">
        <f>IF(Tabelle_ExterneDaten_111[[#This Row],[NotionalFinalExchangeLU]]&lt;&gt;"",VLOOKUP(Tabelle_ExterneDaten_111[[#This Row],[NotionalFinalExchangeLU]],NotionalFinalExchangeLookup,2,FALSE),"")</f>
        <v>N</v>
      </c>
      <c r="AD94" s="2" t="str">
        <f>IF(Tabelle_ExterneDaten_111[[#This Row],[NotionalAmortizingExchangeLU]]&lt;&gt;"",VLOOKUP(Tabelle_ExterneDaten_111[[#This Row],[NotionalAmortizingExchangeLU]],NotionalAmortizingExchangeLookup,2,FALSE),"")</f>
        <v/>
      </c>
      <c r="AE94" s="2" t="str">
        <f>IF(Tabelle_ExterneDaten_111[[#This Row],[FXResetForeignCurrencyLU]]&lt;&gt;"",VLOOKUP(Tabelle_ExterneDaten_111[[#This Row],[FXResetForeignCurrencyLU]],FXResetForeignCurrencyLookup,2,FALSE),"")</f>
        <v/>
      </c>
      <c r="AF94" s="2" t="str">
        <f>IF(Tabelle_ExterneDaten_111[[#This Row],[FXResetFXIndexLU]]&lt;&gt;"",VLOOKUP(Tabelle_ExterneDaten_111[[#This Row],[FXResetFXIndexLU]],FXResetFXIndexLookup,2,FALSE),"")</f>
        <v/>
      </c>
      <c r="AG94" s="2" t="str">
        <f>IF(Tabelle_ExterneDaten_111[[#This Row],[FloatingLegIndexNameLU]]&lt;&gt;"",VLOOKUP(Tabelle_ExterneDaten_111[[#This Row],[FloatingLegIndexNameLU]],FloatingLegIndexNameLookup,2,FALSE),"")</f>
        <v/>
      </c>
      <c r="AH94" s="2" t="str">
        <f>IF(Tabelle_ExterneDaten_111[[#This Row],[FloatingLegIsInArrearsLU]]&lt;&gt;"",VLOOKUP(Tabelle_ExterneDaten_111[[#This Row],[FloatingLegIsInArrearsLU]],FloatingLegIsInArrearsLookup,2,FALSE),"")</f>
        <v/>
      </c>
      <c r="AI94" s="2" t="str">
        <f>IF(Tabelle_ExterneDaten_111[[#This Row],[FloatingLegIsAveragedLU]]&lt;&gt;"",VLOOKUP(Tabelle_ExterneDaten_111[[#This Row],[FloatingLegIsAveragedLU]],FloatingLegIsAveragedLookup,2,FALSE),"")</f>
        <v/>
      </c>
      <c r="AJ94" s="2" t="str">
        <f>IF(Tabelle_ExterneDaten_111[[#This Row],[FloatingLegIsNotResettingXCCYLU]]&lt;&gt;"",VLOOKUP(Tabelle_ExterneDaten_111[[#This Row],[FloatingLegIsNotResettingXCCYLU]],FloatingLegIsNotResettingXCCYLookup,2,FALSE),"")</f>
        <v/>
      </c>
    </row>
    <row r="95" spans="2:36" x14ac:dyDescent="0.25">
      <c r="B95" s="2">
        <v>94</v>
      </c>
      <c r="C95" s="2" t="s">
        <v>516</v>
      </c>
      <c r="D95" s="2" t="s">
        <v>43</v>
      </c>
      <c r="E95" s="2" t="s">
        <v>91</v>
      </c>
      <c r="F95" s="2" t="s">
        <v>21</v>
      </c>
      <c r="G95" s="2" t="s">
        <v>95</v>
      </c>
      <c r="H95" s="2" t="s">
        <v>99</v>
      </c>
      <c r="I95" s="2" t="s">
        <v>575</v>
      </c>
      <c r="J95" s="2" t="s">
        <v>575</v>
      </c>
      <c r="K95" s="2"/>
      <c r="L95" s="2"/>
      <c r="M95" s="2"/>
      <c r="N95" s="2"/>
      <c r="O95" s="2"/>
      <c r="P95" s="2" t="s">
        <v>105</v>
      </c>
      <c r="Q95" s="2" t="s">
        <v>42</v>
      </c>
      <c r="R95" s="2">
        <v>2</v>
      </c>
      <c r="S95" s="2"/>
      <c r="T95" s="2"/>
      <c r="U95" s="2"/>
      <c r="V95" s="2" t="e">
        <f>IF(Tabelle_ExterneDaten_111[[#This Row],[TradeIdLU]]&lt;&gt;"",VLOOKUP(Tabelle_ExterneDaten_111[[#This Row],[TradeIdLU]],TradeIdLookup,2,FALSE),"")</f>
        <v>#N/A</v>
      </c>
      <c r="W95" s="2" t="str">
        <f>IF(Tabelle_ExterneDaten_111[[#This Row],[PayerLU]]&lt;&gt;"",VLOOKUP(Tabelle_ExterneDaten_111[[#This Row],[PayerLU]],PayerLookup,2,FALSE),"")</f>
        <v>TRUE</v>
      </c>
      <c r="X95" s="2" t="str">
        <f>IF(Tabelle_ExterneDaten_111[[#This Row],[LegTypeLU]]&lt;&gt;"",VLOOKUP(Tabelle_ExterneDaten_111[[#This Row],[LegTypeLU]],LegTypeLookup,2,FALSE),"")</f>
        <v>Floating</v>
      </c>
      <c r="Y95" s="2" t="str">
        <f>IF(Tabelle_ExterneDaten_111[[#This Row],[CurrencyLU]]&lt;&gt;"",VLOOKUP(Tabelle_ExterneDaten_111[[#This Row],[CurrencyLU]],CurrencyLookup,2,FALSE),"")</f>
        <v>EUR</v>
      </c>
      <c r="Z95" s="2" t="str">
        <f>IF(Tabelle_ExterneDaten_111[[#This Row],[PaymentConventionLU]]&lt;&gt;"",VLOOKUP(Tabelle_ExterneDaten_111[[#This Row],[PaymentConventionLU]],PaymentConventionLookup,2,FALSE),"")</f>
        <v>MF</v>
      </c>
      <c r="AA95" s="2" t="str">
        <f>IF(Tabelle_ExterneDaten_111[[#This Row],[DayCounterLU]]&lt;&gt;"",VLOOKUP(Tabelle_ExterneDaten_111[[#This Row],[DayCounterLU]],DayCounterLookup,2,FALSE),"")</f>
        <v>A360</v>
      </c>
      <c r="AB95" s="2" t="str">
        <f>IF(Tabelle_ExterneDaten_111[[#This Row],[NotionalInitialExchangeLU]]&lt;&gt;"",VLOOKUP(Tabelle_ExterneDaten_111[[#This Row],[NotionalInitialExchangeLU]],NotionalInitialExchangeLookup,2,FALSE),"")</f>
        <v>N</v>
      </c>
      <c r="AC95" s="2" t="str">
        <f>IF(Tabelle_ExterneDaten_111[[#This Row],[NotionalFinalExchangeLU]]&lt;&gt;"",VLOOKUP(Tabelle_ExterneDaten_111[[#This Row],[NotionalFinalExchangeLU]],NotionalFinalExchangeLookup,2,FALSE),"")</f>
        <v>N</v>
      </c>
      <c r="AD95" s="2" t="str">
        <f>IF(Tabelle_ExterneDaten_111[[#This Row],[NotionalAmortizingExchangeLU]]&lt;&gt;"",VLOOKUP(Tabelle_ExterneDaten_111[[#This Row],[NotionalAmortizingExchangeLU]],NotionalAmortizingExchangeLookup,2,FALSE),"")</f>
        <v/>
      </c>
      <c r="AE95" s="2" t="str">
        <f>IF(Tabelle_ExterneDaten_111[[#This Row],[FXResetForeignCurrencyLU]]&lt;&gt;"",VLOOKUP(Tabelle_ExterneDaten_111[[#This Row],[FXResetForeignCurrencyLU]],FXResetForeignCurrencyLookup,2,FALSE),"")</f>
        <v/>
      </c>
      <c r="AF95" s="2" t="str">
        <f>IF(Tabelle_ExterneDaten_111[[#This Row],[FXResetFXIndexLU]]&lt;&gt;"",VLOOKUP(Tabelle_ExterneDaten_111[[#This Row],[FXResetFXIndexLU]],FXResetFXIndexLookup,2,FALSE),"")</f>
        <v/>
      </c>
      <c r="AG95" s="2" t="str">
        <f>IF(Tabelle_ExterneDaten_111[[#This Row],[FloatingLegIndexNameLU]]&lt;&gt;"",VLOOKUP(Tabelle_ExterneDaten_111[[#This Row],[FloatingLegIndexNameLU]],FloatingLegIndexNameLookup,2,FALSE),"")</f>
        <v>EUR-EURIBOR-6M</v>
      </c>
      <c r="AH95" s="2" t="str">
        <f>IF(Tabelle_ExterneDaten_111[[#This Row],[FloatingLegIsInArrearsLU]]&lt;&gt;"",VLOOKUP(Tabelle_ExterneDaten_111[[#This Row],[FloatingLegIsInArrearsLU]],FloatingLegIsInArrearsLookup,2,FALSE),"")</f>
        <v>FALSE</v>
      </c>
      <c r="AI95" s="2" t="str">
        <f>IF(Tabelle_ExterneDaten_111[[#This Row],[FloatingLegIsAveragedLU]]&lt;&gt;"",VLOOKUP(Tabelle_ExterneDaten_111[[#This Row],[FloatingLegIsAveragedLU]],FloatingLegIsAveragedLookup,2,FALSE),"")</f>
        <v/>
      </c>
      <c r="AJ95" s="2" t="str">
        <f>IF(Tabelle_ExterneDaten_111[[#This Row],[FloatingLegIsNotResettingXCCYLU]]&lt;&gt;"",VLOOKUP(Tabelle_ExterneDaten_111[[#This Row],[FloatingLegIsNotResettingXCCYLU]],FloatingLegIsNotResettingXCCYLookup,2,FALSE),"")</f>
        <v/>
      </c>
    </row>
    <row r="96" spans="2:36" x14ac:dyDescent="0.25">
      <c r="B96" s="2">
        <v>95</v>
      </c>
      <c r="C96" s="2" t="s">
        <v>520</v>
      </c>
      <c r="D96" s="2" t="s">
        <v>43</v>
      </c>
      <c r="E96" s="2" t="s">
        <v>91</v>
      </c>
      <c r="F96" s="2" t="s">
        <v>21</v>
      </c>
      <c r="G96" s="2" t="s">
        <v>95</v>
      </c>
      <c r="H96" s="2" t="s">
        <v>99</v>
      </c>
      <c r="I96" s="2" t="s">
        <v>575</v>
      </c>
      <c r="J96" s="2" t="s">
        <v>575</v>
      </c>
      <c r="K96" s="2"/>
      <c r="L96" s="2"/>
      <c r="M96" s="2"/>
      <c r="N96" s="2"/>
      <c r="O96" s="2"/>
      <c r="P96" s="2" t="s">
        <v>104</v>
      </c>
      <c r="Q96" s="2" t="s">
        <v>42</v>
      </c>
      <c r="R96" s="2">
        <v>2</v>
      </c>
      <c r="S96" s="2"/>
      <c r="T96" s="2"/>
      <c r="U96" s="2"/>
      <c r="V96" s="2" t="e">
        <f>IF(Tabelle_ExterneDaten_111[[#This Row],[TradeIdLU]]&lt;&gt;"",VLOOKUP(Tabelle_ExterneDaten_111[[#This Row],[TradeIdLU]],TradeIdLookup,2,FALSE),"")</f>
        <v>#N/A</v>
      </c>
      <c r="W96" s="2" t="str">
        <f>IF(Tabelle_ExterneDaten_111[[#This Row],[PayerLU]]&lt;&gt;"",VLOOKUP(Tabelle_ExterneDaten_111[[#This Row],[PayerLU]],PayerLookup,2,FALSE),"")</f>
        <v>TRUE</v>
      </c>
      <c r="X96" s="2" t="str">
        <f>IF(Tabelle_ExterneDaten_111[[#This Row],[LegTypeLU]]&lt;&gt;"",VLOOKUP(Tabelle_ExterneDaten_111[[#This Row],[LegTypeLU]],LegTypeLookup,2,FALSE),"")</f>
        <v>Floating</v>
      </c>
      <c r="Y96" s="2" t="str">
        <f>IF(Tabelle_ExterneDaten_111[[#This Row],[CurrencyLU]]&lt;&gt;"",VLOOKUP(Tabelle_ExterneDaten_111[[#This Row],[CurrencyLU]],CurrencyLookup,2,FALSE),"")</f>
        <v>EUR</v>
      </c>
      <c r="Z96" s="2" t="str">
        <f>IF(Tabelle_ExterneDaten_111[[#This Row],[PaymentConventionLU]]&lt;&gt;"",VLOOKUP(Tabelle_ExterneDaten_111[[#This Row],[PaymentConventionLU]],PaymentConventionLookup,2,FALSE),"")</f>
        <v>MF</v>
      </c>
      <c r="AA96" s="2" t="str">
        <f>IF(Tabelle_ExterneDaten_111[[#This Row],[DayCounterLU]]&lt;&gt;"",VLOOKUP(Tabelle_ExterneDaten_111[[#This Row],[DayCounterLU]],DayCounterLookup,2,FALSE),"")</f>
        <v>A360</v>
      </c>
      <c r="AB96" s="2" t="str">
        <f>IF(Tabelle_ExterneDaten_111[[#This Row],[NotionalInitialExchangeLU]]&lt;&gt;"",VLOOKUP(Tabelle_ExterneDaten_111[[#This Row],[NotionalInitialExchangeLU]],NotionalInitialExchangeLookup,2,FALSE),"")</f>
        <v>N</v>
      </c>
      <c r="AC96" s="2" t="str">
        <f>IF(Tabelle_ExterneDaten_111[[#This Row],[NotionalFinalExchangeLU]]&lt;&gt;"",VLOOKUP(Tabelle_ExterneDaten_111[[#This Row],[NotionalFinalExchangeLU]],NotionalFinalExchangeLookup,2,FALSE),"")</f>
        <v>N</v>
      </c>
      <c r="AD96" s="2" t="str">
        <f>IF(Tabelle_ExterneDaten_111[[#This Row],[NotionalAmortizingExchangeLU]]&lt;&gt;"",VLOOKUP(Tabelle_ExterneDaten_111[[#This Row],[NotionalAmortizingExchangeLU]],NotionalAmortizingExchangeLookup,2,FALSE),"")</f>
        <v/>
      </c>
      <c r="AE96" s="2" t="str">
        <f>IF(Tabelle_ExterneDaten_111[[#This Row],[FXResetForeignCurrencyLU]]&lt;&gt;"",VLOOKUP(Tabelle_ExterneDaten_111[[#This Row],[FXResetForeignCurrencyLU]],FXResetForeignCurrencyLookup,2,FALSE),"")</f>
        <v/>
      </c>
      <c r="AF96" s="2" t="str">
        <f>IF(Tabelle_ExterneDaten_111[[#This Row],[FXResetFXIndexLU]]&lt;&gt;"",VLOOKUP(Tabelle_ExterneDaten_111[[#This Row],[FXResetFXIndexLU]],FXResetFXIndexLookup,2,FALSE),"")</f>
        <v/>
      </c>
      <c r="AG96" s="2" t="str">
        <f>IF(Tabelle_ExterneDaten_111[[#This Row],[FloatingLegIndexNameLU]]&lt;&gt;"",VLOOKUP(Tabelle_ExterneDaten_111[[#This Row],[FloatingLegIndexNameLU]],FloatingLegIndexNameLookup,2,FALSE),"")</f>
        <v>EUR-EURIBOR-3M</v>
      </c>
      <c r="AH96" s="2" t="str">
        <f>IF(Tabelle_ExterneDaten_111[[#This Row],[FloatingLegIsInArrearsLU]]&lt;&gt;"",VLOOKUP(Tabelle_ExterneDaten_111[[#This Row],[FloatingLegIsInArrearsLU]],FloatingLegIsInArrearsLookup,2,FALSE),"")</f>
        <v>FALSE</v>
      </c>
      <c r="AI96" s="2" t="str">
        <f>IF(Tabelle_ExterneDaten_111[[#This Row],[FloatingLegIsAveragedLU]]&lt;&gt;"",VLOOKUP(Tabelle_ExterneDaten_111[[#This Row],[FloatingLegIsAveragedLU]],FloatingLegIsAveragedLookup,2,FALSE),"")</f>
        <v/>
      </c>
      <c r="AJ96" s="2" t="str">
        <f>IF(Tabelle_ExterneDaten_111[[#This Row],[FloatingLegIsNotResettingXCCYLU]]&lt;&gt;"",VLOOKUP(Tabelle_ExterneDaten_111[[#This Row],[FloatingLegIsNotResettingXCCYLU]],FloatingLegIsNotResettingXCCYLookup,2,FALSE),"")</f>
        <v/>
      </c>
    </row>
    <row r="97" spans="2:36" x14ac:dyDescent="0.25">
      <c r="B97" s="2">
        <v>96</v>
      </c>
      <c r="C97" s="2" t="s">
        <v>520</v>
      </c>
      <c r="D97" s="2" t="s">
        <v>42</v>
      </c>
      <c r="E97" s="2" t="s">
        <v>90</v>
      </c>
      <c r="F97" s="2" t="s">
        <v>21</v>
      </c>
      <c r="G97" s="2" t="s">
        <v>93</v>
      </c>
      <c r="H97" s="2" t="s">
        <v>102</v>
      </c>
      <c r="I97" s="2" t="s">
        <v>575</v>
      </c>
      <c r="J97" s="2" t="s">
        <v>575</v>
      </c>
      <c r="K97" s="2"/>
      <c r="L97" s="2"/>
      <c r="M97" s="2"/>
      <c r="N97" s="2"/>
      <c r="O97" s="2"/>
      <c r="P97" s="2"/>
      <c r="Q97" s="2"/>
      <c r="R97" s="2"/>
      <c r="S97" s="2"/>
      <c r="T97" s="2"/>
      <c r="U97" s="2"/>
      <c r="V97" s="2" t="e">
        <f>IF(Tabelle_ExterneDaten_111[[#This Row],[TradeIdLU]]&lt;&gt;"",VLOOKUP(Tabelle_ExterneDaten_111[[#This Row],[TradeIdLU]],TradeIdLookup,2,FALSE),"")</f>
        <v>#N/A</v>
      </c>
      <c r="W97" s="2" t="str">
        <f>IF(Tabelle_ExterneDaten_111[[#This Row],[PayerLU]]&lt;&gt;"",VLOOKUP(Tabelle_ExterneDaten_111[[#This Row],[PayerLU]],PayerLookup,2,FALSE),"")</f>
        <v>FALSE</v>
      </c>
      <c r="X97" s="2" t="str">
        <f>IF(Tabelle_ExterneDaten_111[[#This Row],[LegTypeLU]]&lt;&gt;"",VLOOKUP(Tabelle_ExterneDaten_111[[#This Row],[LegTypeLU]],LegTypeLookup,2,FALSE),"")</f>
        <v>Fixed</v>
      </c>
      <c r="Y97" s="2" t="str">
        <f>IF(Tabelle_ExterneDaten_111[[#This Row],[CurrencyLU]]&lt;&gt;"",VLOOKUP(Tabelle_ExterneDaten_111[[#This Row],[CurrencyLU]],CurrencyLookup,2,FALSE),"")</f>
        <v>EUR</v>
      </c>
      <c r="Z97" s="2" t="str">
        <f>IF(Tabelle_ExterneDaten_111[[#This Row],[PaymentConventionLU]]&lt;&gt;"",VLOOKUP(Tabelle_ExterneDaten_111[[#This Row],[PaymentConventionLU]],PaymentConventionLookup,2,FALSE),"")</f>
        <v>F</v>
      </c>
      <c r="AA97" s="2" t="str">
        <f>IF(Tabelle_ExterneDaten_111[[#This Row],[DayCounterLU]]&lt;&gt;"",VLOOKUP(Tabelle_ExterneDaten_111[[#This Row],[DayCounterLU]],DayCounterLookup,2,FALSE),"")</f>
        <v>ACT/ACT</v>
      </c>
      <c r="AB97" s="2" t="str">
        <f>IF(Tabelle_ExterneDaten_111[[#This Row],[NotionalInitialExchangeLU]]&lt;&gt;"",VLOOKUP(Tabelle_ExterneDaten_111[[#This Row],[NotionalInitialExchangeLU]],NotionalInitialExchangeLookup,2,FALSE),"")</f>
        <v>N</v>
      </c>
      <c r="AC97" s="2" t="str">
        <f>IF(Tabelle_ExterneDaten_111[[#This Row],[NotionalFinalExchangeLU]]&lt;&gt;"",VLOOKUP(Tabelle_ExterneDaten_111[[#This Row],[NotionalFinalExchangeLU]],NotionalFinalExchangeLookup,2,FALSE),"")</f>
        <v>N</v>
      </c>
      <c r="AD97" s="2" t="str">
        <f>IF(Tabelle_ExterneDaten_111[[#This Row],[NotionalAmortizingExchangeLU]]&lt;&gt;"",VLOOKUP(Tabelle_ExterneDaten_111[[#This Row],[NotionalAmortizingExchangeLU]],NotionalAmortizingExchangeLookup,2,FALSE),"")</f>
        <v/>
      </c>
      <c r="AE97" s="2" t="str">
        <f>IF(Tabelle_ExterneDaten_111[[#This Row],[FXResetForeignCurrencyLU]]&lt;&gt;"",VLOOKUP(Tabelle_ExterneDaten_111[[#This Row],[FXResetForeignCurrencyLU]],FXResetForeignCurrencyLookup,2,FALSE),"")</f>
        <v/>
      </c>
      <c r="AF97" s="2" t="str">
        <f>IF(Tabelle_ExterneDaten_111[[#This Row],[FXResetFXIndexLU]]&lt;&gt;"",VLOOKUP(Tabelle_ExterneDaten_111[[#This Row],[FXResetFXIndexLU]],FXResetFXIndexLookup,2,FALSE),"")</f>
        <v/>
      </c>
      <c r="AG97" s="2" t="str">
        <f>IF(Tabelle_ExterneDaten_111[[#This Row],[FloatingLegIndexNameLU]]&lt;&gt;"",VLOOKUP(Tabelle_ExterneDaten_111[[#This Row],[FloatingLegIndexNameLU]],FloatingLegIndexNameLookup,2,FALSE),"")</f>
        <v/>
      </c>
      <c r="AH97" s="2" t="str">
        <f>IF(Tabelle_ExterneDaten_111[[#This Row],[FloatingLegIsInArrearsLU]]&lt;&gt;"",VLOOKUP(Tabelle_ExterneDaten_111[[#This Row],[FloatingLegIsInArrearsLU]],FloatingLegIsInArrearsLookup,2,FALSE),"")</f>
        <v/>
      </c>
      <c r="AI97" s="2" t="str">
        <f>IF(Tabelle_ExterneDaten_111[[#This Row],[FloatingLegIsAveragedLU]]&lt;&gt;"",VLOOKUP(Tabelle_ExterneDaten_111[[#This Row],[FloatingLegIsAveragedLU]],FloatingLegIsAveragedLookup,2,FALSE),"")</f>
        <v/>
      </c>
      <c r="AJ97" s="2" t="str">
        <f>IF(Tabelle_ExterneDaten_111[[#This Row],[FloatingLegIsNotResettingXCCYLU]]&lt;&gt;"",VLOOKUP(Tabelle_ExterneDaten_111[[#This Row],[FloatingLegIsNotResettingXCCYLU]],FloatingLegIsNotResettingXCCYLookup,2,FALSE),"")</f>
        <v/>
      </c>
    </row>
    <row r="98" spans="2:36" x14ac:dyDescent="0.25">
      <c r="B98" s="2">
        <v>97</v>
      </c>
      <c r="C98" s="2" t="s">
        <v>522</v>
      </c>
      <c r="D98" s="2" t="s">
        <v>43</v>
      </c>
      <c r="E98" s="2" t="s">
        <v>91</v>
      </c>
      <c r="F98" s="2" t="s">
        <v>21</v>
      </c>
      <c r="G98" s="2" t="s">
        <v>95</v>
      </c>
      <c r="H98" s="2" t="s">
        <v>99</v>
      </c>
      <c r="I98" s="2" t="s">
        <v>575</v>
      </c>
      <c r="J98" s="2" t="s">
        <v>575</v>
      </c>
      <c r="K98" s="2"/>
      <c r="L98" s="2"/>
      <c r="M98" s="2"/>
      <c r="N98" s="2"/>
      <c r="O98" s="2"/>
      <c r="P98" s="2" t="s">
        <v>104</v>
      </c>
      <c r="Q98" s="2" t="s">
        <v>42</v>
      </c>
      <c r="R98" s="2">
        <v>2</v>
      </c>
      <c r="S98" s="2"/>
      <c r="T98" s="2"/>
      <c r="U98" s="2"/>
      <c r="V98" s="2" t="e">
        <f>IF(Tabelle_ExterneDaten_111[[#This Row],[TradeIdLU]]&lt;&gt;"",VLOOKUP(Tabelle_ExterneDaten_111[[#This Row],[TradeIdLU]],TradeIdLookup,2,FALSE),"")</f>
        <v>#N/A</v>
      </c>
      <c r="W98" s="2" t="str">
        <f>IF(Tabelle_ExterneDaten_111[[#This Row],[PayerLU]]&lt;&gt;"",VLOOKUP(Tabelle_ExterneDaten_111[[#This Row],[PayerLU]],PayerLookup,2,FALSE),"")</f>
        <v>TRUE</v>
      </c>
      <c r="X98" s="2" t="str">
        <f>IF(Tabelle_ExterneDaten_111[[#This Row],[LegTypeLU]]&lt;&gt;"",VLOOKUP(Tabelle_ExterneDaten_111[[#This Row],[LegTypeLU]],LegTypeLookup,2,FALSE),"")</f>
        <v>Floating</v>
      </c>
      <c r="Y98" s="2" t="str">
        <f>IF(Tabelle_ExterneDaten_111[[#This Row],[CurrencyLU]]&lt;&gt;"",VLOOKUP(Tabelle_ExterneDaten_111[[#This Row],[CurrencyLU]],CurrencyLookup,2,FALSE),"")</f>
        <v>EUR</v>
      </c>
      <c r="Z98" s="2" t="str">
        <f>IF(Tabelle_ExterneDaten_111[[#This Row],[PaymentConventionLU]]&lt;&gt;"",VLOOKUP(Tabelle_ExterneDaten_111[[#This Row],[PaymentConventionLU]],PaymentConventionLookup,2,FALSE),"")</f>
        <v>MF</v>
      </c>
      <c r="AA98" s="2" t="str">
        <f>IF(Tabelle_ExterneDaten_111[[#This Row],[DayCounterLU]]&lt;&gt;"",VLOOKUP(Tabelle_ExterneDaten_111[[#This Row],[DayCounterLU]],DayCounterLookup,2,FALSE),"")</f>
        <v>A360</v>
      </c>
      <c r="AB98" s="2" t="str">
        <f>IF(Tabelle_ExterneDaten_111[[#This Row],[NotionalInitialExchangeLU]]&lt;&gt;"",VLOOKUP(Tabelle_ExterneDaten_111[[#This Row],[NotionalInitialExchangeLU]],NotionalInitialExchangeLookup,2,FALSE),"")</f>
        <v>N</v>
      </c>
      <c r="AC98" s="2" t="str">
        <f>IF(Tabelle_ExterneDaten_111[[#This Row],[NotionalFinalExchangeLU]]&lt;&gt;"",VLOOKUP(Tabelle_ExterneDaten_111[[#This Row],[NotionalFinalExchangeLU]],NotionalFinalExchangeLookup,2,FALSE),"")</f>
        <v>N</v>
      </c>
      <c r="AD98" s="2" t="str">
        <f>IF(Tabelle_ExterneDaten_111[[#This Row],[NotionalAmortizingExchangeLU]]&lt;&gt;"",VLOOKUP(Tabelle_ExterneDaten_111[[#This Row],[NotionalAmortizingExchangeLU]],NotionalAmortizingExchangeLookup,2,FALSE),"")</f>
        <v/>
      </c>
      <c r="AE98" s="2" t="str">
        <f>IF(Tabelle_ExterneDaten_111[[#This Row],[FXResetForeignCurrencyLU]]&lt;&gt;"",VLOOKUP(Tabelle_ExterneDaten_111[[#This Row],[FXResetForeignCurrencyLU]],FXResetForeignCurrencyLookup,2,FALSE),"")</f>
        <v/>
      </c>
      <c r="AF98" s="2" t="str">
        <f>IF(Tabelle_ExterneDaten_111[[#This Row],[FXResetFXIndexLU]]&lt;&gt;"",VLOOKUP(Tabelle_ExterneDaten_111[[#This Row],[FXResetFXIndexLU]],FXResetFXIndexLookup,2,FALSE),"")</f>
        <v/>
      </c>
      <c r="AG98" s="2" t="str">
        <f>IF(Tabelle_ExterneDaten_111[[#This Row],[FloatingLegIndexNameLU]]&lt;&gt;"",VLOOKUP(Tabelle_ExterneDaten_111[[#This Row],[FloatingLegIndexNameLU]],FloatingLegIndexNameLookup,2,FALSE),"")</f>
        <v>EUR-EURIBOR-3M</v>
      </c>
      <c r="AH98" s="2" t="str">
        <f>IF(Tabelle_ExterneDaten_111[[#This Row],[FloatingLegIsInArrearsLU]]&lt;&gt;"",VLOOKUP(Tabelle_ExterneDaten_111[[#This Row],[FloatingLegIsInArrearsLU]],FloatingLegIsInArrearsLookup,2,FALSE),"")</f>
        <v>FALSE</v>
      </c>
      <c r="AI98" s="2" t="str">
        <f>IF(Tabelle_ExterneDaten_111[[#This Row],[FloatingLegIsAveragedLU]]&lt;&gt;"",VLOOKUP(Tabelle_ExterneDaten_111[[#This Row],[FloatingLegIsAveragedLU]],FloatingLegIsAveragedLookup,2,FALSE),"")</f>
        <v/>
      </c>
      <c r="AJ98" s="2" t="str">
        <f>IF(Tabelle_ExterneDaten_111[[#This Row],[FloatingLegIsNotResettingXCCYLU]]&lt;&gt;"",VLOOKUP(Tabelle_ExterneDaten_111[[#This Row],[FloatingLegIsNotResettingXCCYLU]],FloatingLegIsNotResettingXCCYLookup,2,FALSE),"")</f>
        <v/>
      </c>
    </row>
    <row r="99" spans="2:36" x14ac:dyDescent="0.25">
      <c r="B99" s="2">
        <v>98</v>
      </c>
      <c r="C99" s="2" t="s">
        <v>522</v>
      </c>
      <c r="D99" s="2" t="s">
        <v>42</v>
      </c>
      <c r="E99" s="2" t="s">
        <v>90</v>
      </c>
      <c r="F99" s="2" t="s">
        <v>21</v>
      </c>
      <c r="G99" s="2" t="s">
        <v>93</v>
      </c>
      <c r="H99" s="2" t="s">
        <v>102</v>
      </c>
      <c r="I99" s="2" t="s">
        <v>575</v>
      </c>
      <c r="J99" s="2" t="s">
        <v>575</v>
      </c>
      <c r="K99" s="2"/>
      <c r="L99" s="2"/>
      <c r="M99" s="2"/>
      <c r="N99" s="2"/>
      <c r="O99" s="2"/>
      <c r="P99" s="2"/>
      <c r="Q99" s="2"/>
      <c r="R99" s="2"/>
      <c r="S99" s="2"/>
      <c r="T99" s="2"/>
      <c r="U99" s="2"/>
      <c r="V99" s="2" t="e">
        <f>IF(Tabelle_ExterneDaten_111[[#This Row],[TradeIdLU]]&lt;&gt;"",VLOOKUP(Tabelle_ExterneDaten_111[[#This Row],[TradeIdLU]],TradeIdLookup,2,FALSE),"")</f>
        <v>#N/A</v>
      </c>
      <c r="W99" s="2" t="str">
        <f>IF(Tabelle_ExterneDaten_111[[#This Row],[PayerLU]]&lt;&gt;"",VLOOKUP(Tabelle_ExterneDaten_111[[#This Row],[PayerLU]],PayerLookup,2,FALSE),"")</f>
        <v>FALSE</v>
      </c>
      <c r="X99" s="2" t="str">
        <f>IF(Tabelle_ExterneDaten_111[[#This Row],[LegTypeLU]]&lt;&gt;"",VLOOKUP(Tabelle_ExterneDaten_111[[#This Row],[LegTypeLU]],LegTypeLookup,2,FALSE),"")</f>
        <v>Fixed</v>
      </c>
      <c r="Y99" s="2" t="str">
        <f>IF(Tabelle_ExterneDaten_111[[#This Row],[CurrencyLU]]&lt;&gt;"",VLOOKUP(Tabelle_ExterneDaten_111[[#This Row],[CurrencyLU]],CurrencyLookup,2,FALSE),"")</f>
        <v>EUR</v>
      </c>
      <c r="Z99" s="2" t="str">
        <f>IF(Tabelle_ExterneDaten_111[[#This Row],[PaymentConventionLU]]&lt;&gt;"",VLOOKUP(Tabelle_ExterneDaten_111[[#This Row],[PaymentConventionLU]],PaymentConventionLookup,2,FALSE),"")</f>
        <v>F</v>
      </c>
      <c r="AA99" s="2" t="str">
        <f>IF(Tabelle_ExterneDaten_111[[#This Row],[DayCounterLU]]&lt;&gt;"",VLOOKUP(Tabelle_ExterneDaten_111[[#This Row],[DayCounterLU]],DayCounterLookup,2,FALSE),"")</f>
        <v>ACT/ACT</v>
      </c>
      <c r="AB99" s="2" t="str">
        <f>IF(Tabelle_ExterneDaten_111[[#This Row],[NotionalInitialExchangeLU]]&lt;&gt;"",VLOOKUP(Tabelle_ExterneDaten_111[[#This Row],[NotionalInitialExchangeLU]],NotionalInitialExchangeLookup,2,FALSE),"")</f>
        <v>N</v>
      </c>
      <c r="AC99" s="2" t="str">
        <f>IF(Tabelle_ExterneDaten_111[[#This Row],[NotionalFinalExchangeLU]]&lt;&gt;"",VLOOKUP(Tabelle_ExterneDaten_111[[#This Row],[NotionalFinalExchangeLU]],NotionalFinalExchangeLookup,2,FALSE),"")</f>
        <v>N</v>
      </c>
      <c r="AD99" s="2" t="str">
        <f>IF(Tabelle_ExterneDaten_111[[#This Row],[NotionalAmortizingExchangeLU]]&lt;&gt;"",VLOOKUP(Tabelle_ExterneDaten_111[[#This Row],[NotionalAmortizingExchangeLU]],NotionalAmortizingExchangeLookup,2,FALSE),"")</f>
        <v/>
      </c>
      <c r="AE99" s="2" t="str">
        <f>IF(Tabelle_ExterneDaten_111[[#This Row],[FXResetForeignCurrencyLU]]&lt;&gt;"",VLOOKUP(Tabelle_ExterneDaten_111[[#This Row],[FXResetForeignCurrencyLU]],FXResetForeignCurrencyLookup,2,FALSE),"")</f>
        <v/>
      </c>
      <c r="AF99" s="2" t="str">
        <f>IF(Tabelle_ExterneDaten_111[[#This Row],[FXResetFXIndexLU]]&lt;&gt;"",VLOOKUP(Tabelle_ExterneDaten_111[[#This Row],[FXResetFXIndexLU]],FXResetFXIndexLookup,2,FALSE),"")</f>
        <v/>
      </c>
      <c r="AG99" s="2" t="str">
        <f>IF(Tabelle_ExterneDaten_111[[#This Row],[FloatingLegIndexNameLU]]&lt;&gt;"",VLOOKUP(Tabelle_ExterneDaten_111[[#This Row],[FloatingLegIndexNameLU]],FloatingLegIndexNameLookup,2,FALSE),"")</f>
        <v/>
      </c>
      <c r="AH99" s="2" t="str">
        <f>IF(Tabelle_ExterneDaten_111[[#This Row],[FloatingLegIsInArrearsLU]]&lt;&gt;"",VLOOKUP(Tabelle_ExterneDaten_111[[#This Row],[FloatingLegIsInArrearsLU]],FloatingLegIsInArrearsLookup,2,FALSE),"")</f>
        <v/>
      </c>
      <c r="AI99" s="2" t="str">
        <f>IF(Tabelle_ExterneDaten_111[[#This Row],[FloatingLegIsAveragedLU]]&lt;&gt;"",VLOOKUP(Tabelle_ExterneDaten_111[[#This Row],[FloatingLegIsAveragedLU]],FloatingLegIsAveragedLookup,2,FALSE),"")</f>
        <v/>
      </c>
      <c r="AJ99" s="2" t="str">
        <f>IF(Tabelle_ExterneDaten_111[[#This Row],[FloatingLegIsNotResettingXCCYLU]]&lt;&gt;"",VLOOKUP(Tabelle_ExterneDaten_111[[#This Row],[FloatingLegIsNotResettingXCCYLU]],FloatingLegIsNotResettingXCCYLookup,2,FALSE),"")</f>
        <v/>
      </c>
    </row>
    <row r="100" spans="2:36" x14ac:dyDescent="0.25">
      <c r="B100" s="2">
        <v>99</v>
      </c>
      <c r="C100" s="2" t="s">
        <v>524</v>
      </c>
      <c r="D100" s="2" t="s">
        <v>43</v>
      </c>
      <c r="E100" s="2" t="s">
        <v>91</v>
      </c>
      <c r="F100" s="2" t="s">
        <v>21</v>
      </c>
      <c r="G100" s="2" t="s">
        <v>95</v>
      </c>
      <c r="H100" s="2" t="s">
        <v>99</v>
      </c>
      <c r="I100" s="2" t="s">
        <v>575</v>
      </c>
      <c r="J100" s="2" t="s">
        <v>575</v>
      </c>
      <c r="K100" s="2"/>
      <c r="L100" s="2"/>
      <c r="M100" s="2"/>
      <c r="N100" s="2"/>
      <c r="O100" s="2"/>
      <c r="P100" s="2" t="s">
        <v>104</v>
      </c>
      <c r="Q100" s="2" t="s">
        <v>42</v>
      </c>
      <c r="R100" s="2">
        <v>2</v>
      </c>
      <c r="S100" s="2"/>
      <c r="T100" s="2"/>
      <c r="U100" s="2"/>
      <c r="V100" s="2" t="e">
        <f>IF(Tabelle_ExterneDaten_111[[#This Row],[TradeIdLU]]&lt;&gt;"",VLOOKUP(Tabelle_ExterneDaten_111[[#This Row],[TradeIdLU]],TradeIdLookup,2,FALSE),"")</f>
        <v>#N/A</v>
      </c>
      <c r="W100" s="2" t="str">
        <f>IF(Tabelle_ExterneDaten_111[[#This Row],[PayerLU]]&lt;&gt;"",VLOOKUP(Tabelle_ExterneDaten_111[[#This Row],[PayerLU]],PayerLookup,2,FALSE),"")</f>
        <v>TRUE</v>
      </c>
      <c r="X100" s="2" t="str">
        <f>IF(Tabelle_ExterneDaten_111[[#This Row],[LegTypeLU]]&lt;&gt;"",VLOOKUP(Tabelle_ExterneDaten_111[[#This Row],[LegTypeLU]],LegTypeLookup,2,FALSE),"")</f>
        <v>Floating</v>
      </c>
      <c r="Y100" s="2" t="str">
        <f>IF(Tabelle_ExterneDaten_111[[#This Row],[CurrencyLU]]&lt;&gt;"",VLOOKUP(Tabelle_ExterneDaten_111[[#This Row],[CurrencyLU]],CurrencyLookup,2,FALSE),"")</f>
        <v>EUR</v>
      </c>
      <c r="Z100" s="2" t="str">
        <f>IF(Tabelle_ExterneDaten_111[[#This Row],[PaymentConventionLU]]&lt;&gt;"",VLOOKUP(Tabelle_ExterneDaten_111[[#This Row],[PaymentConventionLU]],PaymentConventionLookup,2,FALSE),"")</f>
        <v>MF</v>
      </c>
      <c r="AA100" s="2" t="str">
        <f>IF(Tabelle_ExterneDaten_111[[#This Row],[DayCounterLU]]&lt;&gt;"",VLOOKUP(Tabelle_ExterneDaten_111[[#This Row],[DayCounterLU]],DayCounterLookup,2,FALSE),"")</f>
        <v>A360</v>
      </c>
      <c r="AB100" s="2" t="str">
        <f>IF(Tabelle_ExterneDaten_111[[#This Row],[NotionalInitialExchangeLU]]&lt;&gt;"",VLOOKUP(Tabelle_ExterneDaten_111[[#This Row],[NotionalInitialExchangeLU]],NotionalInitialExchangeLookup,2,FALSE),"")</f>
        <v>N</v>
      </c>
      <c r="AC100" s="2" t="str">
        <f>IF(Tabelle_ExterneDaten_111[[#This Row],[NotionalFinalExchangeLU]]&lt;&gt;"",VLOOKUP(Tabelle_ExterneDaten_111[[#This Row],[NotionalFinalExchangeLU]],NotionalFinalExchangeLookup,2,FALSE),"")</f>
        <v>N</v>
      </c>
      <c r="AD100" s="2" t="str">
        <f>IF(Tabelle_ExterneDaten_111[[#This Row],[NotionalAmortizingExchangeLU]]&lt;&gt;"",VLOOKUP(Tabelle_ExterneDaten_111[[#This Row],[NotionalAmortizingExchangeLU]],NotionalAmortizingExchangeLookup,2,FALSE),"")</f>
        <v/>
      </c>
      <c r="AE100" s="2" t="str">
        <f>IF(Tabelle_ExterneDaten_111[[#This Row],[FXResetForeignCurrencyLU]]&lt;&gt;"",VLOOKUP(Tabelle_ExterneDaten_111[[#This Row],[FXResetForeignCurrencyLU]],FXResetForeignCurrencyLookup,2,FALSE),"")</f>
        <v/>
      </c>
      <c r="AF100" s="2" t="str">
        <f>IF(Tabelle_ExterneDaten_111[[#This Row],[FXResetFXIndexLU]]&lt;&gt;"",VLOOKUP(Tabelle_ExterneDaten_111[[#This Row],[FXResetFXIndexLU]],FXResetFXIndexLookup,2,FALSE),"")</f>
        <v/>
      </c>
      <c r="AG100" s="2" t="str">
        <f>IF(Tabelle_ExterneDaten_111[[#This Row],[FloatingLegIndexNameLU]]&lt;&gt;"",VLOOKUP(Tabelle_ExterneDaten_111[[#This Row],[FloatingLegIndexNameLU]],FloatingLegIndexNameLookup,2,FALSE),"")</f>
        <v>EUR-EURIBOR-3M</v>
      </c>
      <c r="AH100" s="2" t="str">
        <f>IF(Tabelle_ExterneDaten_111[[#This Row],[FloatingLegIsInArrearsLU]]&lt;&gt;"",VLOOKUP(Tabelle_ExterneDaten_111[[#This Row],[FloatingLegIsInArrearsLU]],FloatingLegIsInArrearsLookup,2,FALSE),"")</f>
        <v>FALSE</v>
      </c>
      <c r="AI100" s="2" t="str">
        <f>IF(Tabelle_ExterneDaten_111[[#This Row],[FloatingLegIsAveragedLU]]&lt;&gt;"",VLOOKUP(Tabelle_ExterneDaten_111[[#This Row],[FloatingLegIsAveragedLU]],FloatingLegIsAveragedLookup,2,FALSE),"")</f>
        <v/>
      </c>
      <c r="AJ100" s="2" t="str">
        <f>IF(Tabelle_ExterneDaten_111[[#This Row],[FloatingLegIsNotResettingXCCYLU]]&lt;&gt;"",VLOOKUP(Tabelle_ExterneDaten_111[[#This Row],[FloatingLegIsNotResettingXCCYLU]],FloatingLegIsNotResettingXCCYLookup,2,FALSE),"")</f>
        <v/>
      </c>
    </row>
    <row r="101" spans="2:36" x14ac:dyDescent="0.25">
      <c r="B101" s="2">
        <v>100</v>
      </c>
      <c r="C101" s="2" t="s">
        <v>524</v>
      </c>
      <c r="D101" s="2" t="s">
        <v>42</v>
      </c>
      <c r="E101" s="2" t="s">
        <v>90</v>
      </c>
      <c r="F101" s="2" t="s">
        <v>21</v>
      </c>
      <c r="G101" s="2" t="s">
        <v>93</v>
      </c>
      <c r="H101" s="2" t="s">
        <v>102</v>
      </c>
      <c r="I101" s="2" t="s">
        <v>575</v>
      </c>
      <c r="J101" s="2" t="s">
        <v>575</v>
      </c>
      <c r="K101" s="2"/>
      <c r="L101" s="2"/>
      <c r="M101" s="2"/>
      <c r="N101" s="2"/>
      <c r="O101" s="2"/>
      <c r="P101" s="2"/>
      <c r="Q101" s="2"/>
      <c r="R101" s="2"/>
      <c r="S101" s="2"/>
      <c r="T101" s="2"/>
      <c r="U101" s="2"/>
      <c r="V101" s="2" t="e">
        <f>IF(Tabelle_ExterneDaten_111[[#This Row],[TradeIdLU]]&lt;&gt;"",VLOOKUP(Tabelle_ExterneDaten_111[[#This Row],[TradeIdLU]],TradeIdLookup,2,FALSE),"")</f>
        <v>#N/A</v>
      </c>
      <c r="W101" s="2" t="str">
        <f>IF(Tabelle_ExterneDaten_111[[#This Row],[PayerLU]]&lt;&gt;"",VLOOKUP(Tabelle_ExterneDaten_111[[#This Row],[PayerLU]],PayerLookup,2,FALSE),"")</f>
        <v>FALSE</v>
      </c>
      <c r="X101" s="2" t="str">
        <f>IF(Tabelle_ExterneDaten_111[[#This Row],[LegTypeLU]]&lt;&gt;"",VLOOKUP(Tabelle_ExterneDaten_111[[#This Row],[LegTypeLU]],LegTypeLookup,2,FALSE),"")</f>
        <v>Fixed</v>
      </c>
      <c r="Y101" s="2" t="str">
        <f>IF(Tabelle_ExterneDaten_111[[#This Row],[CurrencyLU]]&lt;&gt;"",VLOOKUP(Tabelle_ExterneDaten_111[[#This Row],[CurrencyLU]],CurrencyLookup,2,FALSE),"")</f>
        <v>EUR</v>
      </c>
      <c r="Z101" s="2" t="str">
        <f>IF(Tabelle_ExterneDaten_111[[#This Row],[PaymentConventionLU]]&lt;&gt;"",VLOOKUP(Tabelle_ExterneDaten_111[[#This Row],[PaymentConventionLU]],PaymentConventionLookup,2,FALSE),"")</f>
        <v>F</v>
      </c>
      <c r="AA101" s="2" t="str">
        <f>IF(Tabelle_ExterneDaten_111[[#This Row],[DayCounterLU]]&lt;&gt;"",VLOOKUP(Tabelle_ExterneDaten_111[[#This Row],[DayCounterLU]],DayCounterLookup,2,FALSE),"")</f>
        <v>ACT/ACT</v>
      </c>
      <c r="AB101" s="2" t="str">
        <f>IF(Tabelle_ExterneDaten_111[[#This Row],[NotionalInitialExchangeLU]]&lt;&gt;"",VLOOKUP(Tabelle_ExterneDaten_111[[#This Row],[NotionalInitialExchangeLU]],NotionalInitialExchangeLookup,2,FALSE),"")</f>
        <v>N</v>
      </c>
      <c r="AC101" s="2" t="str">
        <f>IF(Tabelle_ExterneDaten_111[[#This Row],[NotionalFinalExchangeLU]]&lt;&gt;"",VLOOKUP(Tabelle_ExterneDaten_111[[#This Row],[NotionalFinalExchangeLU]],NotionalFinalExchangeLookup,2,FALSE),"")</f>
        <v>N</v>
      </c>
      <c r="AD101" s="2" t="str">
        <f>IF(Tabelle_ExterneDaten_111[[#This Row],[NotionalAmortizingExchangeLU]]&lt;&gt;"",VLOOKUP(Tabelle_ExterneDaten_111[[#This Row],[NotionalAmortizingExchangeLU]],NotionalAmortizingExchangeLookup,2,FALSE),"")</f>
        <v/>
      </c>
      <c r="AE101" s="2" t="str">
        <f>IF(Tabelle_ExterneDaten_111[[#This Row],[FXResetForeignCurrencyLU]]&lt;&gt;"",VLOOKUP(Tabelle_ExterneDaten_111[[#This Row],[FXResetForeignCurrencyLU]],FXResetForeignCurrencyLookup,2,FALSE),"")</f>
        <v/>
      </c>
      <c r="AF101" s="2" t="str">
        <f>IF(Tabelle_ExterneDaten_111[[#This Row],[FXResetFXIndexLU]]&lt;&gt;"",VLOOKUP(Tabelle_ExterneDaten_111[[#This Row],[FXResetFXIndexLU]],FXResetFXIndexLookup,2,FALSE),"")</f>
        <v/>
      </c>
      <c r="AG101" s="2" t="str">
        <f>IF(Tabelle_ExterneDaten_111[[#This Row],[FloatingLegIndexNameLU]]&lt;&gt;"",VLOOKUP(Tabelle_ExterneDaten_111[[#This Row],[FloatingLegIndexNameLU]],FloatingLegIndexNameLookup,2,FALSE),"")</f>
        <v/>
      </c>
      <c r="AH101" s="2" t="str">
        <f>IF(Tabelle_ExterneDaten_111[[#This Row],[FloatingLegIsInArrearsLU]]&lt;&gt;"",VLOOKUP(Tabelle_ExterneDaten_111[[#This Row],[FloatingLegIsInArrearsLU]],FloatingLegIsInArrearsLookup,2,FALSE),"")</f>
        <v/>
      </c>
      <c r="AI101" s="2" t="str">
        <f>IF(Tabelle_ExterneDaten_111[[#This Row],[FloatingLegIsAveragedLU]]&lt;&gt;"",VLOOKUP(Tabelle_ExterneDaten_111[[#This Row],[FloatingLegIsAveragedLU]],FloatingLegIsAveragedLookup,2,FALSE),"")</f>
        <v/>
      </c>
      <c r="AJ101" s="2" t="str">
        <f>IF(Tabelle_ExterneDaten_111[[#This Row],[FloatingLegIsNotResettingXCCYLU]]&lt;&gt;"",VLOOKUP(Tabelle_ExterneDaten_111[[#This Row],[FloatingLegIsNotResettingXCCYLU]],FloatingLegIsNotResettingXCCYLookup,2,FALSE),"")</f>
        <v/>
      </c>
    </row>
    <row r="102" spans="2:36" x14ac:dyDescent="0.25">
      <c r="B102" s="2">
        <v>101</v>
      </c>
      <c r="C102" s="2" t="s">
        <v>526</v>
      </c>
      <c r="D102" s="2" t="s">
        <v>42</v>
      </c>
      <c r="E102" s="2" t="s">
        <v>90</v>
      </c>
      <c r="F102" s="2" t="s">
        <v>21</v>
      </c>
      <c r="G102" s="2" t="s">
        <v>93</v>
      </c>
      <c r="H102" s="2" t="s">
        <v>102</v>
      </c>
      <c r="I102" s="2" t="s">
        <v>575</v>
      </c>
      <c r="J102" s="2" t="s">
        <v>575</v>
      </c>
      <c r="K102" s="2"/>
      <c r="L102" s="2"/>
      <c r="M102" s="2"/>
      <c r="N102" s="2"/>
      <c r="O102" s="2"/>
      <c r="P102" s="2"/>
      <c r="Q102" s="2"/>
      <c r="R102" s="2"/>
      <c r="S102" s="2"/>
      <c r="T102" s="2"/>
      <c r="U102" s="2"/>
      <c r="V102" s="2" t="e">
        <f>IF(Tabelle_ExterneDaten_111[[#This Row],[TradeIdLU]]&lt;&gt;"",VLOOKUP(Tabelle_ExterneDaten_111[[#This Row],[TradeIdLU]],TradeIdLookup,2,FALSE),"")</f>
        <v>#N/A</v>
      </c>
      <c r="W102" s="2" t="str">
        <f>IF(Tabelle_ExterneDaten_111[[#This Row],[PayerLU]]&lt;&gt;"",VLOOKUP(Tabelle_ExterneDaten_111[[#This Row],[PayerLU]],PayerLookup,2,FALSE),"")</f>
        <v>FALSE</v>
      </c>
      <c r="X102" s="2" t="str">
        <f>IF(Tabelle_ExterneDaten_111[[#This Row],[LegTypeLU]]&lt;&gt;"",VLOOKUP(Tabelle_ExterneDaten_111[[#This Row],[LegTypeLU]],LegTypeLookup,2,FALSE),"")</f>
        <v>Fixed</v>
      </c>
      <c r="Y102" s="2" t="str">
        <f>IF(Tabelle_ExterneDaten_111[[#This Row],[CurrencyLU]]&lt;&gt;"",VLOOKUP(Tabelle_ExterneDaten_111[[#This Row],[CurrencyLU]],CurrencyLookup,2,FALSE),"")</f>
        <v>EUR</v>
      </c>
      <c r="Z102" s="2" t="str">
        <f>IF(Tabelle_ExterneDaten_111[[#This Row],[PaymentConventionLU]]&lt;&gt;"",VLOOKUP(Tabelle_ExterneDaten_111[[#This Row],[PaymentConventionLU]],PaymentConventionLookup,2,FALSE),"")</f>
        <v>F</v>
      </c>
      <c r="AA102" s="2" t="str">
        <f>IF(Tabelle_ExterneDaten_111[[#This Row],[DayCounterLU]]&lt;&gt;"",VLOOKUP(Tabelle_ExterneDaten_111[[#This Row],[DayCounterLU]],DayCounterLookup,2,FALSE),"")</f>
        <v>ACT/ACT</v>
      </c>
      <c r="AB102" s="2" t="str">
        <f>IF(Tabelle_ExterneDaten_111[[#This Row],[NotionalInitialExchangeLU]]&lt;&gt;"",VLOOKUP(Tabelle_ExterneDaten_111[[#This Row],[NotionalInitialExchangeLU]],NotionalInitialExchangeLookup,2,FALSE),"")</f>
        <v>N</v>
      </c>
      <c r="AC102" s="2" t="str">
        <f>IF(Tabelle_ExterneDaten_111[[#This Row],[NotionalFinalExchangeLU]]&lt;&gt;"",VLOOKUP(Tabelle_ExterneDaten_111[[#This Row],[NotionalFinalExchangeLU]],NotionalFinalExchangeLookup,2,FALSE),"")</f>
        <v>N</v>
      </c>
      <c r="AD102" s="2" t="str">
        <f>IF(Tabelle_ExterneDaten_111[[#This Row],[NotionalAmortizingExchangeLU]]&lt;&gt;"",VLOOKUP(Tabelle_ExterneDaten_111[[#This Row],[NotionalAmortizingExchangeLU]],NotionalAmortizingExchangeLookup,2,FALSE),"")</f>
        <v/>
      </c>
      <c r="AE102" s="2" t="str">
        <f>IF(Tabelle_ExterneDaten_111[[#This Row],[FXResetForeignCurrencyLU]]&lt;&gt;"",VLOOKUP(Tabelle_ExterneDaten_111[[#This Row],[FXResetForeignCurrencyLU]],FXResetForeignCurrencyLookup,2,FALSE),"")</f>
        <v/>
      </c>
      <c r="AF102" s="2" t="str">
        <f>IF(Tabelle_ExterneDaten_111[[#This Row],[FXResetFXIndexLU]]&lt;&gt;"",VLOOKUP(Tabelle_ExterneDaten_111[[#This Row],[FXResetFXIndexLU]],FXResetFXIndexLookup,2,FALSE),"")</f>
        <v/>
      </c>
      <c r="AG102" s="2" t="str">
        <f>IF(Tabelle_ExterneDaten_111[[#This Row],[FloatingLegIndexNameLU]]&lt;&gt;"",VLOOKUP(Tabelle_ExterneDaten_111[[#This Row],[FloatingLegIndexNameLU]],FloatingLegIndexNameLookup,2,FALSE),"")</f>
        <v/>
      </c>
      <c r="AH102" s="2" t="str">
        <f>IF(Tabelle_ExterneDaten_111[[#This Row],[FloatingLegIsInArrearsLU]]&lt;&gt;"",VLOOKUP(Tabelle_ExterneDaten_111[[#This Row],[FloatingLegIsInArrearsLU]],FloatingLegIsInArrearsLookup,2,FALSE),"")</f>
        <v/>
      </c>
      <c r="AI102" s="2" t="str">
        <f>IF(Tabelle_ExterneDaten_111[[#This Row],[FloatingLegIsAveragedLU]]&lt;&gt;"",VLOOKUP(Tabelle_ExterneDaten_111[[#This Row],[FloatingLegIsAveragedLU]],FloatingLegIsAveragedLookup,2,FALSE),"")</f>
        <v/>
      </c>
      <c r="AJ102" s="2" t="str">
        <f>IF(Tabelle_ExterneDaten_111[[#This Row],[FloatingLegIsNotResettingXCCYLU]]&lt;&gt;"",VLOOKUP(Tabelle_ExterneDaten_111[[#This Row],[FloatingLegIsNotResettingXCCYLU]],FloatingLegIsNotResettingXCCYLookup,2,FALSE),"")</f>
        <v/>
      </c>
    </row>
    <row r="103" spans="2:36" x14ac:dyDescent="0.25">
      <c r="B103" s="2">
        <v>102</v>
      </c>
      <c r="C103" s="2" t="s">
        <v>526</v>
      </c>
      <c r="D103" s="2" t="s">
        <v>43</v>
      </c>
      <c r="E103" s="2" t="s">
        <v>91</v>
      </c>
      <c r="F103" s="2" t="s">
        <v>21</v>
      </c>
      <c r="G103" s="2" t="s">
        <v>95</v>
      </c>
      <c r="H103" s="2" t="s">
        <v>99</v>
      </c>
      <c r="I103" s="2" t="s">
        <v>575</v>
      </c>
      <c r="J103" s="2" t="s">
        <v>575</v>
      </c>
      <c r="K103" s="2"/>
      <c r="L103" s="2"/>
      <c r="M103" s="2"/>
      <c r="N103" s="2"/>
      <c r="O103" s="2"/>
      <c r="P103" s="2" t="s">
        <v>104</v>
      </c>
      <c r="Q103" s="2" t="s">
        <v>42</v>
      </c>
      <c r="R103" s="2">
        <v>2</v>
      </c>
      <c r="S103" s="2"/>
      <c r="T103" s="2"/>
      <c r="U103" s="2"/>
      <c r="V103" s="2" t="e">
        <f>IF(Tabelle_ExterneDaten_111[[#This Row],[TradeIdLU]]&lt;&gt;"",VLOOKUP(Tabelle_ExterneDaten_111[[#This Row],[TradeIdLU]],TradeIdLookup,2,FALSE),"")</f>
        <v>#N/A</v>
      </c>
      <c r="W103" s="2" t="str">
        <f>IF(Tabelle_ExterneDaten_111[[#This Row],[PayerLU]]&lt;&gt;"",VLOOKUP(Tabelle_ExterneDaten_111[[#This Row],[PayerLU]],PayerLookup,2,FALSE),"")</f>
        <v>TRUE</v>
      </c>
      <c r="X103" s="2" t="str">
        <f>IF(Tabelle_ExterneDaten_111[[#This Row],[LegTypeLU]]&lt;&gt;"",VLOOKUP(Tabelle_ExterneDaten_111[[#This Row],[LegTypeLU]],LegTypeLookup,2,FALSE),"")</f>
        <v>Floating</v>
      </c>
      <c r="Y103" s="2" t="str">
        <f>IF(Tabelle_ExterneDaten_111[[#This Row],[CurrencyLU]]&lt;&gt;"",VLOOKUP(Tabelle_ExterneDaten_111[[#This Row],[CurrencyLU]],CurrencyLookup,2,FALSE),"")</f>
        <v>EUR</v>
      </c>
      <c r="Z103" s="2" t="str">
        <f>IF(Tabelle_ExterneDaten_111[[#This Row],[PaymentConventionLU]]&lt;&gt;"",VLOOKUP(Tabelle_ExterneDaten_111[[#This Row],[PaymentConventionLU]],PaymentConventionLookup,2,FALSE),"")</f>
        <v>MF</v>
      </c>
      <c r="AA103" s="2" t="str">
        <f>IF(Tabelle_ExterneDaten_111[[#This Row],[DayCounterLU]]&lt;&gt;"",VLOOKUP(Tabelle_ExterneDaten_111[[#This Row],[DayCounterLU]],DayCounterLookup,2,FALSE),"")</f>
        <v>A360</v>
      </c>
      <c r="AB103" s="2" t="str">
        <f>IF(Tabelle_ExterneDaten_111[[#This Row],[NotionalInitialExchangeLU]]&lt;&gt;"",VLOOKUP(Tabelle_ExterneDaten_111[[#This Row],[NotionalInitialExchangeLU]],NotionalInitialExchangeLookup,2,FALSE),"")</f>
        <v>N</v>
      </c>
      <c r="AC103" s="2" t="str">
        <f>IF(Tabelle_ExterneDaten_111[[#This Row],[NotionalFinalExchangeLU]]&lt;&gt;"",VLOOKUP(Tabelle_ExterneDaten_111[[#This Row],[NotionalFinalExchangeLU]],NotionalFinalExchangeLookup,2,FALSE),"")</f>
        <v>N</v>
      </c>
      <c r="AD103" s="2" t="str">
        <f>IF(Tabelle_ExterneDaten_111[[#This Row],[NotionalAmortizingExchangeLU]]&lt;&gt;"",VLOOKUP(Tabelle_ExterneDaten_111[[#This Row],[NotionalAmortizingExchangeLU]],NotionalAmortizingExchangeLookup,2,FALSE),"")</f>
        <v/>
      </c>
      <c r="AE103" s="2" t="str">
        <f>IF(Tabelle_ExterneDaten_111[[#This Row],[FXResetForeignCurrencyLU]]&lt;&gt;"",VLOOKUP(Tabelle_ExterneDaten_111[[#This Row],[FXResetForeignCurrencyLU]],FXResetForeignCurrencyLookup,2,FALSE),"")</f>
        <v/>
      </c>
      <c r="AF103" s="2" t="str">
        <f>IF(Tabelle_ExterneDaten_111[[#This Row],[FXResetFXIndexLU]]&lt;&gt;"",VLOOKUP(Tabelle_ExterneDaten_111[[#This Row],[FXResetFXIndexLU]],FXResetFXIndexLookup,2,FALSE),"")</f>
        <v/>
      </c>
      <c r="AG103" s="2" t="str">
        <f>IF(Tabelle_ExterneDaten_111[[#This Row],[FloatingLegIndexNameLU]]&lt;&gt;"",VLOOKUP(Tabelle_ExterneDaten_111[[#This Row],[FloatingLegIndexNameLU]],FloatingLegIndexNameLookup,2,FALSE),"")</f>
        <v>EUR-EURIBOR-3M</v>
      </c>
      <c r="AH103" s="2" t="str">
        <f>IF(Tabelle_ExterneDaten_111[[#This Row],[FloatingLegIsInArrearsLU]]&lt;&gt;"",VLOOKUP(Tabelle_ExterneDaten_111[[#This Row],[FloatingLegIsInArrearsLU]],FloatingLegIsInArrearsLookup,2,FALSE),"")</f>
        <v>FALSE</v>
      </c>
      <c r="AI103" s="2" t="str">
        <f>IF(Tabelle_ExterneDaten_111[[#This Row],[FloatingLegIsAveragedLU]]&lt;&gt;"",VLOOKUP(Tabelle_ExterneDaten_111[[#This Row],[FloatingLegIsAveragedLU]],FloatingLegIsAveragedLookup,2,FALSE),"")</f>
        <v/>
      </c>
      <c r="AJ103" s="2" t="str">
        <f>IF(Tabelle_ExterneDaten_111[[#This Row],[FloatingLegIsNotResettingXCCYLU]]&lt;&gt;"",VLOOKUP(Tabelle_ExterneDaten_111[[#This Row],[FloatingLegIsNotResettingXCCYLU]],FloatingLegIsNotResettingXCCYLookup,2,FALSE),"")</f>
        <v/>
      </c>
    </row>
    <row r="104" spans="2:36" x14ac:dyDescent="0.25">
      <c r="B104" s="2">
        <v>103</v>
      </c>
      <c r="C104" s="2" t="s">
        <v>528</v>
      </c>
      <c r="D104" s="2" t="s">
        <v>42</v>
      </c>
      <c r="E104" s="2" t="s">
        <v>90</v>
      </c>
      <c r="F104" s="2" t="s">
        <v>21</v>
      </c>
      <c r="G104" s="2" t="s">
        <v>93</v>
      </c>
      <c r="H104" s="2" t="s">
        <v>102</v>
      </c>
      <c r="I104" s="2" t="s">
        <v>575</v>
      </c>
      <c r="J104" s="2" t="s">
        <v>575</v>
      </c>
      <c r="K104" s="2"/>
      <c r="L104" s="2"/>
      <c r="M104" s="2"/>
      <c r="N104" s="2"/>
      <c r="O104" s="2"/>
      <c r="P104" s="2"/>
      <c r="Q104" s="2"/>
      <c r="R104" s="2"/>
      <c r="S104" s="2"/>
      <c r="T104" s="2"/>
      <c r="U104" s="2"/>
      <c r="V104" s="2" t="e">
        <f>IF(Tabelle_ExterneDaten_111[[#This Row],[TradeIdLU]]&lt;&gt;"",VLOOKUP(Tabelle_ExterneDaten_111[[#This Row],[TradeIdLU]],TradeIdLookup,2,FALSE),"")</f>
        <v>#N/A</v>
      </c>
      <c r="W104" s="2" t="str">
        <f>IF(Tabelle_ExterneDaten_111[[#This Row],[PayerLU]]&lt;&gt;"",VLOOKUP(Tabelle_ExterneDaten_111[[#This Row],[PayerLU]],PayerLookup,2,FALSE),"")</f>
        <v>FALSE</v>
      </c>
      <c r="X104" s="2" t="str">
        <f>IF(Tabelle_ExterneDaten_111[[#This Row],[LegTypeLU]]&lt;&gt;"",VLOOKUP(Tabelle_ExterneDaten_111[[#This Row],[LegTypeLU]],LegTypeLookup,2,FALSE),"")</f>
        <v>Fixed</v>
      </c>
      <c r="Y104" s="2" t="str">
        <f>IF(Tabelle_ExterneDaten_111[[#This Row],[CurrencyLU]]&lt;&gt;"",VLOOKUP(Tabelle_ExterneDaten_111[[#This Row],[CurrencyLU]],CurrencyLookup,2,FALSE),"")</f>
        <v>EUR</v>
      </c>
      <c r="Z104" s="2" t="str">
        <f>IF(Tabelle_ExterneDaten_111[[#This Row],[PaymentConventionLU]]&lt;&gt;"",VLOOKUP(Tabelle_ExterneDaten_111[[#This Row],[PaymentConventionLU]],PaymentConventionLookup,2,FALSE),"")</f>
        <v>F</v>
      </c>
      <c r="AA104" s="2" t="str">
        <f>IF(Tabelle_ExterneDaten_111[[#This Row],[DayCounterLU]]&lt;&gt;"",VLOOKUP(Tabelle_ExterneDaten_111[[#This Row],[DayCounterLU]],DayCounterLookup,2,FALSE),"")</f>
        <v>ACT/ACT</v>
      </c>
      <c r="AB104" s="2" t="str">
        <f>IF(Tabelle_ExterneDaten_111[[#This Row],[NotionalInitialExchangeLU]]&lt;&gt;"",VLOOKUP(Tabelle_ExterneDaten_111[[#This Row],[NotionalInitialExchangeLU]],NotionalInitialExchangeLookup,2,FALSE),"")</f>
        <v>N</v>
      </c>
      <c r="AC104" s="2" t="str">
        <f>IF(Tabelle_ExterneDaten_111[[#This Row],[NotionalFinalExchangeLU]]&lt;&gt;"",VLOOKUP(Tabelle_ExterneDaten_111[[#This Row],[NotionalFinalExchangeLU]],NotionalFinalExchangeLookup,2,FALSE),"")</f>
        <v>N</v>
      </c>
      <c r="AD104" s="2" t="str">
        <f>IF(Tabelle_ExterneDaten_111[[#This Row],[NotionalAmortizingExchangeLU]]&lt;&gt;"",VLOOKUP(Tabelle_ExterneDaten_111[[#This Row],[NotionalAmortizingExchangeLU]],NotionalAmortizingExchangeLookup,2,FALSE),"")</f>
        <v/>
      </c>
      <c r="AE104" s="2" t="str">
        <f>IF(Tabelle_ExterneDaten_111[[#This Row],[FXResetForeignCurrencyLU]]&lt;&gt;"",VLOOKUP(Tabelle_ExterneDaten_111[[#This Row],[FXResetForeignCurrencyLU]],FXResetForeignCurrencyLookup,2,FALSE),"")</f>
        <v/>
      </c>
      <c r="AF104" s="2" t="str">
        <f>IF(Tabelle_ExterneDaten_111[[#This Row],[FXResetFXIndexLU]]&lt;&gt;"",VLOOKUP(Tabelle_ExterneDaten_111[[#This Row],[FXResetFXIndexLU]],FXResetFXIndexLookup,2,FALSE),"")</f>
        <v/>
      </c>
      <c r="AG104" s="2" t="str">
        <f>IF(Tabelle_ExterneDaten_111[[#This Row],[FloatingLegIndexNameLU]]&lt;&gt;"",VLOOKUP(Tabelle_ExterneDaten_111[[#This Row],[FloatingLegIndexNameLU]],FloatingLegIndexNameLookup,2,FALSE),"")</f>
        <v/>
      </c>
      <c r="AH104" s="2" t="str">
        <f>IF(Tabelle_ExterneDaten_111[[#This Row],[FloatingLegIsInArrearsLU]]&lt;&gt;"",VLOOKUP(Tabelle_ExterneDaten_111[[#This Row],[FloatingLegIsInArrearsLU]],FloatingLegIsInArrearsLookup,2,FALSE),"")</f>
        <v/>
      </c>
      <c r="AI104" s="2" t="str">
        <f>IF(Tabelle_ExterneDaten_111[[#This Row],[FloatingLegIsAveragedLU]]&lt;&gt;"",VLOOKUP(Tabelle_ExterneDaten_111[[#This Row],[FloatingLegIsAveragedLU]],FloatingLegIsAveragedLookup,2,FALSE),"")</f>
        <v/>
      </c>
      <c r="AJ104" s="2" t="str">
        <f>IF(Tabelle_ExterneDaten_111[[#This Row],[FloatingLegIsNotResettingXCCYLU]]&lt;&gt;"",VLOOKUP(Tabelle_ExterneDaten_111[[#This Row],[FloatingLegIsNotResettingXCCYLU]],FloatingLegIsNotResettingXCCYLookup,2,FALSE),"")</f>
        <v/>
      </c>
    </row>
    <row r="105" spans="2:36" x14ac:dyDescent="0.25">
      <c r="B105" s="2">
        <v>104</v>
      </c>
      <c r="C105" s="2" t="s">
        <v>528</v>
      </c>
      <c r="D105" s="2" t="s">
        <v>43</v>
      </c>
      <c r="E105" s="2" t="s">
        <v>91</v>
      </c>
      <c r="F105" s="2" t="s">
        <v>21</v>
      </c>
      <c r="G105" s="2" t="s">
        <v>95</v>
      </c>
      <c r="H105" s="2" t="s">
        <v>99</v>
      </c>
      <c r="I105" s="2" t="s">
        <v>575</v>
      </c>
      <c r="J105" s="2" t="s">
        <v>575</v>
      </c>
      <c r="K105" s="2"/>
      <c r="L105" s="2"/>
      <c r="M105" s="2"/>
      <c r="N105" s="2"/>
      <c r="O105" s="2"/>
      <c r="P105" s="2" t="s">
        <v>104</v>
      </c>
      <c r="Q105" s="2" t="s">
        <v>42</v>
      </c>
      <c r="R105" s="2">
        <v>2</v>
      </c>
      <c r="S105" s="2"/>
      <c r="T105" s="2"/>
      <c r="U105" s="2"/>
      <c r="V105" s="2" t="e">
        <f>IF(Tabelle_ExterneDaten_111[[#This Row],[TradeIdLU]]&lt;&gt;"",VLOOKUP(Tabelle_ExterneDaten_111[[#This Row],[TradeIdLU]],TradeIdLookup,2,FALSE),"")</f>
        <v>#N/A</v>
      </c>
      <c r="W105" s="2" t="str">
        <f>IF(Tabelle_ExterneDaten_111[[#This Row],[PayerLU]]&lt;&gt;"",VLOOKUP(Tabelle_ExterneDaten_111[[#This Row],[PayerLU]],PayerLookup,2,FALSE),"")</f>
        <v>TRUE</v>
      </c>
      <c r="X105" s="2" t="str">
        <f>IF(Tabelle_ExterneDaten_111[[#This Row],[LegTypeLU]]&lt;&gt;"",VLOOKUP(Tabelle_ExterneDaten_111[[#This Row],[LegTypeLU]],LegTypeLookup,2,FALSE),"")</f>
        <v>Floating</v>
      </c>
      <c r="Y105" s="2" t="str">
        <f>IF(Tabelle_ExterneDaten_111[[#This Row],[CurrencyLU]]&lt;&gt;"",VLOOKUP(Tabelle_ExterneDaten_111[[#This Row],[CurrencyLU]],CurrencyLookup,2,FALSE),"")</f>
        <v>EUR</v>
      </c>
      <c r="Z105" s="2" t="str">
        <f>IF(Tabelle_ExterneDaten_111[[#This Row],[PaymentConventionLU]]&lt;&gt;"",VLOOKUP(Tabelle_ExterneDaten_111[[#This Row],[PaymentConventionLU]],PaymentConventionLookup,2,FALSE),"")</f>
        <v>MF</v>
      </c>
      <c r="AA105" s="2" t="str">
        <f>IF(Tabelle_ExterneDaten_111[[#This Row],[DayCounterLU]]&lt;&gt;"",VLOOKUP(Tabelle_ExterneDaten_111[[#This Row],[DayCounterLU]],DayCounterLookup,2,FALSE),"")</f>
        <v>A360</v>
      </c>
      <c r="AB105" s="2" t="str">
        <f>IF(Tabelle_ExterneDaten_111[[#This Row],[NotionalInitialExchangeLU]]&lt;&gt;"",VLOOKUP(Tabelle_ExterneDaten_111[[#This Row],[NotionalInitialExchangeLU]],NotionalInitialExchangeLookup,2,FALSE),"")</f>
        <v>N</v>
      </c>
      <c r="AC105" s="2" t="str">
        <f>IF(Tabelle_ExterneDaten_111[[#This Row],[NotionalFinalExchangeLU]]&lt;&gt;"",VLOOKUP(Tabelle_ExterneDaten_111[[#This Row],[NotionalFinalExchangeLU]],NotionalFinalExchangeLookup,2,FALSE),"")</f>
        <v>N</v>
      </c>
      <c r="AD105" s="2" t="str">
        <f>IF(Tabelle_ExterneDaten_111[[#This Row],[NotionalAmortizingExchangeLU]]&lt;&gt;"",VLOOKUP(Tabelle_ExterneDaten_111[[#This Row],[NotionalAmortizingExchangeLU]],NotionalAmortizingExchangeLookup,2,FALSE),"")</f>
        <v/>
      </c>
      <c r="AE105" s="2" t="str">
        <f>IF(Tabelle_ExterneDaten_111[[#This Row],[FXResetForeignCurrencyLU]]&lt;&gt;"",VLOOKUP(Tabelle_ExterneDaten_111[[#This Row],[FXResetForeignCurrencyLU]],FXResetForeignCurrencyLookup,2,FALSE),"")</f>
        <v/>
      </c>
      <c r="AF105" s="2" t="str">
        <f>IF(Tabelle_ExterneDaten_111[[#This Row],[FXResetFXIndexLU]]&lt;&gt;"",VLOOKUP(Tabelle_ExterneDaten_111[[#This Row],[FXResetFXIndexLU]],FXResetFXIndexLookup,2,FALSE),"")</f>
        <v/>
      </c>
      <c r="AG105" s="2" t="str">
        <f>IF(Tabelle_ExterneDaten_111[[#This Row],[FloatingLegIndexNameLU]]&lt;&gt;"",VLOOKUP(Tabelle_ExterneDaten_111[[#This Row],[FloatingLegIndexNameLU]],FloatingLegIndexNameLookup,2,FALSE),"")</f>
        <v>EUR-EURIBOR-3M</v>
      </c>
      <c r="AH105" s="2" t="str">
        <f>IF(Tabelle_ExterneDaten_111[[#This Row],[FloatingLegIsInArrearsLU]]&lt;&gt;"",VLOOKUP(Tabelle_ExterneDaten_111[[#This Row],[FloatingLegIsInArrearsLU]],FloatingLegIsInArrearsLookup,2,FALSE),"")</f>
        <v>FALSE</v>
      </c>
      <c r="AI105" s="2" t="str">
        <f>IF(Tabelle_ExterneDaten_111[[#This Row],[FloatingLegIsAveragedLU]]&lt;&gt;"",VLOOKUP(Tabelle_ExterneDaten_111[[#This Row],[FloatingLegIsAveragedLU]],FloatingLegIsAveragedLookup,2,FALSE),"")</f>
        <v/>
      </c>
      <c r="AJ105" s="2" t="str">
        <f>IF(Tabelle_ExterneDaten_111[[#This Row],[FloatingLegIsNotResettingXCCYLU]]&lt;&gt;"",VLOOKUP(Tabelle_ExterneDaten_111[[#This Row],[FloatingLegIsNotResettingXCCYLU]],FloatingLegIsNotResettingXCCYLookup,2,FALSE),"")</f>
        <v/>
      </c>
    </row>
    <row r="106" spans="2:36" x14ac:dyDescent="0.25">
      <c r="B106" s="2">
        <v>105</v>
      </c>
      <c r="C106" s="2" t="s">
        <v>530</v>
      </c>
      <c r="D106" s="2" t="s">
        <v>43</v>
      </c>
      <c r="E106" s="2" t="s">
        <v>91</v>
      </c>
      <c r="F106" s="2" t="s">
        <v>21</v>
      </c>
      <c r="G106" s="2" t="s">
        <v>95</v>
      </c>
      <c r="H106" s="2" t="s">
        <v>99</v>
      </c>
      <c r="I106" s="2" t="s">
        <v>575</v>
      </c>
      <c r="J106" s="2" t="s">
        <v>575</v>
      </c>
      <c r="K106" s="2"/>
      <c r="L106" s="2"/>
      <c r="M106" s="2"/>
      <c r="N106" s="2"/>
      <c r="O106" s="2"/>
      <c r="P106" s="2" t="s">
        <v>104</v>
      </c>
      <c r="Q106" s="2" t="s">
        <v>42</v>
      </c>
      <c r="R106" s="2">
        <v>2</v>
      </c>
      <c r="S106" s="2"/>
      <c r="T106" s="2"/>
      <c r="U106" s="2"/>
      <c r="V106" s="2" t="e">
        <f>IF(Tabelle_ExterneDaten_111[[#This Row],[TradeIdLU]]&lt;&gt;"",VLOOKUP(Tabelle_ExterneDaten_111[[#This Row],[TradeIdLU]],TradeIdLookup,2,FALSE),"")</f>
        <v>#N/A</v>
      </c>
      <c r="W106" s="2" t="str">
        <f>IF(Tabelle_ExterneDaten_111[[#This Row],[PayerLU]]&lt;&gt;"",VLOOKUP(Tabelle_ExterneDaten_111[[#This Row],[PayerLU]],PayerLookup,2,FALSE),"")</f>
        <v>TRUE</v>
      </c>
      <c r="X106" s="2" t="str">
        <f>IF(Tabelle_ExterneDaten_111[[#This Row],[LegTypeLU]]&lt;&gt;"",VLOOKUP(Tabelle_ExterneDaten_111[[#This Row],[LegTypeLU]],LegTypeLookup,2,FALSE),"")</f>
        <v>Floating</v>
      </c>
      <c r="Y106" s="2" t="str">
        <f>IF(Tabelle_ExterneDaten_111[[#This Row],[CurrencyLU]]&lt;&gt;"",VLOOKUP(Tabelle_ExterneDaten_111[[#This Row],[CurrencyLU]],CurrencyLookup,2,FALSE),"")</f>
        <v>EUR</v>
      </c>
      <c r="Z106" s="2" t="str">
        <f>IF(Tabelle_ExterneDaten_111[[#This Row],[PaymentConventionLU]]&lt;&gt;"",VLOOKUP(Tabelle_ExterneDaten_111[[#This Row],[PaymentConventionLU]],PaymentConventionLookup,2,FALSE),"")</f>
        <v>MF</v>
      </c>
      <c r="AA106" s="2" t="str">
        <f>IF(Tabelle_ExterneDaten_111[[#This Row],[DayCounterLU]]&lt;&gt;"",VLOOKUP(Tabelle_ExterneDaten_111[[#This Row],[DayCounterLU]],DayCounterLookup,2,FALSE),"")</f>
        <v>A360</v>
      </c>
      <c r="AB106" s="2" t="str">
        <f>IF(Tabelle_ExterneDaten_111[[#This Row],[NotionalInitialExchangeLU]]&lt;&gt;"",VLOOKUP(Tabelle_ExterneDaten_111[[#This Row],[NotionalInitialExchangeLU]],NotionalInitialExchangeLookup,2,FALSE),"")</f>
        <v>N</v>
      </c>
      <c r="AC106" s="2" t="str">
        <f>IF(Tabelle_ExterneDaten_111[[#This Row],[NotionalFinalExchangeLU]]&lt;&gt;"",VLOOKUP(Tabelle_ExterneDaten_111[[#This Row],[NotionalFinalExchangeLU]],NotionalFinalExchangeLookup,2,FALSE),"")</f>
        <v>N</v>
      </c>
      <c r="AD106" s="2" t="str">
        <f>IF(Tabelle_ExterneDaten_111[[#This Row],[NotionalAmortizingExchangeLU]]&lt;&gt;"",VLOOKUP(Tabelle_ExterneDaten_111[[#This Row],[NotionalAmortizingExchangeLU]],NotionalAmortizingExchangeLookup,2,FALSE),"")</f>
        <v/>
      </c>
      <c r="AE106" s="2" t="str">
        <f>IF(Tabelle_ExterneDaten_111[[#This Row],[FXResetForeignCurrencyLU]]&lt;&gt;"",VLOOKUP(Tabelle_ExterneDaten_111[[#This Row],[FXResetForeignCurrencyLU]],FXResetForeignCurrencyLookup,2,FALSE),"")</f>
        <v/>
      </c>
      <c r="AF106" s="2" t="str">
        <f>IF(Tabelle_ExterneDaten_111[[#This Row],[FXResetFXIndexLU]]&lt;&gt;"",VLOOKUP(Tabelle_ExterneDaten_111[[#This Row],[FXResetFXIndexLU]],FXResetFXIndexLookup,2,FALSE),"")</f>
        <v/>
      </c>
      <c r="AG106" s="2" t="str">
        <f>IF(Tabelle_ExterneDaten_111[[#This Row],[FloatingLegIndexNameLU]]&lt;&gt;"",VLOOKUP(Tabelle_ExterneDaten_111[[#This Row],[FloatingLegIndexNameLU]],FloatingLegIndexNameLookup,2,FALSE),"")</f>
        <v>EUR-EURIBOR-3M</v>
      </c>
      <c r="AH106" s="2" t="str">
        <f>IF(Tabelle_ExterneDaten_111[[#This Row],[FloatingLegIsInArrearsLU]]&lt;&gt;"",VLOOKUP(Tabelle_ExterneDaten_111[[#This Row],[FloatingLegIsInArrearsLU]],FloatingLegIsInArrearsLookup,2,FALSE),"")</f>
        <v>FALSE</v>
      </c>
      <c r="AI106" s="2" t="str">
        <f>IF(Tabelle_ExterneDaten_111[[#This Row],[FloatingLegIsAveragedLU]]&lt;&gt;"",VLOOKUP(Tabelle_ExterneDaten_111[[#This Row],[FloatingLegIsAveragedLU]],FloatingLegIsAveragedLookup,2,FALSE),"")</f>
        <v/>
      </c>
      <c r="AJ106" s="2" t="str">
        <f>IF(Tabelle_ExterneDaten_111[[#This Row],[FloatingLegIsNotResettingXCCYLU]]&lt;&gt;"",VLOOKUP(Tabelle_ExterneDaten_111[[#This Row],[FloatingLegIsNotResettingXCCYLU]],FloatingLegIsNotResettingXCCYLookup,2,FALSE),"")</f>
        <v/>
      </c>
    </row>
    <row r="107" spans="2:36" x14ac:dyDescent="0.25">
      <c r="B107" s="2">
        <v>106</v>
      </c>
      <c r="C107" s="2" t="s">
        <v>530</v>
      </c>
      <c r="D107" s="2" t="s">
        <v>42</v>
      </c>
      <c r="E107" s="2" t="s">
        <v>90</v>
      </c>
      <c r="F107" s="2" t="s">
        <v>21</v>
      </c>
      <c r="G107" s="2" t="s">
        <v>93</v>
      </c>
      <c r="H107" s="2" t="s">
        <v>102</v>
      </c>
      <c r="I107" s="2" t="s">
        <v>575</v>
      </c>
      <c r="J107" s="2" t="s">
        <v>575</v>
      </c>
      <c r="K107" s="2"/>
      <c r="L107" s="2"/>
      <c r="M107" s="2"/>
      <c r="N107" s="2"/>
      <c r="O107" s="2"/>
      <c r="P107" s="2"/>
      <c r="Q107" s="2"/>
      <c r="R107" s="2"/>
      <c r="S107" s="2"/>
      <c r="T107" s="2"/>
      <c r="U107" s="2"/>
      <c r="V107" s="2" t="e">
        <f>IF(Tabelle_ExterneDaten_111[[#This Row],[TradeIdLU]]&lt;&gt;"",VLOOKUP(Tabelle_ExterneDaten_111[[#This Row],[TradeIdLU]],TradeIdLookup,2,FALSE),"")</f>
        <v>#N/A</v>
      </c>
      <c r="W107" s="2" t="str">
        <f>IF(Tabelle_ExterneDaten_111[[#This Row],[PayerLU]]&lt;&gt;"",VLOOKUP(Tabelle_ExterneDaten_111[[#This Row],[PayerLU]],PayerLookup,2,FALSE),"")</f>
        <v>FALSE</v>
      </c>
      <c r="X107" s="2" t="str">
        <f>IF(Tabelle_ExterneDaten_111[[#This Row],[LegTypeLU]]&lt;&gt;"",VLOOKUP(Tabelle_ExterneDaten_111[[#This Row],[LegTypeLU]],LegTypeLookup,2,FALSE),"")</f>
        <v>Fixed</v>
      </c>
      <c r="Y107" s="2" t="str">
        <f>IF(Tabelle_ExterneDaten_111[[#This Row],[CurrencyLU]]&lt;&gt;"",VLOOKUP(Tabelle_ExterneDaten_111[[#This Row],[CurrencyLU]],CurrencyLookup,2,FALSE),"")</f>
        <v>EUR</v>
      </c>
      <c r="Z107" s="2" t="str">
        <f>IF(Tabelle_ExterneDaten_111[[#This Row],[PaymentConventionLU]]&lt;&gt;"",VLOOKUP(Tabelle_ExterneDaten_111[[#This Row],[PaymentConventionLU]],PaymentConventionLookup,2,FALSE),"")</f>
        <v>F</v>
      </c>
      <c r="AA107" s="2" t="str">
        <f>IF(Tabelle_ExterneDaten_111[[#This Row],[DayCounterLU]]&lt;&gt;"",VLOOKUP(Tabelle_ExterneDaten_111[[#This Row],[DayCounterLU]],DayCounterLookup,2,FALSE),"")</f>
        <v>ACT/ACT</v>
      </c>
      <c r="AB107" s="2" t="str">
        <f>IF(Tabelle_ExterneDaten_111[[#This Row],[NotionalInitialExchangeLU]]&lt;&gt;"",VLOOKUP(Tabelle_ExterneDaten_111[[#This Row],[NotionalInitialExchangeLU]],NotionalInitialExchangeLookup,2,FALSE),"")</f>
        <v>N</v>
      </c>
      <c r="AC107" s="2" t="str">
        <f>IF(Tabelle_ExterneDaten_111[[#This Row],[NotionalFinalExchangeLU]]&lt;&gt;"",VLOOKUP(Tabelle_ExterneDaten_111[[#This Row],[NotionalFinalExchangeLU]],NotionalFinalExchangeLookup,2,FALSE),"")</f>
        <v>N</v>
      </c>
      <c r="AD107" s="2" t="str">
        <f>IF(Tabelle_ExterneDaten_111[[#This Row],[NotionalAmortizingExchangeLU]]&lt;&gt;"",VLOOKUP(Tabelle_ExterneDaten_111[[#This Row],[NotionalAmortizingExchangeLU]],NotionalAmortizingExchangeLookup,2,FALSE),"")</f>
        <v/>
      </c>
      <c r="AE107" s="2" t="str">
        <f>IF(Tabelle_ExterneDaten_111[[#This Row],[FXResetForeignCurrencyLU]]&lt;&gt;"",VLOOKUP(Tabelle_ExterneDaten_111[[#This Row],[FXResetForeignCurrencyLU]],FXResetForeignCurrencyLookup,2,FALSE),"")</f>
        <v/>
      </c>
      <c r="AF107" s="2" t="str">
        <f>IF(Tabelle_ExterneDaten_111[[#This Row],[FXResetFXIndexLU]]&lt;&gt;"",VLOOKUP(Tabelle_ExterneDaten_111[[#This Row],[FXResetFXIndexLU]],FXResetFXIndexLookup,2,FALSE),"")</f>
        <v/>
      </c>
      <c r="AG107" s="2" t="str">
        <f>IF(Tabelle_ExterneDaten_111[[#This Row],[FloatingLegIndexNameLU]]&lt;&gt;"",VLOOKUP(Tabelle_ExterneDaten_111[[#This Row],[FloatingLegIndexNameLU]],FloatingLegIndexNameLookup,2,FALSE),"")</f>
        <v/>
      </c>
      <c r="AH107" s="2" t="str">
        <f>IF(Tabelle_ExterneDaten_111[[#This Row],[FloatingLegIsInArrearsLU]]&lt;&gt;"",VLOOKUP(Tabelle_ExterneDaten_111[[#This Row],[FloatingLegIsInArrearsLU]],FloatingLegIsInArrearsLookup,2,FALSE),"")</f>
        <v/>
      </c>
      <c r="AI107" s="2" t="str">
        <f>IF(Tabelle_ExterneDaten_111[[#This Row],[FloatingLegIsAveragedLU]]&lt;&gt;"",VLOOKUP(Tabelle_ExterneDaten_111[[#This Row],[FloatingLegIsAveragedLU]],FloatingLegIsAveragedLookup,2,FALSE),"")</f>
        <v/>
      </c>
      <c r="AJ107" s="2" t="str">
        <f>IF(Tabelle_ExterneDaten_111[[#This Row],[FloatingLegIsNotResettingXCCYLU]]&lt;&gt;"",VLOOKUP(Tabelle_ExterneDaten_111[[#This Row],[FloatingLegIsNotResettingXCCYLU]],FloatingLegIsNotResettingXCCYLookup,2,FALSE),"")</f>
        <v/>
      </c>
    </row>
    <row r="108" spans="2:36" x14ac:dyDescent="0.25">
      <c r="B108" s="2">
        <v>107</v>
      </c>
      <c r="C108" s="2" t="s">
        <v>532</v>
      </c>
      <c r="D108" s="2" t="s">
        <v>42</v>
      </c>
      <c r="E108" s="2" t="s">
        <v>90</v>
      </c>
      <c r="F108" s="2" t="s">
        <v>21</v>
      </c>
      <c r="G108" s="2" t="s">
        <v>93</v>
      </c>
      <c r="H108" s="2" t="s">
        <v>102</v>
      </c>
      <c r="I108" s="2" t="s">
        <v>575</v>
      </c>
      <c r="J108" s="2" t="s">
        <v>575</v>
      </c>
      <c r="K108" s="2"/>
      <c r="L108" s="2"/>
      <c r="M108" s="2"/>
      <c r="N108" s="2"/>
      <c r="O108" s="2"/>
      <c r="P108" s="2"/>
      <c r="Q108" s="2"/>
      <c r="R108" s="2"/>
      <c r="S108" s="2"/>
      <c r="T108" s="2"/>
      <c r="U108" s="2"/>
      <c r="V108" s="2" t="e">
        <f>IF(Tabelle_ExterneDaten_111[[#This Row],[TradeIdLU]]&lt;&gt;"",VLOOKUP(Tabelle_ExterneDaten_111[[#This Row],[TradeIdLU]],TradeIdLookup,2,FALSE),"")</f>
        <v>#N/A</v>
      </c>
      <c r="W108" s="2" t="str">
        <f>IF(Tabelle_ExterneDaten_111[[#This Row],[PayerLU]]&lt;&gt;"",VLOOKUP(Tabelle_ExterneDaten_111[[#This Row],[PayerLU]],PayerLookup,2,FALSE),"")</f>
        <v>FALSE</v>
      </c>
      <c r="X108" s="2" t="str">
        <f>IF(Tabelle_ExterneDaten_111[[#This Row],[LegTypeLU]]&lt;&gt;"",VLOOKUP(Tabelle_ExterneDaten_111[[#This Row],[LegTypeLU]],LegTypeLookup,2,FALSE),"")</f>
        <v>Fixed</v>
      </c>
      <c r="Y108" s="2" t="str">
        <f>IF(Tabelle_ExterneDaten_111[[#This Row],[CurrencyLU]]&lt;&gt;"",VLOOKUP(Tabelle_ExterneDaten_111[[#This Row],[CurrencyLU]],CurrencyLookup,2,FALSE),"")</f>
        <v>EUR</v>
      </c>
      <c r="Z108" s="2" t="str">
        <f>IF(Tabelle_ExterneDaten_111[[#This Row],[PaymentConventionLU]]&lt;&gt;"",VLOOKUP(Tabelle_ExterneDaten_111[[#This Row],[PaymentConventionLU]],PaymentConventionLookup,2,FALSE),"")</f>
        <v>F</v>
      </c>
      <c r="AA108" s="2" t="str">
        <f>IF(Tabelle_ExterneDaten_111[[#This Row],[DayCounterLU]]&lt;&gt;"",VLOOKUP(Tabelle_ExterneDaten_111[[#This Row],[DayCounterLU]],DayCounterLookup,2,FALSE),"")</f>
        <v>ACT/ACT</v>
      </c>
      <c r="AB108" s="2" t="str">
        <f>IF(Tabelle_ExterneDaten_111[[#This Row],[NotionalInitialExchangeLU]]&lt;&gt;"",VLOOKUP(Tabelle_ExterneDaten_111[[#This Row],[NotionalInitialExchangeLU]],NotionalInitialExchangeLookup,2,FALSE),"")</f>
        <v>N</v>
      </c>
      <c r="AC108" s="2" t="str">
        <f>IF(Tabelle_ExterneDaten_111[[#This Row],[NotionalFinalExchangeLU]]&lt;&gt;"",VLOOKUP(Tabelle_ExterneDaten_111[[#This Row],[NotionalFinalExchangeLU]],NotionalFinalExchangeLookup,2,FALSE),"")</f>
        <v>N</v>
      </c>
      <c r="AD108" s="2" t="str">
        <f>IF(Tabelle_ExterneDaten_111[[#This Row],[NotionalAmortizingExchangeLU]]&lt;&gt;"",VLOOKUP(Tabelle_ExterneDaten_111[[#This Row],[NotionalAmortizingExchangeLU]],NotionalAmortizingExchangeLookup,2,FALSE),"")</f>
        <v/>
      </c>
      <c r="AE108" s="2" t="str">
        <f>IF(Tabelle_ExterneDaten_111[[#This Row],[FXResetForeignCurrencyLU]]&lt;&gt;"",VLOOKUP(Tabelle_ExterneDaten_111[[#This Row],[FXResetForeignCurrencyLU]],FXResetForeignCurrencyLookup,2,FALSE),"")</f>
        <v/>
      </c>
      <c r="AF108" s="2" t="str">
        <f>IF(Tabelle_ExterneDaten_111[[#This Row],[FXResetFXIndexLU]]&lt;&gt;"",VLOOKUP(Tabelle_ExterneDaten_111[[#This Row],[FXResetFXIndexLU]],FXResetFXIndexLookup,2,FALSE),"")</f>
        <v/>
      </c>
      <c r="AG108" s="2" t="str">
        <f>IF(Tabelle_ExterneDaten_111[[#This Row],[FloatingLegIndexNameLU]]&lt;&gt;"",VLOOKUP(Tabelle_ExterneDaten_111[[#This Row],[FloatingLegIndexNameLU]],FloatingLegIndexNameLookup,2,FALSE),"")</f>
        <v/>
      </c>
      <c r="AH108" s="2" t="str">
        <f>IF(Tabelle_ExterneDaten_111[[#This Row],[FloatingLegIsInArrearsLU]]&lt;&gt;"",VLOOKUP(Tabelle_ExterneDaten_111[[#This Row],[FloatingLegIsInArrearsLU]],FloatingLegIsInArrearsLookup,2,FALSE),"")</f>
        <v/>
      </c>
      <c r="AI108" s="2" t="str">
        <f>IF(Tabelle_ExterneDaten_111[[#This Row],[FloatingLegIsAveragedLU]]&lt;&gt;"",VLOOKUP(Tabelle_ExterneDaten_111[[#This Row],[FloatingLegIsAveragedLU]],FloatingLegIsAveragedLookup,2,FALSE),"")</f>
        <v/>
      </c>
      <c r="AJ108" s="2" t="str">
        <f>IF(Tabelle_ExterneDaten_111[[#This Row],[FloatingLegIsNotResettingXCCYLU]]&lt;&gt;"",VLOOKUP(Tabelle_ExterneDaten_111[[#This Row],[FloatingLegIsNotResettingXCCYLU]],FloatingLegIsNotResettingXCCYLookup,2,FALSE),"")</f>
        <v/>
      </c>
    </row>
    <row r="109" spans="2:36" x14ac:dyDescent="0.25">
      <c r="B109" s="2">
        <v>108</v>
      </c>
      <c r="C109" s="2" t="s">
        <v>532</v>
      </c>
      <c r="D109" s="2" t="s">
        <v>43</v>
      </c>
      <c r="E109" s="2" t="s">
        <v>91</v>
      </c>
      <c r="F109" s="2" t="s">
        <v>21</v>
      </c>
      <c r="G109" s="2" t="s">
        <v>95</v>
      </c>
      <c r="H109" s="2" t="s">
        <v>99</v>
      </c>
      <c r="I109" s="2" t="s">
        <v>575</v>
      </c>
      <c r="J109" s="2" t="s">
        <v>575</v>
      </c>
      <c r="K109" s="2"/>
      <c r="L109" s="2"/>
      <c r="M109" s="2"/>
      <c r="N109" s="2"/>
      <c r="O109" s="2"/>
      <c r="P109" s="2" t="s">
        <v>104</v>
      </c>
      <c r="Q109" s="2" t="s">
        <v>42</v>
      </c>
      <c r="R109" s="2">
        <v>2</v>
      </c>
      <c r="S109" s="2"/>
      <c r="T109" s="2"/>
      <c r="U109" s="2"/>
      <c r="V109" s="2" t="e">
        <f>IF(Tabelle_ExterneDaten_111[[#This Row],[TradeIdLU]]&lt;&gt;"",VLOOKUP(Tabelle_ExterneDaten_111[[#This Row],[TradeIdLU]],TradeIdLookup,2,FALSE),"")</f>
        <v>#N/A</v>
      </c>
      <c r="W109" s="2" t="str">
        <f>IF(Tabelle_ExterneDaten_111[[#This Row],[PayerLU]]&lt;&gt;"",VLOOKUP(Tabelle_ExterneDaten_111[[#This Row],[PayerLU]],PayerLookup,2,FALSE),"")</f>
        <v>TRUE</v>
      </c>
      <c r="X109" s="2" t="str">
        <f>IF(Tabelle_ExterneDaten_111[[#This Row],[LegTypeLU]]&lt;&gt;"",VLOOKUP(Tabelle_ExterneDaten_111[[#This Row],[LegTypeLU]],LegTypeLookup,2,FALSE),"")</f>
        <v>Floating</v>
      </c>
      <c r="Y109" s="2" t="str">
        <f>IF(Tabelle_ExterneDaten_111[[#This Row],[CurrencyLU]]&lt;&gt;"",VLOOKUP(Tabelle_ExterneDaten_111[[#This Row],[CurrencyLU]],CurrencyLookup,2,FALSE),"")</f>
        <v>EUR</v>
      </c>
      <c r="Z109" s="2" t="str">
        <f>IF(Tabelle_ExterneDaten_111[[#This Row],[PaymentConventionLU]]&lt;&gt;"",VLOOKUP(Tabelle_ExterneDaten_111[[#This Row],[PaymentConventionLU]],PaymentConventionLookup,2,FALSE),"")</f>
        <v>MF</v>
      </c>
      <c r="AA109" s="2" t="str">
        <f>IF(Tabelle_ExterneDaten_111[[#This Row],[DayCounterLU]]&lt;&gt;"",VLOOKUP(Tabelle_ExterneDaten_111[[#This Row],[DayCounterLU]],DayCounterLookup,2,FALSE),"")</f>
        <v>A360</v>
      </c>
      <c r="AB109" s="2" t="str">
        <f>IF(Tabelle_ExterneDaten_111[[#This Row],[NotionalInitialExchangeLU]]&lt;&gt;"",VLOOKUP(Tabelle_ExterneDaten_111[[#This Row],[NotionalInitialExchangeLU]],NotionalInitialExchangeLookup,2,FALSE),"")</f>
        <v>N</v>
      </c>
      <c r="AC109" s="2" t="str">
        <f>IF(Tabelle_ExterneDaten_111[[#This Row],[NotionalFinalExchangeLU]]&lt;&gt;"",VLOOKUP(Tabelle_ExterneDaten_111[[#This Row],[NotionalFinalExchangeLU]],NotionalFinalExchangeLookup,2,FALSE),"")</f>
        <v>N</v>
      </c>
      <c r="AD109" s="2" t="str">
        <f>IF(Tabelle_ExterneDaten_111[[#This Row],[NotionalAmortizingExchangeLU]]&lt;&gt;"",VLOOKUP(Tabelle_ExterneDaten_111[[#This Row],[NotionalAmortizingExchangeLU]],NotionalAmortizingExchangeLookup,2,FALSE),"")</f>
        <v/>
      </c>
      <c r="AE109" s="2" t="str">
        <f>IF(Tabelle_ExterneDaten_111[[#This Row],[FXResetForeignCurrencyLU]]&lt;&gt;"",VLOOKUP(Tabelle_ExterneDaten_111[[#This Row],[FXResetForeignCurrencyLU]],FXResetForeignCurrencyLookup,2,FALSE),"")</f>
        <v/>
      </c>
      <c r="AF109" s="2" t="str">
        <f>IF(Tabelle_ExterneDaten_111[[#This Row],[FXResetFXIndexLU]]&lt;&gt;"",VLOOKUP(Tabelle_ExterneDaten_111[[#This Row],[FXResetFXIndexLU]],FXResetFXIndexLookup,2,FALSE),"")</f>
        <v/>
      </c>
      <c r="AG109" s="2" t="str">
        <f>IF(Tabelle_ExterneDaten_111[[#This Row],[FloatingLegIndexNameLU]]&lt;&gt;"",VLOOKUP(Tabelle_ExterneDaten_111[[#This Row],[FloatingLegIndexNameLU]],FloatingLegIndexNameLookup,2,FALSE),"")</f>
        <v>EUR-EURIBOR-3M</v>
      </c>
      <c r="AH109" s="2" t="str">
        <f>IF(Tabelle_ExterneDaten_111[[#This Row],[FloatingLegIsInArrearsLU]]&lt;&gt;"",VLOOKUP(Tabelle_ExterneDaten_111[[#This Row],[FloatingLegIsInArrearsLU]],FloatingLegIsInArrearsLookup,2,FALSE),"")</f>
        <v>FALSE</v>
      </c>
      <c r="AI109" s="2" t="str">
        <f>IF(Tabelle_ExterneDaten_111[[#This Row],[FloatingLegIsAveragedLU]]&lt;&gt;"",VLOOKUP(Tabelle_ExterneDaten_111[[#This Row],[FloatingLegIsAveragedLU]],FloatingLegIsAveragedLookup,2,FALSE),"")</f>
        <v/>
      </c>
      <c r="AJ109" s="2" t="str">
        <f>IF(Tabelle_ExterneDaten_111[[#This Row],[FloatingLegIsNotResettingXCCYLU]]&lt;&gt;"",VLOOKUP(Tabelle_ExterneDaten_111[[#This Row],[FloatingLegIsNotResettingXCCYLU]],FloatingLegIsNotResettingXCCYLookup,2,FALSE),"")</f>
        <v/>
      </c>
    </row>
    <row r="110" spans="2:36" x14ac:dyDescent="0.25">
      <c r="B110" s="2">
        <v>109</v>
      </c>
      <c r="C110" s="2" t="s">
        <v>506</v>
      </c>
      <c r="D110" s="2" t="s">
        <v>42</v>
      </c>
      <c r="E110" s="2" t="s">
        <v>88</v>
      </c>
      <c r="F110" s="2" t="s">
        <v>21</v>
      </c>
      <c r="G110" s="2"/>
      <c r="H110" s="2"/>
      <c r="I110" s="2"/>
      <c r="J110" s="2"/>
      <c r="K110" s="2"/>
      <c r="L110" s="2"/>
      <c r="M110" s="2"/>
      <c r="N110" s="2"/>
      <c r="O110" s="2"/>
      <c r="P110" s="2"/>
      <c r="Q110" s="2"/>
      <c r="R110" s="2"/>
      <c r="S110" s="2"/>
      <c r="T110" s="2"/>
      <c r="U110" s="2"/>
      <c r="V110" s="2" t="e">
        <f>IF(Tabelle_ExterneDaten_111[[#This Row],[TradeIdLU]]&lt;&gt;"",VLOOKUP(Tabelle_ExterneDaten_111[[#This Row],[TradeIdLU]],TradeIdLookup,2,FALSE),"")</f>
        <v>#N/A</v>
      </c>
      <c r="W110" s="2" t="str">
        <f>IF(Tabelle_ExterneDaten_111[[#This Row],[PayerLU]]&lt;&gt;"",VLOOKUP(Tabelle_ExterneDaten_111[[#This Row],[PayerLU]],PayerLookup,2,FALSE),"")</f>
        <v>FALSE</v>
      </c>
      <c r="X110" s="2" t="str">
        <f>IF(Tabelle_ExterneDaten_111[[#This Row],[LegTypeLU]]&lt;&gt;"",VLOOKUP(Tabelle_ExterneDaten_111[[#This Row],[LegTypeLU]],LegTypeLookup,2,FALSE),"")</f>
        <v>Cashflow</v>
      </c>
      <c r="Y110" s="2" t="str">
        <f>IF(Tabelle_ExterneDaten_111[[#This Row],[CurrencyLU]]&lt;&gt;"",VLOOKUP(Tabelle_ExterneDaten_111[[#This Row],[CurrencyLU]],CurrencyLookup,2,FALSE),"")</f>
        <v>EUR</v>
      </c>
      <c r="Z110" s="2" t="str">
        <f>IF(Tabelle_ExterneDaten_111[[#This Row],[PaymentConventionLU]]&lt;&gt;"",VLOOKUP(Tabelle_ExterneDaten_111[[#This Row],[PaymentConventionLU]],PaymentConventionLookup,2,FALSE),"")</f>
        <v/>
      </c>
      <c r="AA110" s="2" t="str">
        <f>IF(Tabelle_ExterneDaten_111[[#This Row],[DayCounterLU]]&lt;&gt;"",VLOOKUP(Tabelle_ExterneDaten_111[[#This Row],[DayCounterLU]],DayCounterLookup,2,FALSE),"")</f>
        <v/>
      </c>
      <c r="AB110" s="2" t="str">
        <f>IF(Tabelle_ExterneDaten_111[[#This Row],[NotionalInitialExchangeLU]]&lt;&gt;"",VLOOKUP(Tabelle_ExterneDaten_111[[#This Row],[NotionalInitialExchangeLU]],NotionalInitialExchangeLookup,2,FALSE),"")</f>
        <v/>
      </c>
      <c r="AC110" s="2" t="str">
        <f>IF(Tabelle_ExterneDaten_111[[#This Row],[NotionalFinalExchangeLU]]&lt;&gt;"",VLOOKUP(Tabelle_ExterneDaten_111[[#This Row],[NotionalFinalExchangeLU]],NotionalFinalExchangeLookup,2,FALSE),"")</f>
        <v/>
      </c>
      <c r="AD110" s="2" t="str">
        <f>IF(Tabelle_ExterneDaten_111[[#This Row],[NotionalAmortizingExchangeLU]]&lt;&gt;"",VLOOKUP(Tabelle_ExterneDaten_111[[#This Row],[NotionalAmortizingExchangeLU]],NotionalAmortizingExchangeLookup,2,FALSE),"")</f>
        <v/>
      </c>
      <c r="AE110" s="2" t="str">
        <f>IF(Tabelle_ExterneDaten_111[[#This Row],[FXResetForeignCurrencyLU]]&lt;&gt;"",VLOOKUP(Tabelle_ExterneDaten_111[[#This Row],[FXResetForeignCurrencyLU]],FXResetForeignCurrencyLookup,2,FALSE),"")</f>
        <v/>
      </c>
      <c r="AF110" s="2" t="str">
        <f>IF(Tabelle_ExterneDaten_111[[#This Row],[FXResetFXIndexLU]]&lt;&gt;"",VLOOKUP(Tabelle_ExterneDaten_111[[#This Row],[FXResetFXIndexLU]],FXResetFXIndexLookup,2,FALSE),"")</f>
        <v/>
      </c>
      <c r="AG110" s="2" t="str">
        <f>IF(Tabelle_ExterneDaten_111[[#This Row],[FloatingLegIndexNameLU]]&lt;&gt;"",VLOOKUP(Tabelle_ExterneDaten_111[[#This Row],[FloatingLegIndexNameLU]],FloatingLegIndexNameLookup,2,FALSE),"")</f>
        <v/>
      </c>
      <c r="AH110" s="2" t="str">
        <f>IF(Tabelle_ExterneDaten_111[[#This Row],[FloatingLegIsInArrearsLU]]&lt;&gt;"",VLOOKUP(Tabelle_ExterneDaten_111[[#This Row],[FloatingLegIsInArrearsLU]],FloatingLegIsInArrearsLookup,2,FALSE),"")</f>
        <v/>
      </c>
      <c r="AI110" s="2" t="str">
        <f>IF(Tabelle_ExterneDaten_111[[#This Row],[FloatingLegIsAveragedLU]]&lt;&gt;"",VLOOKUP(Tabelle_ExterneDaten_111[[#This Row],[FloatingLegIsAveragedLU]],FloatingLegIsAveragedLookup,2,FALSE),"")</f>
        <v/>
      </c>
      <c r="AJ110" s="2" t="str">
        <f>IF(Tabelle_ExterneDaten_111[[#This Row],[FloatingLegIsNotResettingXCCYLU]]&lt;&gt;"",VLOOKUP(Tabelle_ExterneDaten_111[[#This Row],[FloatingLegIsNotResettingXCCYLU]],FloatingLegIsNotResettingXCCYLookup,2,FALSE),"")</f>
        <v/>
      </c>
    </row>
    <row r="111" spans="2:36" x14ac:dyDescent="0.25">
      <c r="B111" s="2">
        <v>110</v>
      </c>
      <c r="C111" s="2" t="s">
        <v>506</v>
      </c>
      <c r="D111" s="2" t="s">
        <v>43</v>
      </c>
      <c r="E111" s="2" t="s">
        <v>88</v>
      </c>
      <c r="F111" s="2" t="s">
        <v>21</v>
      </c>
      <c r="G111" s="2"/>
      <c r="H111" s="2"/>
      <c r="I111" s="2"/>
      <c r="J111" s="2"/>
      <c r="K111" s="2"/>
      <c r="L111" s="2"/>
      <c r="M111" s="2"/>
      <c r="N111" s="2"/>
      <c r="O111" s="2"/>
      <c r="P111" s="2"/>
      <c r="Q111" s="2"/>
      <c r="R111" s="2"/>
      <c r="S111" s="2"/>
      <c r="T111" s="2"/>
      <c r="U111" s="2"/>
      <c r="V111" s="2" t="e">
        <f>IF(Tabelle_ExterneDaten_111[[#This Row],[TradeIdLU]]&lt;&gt;"",VLOOKUP(Tabelle_ExterneDaten_111[[#This Row],[TradeIdLU]],TradeIdLookup,2,FALSE),"")</f>
        <v>#N/A</v>
      </c>
      <c r="W111" s="2" t="str">
        <f>IF(Tabelle_ExterneDaten_111[[#This Row],[PayerLU]]&lt;&gt;"",VLOOKUP(Tabelle_ExterneDaten_111[[#This Row],[PayerLU]],PayerLookup,2,FALSE),"")</f>
        <v>TRUE</v>
      </c>
      <c r="X111" s="2" t="str">
        <f>IF(Tabelle_ExterneDaten_111[[#This Row],[LegTypeLU]]&lt;&gt;"",VLOOKUP(Tabelle_ExterneDaten_111[[#This Row],[LegTypeLU]],LegTypeLookup,2,FALSE),"")</f>
        <v>Cashflow</v>
      </c>
      <c r="Y111" s="2" t="str">
        <f>IF(Tabelle_ExterneDaten_111[[#This Row],[CurrencyLU]]&lt;&gt;"",VLOOKUP(Tabelle_ExterneDaten_111[[#This Row],[CurrencyLU]],CurrencyLookup,2,FALSE),"")</f>
        <v>EUR</v>
      </c>
      <c r="Z111" s="2" t="str">
        <f>IF(Tabelle_ExterneDaten_111[[#This Row],[PaymentConventionLU]]&lt;&gt;"",VLOOKUP(Tabelle_ExterneDaten_111[[#This Row],[PaymentConventionLU]],PaymentConventionLookup,2,FALSE),"")</f>
        <v/>
      </c>
      <c r="AA111" s="2" t="str">
        <f>IF(Tabelle_ExterneDaten_111[[#This Row],[DayCounterLU]]&lt;&gt;"",VLOOKUP(Tabelle_ExterneDaten_111[[#This Row],[DayCounterLU]],DayCounterLookup,2,FALSE),"")</f>
        <v/>
      </c>
      <c r="AB111" s="2" t="str">
        <f>IF(Tabelle_ExterneDaten_111[[#This Row],[NotionalInitialExchangeLU]]&lt;&gt;"",VLOOKUP(Tabelle_ExterneDaten_111[[#This Row],[NotionalInitialExchangeLU]],NotionalInitialExchangeLookup,2,FALSE),"")</f>
        <v/>
      </c>
      <c r="AC111" s="2" t="str">
        <f>IF(Tabelle_ExterneDaten_111[[#This Row],[NotionalFinalExchangeLU]]&lt;&gt;"",VLOOKUP(Tabelle_ExterneDaten_111[[#This Row],[NotionalFinalExchangeLU]],NotionalFinalExchangeLookup,2,FALSE),"")</f>
        <v/>
      </c>
      <c r="AD111" s="2" t="str">
        <f>IF(Tabelle_ExterneDaten_111[[#This Row],[NotionalAmortizingExchangeLU]]&lt;&gt;"",VLOOKUP(Tabelle_ExterneDaten_111[[#This Row],[NotionalAmortizingExchangeLU]],NotionalAmortizingExchangeLookup,2,FALSE),"")</f>
        <v/>
      </c>
      <c r="AE111" s="2" t="str">
        <f>IF(Tabelle_ExterneDaten_111[[#This Row],[FXResetForeignCurrencyLU]]&lt;&gt;"",VLOOKUP(Tabelle_ExterneDaten_111[[#This Row],[FXResetForeignCurrencyLU]],FXResetForeignCurrencyLookup,2,FALSE),"")</f>
        <v/>
      </c>
      <c r="AF111" s="2" t="str">
        <f>IF(Tabelle_ExterneDaten_111[[#This Row],[FXResetFXIndexLU]]&lt;&gt;"",VLOOKUP(Tabelle_ExterneDaten_111[[#This Row],[FXResetFXIndexLU]],FXResetFXIndexLookup,2,FALSE),"")</f>
        <v/>
      </c>
      <c r="AG111" s="2" t="str">
        <f>IF(Tabelle_ExterneDaten_111[[#This Row],[FloatingLegIndexNameLU]]&lt;&gt;"",VLOOKUP(Tabelle_ExterneDaten_111[[#This Row],[FloatingLegIndexNameLU]],FloatingLegIndexNameLookup,2,FALSE),"")</f>
        <v/>
      </c>
      <c r="AH111" s="2" t="str">
        <f>IF(Tabelle_ExterneDaten_111[[#This Row],[FloatingLegIsInArrearsLU]]&lt;&gt;"",VLOOKUP(Tabelle_ExterneDaten_111[[#This Row],[FloatingLegIsInArrearsLU]],FloatingLegIsInArrearsLookup,2,FALSE),"")</f>
        <v/>
      </c>
      <c r="AI111" s="2" t="str">
        <f>IF(Tabelle_ExterneDaten_111[[#This Row],[FloatingLegIsAveragedLU]]&lt;&gt;"",VLOOKUP(Tabelle_ExterneDaten_111[[#This Row],[FloatingLegIsAveragedLU]],FloatingLegIsAveragedLookup,2,FALSE),"")</f>
        <v/>
      </c>
      <c r="AJ111" s="2" t="str">
        <f>IF(Tabelle_ExterneDaten_111[[#This Row],[FloatingLegIsNotResettingXCCYLU]]&lt;&gt;"",VLOOKUP(Tabelle_ExterneDaten_111[[#This Row],[FloatingLegIsNotResettingXCCYLU]],FloatingLegIsNotResettingXCCYLookup,2,FALSE),"")</f>
        <v/>
      </c>
    </row>
    <row r="112" spans="2:36" x14ac:dyDescent="0.25">
      <c r="B112" s="2">
        <v>111</v>
      </c>
      <c r="C112" s="2" t="s">
        <v>508</v>
      </c>
      <c r="D112" s="2" t="s">
        <v>42</v>
      </c>
      <c r="E112" s="2" t="s">
        <v>88</v>
      </c>
      <c r="F112" s="2" t="s">
        <v>21</v>
      </c>
      <c r="G112" s="2"/>
      <c r="H112" s="2"/>
      <c r="I112" s="2"/>
      <c r="J112" s="2"/>
      <c r="K112" s="2"/>
      <c r="L112" s="2"/>
      <c r="M112" s="2"/>
      <c r="N112" s="2"/>
      <c r="O112" s="2"/>
      <c r="P112" s="2"/>
      <c r="Q112" s="2"/>
      <c r="R112" s="2"/>
      <c r="S112" s="2"/>
      <c r="T112" s="2"/>
      <c r="U112" s="2"/>
      <c r="V112" s="2" t="e">
        <f>IF(Tabelle_ExterneDaten_111[[#This Row],[TradeIdLU]]&lt;&gt;"",VLOOKUP(Tabelle_ExterneDaten_111[[#This Row],[TradeIdLU]],TradeIdLookup,2,FALSE),"")</f>
        <v>#N/A</v>
      </c>
      <c r="W112" s="2" t="str">
        <f>IF(Tabelle_ExterneDaten_111[[#This Row],[PayerLU]]&lt;&gt;"",VLOOKUP(Tabelle_ExterneDaten_111[[#This Row],[PayerLU]],PayerLookup,2,FALSE),"")</f>
        <v>FALSE</v>
      </c>
      <c r="X112" s="2" t="str">
        <f>IF(Tabelle_ExterneDaten_111[[#This Row],[LegTypeLU]]&lt;&gt;"",VLOOKUP(Tabelle_ExterneDaten_111[[#This Row],[LegTypeLU]],LegTypeLookup,2,FALSE),"")</f>
        <v>Cashflow</v>
      </c>
      <c r="Y112" s="2" t="str">
        <f>IF(Tabelle_ExterneDaten_111[[#This Row],[CurrencyLU]]&lt;&gt;"",VLOOKUP(Tabelle_ExterneDaten_111[[#This Row],[CurrencyLU]],CurrencyLookup,2,FALSE),"")</f>
        <v>EUR</v>
      </c>
      <c r="Z112" s="2" t="str">
        <f>IF(Tabelle_ExterneDaten_111[[#This Row],[PaymentConventionLU]]&lt;&gt;"",VLOOKUP(Tabelle_ExterneDaten_111[[#This Row],[PaymentConventionLU]],PaymentConventionLookup,2,FALSE),"")</f>
        <v/>
      </c>
      <c r="AA112" s="2" t="str">
        <f>IF(Tabelle_ExterneDaten_111[[#This Row],[DayCounterLU]]&lt;&gt;"",VLOOKUP(Tabelle_ExterneDaten_111[[#This Row],[DayCounterLU]],DayCounterLookup,2,FALSE),"")</f>
        <v/>
      </c>
      <c r="AB112" s="2" t="str">
        <f>IF(Tabelle_ExterneDaten_111[[#This Row],[NotionalInitialExchangeLU]]&lt;&gt;"",VLOOKUP(Tabelle_ExterneDaten_111[[#This Row],[NotionalInitialExchangeLU]],NotionalInitialExchangeLookup,2,FALSE),"")</f>
        <v/>
      </c>
      <c r="AC112" s="2" t="str">
        <f>IF(Tabelle_ExterneDaten_111[[#This Row],[NotionalFinalExchangeLU]]&lt;&gt;"",VLOOKUP(Tabelle_ExterneDaten_111[[#This Row],[NotionalFinalExchangeLU]],NotionalFinalExchangeLookup,2,FALSE),"")</f>
        <v/>
      </c>
      <c r="AD112" s="2" t="str">
        <f>IF(Tabelle_ExterneDaten_111[[#This Row],[NotionalAmortizingExchangeLU]]&lt;&gt;"",VLOOKUP(Tabelle_ExterneDaten_111[[#This Row],[NotionalAmortizingExchangeLU]],NotionalAmortizingExchangeLookup,2,FALSE),"")</f>
        <v/>
      </c>
      <c r="AE112" s="2" t="str">
        <f>IF(Tabelle_ExterneDaten_111[[#This Row],[FXResetForeignCurrencyLU]]&lt;&gt;"",VLOOKUP(Tabelle_ExterneDaten_111[[#This Row],[FXResetForeignCurrencyLU]],FXResetForeignCurrencyLookup,2,FALSE),"")</f>
        <v/>
      </c>
      <c r="AF112" s="2" t="str">
        <f>IF(Tabelle_ExterneDaten_111[[#This Row],[FXResetFXIndexLU]]&lt;&gt;"",VLOOKUP(Tabelle_ExterneDaten_111[[#This Row],[FXResetFXIndexLU]],FXResetFXIndexLookup,2,FALSE),"")</f>
        <v/>
      </c>
      <c r="AG112" s="2" t="str">
        <f>IF(Tabelle_ExterneDaten_111[[#This Row],[FloatingLegIndexNameLU]]&lt;&gt;"",VLOOKUP(Tabelle_ExterneDaten_111[[#This Row],[FloatingLegIndexNameLU]],FloatingLegIndexNameLookup,2,FALSE),"")</f>
        <v/>
      </c>
      <c r="AH112" s="2" t="str">
        <f>IF(Tabelle_ExterneDaten_111[[#This Row],[FloatingLegIsInArrearsLU]]&lt;&gt;"",VLOOKUP(Tabelle_ExterneDaten_111[[#This Row],[FloatingLegIsInArrearsLU]],FloatingLegIsInArrearsLookup,2,FALSE),"")</f>
        <v/>
      </c>
      <c r="AI112" s="2" t="str">
        <f>IF(Tabelle_ExterneDaten_111[[#This Row],[FloatingLegIsAveragedLU]]&lt;&gt;"",VLOOKUP(Tabelle_ExterneDaten_111[[#This Row],[FloatingLegIsAveragedLU]],FloatingLegIsAveragedLookup,2,FALSE),"")</f>
        <v/>
      </c>
      <c r="AJ112" s="2" t="str">
        <f>IF(Tabelle_ExterneDaten_111[[#This Row],[FloatingLegIsNotResettingXCCYLU]]&lt;&gt;"",VLOOKUP(Tabelle_ExterneDaten_111[[#This Row],[FloatingLegIsNotResettingXCCYLU]],FloatingLegIsNotResettingXCCYLookup,2,FALSE),"")</f>
        <v/>
      </c>
    </row>
    <row r="113" spans="2:36" x14ac:dyDescent="0.25">
      <c r="B113" s="2">
        <v>112</v>
      </c>
      <c r="C113" s="2" t="s">
        <v>508</v>
      </c>
      <c r="D113" s="2" t="s">
        <v>43</v>
      </c>
      <c r="E113" s="2" t="s">
        <v>88</v>
      </c>
      <c r="F113" s="2" t="s">
        <v>21</v>
      </c>
      <c r="G113" s="2"/>
      <c r="H113" s="2"/>
      <c r="I113" s="2"/>
      <c r="J113" s="2"/>
      <c r="K113" s="2"/>
      <c r="L113" s="2"/>
      <c r="M113" s="2"/>
      <c r="N113" s="2"/>
      <c r="O113" s="2"/>
      <c r="P113" s="2"/>
      <c r="Q113" s="2"/>
      <c r="R113" s="2"/>
      <c r="S113" s="2"/>
      <c r="T113" s="2"/>
      <c r="U113" s="2"/>
      <c r="V113" s="2" t="e">
        <f>IF(Tabelle_ExterneDaten_111[[#This Row],[TradeIdLU]]&lt;&gt;"",VLOOKUP(Tabelle_ExterneDaten_111[[#This Row],[TradeIdLU]],TradeIdLookup,2,FALSE),"")</f>
        <v>#N/A</v>
      </c>
      <c r="W113" s="2" t="str">
        <f>IF(Tabelle_ExterneDaten_111[[#This Row],[PayerLU]]&lt;&gt;"",VLOOKUP(Tabelle_ExterneDaten_111[[#This Row],[PayerLU]],PayerLookup,2,FALSE),"")</f>
        <v>TRUE</v>
      </c>
      <c r="X113" s="2" t="str">
        <f>IF(Tabelle_ExterneDaten_111[[#This Row],[LegTypeLU]]&lt;&gt;"",VLOOKUP(Tabelle_ExterneDaten_111[[#This Row],[LegTypeLU]],LegTypeLookup,2,FALSE),"")</f>
        <v>Cashflow</v>
      </c>
      <c r="Y113" s="2" t="str">
        <f>IF(Tabelle_ExterneDaten_111[[#This Row],[CurrencyLU]]&lt;&gt;"",VLOOKUP(Tabelle_ExterneDaten_111[[#This Row],[CurrencyLU]],CurrencyLookup,2,FALSE),"")</f>
        <v>EUR</v>
      </c>
      <c r="Z113" s="2" t="str">
        <f>IF(Tabelle_ExterneDaten_111[[#This Row],[PaymentConventionLU]]&lt;&gt;"",VLOOKUP(Tabelle_ExterneDaten_111[[#This Row],[PaymentConventionLU]],PaymentConventionLookup,2,FALSE),"")</f>
        <v/>
      </c>
      <c r="AA113" s="2" t="str">
        <f>IF(Tabelle_ExterneDaten_111[[#This Row],[DayCounterLU]]&lt;&gt;"",VLOOKUP(Tabelle_ExterneDaten_111[[#This Row],[DayCounterLU]],DayCounterLookup,2,FALSE),"")</f>
        <v/>
      </c>
      <c r="AB113" s="2" t="str">
        <f>IF(Tabelle_ExterneDaten_111[[#This Row],[NotionalInitialExchangeLU]]&lt;&gt;"",VLOOKUP(Tabelle_ExterneDaten_111[[#This Row],[NotionalInitialExchangeLU]],NotionalInitialExchangeLookup,2,FALSE),"")</f>
        <v/>
      </c>
      <c r="AC113" s="2" t="str">
        <f>IF(Tabelle_ExterneDaten_111[[#This Row],[NotionalFinalExchangeLU]]&lt;&gt;"",VLOOKUP(Tabelle_ExterneDaten_111[[#This Row],[NotionalFinalExchangeLU]],NotionalFinalExchangeLookup,2,FALSE),"")</f>
        <v/>
      </c>
      <c r="AD113" s="2" t="str">
        <f>IF(Tabelle_ExterneDaten_111[[#This Row],[NotionalAmortizingExchangeLU]]&lt;&gt;"",VLOOKUP(Tabelle_ExterneDaten_111[[#This Row],[NotionalAmortizingExchangeLU]],NotionalAmortizingExchangeLookup,2,FALSE),"")</f>
        <v/>
      </c>
      <c r="AE113" s="2" t="str">
        <f>IF(Tabelle_ExterneDaten_111[[#This Row],[FXResetForeignCurrencyLU]]&lt;&gt;"",VLOOKUP(Tabelle_ExterneDaten_111[[#This Row],[FXResetForeignCurrencyLU]],FXResetForeignCurrencyLookup,2,FALSE),"")</f>
        <v/>
      </c>
      <c r="AF113" s="2" t="str">
        <f>IF(Tabelle_ExterneDaten_111[[#This Row],[FXResetFXIndexLU]]&lt;&gt;"",VLOOKUP(Tabelle_ExterneDaten_111[[#This Row],[FXResetFXIndexLU]],FXResetFXIndexLookup,2,FALSE),"")</f>
        <v/>
      </c>
      <c r="AG113" s="2" t="str">
        <f>IF(Tabelle_ExterneDaten_111[[#This Row],[FloatingLegIndexNameLU]]&lt;&gt;"",VLOOKUP(Tabelle_ExterneDaten_111[[#This Row],[FloatingLegIndexNameLU]],FloatingLegIndexNameLookup,2,FALSE),"")</f>
        <v/>
      </c>
      <c r="AH113" s="2" t="str">
        <f>IF(Tabelle_ExterneDaten_111[[#This Row],[FloatingLegIsInArrearsLU]]&lt;&gt;"",VLOOKUP(Tabelle_ExterneDaten_111[[#This Row],[FloatingLegIsInArrearsLU]],FloatingLegIsInArrearsLookup,2,FALSE),"")</f>
        <v/>
      </c>
      <c r="AI113" s="2" t="str">
        <f>IF(Tabelle_ExterneDaten_111[[#This Row],[FloatingLegIsAveragedLU]]&lt;&gt;"",VLOOKUP(Tabelle_ExterneDaten_111[[#This Row],[FloatingLegIsAveragedLU]],FloatingLegIsAveragedLookup,2,FALSE),"")</f>
        <v/>
      </c>
      <c r="AJ113" s="2" t="str">
        <f>IF(Tabelle_ExterneDaten_111[[#This Row],[FloatingLegIsNotResettingXCCYLU]]&lt;&gt;"",VLOOKUP(Tabelle_ExterneDaten_111[[#This Row],[FloatingLegIsNotResettingXCCYLU]],FloatingLegIsNotResettingXCCYLookup,2,FALSE),"")</f>
        <v/>
      </c>
    </row>
    <row r="114" spans="2:36" x14ac:dyDescent="0.25">
      <c r="B114" s="2">
        <v>113</v>
      </c>
      <c r="C114" s="2" t="s">
        <v>510</v>
      </c>
      <c r="D114" s="2" t="s">
        <v>42</v>
      </c>
      <c r="E114" s="2" t="s">
        <v>88</v>
      </c>
      <c r="F114" s="2" t="s">
        <v>21</v>
      </c>
      <c r="G114" s="2"/>
      <c r="H114" s="2"/>
      <c r="I114" s="2"/>
      <c r="J114" s="2"/>
      <c r="K114" s="2"/>
      <c r="L114" s="2"/>
      <c r="M114" s="2"/>
      <c r="N114" s="2"/>
      <c r="O114" s="2"/>
      <c r="P114" s="2"/>
      <c r="Q114" s="2"/>
      <c r="R114" s="2"/>
      <c r="S114" s="2"/>
      <c r="T114" s="2"/>
      <c r="U114" s="2"/>
      <c r="V114" s="2" t="e">
        <f>IF(Tabelle_ExterneDaten_111[[#This Row],[TradeIdLU]]&lt;&gt;"",VLOOKUP(Tabelle_ExterneDaten_111[[#This Row],[TradeIdLU]],TradeIdLookup,2,FALSE),"")</f>
        <v>#N/A</v>
      </c>
      <c r="W114" s="2" t="str">
        <f>IF(Tabelle_ExterneDaten_111[[#This Row],[PayerLU]]&lt;&gt;"",VLOOKUP(Tabelle_ExterneDaten_111[[#This Row],[PayerLU]],PayerLookup,2,FALSE),"")</f>
        <v>FALSE</v>
      </c>
      <c r="X114" s="2" t="str">
        <f>IF(Tabelle_ExterneDaten_111[[#This Row],[LegTypeLU]]&lt;&gt;"",VLOOKUP(Tabelle_ExterneDaten_111[[#This Row],[LegTypeLU]],LegTypeLookup,2,FALSE),"")</f>
        <v>Cashflow</v>
      </c>
      <c r="Y114" s="2" t="str">
        <f>IF(Tabelle_ExterneDaten_111[[#This Row],[CurrencyLU]]&lt;&gt;"",VLOOKUP(Tabelle_ExterneDaten_111[[#This Row],[CurrencyLU]],CurrencyLookup,2,FALSE),"")</f>
        <v>EUR</v>
      </c>
      <c r="Z114" s="2" t="str">
        <f>IF(Tabelle_ExterneDaten_111[[#This Row],[PaymentConventionLU]]&lt;&gt;"",VLOOKUP(Tabelle_ExterneDaten_111[[#This Row],[PaymentConventionLU]],PaymentConventionLookup,2,FALSE),"")</f>
        <v/>
      </c>
      <c r="AA114" s="2" t="str">
        <f>IF(Tabelle_ExterneDaten_111[[#This Row],[DayCounterLU]]&lt;&gt;"",VLOOKUP(Tabelle_ExterneDaten_111[[#This Row],[DayCounterLU]],DayCounterLookup,2,FALSE),"")</f>
        <v/>
      </c>
      <c r="AB114" s="2" t="str">
        <f>IF(Tabelle_ExterneDaten_111[[#This Row],[NotionalInitialExchangeLU]]&lt;&gt;"",VLOOKUP(Tabelle_ExterneDaten_111[[#This Row],[NotionalInitialExchangeLU]],NotionalInitialExchangeLookup,2,FALSE),"")</f>
        <v/>
      </c>
      <c r="AC114" s="2" t="str">
        <f>IF(Tabelle_ExterneDaten_111[[#This Row],[NotionalFinalExchangeLU]]&lt;&gt;"",VLOOKUP(Tabelle_ExterneDaten_111[[#This Row],[NotionalFinalExchangeLU]],NotionalFinalExchangeLookup,2,FALSE),"")</f>
        <v/>
      </c>
      <c r="AD114" s="2" t="str">
        <f>IF(Tabelle_ExterneDaten_111[[#This Row],[NotionalAmortizingExchangeLU]]&lt;&gt;"",VLOOKUP(Tabelle_ExterneDaten_111[[#This Row],[NotionalAmortizingExchangeLU]],NotionalAmortizingExchangeLookup,2,FALSE),"")</f>
        <v/>
      </c>
      <c r="AE114" s="2" t="str">
        <f>IF(Tabelle_ExterneDaten_111[[#This Row],[FXResetForeignCurrencyLU]]&lt;&gt;"",VLOOKUP(Tabelle_ExterneDaten_111[[#This Row],[FXResetForeignCurrencyLU]],FXResetForeignCurrencyLookup,2,FALSE),"")</f>
        <v/>
      </c>
      <c r="AF114" s="2" t="str">
        <f>IF(Tabelle_ExterneDaten_111[[#This Row],[FXResetFXIndexLU]]&lt;&gt;"",VLOOKUP(Tabelle_ExterneDaten_111[[#This Row],[FXResetFXIndexLU]],FXResetFXIndexLookup,2,FALSE),"")</f>
        <v/>
      </c>
      <c r="AG114" s="2" t="str">
        <f>IF(Tabelle_ExterneDaten_111[[#This Row],[FloatingLegIndexNameLU]]&lt;&gt;"",VLOOKUP(Tabelle_ExterneDaten_111[[#This Row],[FloatingLegIndexNameLU]],FloatingLegIndexNameLookup,2,FALSE),"")</f>
        <v/>
      </c>
      <c r="AH114" s="2" t="str">
        <f>IF(Tabelle_ExterneDaten_111[[#This Row],[FloatingLegIsInArrearsLU]]&lt;&gt;"",VLOOKUP(Tabelle_ExterneDaten_111[[#This Row],[FloatingLegIsInArrearsLU]],FloatingLegIsInArrearsLookup,2,FALSE),"")</f>
        <v/>
      </c>
      <c r="AI114" s="2" t="str">
        <f>IF(Tabelle_ExterneDaten_111[[#This Row],[FloatingLegIsAveragedLU]]&lt;&gt;"",VLOOKUP(Tabelle_ExterneDaten_111[[#This Row],[FloatingLegIsAveragedLU]],FloatingLegIsAveragedLookup,2,FALSE),"")</f>
        <v/>
      </c>
      <c r="AJ114" s="2" t="str">
        <f>IF(Tabelle_ExterneDaten_111[[#This Row],[FloatingLegIsNotResettingXCCYLU]]&lt;&gt;"",VLOOKUP(Tabelle_ExterneDaten_111[[#This Row],[FloatingLegIsNotResettingXCCYLU]],FloatingLegIsNotResettingXCCYLookup,2,FALSE),"")</f>
        <v/>
      </c>
    </row>
    <row r="115" spans="2:36" x14ac:dyDescent="0.25">
      <c r="B115" s="2">
        <v>114</v>
      </c>
      <c r="C115" s="2" t="s">
        <v>510</v>
      </c>
      <c r="D115" s="2" t="s">
        <v>43</v>
      </c>
      <c r="E115" s="2" t="s">
        <v>88</v>
      </c>
      <c r="F115" s="2" t="s">
        <v>21</v>
      </c>
      <c r="G115" s="2"/>
      <c r="H115" s="2"/>
      <c r="I115" s="2"/>
      <c r="J115" s="2"/>
      <c r="K115" s="2"/>
      <c r="L115" s="2"/>
      <c r="M115" s="2"/>
      <c r="N115" s="2"/>
      <c r="O115" s="2"/>
      <c r="P115" s="2"/>
      <c r="Q115" s="2"/>
      <c r="R115" s="2"/>
      <c r="S115" s="2"/>
      <c r="T115" s="2"/>
      <c r="U115" s="2"/>
      <c r="V115" s="2" t="e">
        <f>IF(Tabelle_ExterneDaten_111[[#This Row],[TradeIdLU]]&lt;&gt;"",VLOOKUP(Tabelle_ExterneDaten_111[[#This Row],[TradeIdLU]],TradeIdLookup,2,FALSE),"")</f>
        <v>#N/A</v>
      </c>
      <c r="W115" s="2" t="str">
        <f>IF(Tabelle_ExterneDaten_111[[#This Row],[PayerLU]]&lt;&gt;"",VLOOKUP(Tabelle_ExterneDaten_111[[#This Row],[PayerLU]],PayerLookup,2,FALSE),"")</f>
        <v>TRUE</v>
      </c>
      <c r="X115" s="2" t="str">
        <f>IF(Tabelle_ExterneDaten_111[[#This Row],[LegTypeLU]]&lt;&gt;"",VLOOKUP(Tabelle_ExterneDaten_111[[#This Row],[LegTypeLU]],LegTypeLookup,2,FALSE),"")</f>
        <v>Cashflow</v>
      </c>
      <c r="Y115" s="2" t="str">
        <f>IF(Tabelle_ExterneDaten_111[[#This Row],[CurrencyLU]]&lt;&gt;"",VLOOKUP(Tabelle_ExterneDaten_111[[#This Row],[CurrencyLU]],CurrencyLookup,2,FALSE),"")</f>
        <v>EUR</v>
      </c>
      <c r="Z115" s="2" t="str">
        <f>IF(Tabelle_ExterneDaten_111[[#This Row],[PaymentConventionLU]]&lt;&gt;"",VLOOKUP(Tabelle_ExterneDaten_111[[#This Row],[PaymentConventionLU]],PaymentConventionLookup,2,FALSE),"")</f>
        <v/>
      </c>
      <c r="AA115" s="2" t="str">
        <f>IF(Tabelle_ExterneDaten_111[[#This Row],[DayCounterLU]]&lt;&gt;"",VLOOKUP(Tabelle_ExterneDaten_111[[#This Row],[DayCounterLU]],DayCounterLookup,2,FALSE),"")</f>
        <v/>
      </c>
      <c r="AB115" s="2" t="str">
        <f>IF(Tabelle_ExterneDaten_111[[#This Row],[NotionalInitialExchangeLU]]&lt;&gt;"",VLOOKUP(Tabelle_ExterneDaten_111[[#This Row],[NotionalInitialExchangeLU]],NotionalInitialExchangeLookup,2,FALSE),"")</f>
        <v/>
      </c>
      <c r="AC115" s="2" t="str">
        <f>IF(Tabelle_ExterneDaten_111[[#This Row],[NotionalFinalExchangeLU]]&lt;&gt;"",VLOOKUP(Tabelle_ExterneDaten_111[[#This Row],[NotionalFinalExchangeLU]],NotionalFinalExchangeLookup,2,FALSE),"")</f>
        <v/>
      </c>
      <c r="AD115" s="2" t="str">
        <f>IF(Tabelle_ExterneDaten_111[[#This Row],[NotionalAmortizingExchangeLU]]&lt;&gt;"",VLOOKUP(Tabelle_ExterneDaten_111[[#This Row],[NotionalAmortizingExchangeLU]],NotionalAmortizingExchangeLookup,2,FALSE),"")</f>
        <v/>
      </c>
      <c r="AE115" s="2" t="str">
        <f>IF(Tabelle_ExterneDaten_111[[#This Row],[FXResetForeignCurrencyLU]]&lt;&gt;"",VLOOKUP(Tabelle_ExterneDaten_111[[#This Row],[FXResetForeignCurrencyLU]],FXResetForeignCurrencyLookup,2,FALSE),"")</f>
        <v/>
      </c>
      <c r="AF115" s="2" t="str">
        <f>IF(Tabelle_ExterneDaten_111[[#This Row],[FXResetFXIndexLU]]&lt;&gt;"",VLOOKUP(Tabelle_ExterneDaten_111[[#This Row],[FXResetFXIndexLU]],FXResetFXIndexLookup,2,FALSE),"")</f>
        <v/>
      </c>
      <c r="AG115" s="2" t="str">
        <f>IF(Tabelle_ExterneDaten_111[[#This Row],[FloatingLegIndexNameLU]]&lt;&gt;"",VLOOKUP(Tabelle_ExterneDaten_111[[#This Row],[FloatingLegIndexNameLU]],FloatingLegIndexNameLookup,2,FALSE),"")</f>
        <v/>
      </c>
      <c r="AH115" s="2" t="str">
        <f>IF(Tabelle_ExterneDaten_111[[#This Row],[FloatingLegIsInArrearsLU]]&lt;&gt;"",VLOOKUP(Tabelle_ExterneDaten_111[[#This Row],[FloatingLegIsInArrearsLU]],FloatingLegIsInArrearsLookup,2,FALSE),"")</f>
        <v/>
      </c>
      <c r="AI115" s="2" t="str">
        <f>IF(Tabelle_ExterneDaten_111[[#This Row],[FloatingLegIsAveragedLU]]&lt;&gt;"",VLOOKUP(Tabelle_ExterneDaten_111[[#This Row],[FloatingLegIsAveragedLU]],FloatingLegIsAveragedLookup,2,FALSE),"")</f>
        <v/>
      </c>
      <c r="AJ115" s="2" t="str">
        <f>IF(Tabelle_ExterneDaten_111[[#This Row],[FloatingLegIsNotResettingXCCYLU]]&lt;&gt;"",VLOOKUP(Tabelle_ExterneDaten_111[[#This Row],[FloatingLegIsNotResettingXCCYLU]],FloatingLegIsNotResettingXCCYLookup,2,FALSE),"")</f>
        <v/>
      </c>
    </row>
    <row r="116" spans="2:36" x14ac:dyDescent="0.25">
      <c r="B116" s="2">
        <v>115</v>
      </c>
      <c r="C116" s="2" t="s">
        <v>534</v>
      </c>
      <c r="D116" s="2" t="s">
        <v>43</v>
      </c>
      <c r="E116" s="2" t="s">
        <v>91</v>
      </c>
      <c r="F116" s="2" t="s">
        <v>21</v>
      </c>
      <c r="G116" s="2" t="s">
        <v>95</v>
      </c>
      <c r="H116" s="2" t="s">
        <v>99</v>
      </c>
      <c r="I116" s="2" t="s">
        <v>575</v>
      </c>
      <c r="J116" s="2" t="s">
        <v>575</v>
      </c>
      <c r="K116" s="2"/>
      <c r="L116" s="2"/>
      <c r="M116" s="2"/>
      <c r="N116" s="2"/>
      <c r="O116" s="2"/>
      <c r="P116" s="2" t="s">
        <v>104</v>
      </c>
      <c r="Q116" s="2" t="s">
        <v>42</v>
      </c>
      <c r="R116" s="2">
        <v>2</v>
      </c>
      <c r="S116" s="2"/>
      <c r="T116" s="2"/>
      <c r="U116" s="2"/>
      <c r="V116" s="2" t="e">
        <f>IF(Tabelle_ExterneDaten_111[[#This Row],[TradeIdLU]]&lt;&gt;"",VLOOKUP(Tabelle_ExterneDaten_111[[#This Row],[TradeIdLU]],TradeIdLookup,2,FALSE),"")</f>
        <v>#N/A</v>
      </c>
      <c r="W116" s="2" t="str">
        <f>IF(Tabelle_ExterneDaten_111[[#This Row],[PayerLU]]&lt;&gt;"",VLOOKUP(Tabelle_ExterneDaten_111[[#This Row],[PayerLU]],PayerLookup,2,FALSE),"")</f>
        <v>TRUE</v>
      </c>
      <c r="X116" s="2" t="str">
        <f>IF(Tabelle_ExterneDaten_111[[#This Row],[LegTypeLU]]&lt;&gt;"",VLOOKUP(Tabelle_ExterneDaten_111[[#This Row],[LegTypeLU]],LegTypeLookup,2,FALSE),"")</f>
        <v>Floating</v>
      </c>
      <c r="Y116" s="2" t="str">
        <f>IF(Tabelle_ExterneDaten_111[[#This Row],[CurrencyLU]]&lt;&gt;"",VLOOKUP(Tabelle_ExterneDaten_111[[#This Row],[CurrencyLU]],CurrencyLookup,2,FALSE),"")</f>
        <v>EUR</v>
      </c>
      <c r="Z116" s="2" t="str">
        <f>IF(Tabelle_ExterneDaten_111[[#This Row],[PaymentConventionLU]]&lt;&gt;"",VLOOKUP(Tabelle_ExterneDaten_111[[#This Row],[PaymentConventionLU]],PaymentConventionLookup,2,FALSE),"")</f>
        <v>MF</v>
      </c>
      <c r="AA116" s="2" t="str">
        <f>IF(Tabelle_ExterneDaten_111[[#This Row],[DayCounterLU]]&lt;&gt;"",VLOOKUP(Tabelle_ExterneDaten_111[[#This Row],[DayCounterLU]],DayCounterLookup,2,FALSE),"")</f>
        <v>A360</v>
      </c>
      <c r="AB116" s="2" t="str">
        <f>IF(Tabelle_ExterneDaten_111[[#This Row],[NotionalInitialExchangeLU]]&lt;&gt;"",VLOOKUP(Tabelle_ExterneDaten_111[[#This Row],[NotionalInitialExchangeLU]],NotionalInitialExchangeLookup,2,FALSE),"")</f>
        <v>N</v>
      </c>
      <c r="AC116" s="2" t="str">
        <f>IF(Tabelle_ExterneDaten_111[[#This Row],[NotionalFinalExchangeLU]]&lt;&gt;"",VLOOKUP(Tabelle_ExterneDaten_111[[#This Row],[NotionalFinalExchangeLU]],NotionalFinalExchangeLookup,2,FALSE),"")</f>
        <v>N</v>
      </c>
      <c r="AD116" s="2" t="str">
        <f>IF(Tabelle_ExterneDaten_111[[#This Row],[NotionalAmortizingExchangeLU]]&lt;&gt;"",VLOOKUP(Tabelle_ExterneDaten_111[[#This Row],[NotionalAmortizingExchangeLU]],NotionalAmortizingExchangeLookup,2,FALSE),"")</f>
        <v/>
      </c>
      <c r="AE116" s="2" t="str">
        <f>IF(Tabelle_ExterneDaten_111[[#This Row],[FXResetForeignCurrencyLU]]&lt;&gt;"",VLOOKUP(Tabelle_ExterneDaten_111[[#This Row],[FXResetForeignCurrencyLU]],FXResetForeignCurrencyLookup,2,FALSE),"")</f>
        <v/>
      </c>
      <c r="AF116" s="2" t="str">
        <f>IF(Tabelle_ExterneDaten_111[[#This Row],[FXResetFXIndexLU]]&lt;&gt;"",VLOOKUP(Tabelle_ExterneDaten_111[[#This Row],[FXResetFXIndexLU]],FXResetFXIndexLookup,2,FALSE),"")</f>
        <v/>
      </c>
      <c r="AG116" s="2" t="str">
        <f>IF(Tabelle_ExterneDaten_111[[#This Row],[FloatingLegIndexNameLU]]&lt;&gt;"",VLOOKUP(Tabelle_ExterneDaten_111[[#This Row],[FloatingLegIndexNameLU]],FloatingLegIndexNameLookup,2,FALSE),"")</f>
        <v>EUR-EURIBOR-3M</v>
      </c>
      <c r="AH116" s="2" t="str">
        <f>IF(Tabelle_ExterneDaten_111[[#This Row],[FloatingLegIsInArrearsLU]]&lt;&gt;"",VLOOKUP(Tabelle_ExterneDaten_111[[#This Row],[FloatingLegIsInArrearsLU]],FloatingLegIsInArrearsLookup,2,FALSE),"")</f>
        <v>FALSE</v>
      </c>
      <c r="AI116" s="2" t="str">
        <f>IF(Tabelle_ExterneDaten_111[[#This Row],[FloatingLegIsAveragedLU]]&lt;&gt;"",VLOOKUP(Tabelle_ExterneDaten_111[[#This Row],[FloatingLegIsAveragedLU]],FloatingLegIsAveragedLookup,2,FALSE),"")</f>
        <v/>
      </c>
      <c r="AJ116" s="2" t="str">
        <f>IF(Tabelle_ExterneDaten_111[[#This Row],[FloatingLegIsNotResettingXCCYLU]]&lt;&gt;"",VLOOKUP(Tabelle_ExterneDaten_111[[#This Row],[FloatingLegIsNotResettingXCCYLU]],FloatingLegIsNotResettingXCCYLookup,2,FALSE),"")</f>
        <v/>
      </c>
    </row>
    <row r="117" spans="2:36" x14ac:dyDescent="0.25">
      <c r="B117" s="2">
        <v>116</v>
      </c>
      <c r="C117" s="2" t="s">
        <v>534</v>
      </c>
      <c r="D117" s="2" t="s">
        <v>42</v>
      </c>
      <c r="E117" s="2" t="s">
        <v>90</v>
      </c>
      <c r="F117" s="2" t="s">
        <v>21</v>
      </c>
      <c r="G117" s="2" t="s">
        <v>93</v>
      </c>
      <c r="H117" s="2" t="s">
        <v>608</v>
      </c>
      <c r="I117" s="2" t="s">
        <v>575</v>
      </c>
      <c r="J117" s="2" t="s">
        <v>575</v>
      </c>
      <c r="K117" s="2"/>
      <c r="L117" s="2"/>
      <c r="M117" s="2"/>
      <c r="N117" s="2"/>
      <c r="O117" s="2"/>
      <c r="P117" s="2"/>
      <c r="Q117" s="2"/>
      <c r="R117" s="2"/>
      <c r="S117" s="2"/>
      <c r="T117" s="2"/>
      <c r="U117" s="2"/>
      <c r="V117" s="2" t="e">
        <f>IF(Tabelle_ExterneDaten_111[[#This Row],[TradeIdLU]]&lt;&gt;"",VLOOKUP(Tabelle_ExterneDaten_111[[#This Row],[TradeIdLU]],TradeIdLookup,2,FALSE),"")</f>
        <v>#N/A</v>
      </c>
      <c r="W117" s="2" t="str">
        <f>IF(Tabelle_ExterneDaten_111[[#This Row],[PayerLU]]&lt;&gt;"",VLOOKUP(Tabelle_ExterneDaten_111[[#This Row],[PayerLU]],PayerLookup,2,FALSE),"")</f>
        <v>FALSE</v>
      </c>
      <c r="X117" s="2" t="str">
        <f>IF(Tabelle_ExterneDaten_111[[#This Row],[LegTypeLU]]&lt;&gt;"",VLOOKUP(Tabelle_ExterneDaten_111[[#This Row],[LegTypeLU]],LegTypeLookup,2,FALSE),"")</f>
        <v>Fixed</v>
      </c>
      <c r="Y117" s="2" t="str">
        <f>IF(Tabelle_ExterneDaten_111[[#This Row],[CurrencyLU]]&lt;&gt;"",VLOOKUP(Tabelle_ExterneDaten_111[[#This Row],[CurrencyLU]],CurrencyLookup,2,FALSE),"")</f>
        <v>EUR</v>
      </c>
      <c r="Z117" s="2" t="str">
        <f>IF(Tabelle_ExterneDaten_111[[#This Row],[PaymentConventionLU]]&lt;&gt;"",VLOOKUP(Tabelle_ExterneDaten_111[[#This Row],[PaymentConventionLU]],PaymentConventionLookup,2,FALSE),"")</f>
        <v>F</v>
      </c>
      <c r="AA117" s="2" t="str">
        <f>IF(Tabelle_ExterneDaten_111[[#This Row],[DayCounterLU]]&lt;&gt;"",VLOOKUP(Tabelle_ExterneDaten_111[[#This Row],[DayCounterLU]],DayCounterLookup,2,FALSE),"")</f>
        <v>ACT/ACT.ISMA</v>
      </c>
      <c r="AB117" s="2" t="str">
        <f>IF(Tabelle_ExterneDaten_111[[#This Row],[NotionalInitialExchangeLU]]&lt;&gt;"",VLOOKUP(Tabelle_ExterneDaten_111[[#This Row],[NotionalInitialExchangeLU]],NotionalInitialExchangeLookup,2,FALSE),"")</f>
        <v>N</v>
      </c>
      <c r="AC117" s="2" t="str">
        <f>IF(Tabelle_ExterneDaten_111[[#This Row],[NotionalFinalExchangeLU]]&lt;&gt;"",VLOOKUP(Tabelle_ExterneDaten_111[[#This Row],[NotionalFinalExchangeLU]],NotionalFinalExchangeLookup,2,FALSE),"")</f>
        <v>N</v>
      </c>
      <c r="AD117" s="2" t="str">
        <f>IF(Tabelle_ExterneDaten_111[[#This Row],[NotionalAmortizingExchangeLU]]&lt;&gt;"",VLOOKUP(Tabelle_ExterneDaten_111[[#This Row],[NotionalAmortizingExchangeLU]],NotionalAmortizingExchangeLookup,2,FALSE),"")</f>
        <v/>
      </c>
      <c r="AE117" s="2" t="str">
        <f>IF(Tabelle_ExterneDaten_111[[#This Row],[FXResetForeignCurrencyLU]]&lt;&gt;"",VLOOKUP(Tabelle_ExterneDaten_111[[#This Row],[FXResetForeignCurrencyLU]],FXResetForeignCurrencyLookup,2,FALSE),"")</f>
        <v/>
      </c>
      <c r="AF117" s="2" t="str">
        <f>IF(Tabelle_ExterneDaten_111[[#This Row],[FXResetFXIndexLU]]&lt;&gt;"",VLOOKUP(Tabelle_ExterneDaten_111[[#This Row],[FXResetFXIndexLU]],FXResetFXIndexLookup,2,FALSE),"")</f>
        <v/>
      </c>
      <c r="AG117" s="2" t="str">
        <f>IF(Tabelle_ExterneDaten_111[[#This Row],[FloatingLegIndexNameLU]]&lt;&gt;"",VLOOKUP(Tabelle_ExterneDaten_111[[#This Row],[FloatingLegIndexNameLU]],FloatingLegIndexNameLookup,2,FALSE),"")</f>
        <v/>
      </c>
      <c r="AH117" s="2" t="str">
        <f>IF(Tabelle_ExterneDaten_111[[#This Row],[FloatingLegIsInArrearsLU]]&lt;&gt;"",VLOOKUP(Tabelle_ExterneDaten_111[[#This Row],[FloatingLegIsInArrearsLU]],FloatingLegIsInArrearsLookup,2,FALSE),"")</f>
        <v/>
      </c>
      <c r="AI117" s="2" t="str">
        <f>IF(Tabelle_ExterneDaten_111[[#This Row],[FloatingLegIsAveragedLU]]&lt;&gt;"",VLOOKUP(Tabelle_ExterneDaten_111[[#This Row],[FloatingLegIsAveragedLU]],FloatingLegIsAveragedLookup,2,FALSE),"")</f>
        <v/>
      </c>
      <c r="AJ117" s="2" t="str">
        <f>IF(Tabelle_ExterneDaten_111[[#This Row],[FloatingLegIsNotResettingXCCYLU]]&lt;&gt;"",VLOOKUP(Tabelle_ExterneDaten_111[[#This Row],[FloatingLegIsNotResettingXCCYLU]],FloatingLegIsNotResettingXCCYLookup,2,FALSE),"")</f>
        <v/>
      </c>
    </row>
    <row r="118" spans="2:36" x14ac:dyDescent="0.25">
      <c r="B118" s="2">
        <v>117</v>
      </c>
      <c r="C118" s="2" t="s">
        <v>536</v>
      </c>
      <c r="D118" s="2" t="s">
        <v>43</v>
      </c>
      <c r="E118" s="2" t="s">
        <v>91</v>
      </c>
      <c r="F118" s="2" t="s">
        <v>21</v>
      </c>
      <c r="G118" s="2" t="s">
        <v>95</v>
      </c>
      <c r="H118" s="2" t="s">
        <v>99</v>
      </c>
      <c r="I118" s="2" t="s">
        <v>575</v>
      </c>
      <c r="J118" s="2" t="s">
        <v>575</v>
      </c>
      <c r="K118" s="2"/>
      <c r="L118" s="2"/>
      <c r="M118" s="2"/>
      <c r="N118" s="2"/>
      <c r="O118" s="2"/>
      <c r="P118" s="2" t="s">
        <v>104</v>
      </c>
      <c r="Q118" s="2" t="s">
        <v>42</v>
      </c>
      <c r="R118" s="2">
        <v>2</v>
      </c>
      <c r="S118" s="2"/>
      <c r="T118" s="2"/>
      <c r="U118" s="2"/>
      <c r="V118" s="2" t="e">
        <f>IF(Tabelle_ExterneDaten_111[[#This Row],[TradeIdLU]]&lt;&gt;"",VLOOKUP(Tabelle_ExterneDaten_111[[#This Row],[TradeIdLU]],TradeIdLookup,2,FALSE),"")</f>
        <v>#N/A</v>
      </c>
      <c r="W118" s="2" t="str">
        <f>IF(Tabelle_ExterneDaten_111[[#This Row],[PayerLU]]&lt;&gt;"",VLOOKUP(Tabelle_ExterneDaten_111[[#This Row],[PayerLU]],PayerLookup,2,FALSE),"")</f>
        <v>TRUE</v>
      </c>
      <c r="X118" s="2" t="str">
        <f>IF(Tabelle_ExterneDaten_111[[#This Row],[LegTypeLU]]&lt;&gt;"",VLOOKUP(Tabelle_ExterneDaten_111[[#This Row],[LegTypeLU]],LegTypeLookup,2,FALSE),"")</f>
        <v>Floating</v>
      </c>
      <c r="Y118" s="2" t="str">
        <f>IF(Tabelle_ExterneDaten_111[[#This Row],[CurrencyLU]]&lt;&gt;"",VLOOKUP(Tabelle_ExterneDaten_111[[#This Row],[CurrencyLU]],CurrencyLookup,2,FALSE),"")</f>
        <v>EUR</v>
      </c>
      <c r="Z118" s="2" t="str">
        <f>IF(Tabelle_ExterneDaten_111[[#This Row],[PaymentConventionLU]]&lt;&gt;"",VLOOKUP(Tabelle_ExterneDaten_111[[#This Row],[PaymentConventionLU]],PaymentConventionLookup,2,FALSE),"")</f>
        <v>MF</v>
      </c>
      <c r="AA118" s="2" t="str">
        <f>IF(Tabelle_ExterneDaten_111[[#This Row],[DayCounterLU]]&lt;&gt;"",VLOOKUP(Tabelle_ExterneDaten_111[[#This Row],[DayCounterLU]],DayCounterLookup,2,FALSE),"")</f>
        <v>A360</v>
      </c>
      <c r="AB118" s="2" t="str">
        <f>IF(Tabelle_ExterneDaten_111[[#This Row],[NotionalInitialExchangeLU]]&lt;&gt;"",VLOOKUP(Tabelle_ExterneDaten_111[[#This Row],[NotionalInitialExchangeLU]],NotionalInitialExchangeLookup,2,FALSE),"")</f>
        <v>N</v>
      </c>
      <c r="AC118" s="2" t="str">
        <f>IF(Tabelle_ExterneDaten_111[[#This Row],[NotionalFinalExchangeLU]]&lt;&gt;"",VLOOKUP(Tabelle_ExterneDaten_111[[#This Row],[NotionalFinalExchangeLU]],NotionalFinalExchangeLookup,2,FALSE),"")</f>
        <v>N</v>
      </c>
      <c r="AD118" s="2" t="str">
        <f>IF(Tabelle_ExterneDaten_111[[#This Row],[NotionalAmortizingExchangeLU]]&lt;&gt;"",VLOOKUP(Tabelle_ExterneDaten_111[[#This Row],[NotionalAmortizingExchangeLU]],NotionalAmortizingExchangeLookup,2,FALSE),"")</f>
        <v/>
      </c>
      <c r="AE118" s="2" t="str">
        <f>IF(Tabelle_ExterneDaten_111[[#This Row],[FXResetForeignCurrencyLU]]&lt;&gt;"",VLOOKUP(Tabelle_ExterneDaten_111[[#This Row],[FXResetForeignCurrencyLU]],FXResetForeignCurrencyLookup,2,FALSE),"")</f>
        <v/>
      </c>
      <c r="AF118" s="2" t="str">
        <f>IF(Tabelle_ExterneDaten_111[[#This Row],[FXResetFXIndexLU]]&lt;&gt;"",VLOOKUP(Tabelle_ExterneDaten_111[[#This Row],[FXResetFXIndexLU]],FXResetFXIndexLookup,2,FALSE),"")</f>
        <v/>
      </c>
      <c r="AG118" s="2" t="str">
        <f>IF(Tabelle_ExterneDaten_111[[#This Row],[FloatingLegIndexNameLU]]&lt;&gt;"",VLOOKUP(Tabelle_ExterneDaten_111[[#This Row],[FloatingLegIndexNameLU]],FloatingLegIndexNameLookup,2,FALSE),"")</f>
        <v>EUR-EURIBOR-3M</v>
      </c>
      <c r="AH118" s="2" t="str">
        <f>IF(Tabelle_ExterneDaten_111[[#This Row],[FloatingLegIsInArrearsLU]]&lt;&gt;"",VLOOKUP(Tabelle_ExterneDaten_111[[#This Row],[FloatingLegIsInArrearsLU]],FloatingLegIsInArrearsLookup,2,FALSE),"")</f>
        <v>FALSE</v>
      </c>
      <c r="AI118" s="2" t="str">
        <f>IF(Tabelle_ExterneDaten_111[[#This Row],[FloatingLegIsAveragedLU]]&lt;&gt;"",VLOOKUP(Tabelle_ExterneDaten_111[[#This Row],[FloatingLegIsAveragedLU]],FloatingLegIsAveragedLookup,2,FALSE),"")</f>
        <v/>
      </c>
      <c r="AJ118" s="2" t="str">
        <f>IF(Tabelle_ExterneDaten_111[[#This Row],[FloatingLegIsNotResettingXCCYLU]]&lt;&gt;"",VLOOKUP(Tabelle_ExterneDaten_111[[#This Row],[FloatingLegIsNotResettingXCCYLU]],FloatingLegIsNotResettingXCCYLookup,2,FALSE),"")</f>
        <v/>
      </c>
    </row>
    <row r="119" spans="2:36" x14ac:dyDescent="0.25">
      <c r="B119" s="2">
        <v>118</v>
      </c>
      <c r="C119" s="2" t="s">
        <v>536</v>
      </c>
      <c r="D119" s="2" t="s">
        <v>42</v>
      </c>
      <c r="E119" s="2" t="s">
        <v>90</v>
      </c>
      <c r="F119" s="2" t="s">
        <v>21</v>
      </c>
      <c r="G119" s="2" t="s">
        <v>93</v>
      </c>
      <c r="H119" s="2" t="s">
        <v>608</v>
      </c>
      <c r="I119" s="2" t="s">
        <v>575</v>
      </c>
      <c r="J119" s="2" t="s">
        <v>575</v>
      </c>
      <c r="K119" s="2"/>
      <c r="L119" s="2"/>
      <c r="M119" s="2"/>
      <c r="N119" s="2"/>
      <c r="O119" s="2"/>
      <c r="P119" s="2"/>
      <c r="Q119" s="2"/>
      <c r="R119" s="2"/>
      <c r="S119" s="2"/>
      <c r="T119" s="2"/>
      <c r="U119" s="2"/>
      <c r="V119" s="2" t="e">
        <f>IF(Tabelle_ExterneDaten_111[[#This Row],[TradeIdLU]]&lt;&gt;"",VLOOKUP(Tabelle_ExterneDaten_111[[#This Row],[TradeIdLU]],TradeIdLookup,2,FALSE),"")</f>
        <v>#N/A</v>
      </c>
      <c r="W119" s="2" t="str">
        <f>IF(Tabelle_ExterneDaten_111[[#This Row],[PayerLU]]&lt;&gt;"",VLOOKUP(Tabelle_ExterneDaten_111[[#This Row],[PayerLU]],PayerLookup,2,FALSE),"")</f>
        <v>FALSE</v>
      </c>
      <c r="X119" s="2" t="str">
        <f>IF(Tabelle_ExterneDaten_111[[#This Row],[LegTypeLU]]&lt;&gt;"",VLOOKUP(Tabelle_ExterneDaten_111[[#This Row],[LegTypeLU]],LegTypeLookup,2,FALSE),"")</f>
        <v>Fixed</v>
      </c>
      <c r="Y119" s="2" t="str">
        <f>IF(Tabelle_ExterneDaten_111[[#This Row],[CurrencyLU]]&lt;&gt;"",VLOOKUP(Tabelle_ExterneDaten_111[[#This Row],[CurrencyLU]],CurrencyLookup,2,FALSE),"")</f>
        <v>EUR</v>
      </c>
      <c r="Z119" s="2" t="str">
        <f>IF(Tabelle_ExterneDaten_111[[#This Row],[PaymentConventionLU]]&lt;&gt;"",VLOOKUP(Tabelle_ExterneDaten_111[[#This Row],[PaymentConventionLU]],PaymentConventionLookup,2,FALSE),"")</f>
        <v>F</v>
      </c>
      <c r="AA119" s="2" t="str">
        <f>IF(Tabelle_ExterneDaten_111[[#This Row],[DayCounterLU]]&lt;&gt;"",VLOOKUP(Tabelle_ExterneDaten_111[[#This Row],[DayCounterLU]],DayCounterLookup,2,FALSE),"")</f>
        <v>ACT/ACT.ISMA</v>
      </c>
      <c r="AB119" s="2" t="str">
        <f>IF(Tabelle_ExterneDaten_111[[#This Row],[NotionalInitialExchangeLU]]&lt;&gt;"",VLOOKUP(Tabelle_ExterneDaten_111[[#This Row],[NotionalInitialExchangeLU]],NotionalInitialExchangeLookup,2,FALSE),"")</f>
        <v>N</v>
      </c>
      <c r="AC119" s="2" t="str">
        <f>IF(Tabelle_ExterneDaten_111[[#This Row],[NotionalFinalExchangeLU]]&lt;&gt;"",VLOOKUP(Tabelle_ExterneDaten_111[[#This Row],[NotionalFinalExchangeLU]],NotionalFinalExchangeLookup,2,FALSE),"")</f>
        <v>N</v>
      </c>
      <c r="AD119" s="2" t="str">
        <f>IF(Tabelle_ExterneDaten_111[[#This Row],[NotionalAmortizingExchangeLU]]&lt;&gt;"",VLOOKUP(Tabelle_ExterneDaten_111[[#This Row],[NotionalAmortizingExchangeLU]],NotionalAmortizingExchangeLookup,2,FALSE),"")</f>
        <v/>
      </c>
      <c r="AE119" s="2" t="str">
        <f>IF(Tabelle_ExterneDaten_111[[#This Row],[FXResetForeignCurrencyLU]]&lt;&gt;"",VLOOKUP(Tabelle_ExterneDaten_111[[#This Row],[FXResetForeignCurrencyLU]],FXResetForeignCurrencyLookup,2,FALSE),"")</f>
        <v/>
      </c>
      <c r="AF119" s="2" t="str">
        <f>IF(Tabelle_ExterneDaten_111[[#This Row],[FXResetFXIndexLU]]&lt;&gt;"",VLOOKUP(Tabelle_ExterneDaten_111[[#This Row],[FXResetFXIndexLU]],FXResetFXIndexLookup,2,FALSE),"")</f>
        <v/>
      </c>
      <c r="AG119" s="2" t="str">
        <f>IF(Tabelle_ExterneDaten_111[[#This Row],[FloatingLegIndexNameLU]]&lt;&gt;"",VLOOKUP(Tabelle_ExterneDaten_111[[#This Row],[FloatingLegIndexNameLU]],FloatingLegIndexNameLookup,2,FALSE),"")</f>
        <v/>
      </c>
      <c r="AH119" s="2" t="str">
        <f>IF(Tabelle_ExterneDaten_111[[#This Row],[FloatingLegIsInArrearsLU]]&lt;&gt;"",VLOOKUP(Tabelle_ExterneDaten_111[[#This Row],[FloatingLegIsInArrearsLU]],FloatingLegIsInArrearsLookup,2,FALSE),"")</f>
        <v/>
      </c>
      <c r="AI119" s="2" t="str">
        <f>IF(Tabelle_ExterneDaten_111[[#This Row],[FloatingLegIsAveragedLU]]&lt;&gt;"",VLOOKUP(Tabelle_ExterneDaten_111[[#This Row],[FloatingLegIsAveragedLU]],FloatingLegIsAveragedLookup,2,FALSE),"")</f>
        <v/>
      </c>
      <c r="AJ119" s="2" t="str">
        <f>IF(Tabelle_ExterneDaten_111[[#This Row],[FloatingLegIsNotResettingXCCYLU]]&lt;&gt;"",VLOOKUP(Tabelle_ExterneDaten_111[[#This Row],[FloatingLegIsNotResettingXCCYLU]],FloatingLegIsNotResettingXCCYLookup,2,FALSE),"")</f>
        <v/>
      </c>
    </row>
    <row r="120" spans="2:36" x14ac:dyDescent="0.25">
      <c r="B120" s="2">
        <v>119</v>
      </c>
      <c r="C120" s="2" t="s">
        <v>538</v>
      </c>
      <c r="D120" s="2" t="s">
        <v>43</v>
      </c>
      <c r="E120" s="2" t="s">
        <v>91</v>
      </c>
      <c r="F120" s="2" t="s">
        <v>21</v>
      </c>
      <c r="G120" s="2" t="s">
        <v>95</v>
      </c>
      <c r="H120" s="2" t="s">
        <v>99</v>
      </c>
      <c r="I120" s="2" t="s">
        <v>575</v>
      </c>
      <c r="J120" s="2" t="s">
        <v>575</v>
      </c>
      <c r="K120" s="2"/>
      <c r="L120" s="2"/>
      <c r="M120" s="2"/>
      <c r="N120" s="2"/>
      <c r="O120" s="2"/>
      <c r="P120" s="2" t="s">
        <v>104</v>
      </c>
      <c r="Q120" s="2" t="s">
        <v>42</v>
      </c>
      <c r="R120" s="2"/>
      <c r="S120" s="2"/>
      <c r="T120" s="2"/>
      <c r="U120" s="2"/>
      <c r="V120" s="2" t="e">
        <f>IF(Tabelle_ExterneDaten_111[[#This Row],[TradeIdLU]]&lt;&gt;"",VLOOKUP(Tabelle_ExterneDaten_111[[#This Row],[TradeIdLU]],TradeIdLookup,2,FALSE),"")</f>
        <v>#N/A</v>
      </c>
      <c r="W120" s="2" t="str">
        <f>IF(Tabelle_ExterneDaten_111[[#This Row],[PayerLU]]&lt;&gt;"",VLOOKUP(Tabelle_ExterneDaten_111[[#This Row],[PayerLU]],PayerLookup,2,FALSE),"")</f>
        <v>TRUE</v>
      </c>
      <c r="X120" s="2" t="str">
        <f>IF(Tabelle_ExterneDaten_111[[#This Row],[LegTypeLU]]&lt;&gt;"",VLOOKUP(Tabelle_ExterneDaten_111[[#This Row],[LegTypeLU]],LegTypeLookup,2,FALSE),"")</f>
        <v>Floating</v>
      </c>
      <c r="Y120" s="2" t="str">
        <f>IF(Tabelle_ExterneDaten_111[[#This Row],[CurrencyLU]]&lt;&gt;"",VLOOKUP(Tabelle_ExterneDaten_111[[#This Row],[CurrencyLU]],CurrencyLookup,2,FALSE),"")</f>
        <v>EUR</v>
      </c>
      <c r="Z120" s="2" t="str">
        <f>IF(Tabelle_ExterneDaten_111[[#This Row],[PaymentConventionLU]]&lt;&gt;"",VLOOKUP(Tabelle_ExterneDaten_111[[#This Row],[PaymentConventionLU]],PaymentConventionLookup,2,FALSE),"")</f>
        <v>MF</v>
      </c>
      <c r="AA120" s="2" t="str">
        <f>IF(Tabelle_ExterneDaten_111[[#This Row],[DayCounterLU]]&lt;&gt;"",VLOOKUP(Tabelle_ExterneDaten_111[[#This Row],[DayCounterLU]],DayCounterLookup,2,FALSE),"")</f>
        <v>A360</v>
      </c>
      <c r="AB120" s="2" t="str">
        <f>IF(Tabelle_ExterneDaten_111[[#This Row],[NotionalInitialExchangeLU]]&lt;&gt;"",VLOOKUP(Tabelle_ExterneDaten_111[[#This Row],[NotionalInitialExchangeLU]],NotionalInitialExchangeLookup,2,FALSE),"")</f>
        <v>N</v>
      </c>
      <c r="AC120" s="2" t="str">
        <f>IF(Tabelle_ExterneDaten_111[[#This Row],[NotionalFinalExchangeLU]]&lt;&gt;"",VLOOKUP(Tabelle_ExterneDaten_111[[#This Row],[NotionalFinalExchangeLU]],NotionalFinalExchangeLookup,2,FALSE),"")</f>
        <v>N</v>
      </c>
      <c r="AD120" s="2" t="str">
        <f>IF(Tabelle_ExterneDaten_111[[#This Row],[NotionalAmortizingExchangeLU]]&lt;&gt;"",VLOOKUP(Tabelle_ExterneDaten_111[[#This Row],[NotionalAmortizingExchangeLU]],NotionalAmortizingExchangeLookup,2,FALSE),"")</f>
        <v/>
      </c>
      <c r="AE120" s="2" t="str">
        <f>IF(Tabelle_ExterneDaten_111[[#This Row],[FXResetForeignCurrencyLU]]&lt;&gt;"",VLOOKUP(Tabelle_ExterneDaten_111[[#This Row],[FXResetForeignCurrencyLU]],FXResetForeignCurrencyLookup,2,FALSE),"")</f>
        <v/>
      </c>
      <c r="AF120" s="2" t="str">
        <f>IF(Tabelle_ExterneDaten_111[[#This Row],[FXResetFXIndexLU]]&lt;&gt;"",VLOOKUP(Tabelle_ExterneDaten_111[[#This Row],[FXResetFXIndexLU]],FXResetFXIndexLookup,2,FALSE),"")</f>
        <v/>
      </c>
      <c r="AG120" s="2" t="str">
        <f>IF(Tabelle_ExterneDaten_111[[#This Row],[FloatingLegIndexNameLU]]&lt;&gt;"",VLOOKUP(Tabelle_ExterneDaten_111[[#This Row],[FloatingLegIndexNameLU]],FloatingLegIndexNameLookup,2,FALSE),"")</f>
        <v>EUR-EURIBOR-3M</v>
      </c>
      <c r="AH120" s="2" t="str">
        <f>IF(Tabelle_ExterneDaten_111[[#This Row],[FloatingLegIsInArrearsLU]]&lt;&gt;"",VLOOKUP(Tabelle_ExterneDaten_111[[#This Row],[FloatingLegIsInArrearsLU]],FloatingLegIsInArrearsLookup,2,FALSE),"")</f>
        <v>FALSE</v>
      </c>
      <c r="AI120" s="2" t="str">
        <f>IF(Tabelle_ExterneDaten_111[[#This Row],[FloatingLegIsAveragedLU]]&lt;&gt;"",VLOOKUP(Tabelle_ExterneDaten_111[[#This Row],[FloatingLegIsAveragedLU]],FloatingLegIsAveragedLookup,2,FALSE),"")</f>
        <v/>
      </c>
      <c r="AJ120" s="2" t="str">
        <f>IF(Tabelle_ExterneDaten_111[[#This Row],[FloatingLegIsNotResettingXCCYLU]]&lt;&gt;"",VLOOKUP(Tabelle_ExterneDaten_111[[#This Row],[FloatingLegIsNotResettingXCCYLU]],FloatingLegIsNotResettingXCCYLookup,2,FALSE),"")</f>
        <v/>
      </c>
    </row>
    <row r="121" spans="2:36" x14ac:dyDescent="0.25">
      <c r="B121" s="2">
        <v>120</v>
      </c>
      <c r="C121" s="2" t="s">
        <v>538</v>
      </c>
      <c r="D121" s="2" t="s">
        <v>42</v>
      </c>
      <c r="E121" s="2" t="s">
        <v>90</v>
      </c>
      <c r="F121" s="2" t="s">
        <v>21</v>
      </c>
      <c r="G121" s="2" t="s">
        <v>93</v>
      </c>
      <c r="H121" s="2" t="s">
        <v>608</v>
      </c>
      <c r="I121" s="2" t="s">
        <v>575</v>
      </c>
      <c r="J121" s="2" t="s">
        <v>575</v>
      </c>
      <c r="K121" s="2"/>
      <c r="L121" s="2"/>
      <c r="M121" s="2"/>
      <c r="N121" s="2"/>
      <c r="O121" s="2"/>
      <c r="P121" s="2"/>
      <c r="Q121" s="2"/>
      <c r="R121" s="2"/>
      <c r="S121" s="2"/>
      <c r="T121" s="2"/>
      <c r="U121" s="2"/>
      <c r="V121" s="2" t="e">
        <f>IF(Tabelle_ExterneDaten_111[[#This Row],[TradeIdLU]]&lt;&gt;"",VLOOKUP(Tabelle_ExterneDaten_111[[#This Row],[TradeIdLU]],TradeIdLookup,2,FALSE),"")</f>
        <v>#N/A</v>
      </c>
      <c r="W121" s="2" t="str">
        <f>IF(Tabelle_ExterneDaten_111[[#This Row],[PayerLU]]&lt;&gt;"",VLOOKUP(Tabelle_ExterneDaten_111[[#This Row],[PayerLU]],PayerLookup,2,FALSE),"")</f>
        <v>FALSE</v>
      </c>
      <c r="X121" s="2" t="str">
        <f>IF(Tabelle_ExterneDaten_111[[#This Row],[LegTypeLU]]&lt;&gt;"",VLOOKUP(Tabelle_ExterneDaten_111[[#This Row],[LegTypeLU]],LegTypeLookup,2,FALSE),"")</f>
        <v>Fixed</v>
      </c>
      <c r="Y121" s="2" t="str">
        <f>IF(Tabelle_ExterneDaten_111[[#This Row],[CurrencyLU]]&lt;&gt;"",VLOOKUP(Tabelle_ExterneDaten_111[[#This Row],[CurrencyLU]],CurrencyLookup,2,FALSE),"")</f>
        <v>EUR</v>
      </c>
      <c r="Z121" s="2" t="str">
        <f>IF(Tabelle_ExterneDaten_111[[#This Row],[PaymentConventionLU]]&lt;&gt;"",VLOOKUP(Tabelle_ExterneDaten_111[[#This Row],[PaymentConventionLU]],PaymentConventionLookup,2,FALSE),"")</f>
        <v>F</v>
      </c>
      <c r="AA121" s="2" t="str">
        <f>IF(Tabelle_ExterneDaten_111[[#This Row],[DayCounterLU]]&lt;&gt;"",VLOOKUP(Tabelle_ExterneDaten_111[[#This Row],[DayCounterLU]],DayCounterLookup,2,FALSE),"")</f>
        <v>ACT/ACT.ISMA</v>
      </c>
      <c r="AB121" s="2" t="str">
        <f>IF(Tabelle_ExterneDaten_111[[#This Row],[NotionalInitialExchangeLU]]&lt;&gt;"",VLOOKUP(Tabelle_ExterneDaten_111[[#This Row],[NotionalInitialExchangeLU]],NotionalInitialExchangeLookup,2,FALSE),"")</f>
        <v>N</v>
      </c>
      <c r="AC121" s="2" t="str">
        <f>IF(Tabelle_ExterneDaten_111[[#This Row],[NotionalFinalExchangeLU]]&lt;&gt;"",VLOOKUP(Tabelle_ExterneDaten_111[[#This Row],[NotionalFinalExchangeLU]],NotionalFinalExchangeLookup,2,FALSE),"")</f>
        <v>N</v>
      </c>
      <c r="AD121" s="2" t="str">
        <f>IF(Tabelle_ExterneDaten_111[[#This Row],[NotionalAmortizingExchangeLU]]&lt;&gt;"",VLOOKUP(Tabelle_ExterneDaten_111[[#This Row],[NotionalAmortizingExchangeLU]],NotionalAmortizingExchangeLookup,2,FALSE),"")</f>
        <v/>
      </c>
      <c r="AE121" s="2" t="str">
        <f>IF(Tabelle_ExterneDaten_111[[#This Row],[FXResetForeignCurrencyLU]]&lt;&gt;"",VLOOKUP(Tabelle_ExterneDaten_111[[#This Row],[FXResetForeignCurrencyLU]],FXResetForeignCurrencyLookup,2,FALSE),"")</f>
        <v/>
      </c>
      <c r="AF121" s="2" t="str">
        <f>IF(Tabelle_ExterneDaten_111[[#This Row],[FXResetFXIndexLU]]&lt;&gt;"",VLOOKUP(Tabelle_ExterneDaten_111[[#This Row],[FXResetFXIndexLU]],FXResetFXIndexLookup,2,FALSE),"")</f>
        <v/>
      </c>
      <c r="AG121" s="2" t="str">
        <f>IF(Tabelle_ExterneDaten_111[[#This Row],[FloatingLegIndexNameLU]]&lt;&gt;"",VLOOKUP(Tabelle_ExterneDaten_111[[#This Row],[FloatingLegIndexNameLU]],FloatingLegIndexNameLookup,2,FALSE),"")</f>
        <v/>
      </c>
      <c r="AH121" s="2" t="str">
        <f>IF(Tabelle_ExterneDaten_111[[#This Row],[FloatingLegIsInArrearsLU]]&lt;&gt;"",VLOOKUP(Tabelle_ExterneDaten_111[[#This Row],[FloatingLegIsInArrearsLU]],FloatingLegIsInArrearsLookup,2,FALSE),"")</f>
        <v/>
      </c>
      <c r="AI121" s="2" t="str">
        <f>IF(Tabelle_ExterneDaten_111[[#This Row],[FloatingLegIsAveragedLU]]&lt;&gt;"",VLOOKUP(Tabelle_ExterneDaten_111[[#This Row],[FloatingLegIsAveragedLU]],FloatingLegIsAveragedLookup,2,FALSE),"")</f>
        <v/>
      </c>
      <c r="AJ121" s="2" t="str">
        <f>IF(Tabelle_ExterneDaten_111[[#This Row],[FloatingLegIsNotResettingXCCYLU]]&lt;&gt;"",VLOOKUP(Tabelle_ExterneDaten_111[[#This Row],[FloatingLegIsNotResettingXCCYLU]],FloatingLegIsNotResettingXCCYLookup,2,FALSE),"")</f>
        <v/>
      </c>
    </row>
    <row r="122" spans="2:36" x14ac:dyDescent="0.25">
      <c r="B122" s="2">
        <v>121</v>
      </c>
      <c r="C122" s="2" t="s">
        <v>518</v>
      </c>
      <c r="D122" s="2" t="s">
        <v>42</v>
      </c>
      <c r="E122" s="2" t="s">
        <v>90</v>
      </c>
      <c r="F122" s="2" t="s">
        <v>21</v>
      </c>
      <c r="G122" s="2" t="s">
        <v>93</v>
      </c>
      <c r="H122" s="2" t="s">
        <v>608</v>
      </c>
      <c r="I122" s="2" t="s">
        <v>575</v>
      </c>
      <c r="J122" s="2" t="s">
        <v>575</v>
      </c>
      <c r="K122" s="2"/>
      <c r="L122" s="2"/>
      <c r="M122" s="2"/>
      <c r="N122" s="2"/>
      <c r="O122" s="2"/>
      <c r="P122" s="2"/>
      <c r="Q122" s="2"/>
      <c r="R122" s="2"/>
      <c r="S122" s="2"/>
      <c r="T122" s="2"/>
      <c r="U122" s="2"/>
      <c r="V122" s="2" t="e">
        <f>IF(Tabelle_ExterneDaten_111[[#This Row],[TradeIdLU]]&lt;&gt;"",VLOOKUP(Tabelle_ExterneDaten_111[[#This Row],[TradeIdLU]],TradeIdLookup,2,FALSE),"")</f>
        <v>#N/A</v>
      </c>
      <c r="W122" s="2" t="str">
        <f>IF(Tabelle_ExterneDaten_111[[#This Row],[PayerLU]]&lt;&gt;"",VLOOKUP(Tabelle_ExterneDaten_111[[#This Row],[PayerLU]],PayerLookup,2,FALSE),"")</f>
        <v>FALSE</v>
      </c>
      <c r="X122" s="2" t="str">
        <f>IF(Tabelle_ExterneDaten_111[[#This Row],[LegTypeLU]]&lt;&gt;"",VLOOKUP(Tabelle_ExterneDaten_111[[#This Row],[LegTypeLU]],LegTypeLookup,2,FALSE),"")</f>
        <v>Fixed</v>
      </c>
      <c r="Y122" s="2" t="str">
        <f>IF(Tabelle_ExterneDaten_111[[#This Row],[CurrencyLU]]&lt;&gt;"",VLOOKUP(Tabelle_ExterneDaten_111[[#This Row],[CurrencyLU]],CurrencyLookup,2,FALSE),"")</f>
        <v>EUR</v>
      </c>
      <c r="Z122" s="2" t="str">
        <f>IF(Tabelle_ExterneDaten_111[[#This Row],[PaymentConventionLU]]&lt;&gt;"",VLOOKUP(Tabelle_ExterneDaten_111[[#This Row],[PaymentConventionLU]],PaymentConventionLookup,2,FALSE),"")</f>
        <v>F</v>
      </c>
      <c r="AA122" s="2" t="str">
        <f>IF(Tabelle_ExterneDaten_111[[#This Row],[DayCounterLU]]&lt;&gt;"",VLOOKUP(Tabelle_ExterneDaten_111[[#This Row],[DayCounterLU]],DayCounterLookup,2,FALSE),"")</f>
        <v>ACT/ACT.ISMA</v>
      </c>
      <c r="AB122" s="2" t="str">
        <f>IF(Tabelle_ExterneDaten_111[[#This Row],[NotionalInitialExchangeLU]]&lt;&gt;"",VLOOKUP(Tabelle_ExterneDaten_111[[#This Row],[NotionalInitialExchangeLU]],NotionalInitialExchangeLookup,2,FALSE),"")</f>
        <v>N</v>
      </c>
      <c r="AC122" s="2" t="str">
        <f>IF(Tabelle_ExterneDaten_111[[#This Row],[NotionalFinalExchangeLU]]&lt;&gt;"",VLOOKUP(Tabelle_ExterneDaten_111[[#This Row],[NotionalFinalExchangeLU]],NotionalFinalExchangeLookup,2,FALSE),"")</f>
        <v>N</v>
      </c>
      <c r="AD122" s="2" t="str">
        <f>IF(Tabelle_ExterneDaten_111[[#This Row],[NotionalAmortizingExchangeLU]]&lt;&gt;"",VLOOKUP(Tabelle_ExterneDaten_111[[#This Row],[NotionalAmortizingExchangeLU]],NotionalAmortizingExchangeLookup,2,FALSE),"")</f>
        <v/>
      </c>
      <c r="AE122" s="2" t="str">
        <f>IF(Tabelle_ExterneDaten_111[[#This Row],[FXResetForeignCurrencyLU]]&lt;&gt;"",VLOOKUP(Tabelle_ExterneDaten_111[[#This Row],[FXResetForeignCurrencyLU]],FXResetForeignCurrencyLookup,2,FALSE),"")</f>
        <v/>
      </c>
      <c r="AF122" s="2" t="str">
        <f>IF(Tabelle_ExterneDaten_111[[#This Row],[FXResetFXIndexLU]]&lt;&gt;"",VLOOKUP(Tabelle_ExterneDaten_111[[#This Row],[FXResetFXIndexLU]],FXResetFXIndexLookup,2,FALSE),"")</f>
        <v/>
      </c>
      <c r="AG122" s="2" t="str">
        <f>IF(Tabelle_ExterneDaten_111[[#This Row],[FloatingLegIndexNameLU]]&lt;&gt;"",VLOOKUP(Tabelle_ExterneDaten_111[[#This Row],[FloatingLegIndexNameLU]],FloatingLegIndexNameLookup,2,FALSE),"")</f>
        <v/>
      </c>
      <c r="AH122" s="2" t="str">
        <f>IF(Tabelle_ExterneDaten_111[[#This Row],[FloatingLegIsInArrearsLU]]&lt;&gt;"",VLOOKUP(Tabelle_ExterneDaten_111[[#This Row],[FloatingLegIsInArrearsLU]],FloatingLegIsInArrearsLookup,2,FALSE),"")</f>
        <v/>
      </c>
      <c r="AI122" s="2" t="str">
        <f>IF(Tabelle_ExterneDaten_111[[#This Row],[FloatingLegIsAveragedLU]]&lt;&gt;"",VLOOKUP(Tabelle_ExterneDaten_111[[#This Row],[FloatingLegIsAveragedLU]],FloatingLegIsAveragedLookup,2,FALSE),"")</f>
        <v/>
      </c>
      <c r="AJ122" s="2" t="str">
        <f>IF(Tabelle_ExterneDaten_111[[#This Row],[FloatingLegIsNotResettingXCCYLU]]&lt;&gt;"",VLOOKUP(Tabelle_ExterneDaten_111[[#This Row],[FloatingLegIsNotResettingXCCYLU]],FloatingLegIsNotResettingXCCYLookup,2,FALSE),"")</f>
        <v/>
      </c>
    </row>
    <row r="123" spans="2:36" x14ac:dyDescent="0.25">
      <c r="B123" s="2">
        <v>122</v>
      </c>
      <c r="C123" s="2" t="s">
        <v>518</v>
      </c>
      <c r="D123" s="2" t="s">
        <v>43</v>
      </c>
      <c r="E123" s="2" t="s">
        <v>91</v>
      </c>
      <c r="F123" s="2" t="s">
        <v>21</v>
      </c>
      <c r="G123" s="2" t="s">
        <v>95</v>
      </c>
      <c r="H123" s="2" t="s">
        <v>99</v>
      </c>
      <c r="I123" s="2" t="s">
        <v>575</v>
      </c>
      <c r="J123" s="2" t="s">
        <v>575</v>
      </c>
      <c r="K123" s="2"/>
      <c r="L123" s="2"/>
      <c r="M123" s="2"/>
      <c r="N123" s="2"/>
      <c r="O123" s="2"/>
      <c r="P123" s="2" t="s">
        <v>105</v>
      </c>
      <c r="Q123" s="2" t="s">
        <v>42</v>
      </c>
      <c r="R123" s="2">
        <v>2</v>
      </c>
      <c r="S123" s="2"/>
      <c r="T123" s="2"/>
      <c r="U123" s="2"/>
      <c r="V123" s="2" t="e">
        <f>IF(Tabelle_ExterneDaten_111[[#This Row],[TradeIdLU]]&lt;&gt;"",VLOOKUP(Tabelle_ExterneDaten_111[[#This Row],[TradeIdLU]],TradeIdLookup,2,FALSE),"")</f>
        <v>#N/A</v>
      </c>
      <c r="W123" s="2" t="str">
        <f>IF(Tabelle_ExterneDaten_111[[#This Row],[PayerLU]]&lt;&gt;"",VLOOKUP(Tabelle_ExterneDaten_111[[#This Row],[PayerLU]],PayerLookup,2,FALSE),"")</f>
        <v>TRUE</v>
      </c>
      <c r="X123" s="2" t="str">
        <f>IF(Tabelle_ExterneDaten_111[[#This Row],[LegTypeLU]]&lt;&gt;"",VLOOKUP(Tabelle_ExterneDaten_111[[#This Row],[LegTypeLU]],LegTypeLookup,2,FALSE),"")</f>
        <v>Floating</v>
      </c>
      <c r="Y123" s="2" t="str">
        <f>IF(Tabelle_ExterneDaten_111[[#This Row],[CurrencyLU]]&lt;&gt;"",VLOOKUP(Tabelle_ExterneDaten_111[[#This Row],[CurrencyLU]],CurrencyLookup,2,FALSE),"")</f>
        <v>EUR</v>
      </c>
      <c r="Z123" s="2" t="str">
        <f>IF(Tabelle_ExterneDaten_111[[#This Row],[PaymentConventionLU]]&lt;&gt;"",VLOOKUP(Tabelle_ExterneDaten_111[[#This Row],[PaymentConventionLU]],PaymentConventionLookup,2,FALSE),"")</f>
        <v>MF</v>
      </c>
      <c r="AA123" s="2" t="str">
        <f>IF(Tabelle_ExterneDaten_111[[#This Row],[DayCounterLU]]&lt;&gt;"",VLOOKUP(Tabelle_ExterneDaten_111[[#This Row],[DayCounterLU]],DayCounterLookup,2,FALSE),"")</f>
        <v>A360</v>
      </c>
      <c r="AB123" s="2" t="str">
        <f>IF(Tabelle_ExterneDaten_111[[#This Row],[NotionalInitialExchangeLU]]&lt;&gt;"",VLOOKUP(Tabelle_ExterneDaten_111[[#This Row],[NotionalInitialExchangeLU]],NotionalInitialExchangeLookup,2,FALSE),"")</f>
        <v>N</v>
      </c>
      <c r="AC123" s="2" t="str">
        <f>IF(Tabelle_ExterneDaten_111[[#This Row],[NotionalFinalExchangeLU]]&lt;&gt;"",VLOOKUP(Tabelle_ExterneDaten_111[[#This Row],[NotionalFinalExchangeLU]],NotionalFinalExchangeLookup,2,FALSE),"")</f>
        <v>N</v>
      </c>
      <c r="AD123" s="2" t="str">
        <f>IF(Tabelle_ExterneDaten_111[[#This Row],[NotionalAmortizingExchangeLU]]&lt;&gt;"",VLOOKUP(Tabelle_ExterneDaten_111[[#This Row],[NotionalAmortizingExchangeLU]],NotionalAmortizingExchangeLookup,2,FALSE),"")</f>
        <v/>
      </c>
      <c r="AE123" s="2" t="str">
        <f>IF(Tabelle_ExterneDaten_111[[#This Row],[FXResetForeignCurrencyLU]]&lt;&gt;"",VLOOKUP(Tabelle_ExterneDaten_111[[#This Row],[FXResetForeignCurrencyLU]],FXResetForeignCurrencyLookup,2,FALSE),"")</f>
        <v/>
      </c>
      <c r="AF123" s="2" t="str">
        <f>IF(Tabelle_ExterneDaten_111[[#This Row],[FXResetFXIndexLU]]&lt;&gt;"",VLOOKUP(Tabelle_ExterneDaten_111[[#This Row],[FXResetFXIndexLU]],FXResetFXIndexLookup,2,FALSE),"")</f>
        <v/>
      </c>
      <c r="AG123" s="2" t="str">
        <f>IF(Tabelle_ExterneDaten_111[[#This Row],[FloatingLegIndexNameLU]]&lt;&gt;"",VLOOKUP(Tabelle_ExterneDaten_111[[#This Row],[FloatingLegIndexNameLU]],FloatingLegIndexNameLookup,2,FALSE),"")</f>
        <v>EUR-EURIBOR-6M</v>
      </c>
      <c r="AH123" s="2" t="str">
        <f>IF(Tabelle_ExterneDaten_111[[#This Row],[FloatingLegIsInArrearsLU]]&lt;&gt;"",VLOOKUP(Tabelle_ExterneDaten_111[[#This Row],[FloatingLegIsInArrearsLU]],FloatingLegIsInArrearsLookup,2,FALSE),"")</f>
        <v>FALSE</v>
      </c>
      <c r="AI123" s="2" t="str">
        <f>IF(Tabelle_ExterneDaten_111[[#This Row],[FloatingLegIsAveragedLU]]&lt;&gt;"",VLOOKUP(Tabelle_ExterneDaten_111[[#This Row],[FloatingLegIsAveragedLU]],FloatingLegIsAveragedLookup,2,FALSE),"")</f>
        <v/>
      </c>
      <c r="AJ123" s="2" t="str">
        <f>IF(Tabelle_ExterneDaten_111[[#This Row],[FloatingLegIsNotResettingXCCYLU]]&lt;&gt;"",VLOOKUP(Tabelle_ExterneDaten_111[[#This Row],[FloatingLegIsNotResettingXCCYLU]],FloatingLegIsNotResettingXCCYLookup,2,FALSE),"")</f>
        <v/>
      </c>
    </row>
    <row r="124" spans="2:36" x14ac:dyDescent="0.25">
      <c r="B124" s="2">
        <v>123</v>
      </c>
      <c r="C124" s="2" t="s">
        <v>552</v>
      </c>
      <c r="D124" s="2" t="s">
        <v>43</v>
      </c>
      <c r="E124" s="2" t="s">
        <v>90</v>
      </c>
      <c r="F124" s="2" t="s">
        <v>21</v>
      </c>
      <c r="G124" s="2" t="s">
        <v>93</v>
      </c>
      <c r="H124" s="2" t="s">
        <v>98</v>
      </c>
      <c r="I124" s="2" t="s">
        <v>577</v>
      </c>
      <c r="J124" s="2" t="s">
        <v>577</v>
      </c>
      <c r="K124" s="2"/>
      <c r="L124" s="2"/>
      <c r="M124" s="2"/>
      <c r="N124" s="2"/>
      <c r="O124" s="2"/>
      <c r="P124" s="2"/>
      <c r="Q124" s="2"/>
      <c r="R124" s="2"/>
      <c r="S124" s="2"/>
      <c r="T124" s="2"/>
      <c r="U124" s="2"/>
      <c r="V124" s="2" t="e">
        <f>IF(Tabelle_ExterneDaten_111[[#This Row],[TradeIdLU]]&lt;&gt;"",VLOOKUP(Tabelle_ExterneDaten_111[[#This Row],[TradeIdLU]],TradeIdLookup,2,FALSE),"")</f>
        <v>#N/A</v>
      </c>
      <c r="W124" s="2" t="str">
        <f>IF(Tabelle_ExterneDaten_111[[#This Row],[PayerLU]]&lt;&gt;"",VLOOKUP(Tabelle_ExterneDaten_111[[#This Row],[PayerLU]],PayerLookup,2,FALSE),"")</f>
        <v>TRUE</v>
      </c>
      <c r="X124" s="2" t="str">
        <f>IF(Tabelle_ExterneDaten_111[[#This Row],[LegTypeLU]]&lt;&gt;"",VLOOKUP(Tabelle_ExterneDaten_111[[#This Row],[LegTypeLU]],LegTypeLookup,2,FALSE),"")</f>
        <v>Fixed</v>
      </c>
      <c r="Y124" s="2" t="str">
        <f>IF(Tabelle_ExterneDaten_111[[#This Row],[CurrencyLU]]&lt;&gt;"",VLOOKUP(Tabelle_ExterneDaten_111[[#This Row],[CurrencyLU]],CurrencyLookup,2,FALSE),"")</f>
        <v>EUR</v>
      </c>
      <c r="Z124" s="2" t="str">
        <f>IF(Tabelle_ExterneDaten_111[[#This Row],[PaymentConventionLU]]&lt;&gt;"",VLOOKUP(Tabelle_ExterneDaten_111[[#This Row],[PaymentConventionLU]],PaymentConventionLookup,2,FALSE),"")</f>
        <v>F</v>
      </c>
      <c r="AA124" s="2" t="str">
        <f>IF(Tabelle_ExterneDaten_111[[#This Row],[DayCounterLU]]&lt;&gt;"",VLOOKUP(Tabelle_ExterneDaten_111[[#This Row],[DayCounterLU]],DayCounterLookup,2,FALSE),"")</f>
        <v>30/360</v>
      </c>
      <c r="AB124" s="2" t="str">
        <f>IF(Tabelle_ExterneDaten_111[[#This Row],[NotionalInitialExchangeLU]]&lt;&gt;"",VLOOKUP(Tabelle_ExterneDaten_111[[#This Row],[NotionalInitialExchangeLU]],NotionalInitialExchangeLookup,2,FALSE),"")</f>
        <v>Y</v>
      </c>
      <c r="AC124" s="2" t="str">
        <f>IF(Tabelle_ExterneDaten_111[[#This Row],[NotionalFinalExchangeLU]]&lt;&gt;"",VLOOKUP(Tabelle_ExterneDaten_111[[#This Row],[NotionalFinalExchangeLU]],NotionalFinalExchangeLookup,2,FALSE),"")</f>
        <v>Y</v>
      </c>
      <c r="AD124" s="2" t="str">
        <f>IF(Tabelle_ExterneDaten_111[[#This Row],[NotionalAmortizingExchangeLU]]&lt;&gt;"",VLOOKUP(Tabelle_ExterneDaten_111[[#This Row],[NotionalAmortizingExchangeLU]],NotionalAmortizingExchangeLookup,2,FALSE),"")</f>
        <v/>
      </c>
      <c r="AE124" s="2" t="str">
        <f>IF(Tabelle_ExterneDaten_111[[#This Row],[FXResetForeignCurrencyLU]]&lt;&gt;"",VLOOKUP(Tabelle_ExterneDaten_111[[#This Row],[FXResetForeignCurrencyLU]],FXResetForeignCurrencyLookup,2,FALSE),"")</f>
        <v/>
      </c>
      <c r="AF124" s="2" t="str">
        <f>IF(Tabelle_ExterneDaten_111[[#This Row],[FXResetFXIndexLU]]&lt;&gt;"",VLOOKUP(Tabelle_ExterneDaten_111[[#This Row],[FXResetFXIndexLU]],FXResetFXIndexLookup,2,FALSE),"")</f>
        <v/>
      </c>
      <c r="AG124" s="2" t="str">
        <f>IF(Tabelle_ExterneDaten_111[[#This Row],[FloatingLegIndexNameLU]]&lt;&gt;"",VLOOKUP(Tabelle_ExterneDaten_111[[#This Row],[FloatingLegIndexNameLU]],FloatingLegIndexNameLookup,2,FALSE),"")</f>
        <v/>
      </c>
      <c r="AH124" s="2" t="str">
        <f>IF(Tabelle_ExterneDaten_111[[#This Row],[FloatingLegIsInArrearsLU]]&lt;&gt;"",VLOOKUP(Tabelle_ExterneDaten_111[[#This Row],[FloatingLegIsInArrearsLU]],FloatingLegIsInArrearsLookup,2,FALSE),"")</f>
        <v/>
      </c>
      <c r="AI124" s="2" t="str">
        <f>IF(Tabelle_ExterneDaten_111[[#This Row],[FloatingLegIsAveragedLU]]&lt;&gt;"",VLOOKUP(Tabelle_ExterneDaten_111[[#This Row],[FloatingLegIsAveragedLU]],FloatingLegIsAveragedLookup,2,FALSE),"")</f>
        <v/>
      </c>
      <c r="AJ124" s="2" t="str">
        <f>IF(Tabelle_ExterneDaten_111[[#This Row],[FloatingLegIsNotResettingXCCYLU]]&lt;&gt;"",VLOOKUP(Tabelle_ExterneDaten_111[[#This Row],[FloatingLegIsNotResettingXCCYLU]],FloatingLegIsNotResettingXCCYLookup,2,FALSE),"")</f>
        <v/>
      </c>
    </row>
    <row r="125" spans="2:36" x14ac:dyDescent="0.25">
      <c r="B125" s="2">
        <v>124</v>
      </c>
      <c r="C125" s="2" t="s">
        <v>552</v>
      </c>
      <c r="D125" s="2" t="s">
        <v>42</v>
      </c>
      <c r="E125" s="2" t="s">
        <v>90</v>
      </c>
      <c r="F125" s="2" t="s">
        <v>23</v>
      </c>
      <c r="G125" s="2" t="s">
        <v>93</v>
      </c>
      <c r="H125" s="2" t="s">
        <v>98</v>
      </c>
      <c r="I125" s="2" t="s">
        <v>577</v>
      </c>
      <c r="J125" s="2" t="s">
        <v>577</v>
      </c>
      <c r="K125" s="2"/>
      <c r="L125" s="2"/>
      <c r="M125" s="2"/>
      <c r="N125" s="2"/>
      <c r="O125" s="2"/>
      <c r="P125" s="2"/>
      <c r="Q125" s="2"/>
      <c r="R125" s="2"/>
      <c r="S125" s="2"/>
      <c r="T125" s="2"/>
      <c r="U125" s="2"/>
      <c r="V125" s="2" t="e">
        <f>IF(Tabelle_ExterneDaten_111[[#This Row],[TradeIdLU]]&lt;&gt;"",VLOOKUP(Tabelle_ExterneDaten_111[[#This Row],[TradeIdLU]],TradeIdLookup,2,FALSE),"")</f>
        <v>#N/A</v>
      </c>
      <c r="W125" s="2" t="str">
        <f>IF(Tabelle_ExterneDaten_111[[#This Row],[PayerLU]]&lt;&gt;"",VLOOKUP(Tabelle_ExterneDaten_111[[#This Row],[PayerLU]],PayerLookup,2,FALSE),"")</f>
        <v>FALSE</v>
      </c>
      <c r="X125" s="2" t="str">
        <f>IF(Tabelle_ExterneDaten_111[[#This Row],[LegTypeLU]]&lt;&gt;"",VLOOKUP(Tabelle_ExterneDaten_111[[#This Row],[LegTypeLU]],LegTypeLookup,2,FALSE),"")</f>
        <v>Fixed</v>
      </c>
      <c r="Y125" s="2" t="str">
        <f>IF(Tabelle_ExterneDaten_111[[#This Row],[CurrencyLU]]&lt;&gt;"",VLOOKUP(Tabelle_ExterneDaten_111[[#This Row],[CurrencyLU]],CurrencyLookup,2,FALSE),"")</f>
        <v>USD</v>
      </c>
      <c r="Z125" s="2" t="str">
        <f>IF(Tabelle_ExterneDaten_111[[#This Row],[PaymentConventionLU]]&lt;&gt;"",VLOOKUP(Tabelle_ExterneDaten_111[[#This Row],[PaymentConventionLU]],PaymentConventionLookup,2,FALSE),"")</f>
        <v>F</v>
      </c>
      <c r="AA125" s="2" t="str">
        <f>IF(Tabelle_ExterneDaten_111[[#This Row],[DayCounterLU]]&lt;&gt;"",VLOOKUP(Tabelle_ExterneDaten_111[[#This Row],[DayCounterLU]],DayCounterLookup,2,FALSE),"")</f>
        <v>30/360</v>
      </c>
      <c r="AB125" s="2" t="str">
        <f>IF(Tabelle_ExterneDaten_111[[#This Row],[NotionalInitialExchangeLU]]&lt;&gt;"",VLOOKUP(Tabelle_ExterneDaten_111[[#This Row],[NotionalInitialExchangeLU]],NotionalInitialExchangeLookup,2,FALSE),"")</f>
        <v>Y</v>
      </c>
      <c r="AC125" s="2" t="str">
        <f>IF(Tabelle_ExterneDaten_111[[#This Row],[NotionalFinalExchangeLU]]&lt;&gt;"",VLOOKUP(Tabelle_ExterneDaten_111[[#This Row],[NotionalFinalExchangeLU]],NotionalFinalExchangeLookup,2,FALSE),"")</f>
        <v>Y</v>
      </c>
      <c r="AD125" s="2" t="str">
        <f>IF(Tabelle_ExterneDaten_111[[#This Row],[NotionalAmortizingExchangeLU]]&lt;&gt;"",VLOOKUP(Tabelle_ExterneDaten_111[[#This Row],[NotionalAmortizingExchangeLU]],NotionalAmortizingExchangeLookup,2,FALSE),"")</f>
        <v/>
      </c>
      <c r="AE125" s="2" t="str">
        <f>IF(Tabelle_ExterneDaten_111[[#This Row],[FXResetForeignCurrencyLU]]&lt;&gt;"",VLOOKUP(Tabelle_ExterneDaten_111[[#This Row],[FXResetForeignCurrencyLU]],FXResetForeignCurrencyLookup,2,FALSE),"")</f>
        <v/>
      </c>
      <c r="AF125" s="2" t="str">
        <f>IF(Tabelle_ExterneDaten_111[[#This Row],[FXResetFXIndexLU]]&lt;&gt;"",VLOOKUP(Tabelle_ExterneDaten_111[[#This Row],[FXResetFXIndexLU]],FXResetFXIndexLookup,2,FALSE),"")</f>
        <v/>
      </c>
      <c r="AG125" s="2" t="str">
        <f>IF(Tabelle_ExterneDaten_111[[#This Row],[FloatingLegIndexNameLU]]&lt;&gt;"",VLOOKUP(Tabelle_ExterneDaten_111[[#This Row],[FloatingLegIndexNameLU]],FloatingLegIndexNameLookup,2,FALSE),"")</f>
        <v/>
      </c>
      <c r="AH125" s="2" t="str">
        <f>IF(Tabelle_ExterneDaten_111[[#This Row],[FloatingLegIsInArrearsLU]]&lt;&gt;"",VLOOKUP(Tabelle_ExterneDaten_111[[#This Row],[FloatingLegIsInArrearsLU]],FloatingLegIsInArrearsLookup,2,FALSE),"")</f>
        <v/>
      </c>
      <c r="AI125" s="2" t="str">
        <f>IF(Tabelle_ExterneDaten_111[[#This Row],[FloatingLegIsAveragedLU]]&lt;&gt;"",VLOOKUP(Tabelle_ExterneDaten_111[[#This Row],[FloatingLegIsAveragedLU]],FloatingLegIsAveragedLookup,2,FALSE),"")</f>
        <v/>
      </c>
      <c r="AJ125" s="2" t="str">
        <f>IF(Tabelle_ExterneDaten_111[[#This Row],[FloatingLegIsNotResettingXCCYLU]]&lt;&gt;"",VLOOKUP(Tabelle_ExterneDaten_111[[#This Row],[FloatingLegIsNotResettingXCCYLU]],FloatingLegIsNotResettingXCCYLookup,2,FALSE),"")</f>
        <v/>
      </c>
    </row>
  </sheetData>
  <dataValidations count="15">
    <dataValidation type="list" allowBlank="1" showInputMessage="1" showErrorMessage="1" sqref="C2:C125">
      <formula1>OFFSET(TradeIdLookup,0,0,,1)</formula1>
    </dataValidation>
    <dataValidation type="list" allowBlank="1" showInputMessage="1" showErrorMessage="1" sqref="D2:D125">
      <formula1>OFFSET(PayerLookup,0,0,,1)</formula1>
    </dataValidation>
    <dataValidation type="list" allowBlank="1" showInputMessage="1" showErrorMessage="1" sqref="E2:E125">
      <formula1>OFFSET(LegTypeLookup,0,0,,1)</formula1>
    </dataValidation>
    <dataValidation type="list" allowBlank="1" showInputMessage="1" showErrorMessage="1" sqref="F2:F125">
      <formula1>OFFSET(CurrencyLookup,0,0,,1)</formula1>
    </dataValidation>
    <dataValidation type="list" allowBlank="1" showInputMessage="1" showErrorMessage="1" sqref="G2:G125">
      <formula1>OFFSET(PaymentConventionLookup,0,0,,1)</formula1>
    </dataValidation>
    <dataValidation type="list" allowBlank="1" showInputMessage="1" showErrorMessage="1" sqref="H2:H125">
      <formula1>OFFSET(DayCounterLookup,0,0,,1)</formula1>
    </dataValidation>
    <dataValidation type="list" allowBlank="1" showInputMessage="1" showErrorMessage="1" sqref="I2:I125">
      <formula1>OFFSET(NotionalInitialExchangeLookup,0,0,,1)</formula1>
    </dataValidation>
    <dataValidation type="list" allowBlank="1" showInputMessage="1" showErrorMessage="1" sqref="J2:J125">
      <formula1>OFFSET(NotionalFinalExchangeLookup,0,0,,1)</formula1>
    </dataValidation>
    <dataValidation type="list" allowBlank="1" showInputMessage="1" showErrorMessage="1" sqref="K2:K125">
      <formula1>OFFSET(NotionalAmortizingExchangeLookup,0,0,,1)</formula1>
    </dataValidation>
    <dataValidation type="list" allowBlank="1" showInputMessage="1" showErrorMessage="1" sqref="L2:L125">
      <formula1>OFFSET(FXResetForeignCurrencyLookup,0,0,,1)</formula1>
    </dataValidation>
    <dataValidation type="list" allowBlank="1" showInputMessage="1" showErrorMessage="1" sqref="N2:N125">
      <formula1>OFFSET(FXResetFXIndexLookup,0,0,,1)</formula1>
    </dataValidation>
    <dataValidation type="list" allowBlank="1" showInputMessage="1" showErrorMessage="1" sqref="P2:P125">
      <formula1>OFFSET(FloatingLegIndexNameLookup,0,0,,1)</formula1>
    </dataValidation>
    <dataValidation type="list" allowBlank="1" showInputMessage="1" showErrorMessage="1" sqref="Q2:Q125">
      <formula1>OFFSET(FloatingLegIsInArrearsLookup,0,0,,1)</formula1>
    </dataValidation>
    <dataValidation type="list" allowBlank="1" showInputMessage="1" showErrorMessage="1" sqref="S2:S125">
      <formula1>OFFSET(FloatingLegIsAveragedLookup,0,0,,1)</formula1>
    </dataValidation>
    <dataValidation type="list" allowBlank="1" showInputMessage="1" showErrorMessage="1" sqref="T2:T125">
      <formula1>OFFSET(FloatingLegIsNotResettingXCCYLookup,0,0,,1)</formula1>
    </dataValidation>
  </dataValidations>
  <pageMargins left="0.7" right="0.7" top="0.78740157499999996" bottom="0.78740157499999996"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tr">
        <f>_xll.DBListFetch(B1,"",LegDataIdLookup)</f>
        <v>Env:Dev, (last result:)Retrieved 124 records from: SELECT 'Trade:'+TradeId+'/'+LegType+'/'+Currency+'/'+convert(varchar,Id) LegDataId,Id FROM ORE.dbo.PortfolioLegData ORDER BY TradeId</v>
      </c>
      <c r="B1" s="1" t="s">
        <v>0</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Env:Dev, (last result:)Set OLEDB; ListObject to (bgQuery= False, ): SELECT 'Trade:'+TradeId+'/'+LegType+'/'+Currency+'/'+convert(varchar,Id) LegDataIdLU, T1.SeqId, T1.Notional, T1.startDate_x000D_
FROM ORE.dbo.PortfolioLegNotionals T1 INNER JOIN _x000D_
ORE.dbo.PortfolioLegData T2 ON T1.LegDataId = T2.Id_x000D_
</v>
      </c>
      <c r="B1" s="2" t="s">
        <v>2</v>
      </c>
      <c r="C1" s="2" t="s">
        <v>3</v>
      </c>
      <c r="D1" s="2" t="s">
        <v>145</v>
      </c>
      <c r="E1" s="2" t="s">
        <v>146</v>
      </c>
      <c r="F1" s="2" t="s">
        <v>6</v>
      </c>
    </row>
    <row r="2" spans="1:6" x14ac:dyDescent="0.25">
      <c r="A2" s="1" t="s">
        <v>144</v>
      </c>
      <c r="B2" s="3" t="s">
        <v>325</v>
      </c>
      <c r="C2" s="3">
        <v>0</v>
      </c>
      <c r="D2" s="3">
        <v>12135922.33</v>
      </c>
      <c r="E2" s="3"/>
      <c r="F2" s="3">
        <f>IF(Tabelle_ExterneDaten_112[[#This Row],[LegDataIdLU]]&lt;&gt;"",VLOOKUP(Tabelle_ExterneDaten_112[[#This Row],[LegDataIdLU]],LegDataIdLookup,2,FALSE),"")</f>
        <v>1</v>
      </c>
    </row>
    <row r="3" spans="1:6" x14ac:dyDescent="0.25">
      <c r="B3" s="2" t="s">
        <v>326</v>
      </c>
      <c r="C3" s="2">
        <v>0</v>
      </c>
      <c r="D3" s="2">
        <v>16596959.439999999</v>
      </c>
      <c r="E3" s="2"/>
      <c r="F3" s="2">
        <f>IF(Tabelle_ExterneDaten_112[[#This Row],[LegDataIdLU]]&lt;&gt;"",VLOOKUP(Tabelle_ExterneDaten_112[[#This Row],[LegDataIdLU]],LegDataIdLookup,2,FALSE),"")</f>
        <v>2</v>
      </c>
    </row>
    <row r="4" spans="1:6" x14ac:dyDescent="0.25">
      <c r="B4" s="2" t="s">
        <v>277</v>
      </c>
      <c r="C4" s="2">
        <v>0</v>
      </c>
      <c r="D4" s="2">
        <v>10000000</v>
      </c>
      <c r="E4" s="2"/>
      <c r="F4" s="2">
        <f>IF(Tabelle_ExterneDaten_112[[#This Row],[LegDataIdLU]]&lt;&gt;"",VLOOKUP(Tabelle_ExterneDaten_112[[#This Row],[LegDataIdLU]],LegDataIdLookup,2,FALSE),"")</f>
        <v>3</v>
      </c>
    </row>
    <row r="5" spans="1:6" x14ac:dyDescent="0.25">
      <c r="B5" s="2" t="s">
        <v>278</v>
      </c>
      <c r="C5" s="2">
        <v>0</v>
      </c>
      <c r="D5" s="2">
        <v>10000000</v>
      </c>
      <c r="E5" s="2"/>
      <c r="F5" s="2">
        <f>IF(Tabelle_ExterneDaten_112[[#This Row],[LegDataIdLU]]&lt;&gt;"",VLOOKUP(Tabelle_ExterneDaten_112[[#This Row],[LegDataIdLU]],LegDataIdLookup,2,FALSE),"")</f>
        <v>4</v>
      </c>
    </row>
    <row r="6" spans="1:6" x14ac:dyDescent="0.25">
      <c r="B6" s="2" t="s">
        <v>283</v>
      </c>
      <c r="C6" s="2">
        <v>0</v>
      </c>
      <c r="D6" s="2">
        <v>25000000</v>
      </c>
      <c r="E6" s="2"/>
      <c r="F6" s="2">
        <f>IF(Tabelle_ExterneDaten_112[[#This Row],[LegDataIdLU]]&lt;&gt;"",VLOOKUP(Tabelle_ExterneDaten_112[[#This Row],[LegDataIdLU]],LegDataIdLookup,2,FALSE),"")</f>
        <v>5</v>
      </c>
    </row>
    <row r="7" spans="1:6" x14ac:dyDescent="0.25">
      <c r="B7" s="2" t="s">
        <v>284</v>
      </c>
      <c r="C7" s="2">
        <v>0</v>
      </c>
      <c r="D7" s="2">
        <v>25000000</v>
      </c>
      <c r="E7" s="2"/>
      <c r="F7" s="2">
        <f>IF(Tabelle_ExterneDaten_112[[#This Row],[LegDataIdLU]]&lt;&gt;"",VLOOKUP(Tabelle_ExterneDaten_112[[#This Row],[LegDataIdLU]],LegDataIdLookup,2,FALSE),"")</f>
        <v>6</v>
      </c>
    </row>
    <row r="8" spans="1:6" x14ac:dyDescent="0.25">
      <c r="B8" s="2" t="s">
        <v>285</v>
      </c>
      <c r="C8" s="2">
        <v>0</v>
      </c>
      <c r="D8" s="2">
        <v>30000000</v>
      </c>
      <c r="E8" s="2"/>
      <c r="F8" s="2">
        <f>IF(Tabelle_ExterneDaten_112[[#This Row],[LegDataIdLU]]&lt;&gt;"",VLOOKUP(Tabelle_ExterneDaten_112[[#This Row],[LegDataIdLU]],LegDataIdLookup,2,FALSE),"")</f>
        <v>7</v>
      </c>
    </row>
    <row r="9" spans="1:6" x14ac:dyDescent="0.25">
      <c r="B9" s="2" t="s">
        <v>286</v>
      </c>
      <c r="C9" s="2">
        <v>0</v>
      </c>
      <c r="D9" s="2">
        <v>30000000</v>
      </c>
      <c r="E9" s="2"/>
      <c r="F9" s="2">
        <f>IF(Tabelle_ExterneDaten_112[[#This Row],[LegDataIdLU]]&lt;&gt;"",VLOOKUP(Tabelle_ExterneDaten_112[[#This Row],[LegDataIdLU]],LegDataIdLookup,2,FALSE),"")</f>
        <v>8</v>
      </c>
    </row>
    <row r="10" spans="1:6" x14ac:dyDescent="0.25">
      <c r="B10" s="2" t="s">
        <v>275</v>
      </c>
      <c r="C10" s="2">
        <v>0</v>
      </c>
      <c r="D10" s="2">
        <v>86767895.879999995</v>
      </c>
      <c r="E10" s="2"/>
      <c r="F10" s="2">
        <f>IF(Tabelle_ExterneDaten_112[[#This Row],[LegDataIdLU]]&lt;&gt;"",VLOOKUP(Tabelle_ExterneDaten_112[[#This Row],[LegDataIdLU]],LegDataIdLookup,2,FALSE),"")</f>
        <v>9</v>
      </c>
    </row>
    <row r="11" spans="1:6" x14ac:dyDescent="0.25">
      <c r="B11" s="2" t="s">
        <v>276</v>
      </c>
      <c r="C11" s="2">
        <v>0</v>
      </c>
      <c r="D11" s="2">
        <v>80000000</v>
      </c>
      <c r="E11" s="2"/>
      <c r="F11" s="2">
        <f>IF(Tabelle_ExterneDaten_112[[#This Row],[LegDataIdLU]]&lt;&gt;"",VLOOKUP(Tabelle_ExterneDaten_112[[#This Row],[LegDataIdLU]],LegDataIdLookup,2,FALSE),"")</f>
        <v>10</v>
      </c>
    </row>
    <row r="12" spans="1:6" x14ac:dyDescent="0.25">
      <c r="B12" s="2" t="s">
        <v>213</v>
      </c>
      <c r="C12" s="2">
        <v>0</v>
      </c>
      <c r="D12" s="2">
        <v>1000000</v>
      </c>
      <c r="E12" s="2"/>
      <c r="F12" s="2">
        <f>IF(Tabelle_ExterneDaten_112[[#This Row],[LegDataIdLU]]&lt;&gt;"",VLOOKUP(Tabelle_ExterneDaten_112[[#This Row],[LegDataIdLU]],LegDataIdLookup,2,FALSE),"")</f>
        <v>11</v>
      </c>
    </row>
    <row r="13" spans="1:6" x14ac:dyDescent="0.25">
      <c r="B13" s="2" t="s">
        <v>214</v>
      </c>
      <c r="C13" s="2">
        <v>0</v>
      </c>
      <c r="D13" s="2">
        <v>1555200</v>
      </c>
      <c r="E13" s="2"/>
      <c r="F13" s="2">
        <f>IF(Tabelle_ExterneDaten_112[[#This Row],[LegDataIdLU]]&lt;&gt;"",VLOOKUP(Tabelle_ExterneDaten_112[[#This Row],[LegDataIdLU]],LegDataIdLookup,2,FALSE),"")</f>
        <v>12</v>
      </c>
    </row>
    <row r="14" spans="1:6" x14ac:dyDescent="0.25">
      <c r="B14" s="2" t="s">
        <v>215</v>
      </c>
      <c r="C14" s="2">
        <v>0</v>
      </c>
      <c r="D14" s="2">
        <v>191901234.56999999</v>
      </c>
      <c r="E14" s="2"/>
      <c r="F14" s="2">
        <f>IF(Tabelle_ExterneDaten_112[[#This Row],[LegDataIdLU]]&lt;&gt;"",VLOOKUP(Tabelle_ExterneDaten_112[[#This Row],[LegDataIdLU]],LegDataIdLookup,2,FALSE),"")</f>
        <v>13</v>
      </c>
    </row>
    <row r="15" spans="1:6" x14ac:dyDescent="0.25">
      <c r="B15" s="2" t="s">
        <v>216</v>
      </c>
      <c r="C15" s="2">
        <v>0</v>
      </c>
      <c r="D15" s="2">
        <v>298444800</v>
      </c>
      <c r="E15" s="2"/>
      <c r="F15" s="2">
        <f>IF(Tabelle_ExterneDaten_112[[#This Row],[LegDataIdLU]]&lt;&gt;"",VLOOKUP(Tabelle_ExterneDaten_112[[#This Row],[LegDataIdLU]],LegDataIdLookup,2,FALSE),"")</f>
        <v>14</v>
      </c>
    </row>
    <row r="16" spans="1:6" x14ac:dyDescent="0.25">
      <c r="B16" s="2" t="s">
        <v>217</v>
      </c>
      <c r="C16" s="2">
        <v>0</v>
      </c>
      <c r="D16" s="2">
        <v>250000000</v>
      </c>
      <c r="E16" s="2"/>
      <c r="F16" s="2">
        <f>IF(Tabelle_ExterneDaten_112[[#This Row],[LegDataIdLU]]&lt;&gt;"",VLOOKUP(Tabelle_ExterneDaten_112[[#This Row],[LegDataIdLU]],LegDataIdLookup,2,FALSE),"")</f>
        <v>15</v>
      </c>
    </row>
    <row r="17" spans="2:6" x14ac:dyDescent="0.25">
      <c r="B17" s="2" t="s">
        <v>218</v>
      </c>
      <c r="C17" s="2">
        <v>0</v>
      </c>
      <c r="D17" s="2">
        <v>151602437.77000001</v>
      </c>
      <c r="E17" s="2"/>
      <c r="F17" s="2">
        <f>IF(Tabelle_ExterneDaten_112[[#This Row],[LegDataIdLU]]&lt;&gt;"",VLOOKUP(Tabelle_ExterneDaten_112[[#This Row],[LegDataIdLU]],LegDataIdLookup,2,FALSE),"")</f>
        <v>16</v>
      </c>
    </row>
    <row r="18" spans="2:6" x14ac:dyDescent="0.25">
      <c r="B18" s="2" t="s">
        <v>241</v>
      </c>
      <c r="C18" s="2">
        <v>0</v>
      </c>
      <c r="D18" s="2">
        <v>20000000</v>
      </c>
      <c r="E18" s="2"/>
      <c r="F18" s="2">
        <f>IF(Tabelle_ExterneDaten_112[[#This Row],[LegDataIdLU]]&lt;&gt;"",VLOOKUP(Tabelle_ExterneDaten_112[[#This Row],[LegDataIdLU]],LegDataIdLookup,2,FALSE),"")</f>
        <v>17</v>
      </c>
    </row>
    <row r="19" spans="2:6" x14ac:dyDescent="0.25">
      <c r="B19" s="2" t="s">
        <v>242</v>
      </c>
      <c r="C19" s="2">
        <v>0</v>
      </c>
      <c r="D19" s="2">
        <v>20000000</v>
      </c>
      <c r="E19" s="2"/>
      <c r="F19" s="2">
        <f>IF(Tabelle_ExterneDaten_112[[#This Row],[LegDataIdLU]]&lt;&gt;"",VLOOKUP(Tabelle_ExterneDaten_112[[#This Row],[LegDataIdLU]],LegDataIdLookup,2,FALSE),"")</f>
        <v>18</v>
      </c>
    </row>
    <row r="20" spans="2:6" x14ac:dyDescent="0.25">
      <c r="B20" s="2" t="s">
        <v>237</v>
      </c>
      <c r="C20" s="2">
        <v>0</v>
      </c>
      <c r="D20" s="2">
        <v>2000000</v>
      </c>
      <c r="E20" s="2"/>
      <c r="F20" s="2">
        <f>IF(Tabelle_ExterneDaten_112[[#This Row],[LegDataIdLU]]&lt;&gt;"",VLOOKUP(Tabelle_ExterneDaten_112[[#This Row],[LegDataIdLU]],LegDataIdLookup,2,FALSE),"")</f>
        <v>19</v>
      </c>
    </row>
    <row r="21" spans="2:6" x14ac:dyDescent="0.25">
      <c r="B21" s="2" t="s">
        <v>238</v>
      </c>
      <c r="C21" s="2">
        <v>0</v>
      </c>
      <c r="D21" s="2">
        <v>2000000</v>
      </c>
      <c r="E21" s="2"/>
      <c r="F21" s="2">
        <f>IF(Tabelle_ExterneDaten_112[[#This Row],[LegDataIdLU]]&lt;&gt;"",VLOOKUP(Tabelle_ExterneDaten_112[[#This Row],[LegDataIdLU]],LegDataIdLookup,2,FALSE),"")</f>
        <v>20</v>
      </c>
    </row>
    <row r="22" spans="2:6" x14ac:dyDescent="0.25">
      <c r="B22" s="2" t="s">
        <v>207</v>
      </c>
      <c r="C22" s="2">
        <v>0</v>
      </c>
      <c r="D22" s="2">
        <v>255645940.59</v>
      </c>
      <c r="E22" s="2"/>
      <c r="F22" s="2">
        <f>IF(Tabelle_ExterneDaten_112[[#This Row],[LegDataIdLU]]&lt;&gt;"",VLOOKUP(Tabelle_ExterneDaten_112[[#This Row],[LegDataIdLU]],LegDataIdLookup,2,FALSE),"")</f>
        <v>21</v>
      </c>
    </row>
    <row r="23" spans="2:6" x14ac:dyDescent="0.25">
      <c r="B23" s="2" t="s">
        <v>208</v>
      </c>
      <c r="C23" s="2">
        <v>0</v>
      </c>
      <c r="D23" s="2">
        <v>255645940.59</v>
      </c>
      <c r="E23" s="2"/>
      <c r="F23" s="2">
        <f>IF(Tabelle_ExterneDaten_112[[#This Row],[LegDataIdLU]]&lt;&gt;"",VLOOKUP(Tabelle_ExterneDaten_112[[#This Row],[LegDataIdLU]],LegDataIdLookup,2,FALSE),"")</f>
        <v>22</v>
      </c>
    </row>
    <row r="24" spans="2:6" x14ac:dyDescent="0.25">
      <c r="B24" s="2" t="s">
        <v>209</v>
      </c>
      <c r="C24" s="2">
        <v>0</v>
      </c>
      <c r="D24" s="2">
        <v>50000000</v>
      </c>
      <c r="E24" s="2"/>
      <c r="F24" s="2">
        <f>IF(Tabelle_ExterneDaten_112[[#This Row],[LegDataIdLU]]&lt;&gt;"",VLOOKUP(Tabelle_ExterneDaten_112[[#This Row],[LegDataIdLU]],LegDataIdLookup,2,FALSE),"")</f>
        <v>23</v>
      </c>
    </row>
    <row r="25" spans="2:6" x14ac:dyDescent="0.25">
      <c r="B25" s="2" t="s">
        <v>210</v>
      </c>
      <c r="C25" s="2">
        <v>0</v>
      </c>
      <c r="D25" s="2">
        <v>50000000</v>
      </c>
      <c r="E25" s="2"/>
      <c r="F25" s="2">
        <f>IF(Tabelle_ExterneDaten_112[[#This Row],[LegDataIdLU]]&lt;&gt;"",VLOOKUP(Tabelle_ExterneDaten_112[[#This Row],[LegDataIdLU]],LegDataIdLookup,2,FALSE),"")</f>
        <v>24</v>
      </c>
    </row>
    <row r="26" spans="2:6" x14ac:dyDescent="0.25">
      <c r="B26" s="2" t="s">
        <v>211</v>
      </c>
      <c r="C26" s="2">
        <v>0</v>
      </c>
      <c r="D26" s="2">
        <v>25000000</v>
      </c>
      <c r="E26" s="2"/>
      <c r="F26" s="2">
        <f>IF(Tabelle_ExterneDaten_112[[#This Row],[LegDataIdLU]]&lt;&gt;"",VLOOKUP(Tabelle_ExterneDaten_112[[#This Row],[LegDataIdLU]],LegDataIdLookup,2,FALSE),"")</f>
        <v>25</v>
      </c>
    </row>
    <row r="27" spans="2:6" x14ac:dyDescent="0.25">
      <c r="B27" s="2" t="s">
        <v>212</v>
      </c>
      <c r="C27" s="2">
        <v>0</v>
      </c>
      <c r="D27" s="2">
        <v>25000000</v>
      </c>
      <c r="E27" s="2"/>
      <c r="F27" s="2">
        <f>IF(Tabelle_ExterneDaten_112[[#This Row],[LegDataIdLU]]&lt;&gt;"",VLOOKUP(Tabelle_ExterneDaten_112[[#This Row],[LegDataIdLU]],LegDataIdLookup,2,FALSE),"")</f>
        <v>26</v>
      </c>
    </row>
    <row r="28" spans="2:6" x14ac:dyDescent="0.25">
      <c r="B28" s="2" t="s">
        <v>219</v>
      </c>
      <c r="C28" s="2">
        <v>0</v>
      </c>
      <c r="D28" s="2">
        <v>40000000</v>
      </c>
      <c r="E28" s="2"/>
      <c r="F28" s="2">
        <f>IF(Tabelle_ExterneDaten_112[[#This Row],[LegDataIdLU]]&lt;&gt;"",VLOOKUP(Tabelle_ExterneDaten_112[[#This Row],[LegDataIdLU]],LegDataIdLookup,2,FALSE),"")</f>
        <v>27</v>
      </c>
    </row>
    <row r="29" spans="2:6" x14ac:dyDescent="0.25">
      <c r="B29" s="2" t="s">
        <v>220</v>
      </c>
      <c r="C29" s="2">
        <v>0</v>
      </c>
      <c r="D29" s="2">
        <v>40000000</v>
      </c>
      <c r="E29" s="2"/>
      <c r="F29" s="2">
        <f>IF(Tabelle_ExterneDaten_112[[#This Row],[LegDataIdLU]]&lt;&gt;"",VLOOKUP(Tabelle_ExterneDaten_112[[#This Row],[LegDataIdLU]],LegDataIdLookup,2,FALSE),"")</f>
        <v>28</v>
      </c>
    </row>
    <row r="30" spans="2:6" x14ac:dyDescent="0.25">
      <c r="B30" s="2" t="s">
        <v>221</v>
      </c>
      <c r="C30" s="2">
        <v>0</v>
      </c>
      <c r="D30" s="2">
        <v>90000000</v>
      </c>
      <c r="E30" s="2"/>
      <c r="F30" s="2">
        <f>IF(Tabelle_ExterneDaten_112[[#This Row],[LegDataIdLU]]&lt;&gt;"",VLOOKUP(Tabelle_ExterneDaten_112[[#This Row],[LegDataIdLU]],LegDataIdLookup,2,FALSE),"")</f>
        <v>29</v>
      </c>
    </row>
    <row r="31" spans="2:6" x14ac:dyDescent="0.25">
      <c r="B31" s="2" t="s">
        <v>222</v>
      </c>
      <c r="C31" s="2">
        <v>0</v>
      </c>
      <c r="D31" s="2">
        <v>90000000</v>
      </c>
      <c r="E31" s="2"/>
      <c r="F31" s="2">
        <f>IF(Tabelle_ExterneDaten_112[[#This Row],[LegDataIdLU]]&lt;&gt;"",VLOOKUP(Tabelle_ExterneDaten_112[[#This Row],[LegDataIdLU]],LegDataIdLookup,2,FALSE),"")</f>
        <v>30</v>
      </c>
    </row>
    <row r="32" spans="2:6" x14ac:dyDescent="0.25">
      <c r="B32" s="2" t="s">
        <v>227</v>
      </c>
      <c r="C32" s="2">
        <v>0</v>
      </c>
      <c r="D32" s="2">
        <v>11428571.4</v>
      </c>
      <c r="E32" s="2"/>
      <c r="F32" s="2">
        <f>IF(Tabelle_ExterneDaten_112[[#This Row],[LegDataIdLU]]&lt;&gt;"",VLOOKUP(Tabelle_ExterneDaten_112[[#This Row],[LegDataIdLU]],LegDataIdLookup,2,FALSE),"")</f>
        <v>31</v>
      </c>
    </row>
    <row r="33" spans="2:6" x14ac:dyDescent="0.25">
      <c r="B33" s="2" t="s">
        <v>228</v>
      </c>
      <c r="C33" s="2">
        <v>0</v>
      </c>
      <c r="D33" s="2">
        <v>11428571.4</v>
      </c>
      <c r="E33" s="2"/>
      <c r="F33" s="2">
        <f>IF(Tabelle_ExterneDaten_112[[#This Row],[LegDataIdLU]]&lt;&gt;"",VLOOKUP(Tabelle_ExterneDaten_112[[#This Row],[LegDataIdLU]],LegDataIdLookup,2,FALSE),"")</f>
        <v>32</v>
      </c>
    </row>
    <row r="34" spans="2:6" x14ac:dyDescent="0.25">
      <c r="B34" s="2" t="s">
        <v>229</v>
      </c>
      <c r="C34" s="2">
        <v>0</v>
      </c>
      <c r="D34" s="2">
        <v>70000000</v>
      </c>
      <c r="E34" s="2"/>
      <c r="F34" s="2">
        <f>IF(Tabelle_ExterneDaten_112[[#This Row],[LegDataIdLU]]&lt;&gt;"",VLOOKUP(Tabelle_ExterneDaten_112[[#This Row],[LegDataIdLU]],LegDataIdLookup,2,FALSE),"")</f>
        <v>33</v>
      </c>
    </row>
    <row r="35" spans="2:6" x14ac:dyDescent="0.25">
      <c r="B35" s="2" t="s">
        <v>230</v>
      </c>
      <c r="C35" s="2">
        <v>0</v>
      </c>
      <c r="D35" s="2">
        <v>70000000</v>
      </c>
      <c r="E35" s="2"/>
      <c r="F35" s="2">
        <f>IF(Tabelle_ExterneDaten_112[[#This Row],[LegDataIdLU]]&lt;&gt;"",VLOOKUP(Tabelle_ExterneDaten_112[[#This Row],[LegDataIdLU]],LegDataIdLookup,2,FALSE),"")</f>
        <v>34</v>
      </c>
    </row>
    <row r="36" spans="2:6" x14ac:dyDescent="0.25">
      <c r="B36" s="2" t="s">
        <v>231</v>
      </c>
      <c r="C36" s="2">
        <v>0</v>
      </c>
      <c r="D36" s="2">
        <v>11000000</v>
      </c>
      <c r="E36" s="2"/>
      <c r="F36" s="2">
        <f>IF(Tabelle_ExterneDaten_112[[#This Row],[LegDataIdLU]]&lt;&gt;"",VLOOKUP(Tabelle_ExterneDaten_112[[#This Row],[LegDataIdLU]],LegDataIdLookup,2,FALSE),"")</f>
        <v>35</v>
      </c>
    </row>
    <row r="37" spans="2:6" x14ac:dyDescent="0.25">
      <c r="B37" s="2" t="s">
        <v>232</v>
      </c>
      <c r="C37" s="2">
        <v>0</v>
      </c>
      <c r="D37" s="2">
        <v>11000000</v>
      </c>
      <c r="E37" s="2"/>
      <c r="F37" s="2">
        <f>IF(Tabelle_ExterneDaten_112[[#This Row],[LegDataIdLU]]&lt;&gt;"",VLOOKUP(Tabelle_ExterneDaten_112[[#This Row],[LegDataIdLU]],LegDataIdLookup,2,FALSE),"")</f>
        <v>36</v>
      </c>
    </row>
    <row r="38" spans="2:6" x14ac:dyDescent="0.25">
      <c r="B38" s="2" t="s">
        <v>233</v>
      </c>
      <c r="C38" s="2">
        <v>0</v>
      </c>
      <c r="D38" s="2">
        <v>10000000</v>
      </c>
      <c r="E38" s="2"/>
      <c r="F38" s="2">
        <f>IF(Tabelle_ExterneDaten_112[[#This Row],[LegDataIdLU]]&lt;&gt;"",VLOOKUP(Tabelle_ExterneDaten_112[[#This Row],[LegDataIdLU]],LegDataIdLookup,2,FALSE),"")</f>
        <v>37</v>
      </c>
    </row>
    <row r="39" spans="2:6" x14ac:dyDescent="0.25">
      <c r="B39" s="2" t="s">
        <v>234</v>
      </c>
      <c r="C39" s="2">
        <v>0</v>
      </c>
      <c r="D39" s="2">
        <v>10000000</v>
      </c>
      <c r="E39" s="2"/>
      <c r="F39" s="2">
        <f>IF(Tabelle_ExterneDaten_112[[#This Row],[LegDataIdLU]]&lt;&gt;"",VLOOKUP(Tabelle_ExterneDaten_112[[#This Row],[LegDataIdLU]],LegDataIdLookup,2,FALSE),"")</f>
        <v>38</v>
      </c>
    </row>
    <row r="40" spans="2:6" x14ac:dyDescent="0.25">
      <c r="B40" s="2" t="s">
        <v>235</v>
      </c>
      <c r="C40" s="2">
        <v>0</v>
      </c>
      <c r="D40" s="2">
        <v>20000000</v>
      </c>
      <c r="E40" s="2"/>
      <c r="F40" s="2">
        <f>IF(Tabelle_ExterneDaten_112[[#This Row],[LegDataIdLU]]&lt;&gt;"",VLOOKUP(Tabelle_ExterneDaten_112[[#This Row],[LegDataIdLU]],LegDataIdLookup,2,FALSE),"")</f>
        <v>39</v>
      </c>
    </row>
    <row r="41" spans="2:6" x14ac:dyDescent="0.25">
      <c r="B41" s="2" t="s">
        <v>236</v>
      </c>
      <c r="C41" s="2">
        <v>0</v>
      </c>
      <c r="D41" s="2">
        <v>20000000</v>
      </c>
      <c r="E41" s="2"/>
      <c r="F41" s="2">
        <f>IF(Tabelle_ExterneDaten_112[[#This Row],[LegDataIdLU]]&lt;&gt;"",VLOOKUP(Tabelle_ExterneDaten_112[[#This Row],[LegDataIdLU]],LegDataIdLookup,2,FALSE),"")</f>
        <v>40</v>
      </c>
    </row>
    <row r="42" spans="2:6" x14ac:dyDescent="0.25">
      <c r="B42" s="2" t="s">
        <v>239</v>
      </c>
      <c r="C42" s="2">
        <v>0</v>
      </c>
      <c r="D42" s="2">
        <v>37000000</v>
      </c>
      <c r="E42" s="2"/>
      <c r="F42" s="2">
        <f>IF(Tabelle_ExterneDaten_112[[#This Row],[LegDataIdLU]]&lt;&gt;"",VLOOKUP(Tabelle_ExterneDaten_112[[#This Row],[LegDataIdLU]],LegDataIdLookup,2,FALSE),"")</f>
        <v>41</v>
      </c>
    </row>
    <row r="43" spans="2:6" x14ac:dyDescent="0.25">
      <c r="B43" s="2" t="s">
        <v>240</v>
      </c>
      <c r="C43" s="2">
        <v>0</v>
      </c>
      <c r="D43" s="2">
        <v>37000000</v>
      </c>
      <c r="E43" s="2"/>
      <c r="F43" s="2">
        <f>IF(Tabelle_ExterneDaten_112[[#This Row],[LegDataIdLU]]&lt;&gt;"",VLOOKUP(Tabelle_ExterneDaten_112[[#This Row],[LegDataIdLU]],LegDataIdLookup,2,FALSE),"")</f>
        <v>42</v>
      </c>
    </row>
    <row r="44" spans="2:6" x14ac:dyDescent="0.25">
      <c r="B44" s="2" t="s">
        <v>243</v>
      </c>
      <c r="C44" s="2">
        <v>0</v>
      </c>
      <c r="D44" s="2">
        <v>35000000</v>
      </c>
      <c r="E44" s="2"/>
      <c r="F44" s="2">
        <f>IF(Tabelle_ExterneDaten_112[[#This Row],[LegDataIdLU]]&lt;&gt;"",VLOOKUP(Tabelle_ExterneDaten_112[[#This Row],[LegDataIdLU]],LegDataIdLookup,2,FALSE),"")</f>
        <v>43</v>
      </c>
    </row>
    <row r="45" spans="2:6" x14ac:dyDescent="0.25">
      <c r="B45" s="2" t="s">
        <v>244</v>
      </c>
      <c r="C45" s="2">
        <v>0</v>
      </c>
      <c r="D45" s="2">
        <v>35000000</v>
      </c>
      <c r="E45" s="2"/>
      <c r="F45" s="2">
        <f>IF(Tabelle_ExterneDaten_112[[#This Row],[LegDataIdLU]]&lt;&gt;"",VLOOKUP(Tabelle_ExterneDaten_112[[#This Row],[LegDataIdLU]],LegDataIdLookup,2,FALSE),"")</f>
        <v>44</v>
      </c>
    </row>
    <row r="46" spans="2:6" x14ac:dyDescent="0.25">
      <c r="B46" s="2" t="s">
        <v>245</v>
      </c>
      <c r="C46" s="2">
        <v>0</v>
      </c>
      <c r="D46" s="2">
        <v>2000000000</v>
      </c>
      <c r="E46" s="2"/>
      <c r="F46" s="2">
        <f>IF(Tabelle_ExterneDaten_112[[#This Row],[LegDataIdLU]]&lt;&gt;"",VLOOKUP(Tabelle_ExterneDaten_112[[#This Row],[LegDataIdLU]],LegDataIdLookup,2,FALSE),"")</f>
        <v>45</v>
      </c>
    </row>
    <row r="47" spans="2:6" x14ac:dyDescent="0.25">
      <c r="B47" s="2" t="s">
        <v>246</v>
      </c>
      <c r="C47" s="2">
        <v>0</v>
      </c>
      <c r="D47" s="2">
        <v>2000000000</v>
      </c>
      <c r="E47" s="2"/>
      <c r="F47" s="2">
        <f>IF(Tabelle_ExterneDaten_112[[#This Row],[LegDataIdLU]]&lt;&gt;"",VLOOKUP(Tabelle_ExterneDaten_112[[#This Row],[LegDataIdLU]],LegDataIdLookup,2,FALSE),"")</f>
        <v>46</v>
      </c>
    </row>
    <row r="48" spans="2:6" x14ac:dyDescent="0.25">
      <c r="B48" s="2" t="s">
        <v>247</v>
      </c>
      <c r="C48" s="2">
        <v>0</v>
      </c>
      <c r="D48" s="2">
        <v>1500000000</v>
      </c>
      <c r="E48" s="2"/>
      <c r="F48" s="2">
        <f>IF(Tabelle_ExterneDaten_112[[#This Row],[LegDataIdLU]]&lt;&gt;"",VLOOKUP(Tabelle_ExterneDaten_112[[#This Row],[LegDataIdLU]],LegDataIdLookup,2,FALSE),"")</f>
        <v>47</v>
      </c>
    </row>
    <row r="49" spans="2:6" x14ac:dyDescent="0.25">
      <c r="B49" s="2" t="s">
        <v>248</v>
      </c>
      <c r="C49" s="2">
        <v>0</v>
      </c>
      <c r="D49" s="2">
        <v>1500000000</v>
      </c>
      <c r="E49" s="2"/>
      <c r="F49" s="2">
        <f>IF(Tabelle_ExterneDaten_112[[#This Row],[LegDataIdLU]]&lt;&gt;"",VLOOKUP(Tabelle_ExterneDaten_112[[#This Row],[LegDataIdLU]],LegDataIdLookup,2,FALSE),"")</f>
        <v>48</v>
      </c>
    </row>
    <row r="50" spans="2:6" x14ac:dyDescent="0.25">
      <c r="B50" s="2" t="s">
        <v>249</v>
      </c>
      <c r="C50" s="2">
        <v>0</v>
      </c>
      <c r="D50" s="2">
        <v>70000000</v>
      </c>
      <c r="E50" s="2"/>
      <c r="F50" s="2">
        <f>IF(Tabelle_ExterneDaten_112[[#This Row],[LegDataIdLU]]&lt;&gt;"",VLOOKUP(Tabelle_ExterneDaten_112[[#This Row],[LegDataIdLU]],LegDataIdLookup,2,FALSE),"")</f>
        <v>49</v>
      </c>
    </row>
    <row r="51" spans="2:6" x14ac:dyDescent="0.25">
      <c r="B51" s="2" t="s">
        <v>250</v>
      </c>
      <c r="C51" s="2">
        <v>0</v>
      </c>
      <c r="D51" s="2">
        <v>70000000</v>
      </c>
      <c r="E51" s="2"/>
      <c r="F51" s="2">
        <f>IF(Tabelle_ExterneDaten_112[[#This Row],[LegDataIdLU]]&lt;&gt;"",VLOOKUP(Tabelle_ExterneDaten_112[[#This Row],[LegDataIdLU]],LegDataIdLookup,2,FALSE),"")</f>
        <v>50</v>
      </c>
    </row>
    <row r="52" spans="2:6" x14ac:dyDescent="0.25">
      <c r="B52" s="2" t="s">
        <v>251</v>
      </c>
      <c r="C52" s="2">
        <v>0</v>
      </c>
      <c r="D52" s="2">
        <v>500000000</v>
      </c>
      <c r="E52" s="2"/>
      <c r="F52" s="2">
        <f>IF(Tabelle_ExterneDaten_112[[#This Row],[LegDataIdLU]]&lt;&gt;"",VLOOKUP(Tabelle_ExterneDaten_112[[#This Row],[LegDataIdLU]],LegDataIdLookup,2,FALSE),"")</f>
        <v>51</v>
      </c>
    </row>
    <row r="53" spans="2:6" x14ac:dyDescent="0.25">
      <c r="B53" s="2" t="s">
        <v>252</v>
      </c>
      <c r="C53" s="2">
        <v>0</v>
      </c>
      <c r="D53" s="2">
        <v>500000000</v>
      </c>
      <c r="E53" s="2"/>
      <c r="F53" s="2">
        <f>IF(Tabelle_ExterneDaten_112[[#This Row],[LegDataIdLU]]&lt;&gt;"",VLOOKUP(Tabelle_ExterneDaten_112[[#This Row],[LegDataIdLU]],LegDataIdLookup,2,FALSE),"")</f>
        <v>52</v>
      </c>
    </row>
    <row r="54" spans="2:6" x14ac:dyDescent="0.25">
      <c r="B54" s="2" t="s">
        <v>253</v>
      </c>
      <c r="C54" s="2">
        <v>0</v>
      </c>
      <c r="D54" s="2">
        <v>460000000</v>
      </c>
      <c r="E54" s="2"/>
      <c r="F54" s="2">
        <f>IF(Tabelle_ExterneDaten_112[[#This Row],[LegDataIdLU]]&lt;&gt;"",VLOOKUP(Tabelle_ExterneDaten_112[[#This Row],[LegDataIdLU]],LegDataIdLookup,2,FALSE),"")</f>
        <v>53</v>
      </c>
    </row>
    <row r="55" spans="2:6" x14ac:dyDescent="0.25">
      <c r="B55" s="2" t="s">
        <v>254</v>
      </c>
      <c r="C55" s="2">
        <v>0</v>
      </c>
      <c r="D55" s="2">
        <v>460000000</v>
      </c>
      <c r="E55" s="2"/>
      <c r="F55" s="2">
        <f>IF(Tabelle_ExterneDaten_112[[#This Row],[LegDataIdLU]]&lt;&gt;"",VLOOKUP(Tabelle_ExterneDaten_112[[#This Row],[LegDataIdLU]],LegDataIdLookup,2,FALSE),"")</f>
        <v>54</v>
      </c>
    </row>
    <row r="56" spans="2:6" x14ac:dyDescent="0.25">
      <c r="B56" s="2" t="s">
        <v>255</v>
      </c>
      <c r="C56" s="2">
        <v>0</v>
      </c>
      <c r="D56" s="2">
        <v>500000000</v>
      </c>
      <c r="E56" s="2"/>
      <c r="F56" s="2">
        <f>IF(Tabelle_ExterneDaten_112[[#This Row],[LegDataIdLU]]&lt;&gt;"",VLOOKUP(Tabelle_ExterneDaten_112[[#This Row],[LegDataIdLU]],LegDataIdLookup,2,FALSE),"")</f>
        <v>55</v>
      </c>
    </row>
    <row r="57" spans="2:6" x14ac:dyDescent="0.25">
      <c r="B57" s="2" t="s">
        <v>256</v>
      </c>
      <c r="C57" s="2">
        <v>0</v>
      </c>
      <c r="D57" s="2">
        <v>500000000</v>
      </c>
      <c r="E57" s="2"/>
      <c r="F57" s="2">
        <f>IF(Tabelle_ExterneDaten_112[[#This Row],[LegDataIdLU]]&lt;&gt;"",VLOOKUP(Tabelle_ExterneDaten_112[[#This Row],[LegDataIdLU]],LegDataIdLookup,2,FALSE),"")</f>
        <v>56</v>
      </c>
    </row>
    <row r="58" spans="2:6" x14ac:dyDescent="0.25">
      <c r="B58" s="2" t="s">
        <v>257</v>
      </c>
      <c r="C58" s="2">
        <v>0</v>
      </c>
      <c r="D58" s="2">
        <v>25000000</v>
      </c>
      <c r="E58" s="2"/>
      <c r="F58" s="2">
        <f>IF(Tabelle_ExterneDaten_112[[#This Row],[LegDataIdLU]]&lt;&gt;"",VLOOKUP(Tabelle_ExterneDaten_112[[#This Row],[LegDataIdLU]],LegDataIdLookup,2,FALSE),"")</f>
        <v>57</v>
      </c>
    </row>
    <row r="59" spans="2:6" x14ac:dyDescent="0.25">
      <c r="B59" s="2" t="s">
        <v>258</v>
      </c>
      <c r="C59" s="2">
        <v>0</v>
      </c>
      <c r="D59" s="2">
        <v>25000000</v>
      </c>
      <c r="E59" s="2"/>
      <c r="F59" s="2">
        <f>IF(Tabelle_ExterneDaten_112[[#This Row],[LegDataIdLU]]&lt;&gt;"",VLOOKUP(Tabelle_ExterneDaten_112[[#This Row],[LegDataIdLU]],LegDataIdLookup,2,FALSE),"")</f>
        <v>58</v>
      </c>
    </row>
    <row r="60" spans="2:6" x14ac:dyDescent="0.25">
      <c r="B60" s="2" t="s">
        <v>259</v>
      </c>
      <c r="C60" s="2">
        <v>0</v>
      </c>
      <c r="D60" s="2">
        <v>12700000</v>
      </c>
      <c r="E60" s="2"/>
      <c r="F60" s="2">
        <f>IF(Tabelle_ExterneDaten_112[[#This Row],[LegDataIdLU]]&lt;&gt;"",VLOOKUP(Tabelle_ExterneDaten_112[[#This Row],[LegDataIdLU]],LegDataIdLookup,2,FALSE),"")</f>
        <v>59</v>
      </c>
    </row>
    <row r="61" spans="2:6" x14ac:dyDescent="0.25">
      <c r="B61" s="2" t="s">
        <v>260</v>
      </c>
      <c r="C61" s="2">
        <v>0</v>
      </c>
      <c r="D61" s="2">
        <v>12700000</v>
      </c>
      <c r="E61" s="2"/>
      <c r="F61" s="2">
        <f>IF(Tabelle_ExterneDaten_112[[#This Row],[LegDataIdLU]]&lt;&gt;"",VLOOKUP(Tabelle_ExterneDaten_112[[#This Row],[LegDataIdLU]],LegDataIdLookup,2,FALSE),"")</f>
        <v>60</v>
      </c>
    </row>
    <row r="62" spans="2:6" x14ac:dyDescent="0.25">
      <c r="B62" s="2" t="s">
        <v>261</v>
      </c>
      <c r="C62" s="2">
        <v>0</v>
      </c>
      <c r="D62" s="2">
        <v>500000000</v>
      </c>
      <c r="E62" s="2"/>
      <c r="F62" s="2">
        <f>IF(Tabelle_ExterneDaten_112[[#This Row],[LegDataIdLU]]&lt;&gt;"",VLOOKUP(Tabelle_ExterneDaten_112[[#This Row],[LegDataIdLU]],LegDataIdLookup,2,FALSE),"")</f>
        <v>61</v>
      </c>
    </row>
    <row r="63" spans="2:6" x14ac:dyDescent="0.25">
      <c r="B63" s="2" t="s">
        <v>262</v>
      </c>
      <c r="C63" s="2">
        <v>0</v>
      </c>
      <c r="D63" s="2">
        <v>500000000</v>
      </c>
      <c r="E63" s="2"/>
      <c r="F63" s="2">
        <f>IF(Tabelle_ExterneDaten_112[[#This Row],[LegDataIdLU]]&lt;&gt;"",VLOOKUP(Tabelle_ExterneDaten_112[[#This Row],[LegDataIdLU]],LegDataIdLookup,2,FALSE),"")</f>
        <v>62</v>
      </c>
    </row>
    <row r="64" spans="2:6" x14ac:dyDescent="0.25">
      <c r="B64" s="2" t="s">
        <v>263</v>
      </c>
      <c r="C64" s="2">
        <v>0</v>
      </c>
      <c r="D64" s="2">
        <v>600000000</v>
      </c>
      <c r="E64" s="2"/>
      <c r="F64" s="2">
        <f>IF(Tabelle_ExterneDaten_112[[#This Row],[LegDataIdLU]]&lt;&gt;"",VLOOKUP(Tabelle_ExterneDaten_112[[#This Row],[LegDataIdLU]],LegDataIdLookup,2,FALSE),"")</f>
        <v>63</v>
      </c>
    </row>
    <row r="65" spans="2:6" x14ac:dyDescent="0.25">
      <c r="B65" s="2" t="s">
        <v>264</v>
      </c>
      <c r="C65" s="2">
        <v>0</v>
      </c>
      <c r="D65" s="2">
        <v>600000000</v>
      </c>
      <c r="E65" s="2"/>
      <c r="F65" s="2">
        <f>IF(Tabelle_ExterneDaten_112[[#This Row],[LegDataIdLU]]&lt;&gt;"",VLOOKUP(Tabelle_ExterneDaten_112[[#This Row],[LegDataIdLU]],LegDataIdLookup,2,FALSE),"")</f>
        <v>64</v>
      </c>
    </row>
    <row r="66" spans="2:6" x14ac:dyDescent="0.25">
      <c r="B66" s="2" t="s">
        <v>265</v>
      </c>
      <c r="C66" s="2">
        <v>0</v>
      </c>
      <c r="D66" s="2">
        <v>600000000</v>
      </c>
      <c r="E66" s="2"/>
      <c r="F66" s="2">
        <f>IF(Tabelle_ExterneDaten_112[[#This Row],[LegDataIdLU]]&lt;&gt;"",VLOOKUP(Tabelle_ExterneDaten_112[[#This Row],[LegDataIdLU]],LegDataIdLookup,2,FALSE),"")</f>
        <v>65</v>
      </c>
    </row>
    <row r="67" spans="2:6" x14ac:dyDescent="0.25">
      <c r="B67" s="2" t="s">
        <v>266</v>
      </c>
      <c r="C67" s="2">
        <v>0</v>
      </c>
      <c r="D67" s="2">
        <v>600000000</v>
      </c>
      <c r="E67" s="2"/>
      <c r="F67" s="2">
        <f>IF(Tabelle_ExterneDaten_112[[#This Row],[LegDataIdLU]]&lt;&gt;"",VLOOKUP(Tabelle_ExterneDaten_112[[#This Row],[LegDataIdLU]],LegDataIdLookup,2,FALSE),"")</f>
        <v>66</v>
      </c>
    </row>
    <row r="68" spans="2:6" x14ac:dyDescent="0.25">
      <c r="B68" s="2" t="s">
        <v>267</v>
      </c>
      <c r="C68" s="2">
        <v>0</v>
      </c>
      <c r="D68" s="2">
        <v>100000000</v>
      </c>
      <c r="E68" s="2"/>
      <c r="F68" s="2">
        <f>IF(Tabelle_ExterneDaten_112[[#This Row],[LegDataIdLU]]&lt;&gt;"",VLOOKUP(Tabelle_ExterneDaten_112[[#This Row],[LegDataIdLU]],LegDataIdLookup,2,FALSE),"")</f>
        <v>67</v>
      </c>
    </row>
    <row r="69" spans="2:6" x14ac:dyDescent="0.25">
      <c r="B69" s="2" t="s">
        <v>268</v>
      </c>
      <c r="C69" s="2">
        <v>0</v>
      </c>
      <c r="D69" s="2">
        <v>100000000</v>
      </c>
      <c r="E69" s="2"/>
      <c r="F69" s="2">
        <f>IF(Tabelle_ExterneDaten_112[[#This Row],[LegDataIdLU]]&lt;&gt;"",VLOOKUP(Tabelle_ExterneDaten_112[[#This Row],[LegDataIdLU]],LegDataIdLookup,2,FALSE),"")</f>
        <v>68</v>
      </c>
    </row>
    <row r="70" spans="2:6" x14ac:dyDescent="0.25">
      <c r="B70" s="2" t="s">
        <v>269</v>
      </c>
      <c r="C70" s="2">
        <v>0</v>
      </c>
      <c r="D70" s="2">
        <v>100000000</v>
      </c>
      <c r="E70" s="2"/>
      <c r="F70" s="2">
        <f>IF(Tabelle_ExterneDaten_112[[#This Row],[LegDataIdLU]]&lt;&gt;"",VLOOKUP(Tabelle_ExterneDaten_112[[#This Row],[LegDataIdLU]],LegDataIdLookup,2,FALSE),"")</f>
        <v>69</v>
      </c>
    </row>
    <row r="71" spans="2:6" x14ac:dyDescent="0.25">
      <c r="B71" s="2" t="s">
        <v>270</v>
      </c>
      <c r="C71" s="2">
        <v>0</v>
      </c>
      <c r="D71" s="2">
        <v>100000000</v>
      </c>
      <c r="E71" s="2"/>
      <c r="F71" s="2">
        <f>IF(Tabelle_ExterneDaten_112[[#This Row],[LegDataIdLU]]&lt;&gt;"",VLOOKUP(Tabelle_ExterneDaten_112[[#This Row],[LegDataIdLU]],LegDataIdLookup,2,FALSE),"")</f>
        <v>70</v>
      </c>
    </row>
    <row r="72" spans="2:6" x14ac:dyDescent="0.25">
      <c r="B72" s="2" t="s">
        <v>271</v>
      </c>
      <c r="C72" s="2">
        <v>0</v>
      </c>
      <c r="D72" s="2">
        <v>71428.600000000006</v>
      </c>
      <c r="E72" s="2"/>
      <c r="F72" s="2">
        <f>IF(Tabelle_ExterneDaten_112[[#This Row],[LegDataIdLU]]&lt;&gt;"",VLOOKUP(Tabelle_ExterneDaten_112[[#This Row],[LegDataIdLU]],LegDataIdLookup,2,FALSE),"")</f>
        <v>71</v>
      </c>
    </row>
    <row r="73" spans="2:6" x14ac:dyDescent="0.25">
      <c r="B73" s="2" t="s">
        <v>272</v>
      </c>
      <c r="C73" s="2">
        <v>0</v>
      </c>
      <c r="D73" s="2">
        <v>71428.600000000006</v>
      </c>
      <c r="E73" s="2"/>
      <c r="F73" s="2">
        <f>IF(Tabelle_ExterneDaten_112[[#This Row],[LegDataIdLU]]&lt;&gt;"",VLOOKUP(Tabelle_ExterneDaten_112[[#This Row],[LegDataIdLU]],LegDataIdLookup,2,FALSE),"")</f>
        <v>72</v>
      </c>
    </row>
    <row r="74" spans="2:6" x14ac:dyDescent="0.25">
      <c r="B74" s="2" t="s">
        <v>273</v>
      </c>
      <c r="C74" s="2">
        <v>0</v>
      </c>
      <c r="D74" s="2">
        <v>100000000</v>
      </c>
      <c r="E74" s="2"/>
      <c r="F74" s="2">
        <f>IF(Tabelle_ExterneDaten_112[[#This Row],[LegDataIdLU]]&lt;&gt;"",VLOOKUP(Tabelle_ExterneDaten_112[[#This Row],[LegDataIdLU]],LegDataIdLookup,2,FALSE),"")</f>
        <v>73</v>
      </c>
    </row>
    <row r="75" spans="2:6" x14ac:dyDescent="0.25">
      <c r="B75" s="2" t="s">
        <v>274</v>
      </c>
      <c r="C75" s="2">
        <v>0</v>
      </c>
      <c r="D75" s="2">
        <v>100000000</v>
      </c>
      <c r="E75" s="2"/>
      <c r="F75" s="2">
        <f>IF(Tabelle_ExterneDaten_112[[#This Row],[LegDataIdLU]]&lt;&gt;"",VLOOKUP(Tabelle_ExterneDaten_112[[#This Row],[LegDataIdLU]],LegDataIdLookup,2,FALSE),"")</f>
        <v>74</v>
      </c>
    </row>
    <row r="76" spans="2:6" x14ac:dyDescent="0.25">
      <c r="B76" s="2" t="s">
        <v>317</v>
      </c>
      <c r="C76" s="2">
        <v>0</v>
      </c>
      <c r="D76" s="2">
        <v>100000000</v>
      </c>
      <c r="E76" s="2"/>
      <c r="F76" s="2">
        <f>IF(Tabelle_ExterneDaten_112[[#This Row],[LegDataIdLU]]&lt;&gt;"",VLOOKUP(Tabelle_ExterneDaten_112[[#This Row],[LegDataIdLU]],LegDataIdLookup,2,FALSE),"")</f>
        <v>75</v>
      </c>
    </row>
    <row r="77" spans="2:6" x14ac:dyDescent="0.25">
      <c r="B77" s="2" t="s">
        <v>318</v>
      </c>
      <c r="C77" s="2">
        <v>0</v>
      </c>
      <c r="D77" s="2">
        <v>100000000</v>
      </c>
      <c r="E77" s="2"/>
      <c r="F77" s="2">
        <f>IF(Tabelle_ExterneDaten_112[[#This Row],[LegDataIdLU]]&lt;&gt;"",VLOOKUP(Tabelle_ExterneDaten_112[[#This Row],[LegDataIdLU]],LegDataIdLookup,2,FALSE),"")</f>
        <v>76</v>
      </c>
    </row>
    <row r="78" spans="2:6" x14ac:dyDescent="0.25">
      <c r="B78" s="2" t="s">
        <v>319</v>
      </c>
      <c r="C78" s="2">
        <v>0</v>
      </c>
      <c r="D78" s="2">
        <v>10000000</v>
      </c>
      <c r="E78" s="2"/>
      <c r="F78" s="2">
        <f>IF(Tabelle_ExterneDaten_112[[#This Row],[LegDataIdLU]]&lt;&gt;"",VLOOKUP(Tabelle_ExterneDaten_112[[#This Row],[LegDataIdLU]],LegDataIdLookup,2,FALSE),"")</f>
        <v>77</v>
      </c>
    </row>
    <row r="79" spans="2:6" x14ac:dyDescent="0.25">
      <c r="B79" s="2" t="s">
        <v>320</v>
      </c>
      <c r="C79" s="2">
        <v>0</v>
      </c>
      <c r="D79" s="2">
        <v>10000000</v>
      </c>
      <c r="E79" s="2"/>
      <c r="F79" s="2">
        <f>IF(Tabelle_ExterneDaten_112[[#This Row],[LegDataIdLU]]&lt;&gt;"",VLOOKUP(Tabelle_ExterneDaten_112[[#This Row],[LegDataIdLU]],LegDataIdLookup,2,FALSE),"")</f>
        <v>78</v>
      </c>
    </row>
    <row r="80" spans="2:6" x14ac:dyDescent="0.25">
      <c r="B80" s="2" t="s">
        <v>321</v>
      </c>
      <c r="C80" s="2">
        <v>0</v>
      </c>
      <c r="D80" s="2">
        <v>10000000</v>
      </c>
      <c r="E80" s="2"/>
      <c r="F80" s="2">
        <f>IF(Tabelle_ExterneDaten_112[[#This Row],[LegDataIdLU]]&lt;&gt;"",VLOOKUP(Tabelle_ExterneDaten_112[[#This Row],[LegDataIdLU]],LegDataIdLookup,2,FALSE),"")</f>
        <v>79</v>
      </c>
    </row>
    <row r="81" spans="2:6" x14ac:dyDescent="0.25">
      <c r="B81" s="2" t="s">
        <v>322</v>
      </c>
      <c r="C81" s="2">
        <v>0</v>
      </c>
      <c r="D81" s="2">
        <v>10000000</v>
      </c>
      <c r="E81" s="2"/>
      <c r="F81" s="2">
        <f>IF(Tabelle_ExterneDaten_112[[#This Row],[LegDataIdLU]]&lt;&gt;"",VLOOKUP(Tabelle_ExterneDaten_112[[#This Row],[LegDataIdLU]],LegDataIdLookup,2,FALSE),"")</f>
        <v>80</v>
      </c>
    </row>
    <row r="82" spans="2:6" x14ac:dyDescent="0.25">
      <c r="B82" s="2" t="s">
        <v>323</v>
      </c>
      <c r="C82" s="2">
        <v>0</v>
      </c>
      <c r="D82" s="2">
        <v>125000000</v>
      </c>
      <c r="E82" s="2"/>
      <c r="F82" s="2">
        <f>IF(Tabelle_ExterneDaten_112[[#This Row],[LegDataIdLU]]&lt;&gt;"",VLOOKUP(Tabelle_ExterneDaten_112[[#This Row],[LegDataIdLU]],LegDataIdLookup,2,FALSE),"")</f>
        <v>81</v>
      </c>
    </row>
    <row r="83" spans="2:6" x14ac:dyDescent="0.25">
      <c r="B83" s="2" t="s">
        <v>324</v>
      </c>
      <c r="C83" s="2">
        <v>0</v>
      </c>
      <c r="D83" s="2">
        <v>125000000</v>
      </c>
      <c r="E83" s="2"/>
      <c r="F83" s="2">
        <f>IF(Tabelle_ExterneDaten_112[[#This Row],[LegDataIdLU]]&lt;&gt;"",VLOOKUP(Tabelle_ExterneDaten_112[[#This Row],[LegDataIdLU]],LegDataIdLookup,2,FALSE),"")</f>
        <v>82</v>
      </c>
    </row>
    <row r="84" spans="2:6" x14ac:dyDescent="0.25">
      <c r="B84" s="2" t="s">
        <v>327</v>
      </c>
      <c r="C84" s="2">
        <v>0</v>
      </c>
      <c r="D84" s="2">
        <v>97984000</v>
      </c>
      <c r="E84" s="2"/>
      <c r="F84" s="2">
        <f>IF(Tabelle_ExterneDaten_112[[#This Row],[LegDataIdLU]]&lt;&gt;"",VLOOKUP(Tabelle_ExterneDaten_112[[#This Row],[LegDataIdLU]],LegDataIdLookup,2,FALSE),"")</f>
        <v>83</v>
      </c>
    </row>
    <row r="85" spans="2:6" x14ac:dyDescent="0.25">
      <c r="B85" s="2" t="s">
        <v>328</v>
      </c>
      <c r="C85" s="2">
        <v>0</v>
      </c>
      <c r="D85" s="2">
        <v>97984000</v>
      </c>
      <c r="E85" s="2"/>
      <c r="F85" s="2">
        <f>IF(Tabelle_ExterneDaten_112[[#This Row],[LegDataIdLU]]&lt;&gt;"",VLOOKUP(Tabelle_ExterneDaten_112[[#This Row],[LegDataIdLU]],LegDataIdLookup,2,FALSE),"")</f>
        <v>84</v>
      </c>
    </row>
    <row r="86" spans="2:6" x14ac:dyDescent="0.25">
      <c r="B86" s="2" t="s">
        <v>223</v>
      </c>
      <c r="C86" s="2">
        <v>0</v>
      </c>
      <c r="D86" s="2">
        <v>50000000</v>
      </c>
      <c r="E86" s="2"/>
      <c r="F86" s="2">
        <f>IF(Tabelle_ExterneDaten_112[[#This Row],[LegDataIdLU]]&lt;&gt;"",VLOOKUP(Tabelle_ExterneDaten_112[[#This Row],[LegDataIdLU]],LegDataIdLookup,2,FALSE),"")</f>
        <v>85</v>
      </c>
    </row>
    <row r="87" spans="2:6" x14ac:dyDescent="0.25">
      <c r="B87" s="2" t="s">
        <v>224</v>
      </c>
      <c r="C87" s="2">
        <v>0</v>
      </c>
      <c r="D87" s="2">
        <v>50000000</v>
      </c>
      <c r="E87" s="2"/>
      <c r="F87" s="2">
        <f>IF(Tabelle_ExterneDaten_112[[#This Row],[LegDataIdLU]]&lt;&gt;"",VLOOKUP(Tabelle_ExterneDaten_112[[#This Row],[LegDataIdLU]],LegDataIdLookup,2,FALSE),"")</f>
        <v>86</v>
      </c>
    </row>
    <row r="88" spans="2:6" x14ac:dyDescent="0.25">
      <c r="B88" s="2" t="s">
        <v>225</v>
      </c>
      <c r="C88" s="2">
        <v>0</v>
      </c>
      <c r="D88" s="2">
        <v>7000000</v>
      </c>
      <c r="E88" s="2"/>
      <c r="F88" s="2">
        <f>IF(Tabelle_ExterneDaten_112[[#This Row],[LegDataIdLU]]&lt;&gt;"",VLOOKUP(Tabelle_ExterneDaten_112[[#This Row],[LegDataIdLU]],LegDataIdLookup,2,FALSE),"")</f>
        <v>87</v>
      </c>
    </row>
    <row r="89" spans="2:6" x14ac:dyDescent="0.25">
      <c r="B89" s="2" t="s">
        <v>226</v>
      </c>
      <c r="C89" s="2">
        <v>0</v>
      </c>
      <c r="D89" s="2">
        <v>7000000</v>
      </c>
      <c r="E89" s="2"/>
      <c r="F89" s="2">
        <f>IF(Tabelle_ExterneDaten_112[[#This Row],[LegDataIdLU]]&lt;&gt;"",VLOOKUP(Tabelle_ExterneDaten_112[[#This Row],[LegDataIdLU]],LegDataIdLookup,2,FALSE),"")</f>
        <v>88</v>
      </c>
    </row>
    <row r="90" spans="2:6" x14ac:dyDescent="0.25">
      <c r="B90" s="2" t="s">
        <v>289</v>
      </c>
      <c r="C90" s="2">
        <v>0</v>
      </c>
      <c r="D90" s="2">
        <v>19500000</v>
      </c>
      <c r="E90" s="2"/>
      <c r="F90" s="2">
        <f>IF(Tabelle_ExterneDaten_112[[#This Row],[LegDataIdLU]]&lt;&gt;"",VLOOKUP(Tabelle_ExterneDaten_112[[#This Row],[LegDataIdLU]],LegDataIdLookup,2,FALSE),"")</f>
        <v>89</v>
      </c>
    </row>
    <row r="91" spans="2:6" x14ac:dyDescent="0.25">
      <c r="B91" s="2" t="s">
        <v>290</v>
      </c>
      <c r="C91" s="2">
        <v>0</v>
      </c>
      <c r="D91" s="2">
        <v>19500000</v>
      </c>
      <c r="E91" s="2"/>
      <c r="F91" s="2">
        <f>IF(Tabelle_ExterneDaten_112[[#This Row],[LegDataIdLU]]&lt;&gt;"",VLOOKUP(Tabelle_ExterneDaten_112[[#This Row],[LegDataIdLU]],LegDataIdLookup,2,FALSE),"")</f>
        <v>90</v>
      </c>
    </row>
    <row r="92" spans="2:6" x14ac:dyDescent="0.25">
      <c r="B92" s="2" t="s">
        <v>291</v>
      </c>
      <c r="C92" s="2">
        <v>0</v>
      </c>
      <c r="D92" s="2">
        <v>4500000</v>
      </c>
      <c r="E92" s="2"/>
      <c r="F92" s="2">
        <f>IF(Tabelle_ExterneDaten_112[[#This Row],[LegDataIdLU]]&lt;&gt;"",VLOOKUP(Tabelle_ExterneDaten_112[[#This Row],[LegDataIdLU]],LegDataIdLookup,2,FALSE),"")</f>
        <v>91</v>
      </c>
    </row>
    <row r="93" spans="2:6" x14ac:dyDescent="0.25">
      <c r="B93" s="2" t="s">
        <v>292</v>
      </c>
      <c r="C93" s="2">
        <v>0</v>
      </c>
      <c r="D93" s="2">
        <v>4500000</v>
      </c>
      <c r="E93" s="2"/>
      <c r="F93" s="2">
        <f>IF(Tabelle_ExterneDaten_112[[#This Row],[LegDataIdLU]]&lt;&gt;"",VLOOKUP(Tabelle_ExterneDaten_112[[#This Row],[LegDataIdLU]],LegDataIdLookup,2,FALSE),"")</f>
        <v>92</v>
      </c>
    </row>
    <row r="94" spans="2:6" x14ac:dyDescent="0.25">
      <c r="B94" s="2" t="s">
        <v>293</v>
      </c>
      <c r="C94" s="2">
        <v>0</v>
      </c>
      <c r="D94" s="2">
        <v>3000000</v>
      </c>
      <c r="E94" s="2"/>
      <c r="F94" s="2">
        <f>IF(Tabelle_ExterneDaten_112[[#This Row],[LegDataIdLU]]&lt;&gt;"",VLOOKUP(Tabelle_ExterneDaten_112[[#This Row],[LegDataIdLU]],LegDataIdLookup,2,FALSE),"")</f>
        <v>93</v>
      </c>
    </row>
    <row r="95" spans="2:6" x14ac:dyDescent="0.25">
      <c r="B95" s="2" t="s">
        <v>294</v>
      </c>
      <c r="C95" s="2">
        <v>0</v>
      </c>
      <c r="D95" s="2">
        <v>3000000</v>
      </c>
      <c r="E95" s="2"/>
      <c r="F95" s="2">
        <f>IF(Tabelle_ExterneDaten_112[[#This Row],[LegDataIdLU]]&lt;&gt;"",VLOOKUP(Tabelle_ExterneDaten_112[[#This Row],[LegDataIdLU]],LegDataIdLookup,2,FALSE),"")</f>
        <v>94</v>
      </c>
    </row>
    <row r="96" spans="2:6" x14ac:dyDescent="0.25">
      <c r="B96" s="2" t="s">
        <v>297</v>
      </c>
      <c r="C96" s="2">
        <v>0</v>
      </c>
      <c r="D96" s="2">
        <v>200000000</v>
      </c>
      <c r="E96" s="2"/>
      <c r="F96" s="2">
        <f>IF(Tabelle_ExterneDaten_112[[#This Row],[LegDataIdLU]]&lt;&gt;"",VLOOKUP(Tabelle_ExterneDaten_112[[#This Row],[LegDataIdLU]],LegDataIdLookup,2,FALSE),"")</f>
        <v>95</v>
      </c>
    </row>
    <row r="97" spans="2:6" x14ac:dyDescent="0.25">
      <c r="B97" s="2" t="s">
        <v>298</v>
      </c>
      <c r="C97" s="2">
        <v>0</v>
      </c>
      <c r="D97" s="2">
        <v>200000000</v>
      </c>
      <c r="E97" s="2"/>
      <c r="F97" s="2">
        <f>IF(Tabelle_ExterneDaten_112[[#This Row],[LegDataIdLU]]&lt;&gt;"",VLOOKUP(Tabelle_ExterneDaten_112[[#This Row],[LegDataIdLU]],LegDataIdLookup,2,FALSE),"")</f>
        <v>96</v>
      </c>
    </row>
    <row r="98" spans="2:6" x14ac:dyDescent="0.25">
      <c r="B98" s="2" t="s">
        <v>299</v>
      </c>
      <c r="C98" s="2">
        <v>0</v>
      </c>
      <c r="D98" s="2">
        <v>200000000</v>
      </c>
      <c r="E98" s="2"/>
      <c r="F98" s="2">
        <f>IF(Tabelle_ExterneDaten_112[[#This Row],[LegDataIdLU]]&lt;&gt;"",VLOOKUP(Tabelle_ExterneDaten_112[[#This Row],[LegDataIdLU]],LegDataIdLookup,2,FALSE),"")</f>
        <v>97</v>
      </c>
    </row>
    <row r="99" spans="2:6" x14ac:dyDescent="0.25">
      <c r="B99" s="2" t="s">
        <v>300</v>
      </c>
      <c r="C99" s="2">
        <v>0</v>
      </c>
      <c r="D99" s="2">
        <v>200000000</v>
      </c>
      <c r="E99" s="2"/>
      <c r="F99" s="2">
        <f>IF(Tabelle_ExterneDaten_112[[#This Row],[LegDataIdLU]]&lt;&gt;"",VLOOKUP(Tabelle_ExterneDaten_112[[#This Row],[LegDataIdLU]],LegDataIdLookup,2,FALSE),"")</f>
        <v>98</v>
      </c>
    </row>
    <row r="100" spans="2:6" x14ac:dyDescent="0.25">
      <c r="B100" s="2" t="s">
        <v>301</v>
      </c>
      <c r="C100" s="2">
        <v>0</v>
      </c>
      <c r="D100" s="2">
        <v>200000000</v>
      </c>
      <c r="E100" s="2"/>
      <c r="F100" s="2">
        <f>IF(Tabelle_ExterneDaten_112[[#This Row],[LegDataIdLU]]&lt;&gt;"",VLOOKUP(Tabelle_ExterneDaten_112[[#This Row],[LegDataIdLU]],LegDataIdLookup,2,FALSE),"")</f>
        <v>99</v>
      </c>
    </row>
    <row r="101" spans="2:6" x14ac:dyDescent="0.25">
      <c r="B101" s="2" t="s">
        <v>302</v>
      </c>
      <c r="C101" s="2">
        <v>0</v>
      </c>
      <c r="D101" s="2">
        <v>200000000</v>
      </c>
      <c r="E101" s="2"/>
      <c r="F101" s="2">
        <f>IF(Tabelle_ExterneDaten_112[[#This Row],[LegDataIdLU]]&lt;&gt;"",VLOOKUP(Tabelle_ExterneDaten_112[[#This Row],[LegDataIdLU]],LegDataIdLookup,2,FALSE),"")</f>
        <v>100</v>
      </c>
    </row>
    <row r="102" spans="2:6" x14ac:dyDescent="0.25">
      <c r="B102" s="2" t="s">
        <v>303</v>
      </c>
      <c r="C102" s="2">
        <v>0</v>
      </c>
      <c r="D102" s="2">
        <v>200000000</v>
      </c>
      <c r="E102" s="2"/>
      <c r="F102" s="2">
        <f>IF(Tabelle_ExterneDaten_112[[#This Row],[LegDataIdLU]]&lt;&gt;"",VLOOKUP(Tabelle_ExterneDaten_112[[#This Row],[LegDataIdLU]],LegDataIdLookup,2,FALSE),"")</f>
        <v>101</v>
      </c>
    </row>
    <row r="103" spans="2:6" x14ac:dyDescent="0.25">
      <c r="B103" s="2" t="s">
        <v>304</v>
      </c>
      <c r="C103" s="2">
        <v>0</v>
      </c>
      <c r="D103" s="2">
        <v>200000000</v>
      </c>
      <c r="E103" s="2"/>
      <c r="F103" s="2">
        <f>IF(Tabelle_ExterneDaten_112[[#This Row],[LegDataIdLU]]&lt;&gt;"",VLOOKUP(Tabelle_ExterneDaten_112[[#This Row],[LegDataIdLU]],LegDataIdLookup,2,FALSE),"")</f>
        <v>102</v>
      </c>
    </row>
    <row r="104" spans="2:6" x14ac:dyDescent="0.25">
      <c r="B104" s="2" t="s">
        <v>305</v>
      </c>
      <c r="C104" s="2">
        <v>0</v>
      </c>
      <c r="D104" s="2">
        <v>200000000</v>
      </c>
      <c r="E104" s="2"/>
      <c r="F104" s="2">
        <f>IF(Tabelle_ExterneDaten_112[[#This Row],[LegDataIdLU]]&lt;&gt;"",VLOOKUP(Tabelle_ExterneDaten_112[[#This Row],[LegDataIdLU]],LegDataIdLookup,2,FALSE),"")</f>
        <v>103</v>
      </c>
    </row>
    <row r="105" spans="2:6" x14ac:dyDescent="0.25">
      <c r="B105" s="2" t="s">
        <v>306</v>
      </c>
      <c r="C105" s="2">
        <v>0</v>
      </c>
      <c r="D105" s="2">
        <v>200000000</v>
      </c>
      <c r="E105" s="2"/>
      <c r="F105" s="2">
        <f>IF(Tabelle_ExterneDaten_112[[#This Row],[LegDataIdLU]]&lt;&gt;"",VLOOKUP(Tabelle_ExterneDaten_112[[#This Row],[LegDataIdLU]],LegDataIdLookup,2,FALSE),"")</f>
        <v>104</v>
      </c>
    </row>
    <row r="106" spans="2:6" x14ac:dyDescent="0.25">
      <c r="B106" s="2" t="s">
        <v>307</v>
      </c>
      <c r="C106" s="2">
        <v>0</v>
      </c>
      <c r="D106" s="2">
        <v>150000000</v>
      </c>
      <c r="E106" s="2"/>
      <c r="F106" s="2">
        <f>IF(Tabelle_ExterneDaten_112[[#This Row],[LegDataIdLU]]&lt;&gt;"",VLOOKUP(Tabelle_ExterneDaten_112[[#This Row],[LegDataIdLU]],LegDataIdLookup,2,FALSE),"")</f>
        <v>105</v>
      </c>
    </row>
    <row r="107" spans="2:6" x14ac:dyDescent="0.25">
      <c r="B107" s="2" t="s">
        <v>308</v>
      </c>
      <c r="C107" s="2">
        <v>0</v>
      </c>
      <c r="D107" s="2">
        <v>150000000</v>
      </c>
      <c r="E107" s="2"/>
      <c r="F107" s="2">
        <f>IF(Tabelle_ExterneDaten_112[[#This Row],[LegDataIdLU]]&lt;&gt;"",VLOOKUP(Tabelle_ExterneDaten_112[[#This Row],[LegDataIdLU]],LegDataIdLookup,2,FALSE),"")</f>
        <v>106</v>
      </c>
    </row>
    <row r="108" spans="2:6" x14ac:dyDescent="0.25">
      <c r="B108" s="2" t="s">
        <v>309</v>
      </c>
      <c r="C108" s="2">
        <v>0</v>
      </c>
      <c r="D108" s="2">
        <v>150000000</v>
      </c>
      <c r="E108" s="2"/>
      <c r="F108" s="2">
        <f>IF(Tabelle_ExterneDaten_112[[#This Row],[LegDataIdLU]]&lt;&gt;"",VLOOKUP(Tabelle_ExterneDaten_112[[#This Row],[LegDataIdLU]],LegDataIdLookup,2,FALSE),"")</f>
        <v>107</v>
      </c>
    </row>
    <row r="109" spans="2:6" x14ac:dyDescent="0.25">
      <c r="B109" s="2" t="s">
        <v>310</v>
      </c>
      <c r="C109" s="2">
        <v>0</v>
      </c>
      <c r="D109" s="2">
        <v>150000000</v>
      </c>
      <c r="E109" s="2"/>
      <c r="F109" s="2">
        <f>IF(Tabelle_ExterneDaten_112[[#This Row],[LegDataIdLU]]&lt;&gt;"",VLOOKUP(Tabelle_ExterneDaten_112[[#This Row],[LegDataIdLU]],LegDataIdLookup,2,FALSE),"")</f>
        <v>108</v>
      </c>
    </row>
    <row r="110" spans="2:6" x14ac:dyDescent="0.25">
      <c r="B110" s="2" t="s">
        <v>311</v>
      </c>
      <c r="C110" s="2">
        <v>0</v>
      </c>
      <c r="D110" s="2">
        <v>125000000</v>
      </c>
      <c r="E110" s="2"/>
      <c r="F110" s="2">
        <f>IF(Tabelle_ExterneDaten_112[[#This Row],[LegDataIdLU]]&lt;&gt;"",VLOOKUP(Tabelle_ExterneDaten_112[[#This Row],[LegDataIdLU]],LegDataIdLookup,2,FALSE),"")</f>
        <v>115</v>
      </c>
    </row>
    <row r="111" spans="2:6" x14ac:dyDescent="0.25">
      <c r="B111" s="2" t="s">
        <v>312</v>
      </c>
      <c r="C111" s="2">
        <v>0</v>
      </c>
      <c r="D111" s="2">
        <v>125000000</v>
      </c>
      <c r="E111" s="2"/>
      <c r="F111" s="2">
        <f>IF(Tabelle_ExterneDaten_112[[#This Row],[LegDataIdLU]]&lt;&gt;"",VLOOKUP(Tabelle_ExterneDaten_112[[#This Row],[LegDataIdLU]],LegDataIdLookup,2,FALSE),"")</f>
        <v>116</v>
      </c>
    </row>
    <row r="112" spans="2:6" x14ac:dyDescent="0.25">
      <c r="B112" s="2" t="s">
        <v>313</v>
      </c>
      <c r="C112" s="2">
        <v>0</v>
      </c>
      <c r="D112" s="2">
        <v>60000000</v>
      </c>
      <c r="E112" s="2"/>
      <c r="F112" s="2">
        <f>IF(Tabelle_ExterneDaten_112[[#This Row],[LegDataIdLU]]&lt;&gt;"",VLOOKUP(Tabelle_ExterneDaten_112[[#This Row],[LegDataIdLU]],LegDataIdLookup,2,FALSE),"")</f>
        <v>117</v>
      </c>
    </row>
    <row r="113" spans="2:6" x14ac:dyDescent="0.25">
      <c r="B113" s="2" t="s">
        <v>314</v>
      </c>
      <c r="C113" s="2">
        <v>0</v>
      </c>
      <c r="D113" s="2">
        <v>60000000</v>
      </c>
      <c r="E113" s="2"/>
      <c r="F113" s="2">
        <f>IF(Tabelle_ExterneDaten_112[[#This Row],[LegDataIdLU]]&lt;&gt;"",VLOOKUP(Tabelle_ExterneDaten_112[[#This Row],[LegDataIdLU]],LegDataIdLookup,2,FALSE),"")</f>
        <v>118</v>
      </c>
    </row>
    <row r="114" spans="2:6" x14ac:dyDescent="0.25">
      <c r="B114" s="2" t="s">
        <v>315</v>
      </c>
      <c r="C114" s="2">
        <v>0</v>
      </c>
      <c r="D114" s="2">
        <v>70000000</v>
      </c>
      <c r="E114" s="2"/>
      <c r="F114" s="2">
        <f>IF(Tabelle_ExterneDaten_112[[#This Row],[LegDataIdLU]]&lt;&gt;"",VLOOKUP(Tabelle_ExterneDaten_112[[#This Row],[LegDataIdLU]],LegDataIdLookup,2,FALSE),"")</f>
        <v>119</v>
      </c>
    </row>
    <row r="115" spans="2:6" x14ac:dyDescent="0.25">
      <c r="B115" s="2" t="s">
        <v>316</v>
      </c>
      <c r="C115" s="2">
        <v>0</v>
      </c>
      <c r="D115" s="2">
        <v>70000000</v>
      </c>
      <c r="E115" s="2"/>
      <c r="F115" s="2">
        <f>IF(Tabelle_ExterneDaten_112[[#This Row],[LegDataIdLU]]&lt;&gt;"",VLOOKUP(Tabelle_ExterneDaten_112[[#This Row],[LegDataIdLU]],LegDataIdLookup,2,FALSE),"")</f>
        <v>120</v>
      </c>
    </row>
    <row r="116" spans="2:6" x14ac:dyDescent="0.25">
      <c r="B116" s="2" t="s">
        <v>295</v>
      </c>
      <c r="C116" s="2">
        <v>0</v>
      </c>
      <c r="D116" s="2">
        <v>150000000</v>
      </c>
      <c r="E116" s="2"/>
      <c r="F116" s="2">
        <f>IF(Tabelle_ExterneDaten_112[[#This Row],[LegDataIdLU]]&lt;&gt;"",VLOOKUP(Tabelle_ExterneDaten_112[[#This Row],[LegDataIdLU]],LegDataIdLookup,2,FALSE),"")</f>
        <v>121</v>
      </c>
    </row>
    <row r="117" spans="2:6" x14ac:dyDescent="0.25">
      <c r="B117" s="2" t="s">
        <v>296</v>
      </c>
      <c r="C117" s="2">
        <v>0</v>
      </c>
      <c r="D117" s="2">
        <v>150000000</v>
      </c>
      <c r="E117" s="2"/>
      <c r="F117" s="2">
        <f>IF(Tabelle_ExterneDaten_112[[#This Row],[LegDataIdLU]]&lt;&gt;"",VLOOKUP(Tabelle_ExterneDaten_112[[#This Row],[LegDataIdLU]],LegDataIdLookup,2,FALSE),"")</f>
        <v>122</v>
      </c>
    </row>
    <row r="118" spans="2:6" x14ac:dyDescent="0.25">
      <c r="B118" s="2" t="s">
        <v>329</v>
      </c>
      <c r="C118" s="2">
        <v>0</v>
      </c>
      <c r="D118" s="2">
        <v>550458715.60000002</v>
      </c>
      <c r="E118" s="2"/>
      <c r="F118" s="2">
        <f>IF(Tabelle_ExterneDaten_112[[#This Row],[LegDataIdLU]]&lt;&gt;"",VLOOKUP(Tabelle_ExterneDaten_112[[#This Row],[LegDataIdLU]],LegDataIdLookup,2,FALSE),"")</f>
        <v>123</v>
      </c>
    </row>
    <row r="119" spans="2:6" x14ac:dyDescent="0.25">
      <c r="B119" s="2" t="s">
        <v>330</v>
      </c>
      <c r="C119" s="2">
        <v>0</v>
      </c>
      <c r="D119" s="2">
        <v>600000000</v>
      </c>
      <c r="E119" s="2"/>
      <c r="F119" s="2">
        <f>IF(Tabelle_ExterneDaten_112[[#This Row],[LegDataIdLU]]&lt;&gt;"",VLOOKUP(Tabelle_ExterneDaten_112[[#This Row],[LegDataIdLU]],LegDataIdLookup,2,FALSE),"")</f>
        <v>124</v>
      </c>
    </row>
  </sheetData>
  <dataValidations count="1">
    <dataValidation type="list" allowBlank="1" showInputMessage="1" showErrorMessage="1" sqref="B2:B119">
      <formula1>OFFSET(LegDataIdLookup,0,0,,1)</formula1>
    </dataValidation>
  </dataValidations>
  <pageMargins left="0.7" right="0.7" top="0.78740157499999996" bottom="0.78740157499999996"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workbookViewId="0"/>
  </sheetViews>
  <sheetFormatPr baseColWidth="10" defaultRowHeight="15" x14ac:dyDescent="0.25"/>
  <sheetData>
    <row r="1" spans="1:14" x14ac:dyDescent="0.25">
      <c r="A1" t="str">
        <f>_xll.DBListFetch(B1,"",TradeActionIdLookup)</f>
        <v>Env:Dev, (last result:)Warning: No Data returned in query: SELECT 'TA/Trade:'+T1.TradeId+'/'+Type TradeActionId,T1.Id FROM ORE.dbo.PortfolioTradeActions T1 ORDER BY TradeId</v>
      </c>
      <c r="B1" s="1" t="s">
        <v>147</v>
      </c>
      <c r="C1" t="str">
        <f>_xll.DBListFetch(D1,"",LegDataIdLookup)</f>
        <v>Env:Dev, (last result:)Retrieved 124 records from: SELECT 'Trade:'+T1.TradeId+'/'+LegType+'/'+Currency+'/'+convert(varchar,T1.Id) LegDataId,T1.Id FROM ORE.dbo.PortfolioLegData T1 ORDER BY TradeId</v>
      </c>
      <c r="D1" s="1" t="s">
        <v>148</v>
      </c>
      <c r="E1" t="str">
        <f>_xll.DBListFetch(F1,"",CalendarLookup)</f>
        <v>Env:Dev, (last result:)Retrieved 114 records from: SELECT T1.value Calendar,T1.value FROM ORE.dbo.TypesCalendar T1 ORDER BY value</v>
      </c>
      <c r="F1" s="1" t="s">
        <v>149</v>
      </c>
      <c r="G1" t="str">
        <f>_xll.DBListFetch(H1,"",ConventionLookup)</f>
        <v>Env:Dev, (last result:)Retrieved 19 records from: SELECT T1.value Convention,T1.value FROM ORE.dbo.TypesBusinessDayConvention T1 ORDER BY value</v>
      </c>
      <c r="H1" s="1" t="s">
        <v>150</v>
      </c>
      <c r="I1" t="str">
        <f>_xll.DBListFetch(J1,"",TermConventionLookup)</f>
        <v>Env:Dev, (last result:)Retrieved 19 records from: SELECT T1.value TermConvention,T1.value FROM ORE.dbo.TypesBusinessDayConvention T1 ORDER BY value</v>
      </c>
      <c r="J1" s="1" t="s">
        <v>151</v>
      </c>
      <c r="K1" t="str">
        <f>_xll.DBListFetch(L1,"",RuleNameLookup)</f>
        <v>Env:Dev, (last result:)Retrieved 9 records from: SELECT T1.value RuleName,T1.value FROM ORE.dbo.TypesDateRule T1 ORDER BY value</v>
      </c>
      <c r="L1" s="1" t="s">
        <v>152</v>
      </c>
      <c r="M1" t="str">
        <f>_xll.DBListFetch(N1,"",EndOfMonthLookup)</f>
        <v>Env:Dev, (last result:)Retrieved 8 records from: SELECT T1.value EndOfMonth,T1.value FROM ORE.dbo.TypesBool T1 ORDER BY value</v>
      </c>
      <c r="N1" s="1" t="s">
        <v>153</v>
      </c>
    </row>
    <row r="2" spans="1:14" x14ac:dyDescent="0.25">
      <c r="C2" t="s">
        <v>207</v>
      </c>
      <c r="D2">
        <v>21</v>
      </c>
      <c r="E2" t="s">
        <v>339</v>
      </c>
      <c r="F2" t="s">
        <v>339</v>
      </c>
      <c r="G2" t="s">
        <v>93</v>
      </c>
      <c r="H2" t="s">
        <v>93</v>
      </c>
      <c r="I2" t="s">
        <v>93</v>
      </c>
      <c r="J2" t="s">
        <v>93</v>
      </c>
      <c r="K2" t="s">
        <v>158</v>
      </c>
      <c r="L2" t="s">
        <v>158</v>
      </c>
      <c r="M2" t="s">
        <v>573</v>
      </c>
      <c r="N2" t="s">
        <v>573</v>
      </c>
    </row>
    <row r="3" spans="1:14" x14ac:dyDescent="0.25">
      <c r="C3" t="s">
        <v>208</v>
      </c>
      <c r="D3">
        <v>22</v>
      </c>
      <c r="E3" t="s">
        <v>340</v>
      </c>
      <c r="F3" t="s">
        <v>340</v>
      </c>
      <c r="G3" t="s">
        <v>94</v>
      </c>
      <c r="H3" t="s">
        <v>94</v>
      </c>
      <c r="I3" t="s">
        <v>94</v>
      </c>
      <c r="J3" t="s">
        <v>94</v>
      </c>
      <c r="K3" t="s">
        <v>1765</v>
      </c>
      <c r="L3" t="s">
        <v>1765</v>
      </c>
      <c r="M3" t="s">
        <v>574</v>
      </c>
      <c r="N3" t="s">
        <v>574</v>
      </c>
    </row>
    <row r="4" spans="1:14" x14ac:dyDescent="0.25">
      <c r="C4" t="s">
        <v>209</v>
      </c>
      <c r="D4">
        <v>23</v>
      </c>
      <c r="E4" t="s">
        <v>1938</v>
      </c>
      <c r="F4" t="s">
        <v>1938</v>
      </c>
      <c r="G4" t="s">
        <v>580</v>
      </c>
      <c r="H4" t="s">
        <v>580</v>
      </c>
      <c r="I4" t="s">
        <v>580</v>
      </c>
      <c r="J4" t="s">
        <v>580</v>
      </c>
      <c r="K4" t="s">
        <v>159</v>
      </c>
      <c r="L4" t="s">
        <v>159</v>
      </c>
      <c r="M4" t="s">
        <v>42</v>
      </c>
      <c r="N4" t="s">
        <v>42</v>
      </c>
    </row>
    <row r="5" spans="1:14" x14ac:dyDescent="0.25">
      <c r="C5" t="s">
        <v>210</v>
      </c>
      <c r="D5">
        <v>24</v>
      </c>
      <c r="E5" t="s">
        <v>342</v>
      </c>
      <c r="F5" t="s">
        <v>342</v>
      </c>
      <c r="G5" t="s">
        <v>95</v>
      </c>
      <c r="H5" t="s">
        <v>95</v>
      </c>
      <c r="I5" t="s">
        <v>95</v>
      </c>
      <c r="J5" t="s">
        <v>95</v>
      </c>
      <c r="K5" t="s">
        <v>160</v>
      </c>
      <c r="L5" t="s">
        <v>160</v>
      </c>
      <c r="M5" t="s">
        <v>575</v>
      </c>
      <c r="N5" t="s">
        <v>575</v>
      </c>
    </row>
    <row r="6" spans="1:14" x14ac:dyDescent="0.25">
      <c r="C6" t="s">
        <v>211</v>
      </c>
      <c r="D6">
        <v>25</v>
      </c>
      <c r="E6" t="s">
        <v>1939</v>
      </c>
      <c r="F6" t="s">
        <v>1939</v>
      </c>
      <c r="G6" t="s">
        <v>581</v>
      </c>
      <c r="H6" t="s">
        <v>581</v>
      </c>
      <c r="I6" t="s">
        <v>581</v>
      </c>
      <c r="J6" t="s">
        <v>581</v>
      </c>
      <c r="K6" t="s">
        <v>1766</v>
      </c>
      <c r="L6" t="s">
        <v>1766</v>
      </c>
      <c r="M6" t="s">
        <v>576</v>
      </c>
      <c r="N6" t="s">
        <v>576</v>
      </c>
    </row>
    <row r="7" spans="1:14" x14ac:dyDescent="0.25">
      <c r="C7" t="s">
        <v>212</v>
      </c>
      <c r="D7">
        <v>26</v>
      </c>
      <c r="E7" t="s">
        <v>344</v>
      </c>
      <c r="F7" t="s">
        <v>344</v>
      </c>
      <c r="G7" t="s">
        <v>582</v>
      </c>
      <c r="H7" t="s">
        <v>582</v>
      </c>
      <c r="I7" t="s">
        <v>582</v>
      </c>
      <c r="J7" t="s">
        <v>582</v>
      </c>
      <c r="K7" t="s">
        <v>1767</v>
      </c>
      <c r="L7" t="s">
        <v>1767</v>
      </c>
      <c r="M7" t="s">
        <v>43</v>
      </c>
      <c r="N7" t="s">
        <v>43</v>
      </c>
    </row>
    <row r="8" spans="1:14" x14ac:dyDescent="0.25">
      <c r="C8" t="s">
        <v>213</v>
      </c>
      <c r="D8">
        <v>11</v>
      </c>
      <c r="E8" t="s">
        <v>345</v>
      </c>
      <c r="F8" t="s">
        <v>345</v>
      </c>
      <c r="G8" t="s">
        <v>583</v>
      </c>
      <c r="H8" t="s">
        <v>583</v>
      </c>
      <c r="I8" t="s">
        <v>583</v>
      </c>
      <c r="J8" t="s">
        <v>583</v>
      </c>
      <c r="K8" t="s">
        <v>1768</v>
      </c>
      <c r="L8" t="s">
        <v>1768</v>
      </c>
      <c r="M8" t="s">
        <v>577</v>
      </c>
      <c r="N8" t="s">
        <v>577</v>
      </c>
    </row>
    <row r="9" spans="1:14" x14ac:dyDescent="0.25">
      <c r="C9" t="s">
        <v>214</v>
      </c>
      <c r="D9">
        <v>12</v>
      </c>
      <c r="E9" t="s">
        <v>1940</v>
      </c>
      <c r="F9" t="s">
        <v>1940</v>
      </c>
      <c r="G9" t="s">
        <v>584</v>
      </c>
      <c r="H9" t="s">
        <v>584</v>
      </c>
      <c r="I9" t="s">
        <v>584</v>
      </c>
      <c r="J9" t="s">
        <v>584</v>
      </c>
      <c r="K9" t="s">
        <v>1769</v>
      </c>
      <c r="L9" t="s">
        <v>1769</v>
      </c>
      <c r="M9" t="s">
        <v>578</v>
      </c>
      <c r="N9" t="s">
        <v>578</v>
      </c>
    </row>
    <row r="10" spans="1:14" x14ac:dyDescent="0.25">
      <c r="C10" t="s">
        <v>215</v>
      </c>
      <c r="D10">
        <v>13</v>
      </c>
      <c r="E10" t="s">
        <v>1941</v>
      </c>
      <c r="F10" t="s">
        <v>1941</v>
      </c>
      <c r="G10" t="s">
        <v>96</v>
      </c>
      <c r="H10" t="s">
        <v>96</v>
      </c>
      <c r="I10" t="s">
        <v>96</v>
      </c>
      <c r="J10" t="s">
        <v>96</v>
      </c>
      <c r="K10" t="s">
        <v>1770</v>
      </c>
      <c r="L10" t="s">
        <v>1770</v>
      </c>
    </row>
    <row r="11" spans="1:14" x14ac:dyDescent="0.25">
      <c r="C11" t="s">
        <v>216</v>
      </c>
      <c r="D11">
        <v>14</v>
      </c>
      <c r="E11" t="s">
        <v>1942</v>
      </c>
      <c r="F11" t="s">
        <v>1942</v>
      </c>
      <c r="G11" t="s">
        <v>585</v>
      </c>
      <c r="H11" t="s">
        <v>585</v>
      </c>
      <c r="I11" t="s">
        <v>585</v>
      </c>
      <c r="J11" t="s">
        <v>585</v>
      </c>
    </row>
    <row r="12" spans="1:14" x14ac:dyDescent="0.25">
      <c r="C12" t="s">
        <v>217</v>
      </c>
      <c r="D12">
        <v>15</v>
      </c>
      <c r="E12" t="s">
        <v>346</v>
      </c>
      <c r="F12" t="s">
        <v>346</v>
      </c>
      <c r="G12" t="s">
        <v>586</v>
      </c>
      <c r="H12" t="s">
        <v>586</v>
      </c>
      <c r="I12" t="s">
        <v>586</v>
      </c>
      <c r="J12" t="s">
        <v>586</v>
      </c>
    </row>
    <row r="13" spans="1:14" x14ac:dyDescent="0.25">
      <c r="C13" t="s">
        <v>218</v>
      </c>
      <c r="D13">
        <v>16</v>
      </c>
      <c r="E13" t="s">
        <v>1943</v>
      </c>
      <c r="F13" t="s">
        <v>1943</v>
      </c>
      <c r="G13" t="s">
        <v>587</v>
      </c>
      <c r="H13" t="s">
        <v>587</v>
      </c>
      <c r="I13" t="s">
        <v>587</v>
      </c>
      <c r="J13" t="s">
        <v>587</v>
      </c>
    </row>
    <row r="14" spans="1:14" x14ac:dyDescent="0.25">
      <c r="C14" t="s">
        <v>219</v>
      </c>
      <c r="D14">
        <v>27</v>
      </c>
      <c r="E14" t="s">
        <v>347</v>
      </c>
      <c r="F14" t="s">
        <v>347</v>
      </c>
      <c r="G14" t="s">
        <v>588</v>
      </c>
      <c r="H14" t="s">
        <v>588</v>
      </c>
      <c r="I14" t="s">
        <v>588</v>
      </c>
      <c r="J14" t="s">
        <v>588</v>
      </c>
    </row>
    <row r="15" spans="1:14" x14ac:dyDescent="0.25">
      <c r="C15" t="s">
        <v>220</v>
      </c>
      <c r="D15">
        <v>28</v>
      </c>
      <c r="E15" t="s">
        <v>1944</v>
      </c>
      <c r="F15" t="s">
        <v>1944</v>
      </c>
      <c r="G15" t="s">
        <v>589</v>
      </c>
      <c r="H15" t="s">
        <v>589</v>
      </c>
      <c r="I15" t="s">
        <v>589</v>
      </c>
      <c r="J15" t="s">
        <v>589</v>
      </c>
    </row>
    <row r="16" spans="1:14" x14ac:dyDescent="0.25">
      <c r="C16" t="s">
        <v>221</v>
      </c>
      <c r="D16">
        <v>29</v>
      </c>
      <c r="E16" t="s">
        <v>348</v>
      </c>
      <c r="F16" t="s">
        <v>348</v>
      </c>
      <c r="G16" t="s">
        <v>590</v>
      </c>
      <c r="H16" t="s">
        <v>590</v>
      </c>
      <c r="I16" t="s">
        <v>590</v>
      </c>
      <c r="J16" t="s">
        <v>590</v>
      </c>
    </row>
    <row r="17" spans="3:10" x14ac:dyDescent="0.25">
      <c r="C17" t="s">
        <v>222</v>
      </c>
      <c r="D17">
        <v>30</v>
      </c>
      <c r="E17" t="s">
        <v>349</v>
      </c>
      <c r="F17" t="s">
        <v>349</v>
      </c>
      <c r="G17" t="s">
        <v>591</v>
      </c>
      <c r="H17" t="s">
        <v>591</v>
      </c>
      <c r="I17" t="s">
        <v>591</v>
      </c>
      <c r="J17" t="s">
        <v>591</v>
      </c>
    </row>
    <row r="18" spans="3:10" x14ac:dyDescent="0.25">
      <c r="C18" t="s">
        <v>223</v>
      </c>
      <c r="D18">
        <v>85</v>
      </c>
      <c r="E18" t="s">
        <v>350</v>
      </c>
      <c r="F18" t="s">
        <v>350</v>
      </c>
      <c r="G18" t="s">
        <v>592</v>
      </c>
      <c r="H18" t="s">
        <v>592</v>
      </c>
      <c r="I18" t="s">
        <v>592</v>
      </c>
      <c r="J18" t="s">
        <v>592</v>
      </c>
    </row>
    <row r="19" spans="3:10" x14ac:dyDescent="0.25">
      <c r="C19" t="s">
        <v>224</v>
      </c>
      <c r="D19">
        <v>86</v>
      </c>
      <c r="E19" t="s">
        <v>351</v>
      </c>
      <c r="F19" t="s">
        <v>351</v>
      </c>
      <c r="G19" t="s">
        <v>593</v>
      </c>
      <c r="H19" t="s">
        <v>593</v>
      </c>
      <c r="I19" t="s">
        <v>593</v>
      </c>
      <c r="J19" t="s">
        <v>593</v>
      </c>
    </row>
    <row r="20" spans="3:10" x14ac:dyDescent="0.25">
      <c r="C20" t="s">
        <v>225</v>
      </c>
      <c r="D20">
        <v>87</v>
      </c>
      <c r="E20" t="s">
        <v>352</v>
      </c>
      <c r="F20" t="s">
        <v>352</v>
      </c>
      <c r="G20" t="s">
        <v>97</v>
      </c>
      <c r="H20" t="s">
        <v>97</v>
      </c>
      <c r="I20" t="s">
        <v>97</v>
      </c>
      <c r="J20" t="s">
        <v>97</v>
      </c>
    </row>
    <row r="21" spans="3:10" x14ac:dyDescent="0.25">
      <c r="C21" t="s">
        <v>226</v>
      </c>
      <c r="D21">
        <v>88</v>
      </c>
      <c r="E21" t="s">
        <v>1945</v>
      </c>
      <c r="F21" t="s">
        <v>1945</v>
      </c>
    </row>
    <row r="22" spans="3:10" x14ac:dyDescent="0.25">
      <c r="C22" t="s">
        <v>227</v>
      </c>
      <c r="D22">
        <v>31</v>
      </c>
      <c r="E22" t="s">
        <v>355</v>
      </c>
      <c r="F22" t="s">
        <v>355</v>
      </c>
    </row>
    <row r="23" spans="3:10" x14ac:dyDescent="0.25">
      <c r="C23" t="s">
        <v>228</v>
      </c>
      <c r="D23">
        <v>32</v>
      </c>
      <c r="E23" t="s">
        <v>356</v>
      </c>
      <c r="F23" t="s">
        <v>356</v>
      </c>
    </row>
    <row r="24" spans="3:10" x14ac:dyDescent="0.25">
      <c r="C24" t="s">
        <v>229</v>
      </c>
      <c r="D24">
        <v>33</v>
      </c>
      <c r="E24" t="s">
        <v>21</v>
      </c>
      <c r="F24" t="s">
        <v>21</v>
      </c>
    </row>
    <row r="25" spans="3:10" x14ac:dyDescent="0.25">
      <c r="C25" t="s">
        <v>230</v>
      </c>
      <c r="D25">
        <v>34</v>
      </c>
      <c r="E25" t="s">
        <v>1946</v>
      </c>
      <c r="F25" t="s">
        <v>1946</v>
      </c>
    </row>
    <row r="26" spans="3:10" x14ac:dyDescent="0.25">
      <c r="C26" t="s">
        <v>231</v>
      </c>
      <c r="D26">
        <v>35</v>
      </c>
      <c r="E26" t="s">
        <v>1947</v>
      </c>
      <c r="F26" t="s">
        <v>1947</v>
      </c>
    </row>
    <row r="27" spans="3:10" x14ac:dyDescent="0.25">
      <c r="C27" t="s">
        <v>232</v>
      </c>
      <c r="D27">
        <v>36</v>
      </c>
      <c r="E27" t="s">
        <v>1948</v>
      </c>
      <c r="F27" t="s">
        <v>1948</v>
      </c>
    </row>
    <row r="28" spans="3:10" x14ac:dyDescent="0.25">
      <c r="C28" t="s">
        <v>233</v>
      </c>
      <c r="D28">
        <v>37</v>
      </c>
      <c r="E28" t="s">
        <v>1949</v>
      </c>
      <c r="F28" t="s">
        <v>1949</v>
      </c>
    </row>
    <row r="29" spans="3:10" x14ac:dyDescent="0.25">
      <c r="C29" t="s">
        <v>234</v>
      </c>
      <c r="D29">
        <v>38</v>
      </c>
      <c r="E29" t="s">
        <v>1950</v>
      </c>
      <c r="F29" t="s">
        <v>1950</v>
      </c>
    </row>
    <row r="30" spans="3:10" x14ac:dyDescent="0.25">
      <c r="C30" t="s">
        <v>235</v>
      </c>
      <c r="D30">
        <v>39</v>
      </c>
      <c r="E30" t="s">
        <v>1951</v>
      </c>
      <c r="F30" t="s">
        <v>1951</v>
      </c>
    </row>
    <row r="31" spans="3:10" x14ac:dyDescent="0.25">
      <c r="C31" t="s">
        <v>236</v>
      </c>
      <c r="D31">
        <v>40</v>
      </c>
      <c r="E31" t="s">
        <v>22</v>
      </c>
      <c r="F31" t="s">
        <v>22</v>
      </c>
    </row>
    <row r="32" spans="3:10" x14ac:dyDescent="0.25">
      <c r="C32" t="s">
        <v>237</v>
      </c>
      <c r="D32">
        <v>19</v>
      </c>
      <c r="E32" t="s">
        <v>361</v>
      </c>
      <c r="F32" t="s">
        <v>361</v>
      </c>
    </row>
    <row r="33" spans="3:6" x14ac:dyDescent="0.25">
      <c r="C33" t="s">
        <v>238</v>
      </c>
      <c r="D33">
        <v>20</v>
      </c>
      <c r="E33" t="s">
        <v>362</v>
      </c>
      <c r="F33" t="s">
        <v>362</v>
      </c>
    </row>
    <row r="34" spans="3:6" x14ac:dyDescent="0.25">
      <c r="C34" t="s">
        <v>239</v>
      </c>
      <c r="D34">
        <v>41</v>
      </c>
      <c r="E34" t="s">
        <v>363</v>
      </c>
      <c r="F34" t="s">
        <v>363</v>
      </c>
    </row>
    <row r="35" spans="3:6" x14ac:dyDescent="0.25">
      <c r="C35" t="s">
        <v>240</v>
      </c>
      <c r="D35">
        <v>42</v>
      </c>
      <c r="E35" t="s">
        <v>365</v>
      </c>
      <c r="F35" t="s">
        <v>365</v>
      </c>
    </row>
    <row r="36" spans="3:6" x14ac:dyDescent="0.25">
      <c r="C36" t="s">
        <v>241</v>
      </c>
      <c r="D36">
        <v>17</v>
      </c>
      <c r="E36" t="s">
        <v>366</v>
      </c>
      <c r="F36" t="s">
        <v>366</v>
      </c>
    </row>
    <row r="37" spans="3:6" x14ac:dyDescent="0.25">
      <c r="C37" t="s">
        <v>242</v>
      </c>
      <c r="D37">
        <v>18</v>
      </c>
      <c r="E37" t="s">
        <v>367</v>
      </c>
      <c r="F37" t="s">
        <v>367</v>
      </c>
    </row>
    <row r="38" spans="3:6" x14ac:dyDescent="0.25">
      <c r="C38" t="s">
        <v>243</v>
      </c>
      <c r="D38">
        <v>43</v>
      </c>
      <c r="E38" t="s">
        <v>1952</v>
      </c>
      <c r="F38" t="s">
        <v>1952</v>
      </c>
    </row>
    <row r="39" spans="3:6" x14ac:dyDescent="0.25">
      <c r="C39" t="s">
        <v>244</v>
      </c>
      <c r="D39">
        <v>44</v>
      </c>
      <c r="E39" t="s">
        <v>1953</v>
      </c>
      <c r="F39" t="s">
        <v>1953</v>
      </c>
    </row>
    <row r="40" spans="3:6" x14ac:dyDescent="0.25">
      <c r="C40" t="s">
        <v>245</v>
      </c>
      <c r="D40">
        <v>45</v>
      </c>
      <c r="E40" t="s">
        <v>1954</v>
      </c>
      <c r="F40" t="s">
        <v>1954</v>
      </c>
    </row>
    <row r="41" spans="3:6" x14ac:dyDescent="0.25">
      <c r="C41" t="s">
        <v>246</v>
      </c>
      <c r="D41">
        <v>46</v>
      </c>
      <c r="E41" t="s">
        <v>1955</v>
      </c>
      <c r="F41" t="s">
        <v>1955</v>
      </c>
    </row>
    <row r="42" spans="3:6" x14ac:dyDescent="0.25">
      <c r="C42" t="s">
        <v>247</v>
      </c>
      <c r="D42">
        <v>47</v>
      </c>
      <c r="E42" t="s">
        <v>369</v>
      </c>
      <c r="F42" t="s">
        <v>369</v>
      </c>
    </row>
    <row r="43" spans="3:6" x14ac:dyDescent="0.25">
      <c r="C43" t="s">
        <v>248</v>
      </c>
      <c r="D43">
        <v>48</v>
      </c>
      <c r="E43" t="s">
        <v>370</v>
      </c>
      <c r="F43" t="s">
        <v>370</v>
      </c>
    </row>
    <row r="44" spans="3:6" x14ac:dyDescent="0.25">
      <c r="C44" t="s">
        <v>249</v>
      </c>
      <c r="D44">
        <v>49</v>
      </c>
      <c r="E44" t="s">
        <v>371</v>
      </c>
      <c r="F44" t="s">
        <v>371</v>
      </c>
    </row>
    <row r="45" spans="3:6" x14ac:dyDescent="0.25">
      <c r="C45" t="s">
        <v>250</v>
      </c>
      <c r="D45">
        <v>50</v>
      </c>
      <c r="E45" t="s">
        <v>372</v>
      </c>
      <c r="F45" t="s">
        <v>372</v>
      </c>
    </row>
    <row r="46" spans="3:6" x14ac:dyDescent="0.25">
      <c r="C46" t="s">
        <v>251</v>
      </c>
      <c r="D46">
        <v>51</v>
      </c>
      <c r="E46" t="s">
        <v>1956</v>
      </c>
      <c r="F46" t="s">
        <v>1956</v>
      </c>
    </row>
    <row r="47" spans="3:6" x14ac:dyDescent="0.25">
      <c r="C47" t="s">
        <v>252</v>
      </c>
      <c r="D47">
        <v>52</v>
      </c>
      <c r="E47" t="s">
        <v>374</v>
      </c>
      <c r="F47" t="s">
        <v>374</v>
      </c>
    </row>
    <row r="48" spans="3:6" x14ac:dyDescent="0.25">
      <c r="C48" t="s">
        <v>253</v>
      </c>
      <c r="D48">
        <v>53</v>
      </c>
      <c r="E48" t="s">
        <v>375</v>
      </c>
      <c r="F48" t="s">
        <v>375</v>
      </c>
    </row>
    <row r="49" spans="3:6" x14ac:dyDescent="0.25">
      <c r="C49" t="s">
        <v>254</v>
      </c>
      <c r="D49">
        <v>54</v>
      </c>
      <c r="E49" t="s">
        <v>1957</v>
      </c>
      <c r="F49" t="s">
        <v>1957</v>
      </c>
    </row>
    <row r="50" spans="3:6" x14ac:dyDescent="0.25">
      <c r="C50" t="s">
        <v>255</v>
      </c>
      <c r="D50">
        <v>55</v>
      </c>
      <c r="E50" t="s">
        <v>376</v>
      </c>
      <c r="F50" t="s">
        <v>376</v>
      </c>
    </row>
    <row r="51" spans="3:6" x14ac:dyDescent="0.25">
      <c r="C51" t="s">
        <v>256</v>
      </c>
      <c r="D51">
        <v>56</v>
      </c>
      <c r="E51" t="s">
        <v>377</v>
      </c>
      <c r="F51" t="s">
        <v>377</v>
      </c>
    </row>
    <row r="52" spans="3:6" x14ac:dyDescent="0.25">
      <c r="C52" t="s">
        <v>257</v>
      </c>
      <c r="D52">
        <v>57</v>
      </c>
      <c r="E52" t="s">
        <v>378</v>
      </c>
      <c r="F52" t="s">
        <v>378</v>
      </c>
    </row>
    <row r="53" spans="3:6" x14ac:dyDescent="0.25">
      <c r="C53" t="s">
        <v>258</v>
      </c>
      <c r="D53">
        <v>58</v>
      </c>
      <c r="E53" t="s">
        <v>380</v>
      </c>
      <c r="F53" t="s">
        <v>380</v>
      </c>
    </row>
    <row r="54" spans="3:6" x14ac:dyDescent="0.25">
      <c r="C54" t="s">
        <v>259</v>
      </c>
      <c r="D54">
        <v>59</v>
      </c>
      <c r="E54" t="s">
        <v>1958</v>
      </c>
      <c r="F54" t="s">
        <v>1958</v>
      </c>
    </row>
    <row r="55" spans="3:6" x14ac:dyDescent="0.25">
      <c r="C55" t="s">
        <v>260</v>
      </c>
      <c r="D55">
        <v>60</v>
      </c>
      <c r="E55" t="s">
        <v>1959</v>
      </c>
      <c r="F55" t="s">
        <v>1959</v>
      </c>
    </row>
    <row r="56" spans="3:6" x14ac:dyDescent="0.25">
      <c r="C56" t="s">
        <v>261</v>
      </c>
      <c r="D56">
        <v>61</v>
      </c>
      <c r="E56" t="s">
        <v>1960</v>
      </c>
      <c r="F56" t="s">
        <v>1960</v>
      </c>
    </row>
    <row r="57" spans="3:6" x14ac:dyDescent="0.25">
      <c r="C57" t="s">
        <v>262</v>
      </c>
      <c r="D57">
        <v>62</v>
      </c>
      <c r="E57" t="s">
        <v>381</v>
      </c>
      <c r="F57" t="s">
        <v>381</v>
      </c>
    </row>
    <row r="58" spans="3:6" x14ac:dyDescent="0.25">
      <c r="C58" t="s">
        <v>263</v>
      </c>
      <c r="D58">
        <v>63</v>
      </c>
      <c r="E58" t="s">
        <v>382</v>
      </c>
      <c r="F58" t="s">
        <v>382</v>
      </c>
    </row>
    <row r="59" spans="3:6" x14ac:dyDescent="0.25">
      <c r="C59" t="s">
        <v>264</v>
      </c>
      <c r="D59">
        <v>64</v>
      </c>
      <c r="E59" t="s">
        <v>383</v>
      </c>
      <c r="F59" t="s">
        <v>383</v>
      </c>
    </row>
    <row r="60" spans="3:6" x14ac:dyDescent="0.25">
      <c r="C60" t="s">
        <v>265</v>
      </c>
      <c r="D60">
        <v>65</v>
      </c>
      <c r="E60" t="s">
        <v>384</v>
      </c>
      <c r="F60" t="s">
        <v>384</v>
      </c>
    </row>
    <row r="61" spans="3:6" x14ac:dyDescent="0.25">
      <c r="C61" t="s">
        <v>266</v>
      </c>
      <c r="D61">
        <v>66</v>
      </c>
      <c r="E61" t="s">
        <v>385</v>
      </c>
      <c r="F61" t="s">
        <v>385</v>
      </c>
    </row>
    <row r="62" spans="3:6" x14ac:dyDescent="0.25">
      <c r="C62" t="s">
        <v>267</v>
      </c>
      <c r="D62">
        <v>67</v>
      </c>
      <c r="E62" t="s">
        <v>387</v>
      </c>
      <c r="F62" t="s">
        <v>387</v>
      </c>
    </row>
    <row r="63" spans="3:6" x14ac:dyDescent="0.25">
      <c r="C63" t="s">
        <v>268</v>
      </c>
      <c r="D63">
        <v>68</v>
      </c>
      <c r="E63" t="s">
        <v>388</v>
      </c>
      <c r="F63" t="s">
        <v>388</v>
      </c>
    </row>
    <row r="64" spans="3:6" x14ac:dyDescent="0.25">
      <c r="C64" t="s">
        <v>269</v>
      </c>
      <c r="D64">
        <v>69</v>
      </c>
      <c r="E64" t="s">
        <v>389</v>
      </c>
      <c r="F64" t="s">
        <v>389</v>
      </c>
    </row>
    <row r="65" spans="3:6" x14ac:dyDescent="0.25">
      <c r="C65" t="s">
        <v>270</v>
      </c>
      <c r="D65">
        <v>70</v>
      </c>
      <c r="E65" t="s">
        <v>1961</v>
      </c>
      <c r="F65" t="s">
        <v>1961</v>
      </c>
    </row>
    <row r="66" spans="3:6" x14ac:dyDescent="0.25">
      <c r="C66" t="s">
        <v>271</v>
      </c>
      <c r="D66">
        <v>71</v>
      </c>
      <c r="E66" t="s">
        <v>390</v>
      </c>
      <c r="F66" t="s">
        <v>390</v>
      </c>
    </row>
    <row r="67" spans="3:6" x14ac:dyDescent="0.25">
      <c r="C67" t="s">
        <v>272</v>
      </c>
      <c r="D67">
        <v>72</v>
      </c>
      <c r="E67" t="s">
        <v>391</v>
      </c>
      <c r="F67" t="s">
        <v>391</v>
      </c>
    </row>
    <row r="68" spans="3:6" x14ac:dyDescent="0.25">
      <c r="C68" t="s">
        <v>273</v>
      </c>
      <c r="D68">
        <v>73</v>
      </c>
      <c r="E68" t="s">
        <v>1962</v>
      </c>
      <c r="F68" t="s">
        <v>1962</v>
      </c>
    </row>
    <row r="69" spans="3:6" x14ac:dyDescent="0.25">
      <c r="C69" t="s">
        <v>274</v>
      </c>
      <c r="D69">
        <v>74</v>
      </c>
      <c r="E69" t="s">
        <v>1963</v>
      </c>
      <c r="F69" t="s">
        <v>1963</v>
      </c>
    </row>
    <row r="70" spans="3:6" x14ac:dyDescent="0.25">
      <c r="C70" t="s">
        <v>275</v>
      </c>
      <c r="D70">
        <v>9</v>
      </c>
      <c r="E70" t="s">
        <v>392</v>
      </c>
      <c r="F70" t="s">
        <v>392</v>
      </c>
    </row>
    <row r="71" spans="3:6" x14ac:dyDescent="0.25">
      <c r="C71" t="s">
        <v>276</v>
      </c>
      <c r="D71">
        <v>10</v>
      </c>
      <c r="E71" t="s">
        <v>1964</v>
      </c>
      <c r="F71" t="s">
        <v>1964</v>
      </c>
    </row>
    <row r="72" spans="3:6" x14ac:dyDescent="0.25">
      <c r="C72" t="s">
        <v>277</v>
      </c>
      <c r="D72">
        <v>3</v>
      </c>
      <c r="E72" t="s">
        <v>1965</v>
      </c>
      <c r="F72" t="s">
        <v>1965</v>
      </c>
    </row>
    <row r="73" spans="3:6" x14ac:dyDescent="0.25">
      <c r="C73" t="s">
        <v>278</v>
      </c>
      <c r="D73">
        <v>4</v>
      </c>
      <c r="E73" t="s">
        <v>155</v>
      </c>
      <c r="F73" t="s">
        <v>155</v>
      </c>
    </row>
    <row r="74" spans="3:6" x14ac:dyDescent="0.25">
      <c r="C74" t="s">
        <v>279</v>
      </c>
      <c r="D74">
        <v>109</v>
      </c>
      <c r="E74" t="s">
        <v>1966</v>
      </c>
      <c r="F74" t="s">
        <v>1966</v>
      </c>
    </row>
    <row r="75" spans="3:6" x14ac:dyDescent="0.25">
      <c r="C75" t="s">
        <v>280</v>
      </c>
      <c r="D75">
        <v>110</v>
      </c>
      <c r="E75" t="s">
        <v>1967</v>
      </c>
      <c r="F75" t="s">
        <v>1967</v>
      </c>
    </row>
    <row r="76" spans="3:6" x14ac:dyDescent="0.25">
      <c r="C76" t="s">
        <v>281</v>
      </c>
      <c r="D76">
        <v>111</v>
      </c>
      <c r="E76" t="s">
        <v>1968</v>
      </c>
      <c r="F76" t="s">
        <v>1968</v>
      </c>
    </row>
    <row r="77" spans="3:6" x14ac:dyDescent="0.25">
      <c r="C77" t="s">
        <v>282</v>
      </c>
      <c r="D77">
        <v>112</v>
      </c>
      <c r="E77" t="s">
        <v>1969</v>
      </c>
      <c r="F77" t="s">
        <v>1969</v>
      </c>
    </row>
    <row r="78" spans="3:6" x14ac:dyDescent="0.25">
      <c r="C78" t="s">
        <v>283</v>
      </c>
      <c r="D78">
        <v>5</v>
      </c>
      <c r="E78" t="s">
        <v>1970</v>
      </c>
      <c r="F78" t="s">
        <v>1970</v>
      </c>
    </row>
    <row r="79" spans="3:6" x14ac:dyDescent="0.25">
      <c r="C79" t="s">
        <v>284</v>
      </c>
      <c r="D79">
        <v>6</v>
      </c>
      <c r="E79" t="s">
        <v>1971</v>
      </c>
      <c r="F79" t="s">
        <v>1971</v>
      </c>
    </row>
    <row r="80" spans="3:6" x14ac:dyDescent="0.25">
      <c r="C80" t="s">
        <v>285</v>
      </c>
      <c r="D80">
        <v>7</v>
      </c>
      <c r="E80" t="s">
        <v>1972</v>
      </c>
      <c r="F80" t="s">
        <v>1972</v>
      </c>
    </row>
    <row r="81" spans="3:6" x14ac:dyDescent="0.25">
      <c r="C81" t="s">
        <v>286</v>
      </c>
      <c r="D81">
        <v>8</v>
      </c>
      <c r="E81" t="s">
        <v>1973</v>
      </c>
      <c r="F81" t="s">
        <v>1973</v>
      </c>
    </row>
    <row r="82" spans="3:6" x14ac:dyDescent="0.25">
      <c r="C82" t="s">
        <v>287</v>
      </c>
      <c r="D82">
        <v>113</v>
      </c>
      <c r="E82" t="s">
        <v>393</v>
      </c>
      <c r="F82" t="s">
        <v>393</v>
      </c>
    </row>
    <row r="83" spans="3:6" x14ac:dyDescent="0.25">
      <c r="C83" t="s">
        <v>288</v>
      </c>
      <c r="D83">
        <v>114</v>
      </c>
      <c r="E83" t="s">
        <v>1974</v>
      </c>
      <c r="F83" t="s">
        <v>1974</v>
      </c>
    </row>
    <row r="84" spans="3:6" x14ac:dyDescent="0.25">
      <c r="C84" t="s">
        <v>289</v>
      </c>
      <c r="D84">
        <v>89</v>
      </c>
      <c r="E84" t="s">
        <v>1975</v>
      </c>
      <c r="F84" t="s">
        <v>1975</v>
      </c>
    </row>
    <row r="85" spans="3:6" x14ac:dyDescent="0.25">
      <c r="C85" t="s">
        <v>290</v>
      </c>
      <c r="D85">
        <v>90</v>
      </c>
      <c r="E85" t="s">
        <v>394</v>
      </c>
      <c r="F85" t="s">
        <v>394</v>
      </c>
    </row>
    <row r="86" spans="3:6" x14ac:dyDescent="0.25">
      <c r="C86" t="s">
        <v>291</v>
      </c>
      <c r="D86">
        <v>91</v>
      </c>
      <c r="E86" t="s">
        <v>1976</v>
      </c>
      <c r="F86" t="s">
        <v>1976</v>
      </c>
    </row>
    <row r="87" spans="3:6" x14ac:dyDescent="0.25">
      <c r="C87" t="s">
        <v>292</v>
      </c>
      <c r="D87">
        <v>92</v>
      </c>
      <c r="E87" t="s">
        <v>1977</v>
      </c>
      <c r="F87" t="s">
        <v>1977</v>
      </c>
    </row>
    <row r="88" spans="3:6" x14ac:dyDescent="0.25">
      <c r="C88" t="s">
        <v>293</v>
      </c>
      <c r="D88">
        <v>93</v>
      </c>
      <c r="E88" t="s">
        <v>395</v>
      </c>
      <c r="F88" t="s">
        <v>395</v>
      </c>
    </row>
    <row r="89" spans="3:6" x14ac:dyDescent="0.25">
      <c r="C89" t="s">
        <v>294</v>
      </c>
      <c r="D89">
        <v>94</v>
      </c>
      <c r="E89" t="s">
        <v>396</v>
      </c>
      <c r="F89" t="s">
        <v>396</v>
      </c>
    </row>
    <row r="90" spans="3:6" x14ac:dyDescent="0.25">
      <c r="C90" t="s">
        <v>295</v>
      </c>
      <c r="D90">
        <v>121</v>
      </c>
      <c r="E90" t="s">
        <v>397</v>
      </c>
      <c r="F90" t="s">
        <v>397</v>
      </c>
    </row>
    <row r="91" spans="3:6" x14ac:dyDescent="0.25">
      <c r="C91" t="s">
        <v>296</v>
      </c>
      <c r="D91">
        <v>122</v>
      </c>
      <c r="E91" t="s">
        <v>156</v>
      </c>
      <c r="F91" t="s">
        <v>156</v>
      </c>
    </row>
    <row r="92" spans="3:6" x14ac:dyDescent="0.25">
      <c r="C92" t="s">
        <v>297</v>
      </c>
      <c r="D92">
        <v>95</v>
      </c>
      <c r="E92" t="s">
        <v>1978</v>
      </c>
      <c r="F92" t="s">
        <v>1978</v>
      </c>
    </row>
    <row r="93" spans="3:6" x14ac:dyDescent="0.25">
      <c r="C93" t="s">
        <v>298</v>
      </c>
      <c r="D93">
        <v>96</v>
      </c>
      <c r="E93" t="s">
        <v>1979</v>
      </c>
      <c r="F93" t="s">
        <v>1979</v>
      </c>
    </row>
    <row r="94" spans="3:6" x14ac:dyDescent="0.25">
      <c r="C94" t="s">
        <v>299</v>
      </c>
      <c r="D94">
        <v>97</v>
      </c>
      <c r="E94" t="s">
        <v>1980</v>
      </c>
      <c r="F94" t="s">
        <v>1980</v>
      </c>
    </row>
    <row r="95" spans="3:6" x14ac:dyDescent="0.25">
      <c r="C95" t="s">
        <v>300</v>
      </c>
      <c r="D95">
        <v>98</v>
      </c>
      <c r="E95" t="s">
        <v>1981</v>
      </c>
      <c r="F95" t="s">
        <v>1981</v>
      </c>
    </row>
    <row r="96" spans="3:6" x14ac:dyDescent="0.25">
      <c r="C96" t="s">
        <v>301</v>
      </c>
      <c r="D96">
        <v>99</v>
      </c>
      <c r="E96" t="s">
        <v>157</v>
      </c>
      <c r="F96" t="s">
        <v>157</v>
      </c>
    </row>
    <row r="97" spans="3:6" x14ac:dyDescent="0.25">
      <c r="C97" t="s">
        <v>302</v>
      </c>
      <c r="D97">
        <v>100</v>
      </c>
      <c r="E97" t="s">
        <v>1982</v>
      </c>
      <c r="F97" t="s">
        <v>1982</v>
      </c>
    </row>
    <row r="98" spans="3:6" x14ac:dyDescent="0.25">
      <c r="C98" t="s">
        <v>303</v>
      </c>
      <c r="D98">
        <v>101</v>
      </c>
      <c r="E98" t="s">
        <v>1983</v>
      </c>
      <c r="F98" t="s">
        <v>1983</v>
      </c>
    </row>
    <row r="99" spans="3:6" x14ac:dyDescent="0.25">
      <c r="C99" t="s">
        <v>304</v>
      </c>
      <c r="D99">
        <v>102</v>
      </c>
      <c r="E99" t="s">
        <v>1984</v>
      </c>
      <c r="F99" t="s">
        <v>1984</v>
      </c>
    </row>
    <row r="100" spans="3:6" x14ac:dyDescent="0.25">
      <c r="C100" t="s">
        <v>305</v>
      </c>
      <c r="D100">
        <v>103</v>
      </c>
      <c r="E100" t="s">
        <v>1985</v>
      </c>
      <c r="F100" t="s">
        <v>1985</v>
      </c>
    </row>
    <row r="101" spans="3:6" x14ac:dyDescent="0.25">
      <c r="C101" t="s">
        <v>306</v>
      </c>
      <c r="D101">
        <v>104</v>
      </c>
      <c r="E101" t="s">
        <v>1986</v>
      </c>
      <c r="F101" t="s">
        <v>1986</v>
      </c>
    </row>
    <row r="102" spans="3:6" x14ac:dyDescent="0.25">
      <c r="C102" t="s">
        <v>307</v>
      </c>
      <c r="D102">
        <v>105</v>
      </c>
      <c r="E102" t="s">
        <v>1987</v>
      </c>
      <c r="F102" t="s">
        <v>1987</v>
      </c>
    </row>
    <row r="103" spans="3:6" x14ac:dyDescent="0.25">
      <c r="C103" t="s">
        <v>308</v>
      </c>
      <c r="D103">
        <v>106</v>
      </c>
      <c r="E103" t="s">
        <v>23</v>
      </c>
      <c r="F103" t="s">
        <v>23</v>
      </c>
    </row>
    <row r="104" spans="3:6" x14ac:dyDescent="0.25">
      <c r="C104" t="s">
        <v>309</v>
      </c>
      <c r="D104">
        <v>107</v>
      </c>
      <c r="E104" t="s">
        <v>1988</v>
      </c>
      <c r="F104" t="s">
        <v>1988</v>
      </c>
    </row>
    <row r="105" spans="3:6" x14ac:dyDescent="0.25">
      <c r="C105" t="s">
        <v>310</v>
      </c>
      <c r="D105">
        <v>108</v>
      </c>
      <c r="E105" t="s">
        <v>1989</v>
      </c>
      <c r="F105" t="s">
        <v>1989</v>
      </c>
    </row>
    <row r="106" spans="3:6" x14ac:dyDescent="0.25">
      <c r="C106" t="s">
        <v>311</v>
      </c>
      <c r="D106">
        <v>115</v>
      </c>
      <c r="E106" t="s">
        <v>1990</v>
      </c>
      <c r="F106" t="s">
        <v>1990</v>
      </c>
    </row>
    <row r="107" spans="3:6" x14ac:dyDescent="0.25">
      <c r="C107" t="s">
        <v>312</v>
      </c>
      <c r="D107">
        <v>116</v>
      </c>
      <c r="E107" t="s">
        <v>1991</v>
      </c>
      <c r="F107" t="s">
        <v>1991</v>
      </c>
    </row>
    <row r="108" spans="3:6" x14ac:dyDescent="0.25">
      <c r="C108" t="s">
        <v>313</v>
      </c>
      <c r="D108">
        <v>117</v>
      </c>
      <c r="E108" t="s">
        <v>398</v>
      </c>
      <c r="F108" t="s">
        <v>398</v>
      </c>
    </row>
    <row r="109" spans="3:6" x14ac:dyDescent="0.25">
      <c r="C109" t="s">
        <v>314</v>
      </c>
      <c r="D109">
        <v>118</v>
      </c>
      <c r="E109" t="s">
        <v>1992</v>
      </c>
      <c r="F109" t="s">
        <v>1992</v>
      </c>
    </row>
    <row r="110" spans="3:6" x14ac:dyDescent="0.25">
      <c r="C110" t="s">
        <v>315</v>
      </c>
      <c r="D110">
        <v>119</v>
      </c>
      <c r="E110" t="s">
        <v>399</v>
      </c>
      <c r="F110" t="s">
        <v>399</v>
      </c>
    </row>
    <row r="111" spans="3:6" x14ac:dyDescent="0.25">
      <c r="C111" t="s">
        <v>316</v>
      </c>
      <c r="D111">
        <v>120</v>
      </c>
      <c r="E111" t="s">
        <v>1993</v>
      </c>
      <c r="F111" t="s">
        <v>1993</v>
      </c>
    </row>
    <row r="112" spans="3:6" x14ac:dyDescent="0.25">
      <c r="C112" t="s">
        <v>317</v>
      </c>
      <c r="D112">
        <v>75</v>
      </c>
      <c r="E112" t="s">
        <v>1994</v>
      </c>
      <c r="F112" t="s">
        <v>1994</v>
      </c>
    </row>
    <row r="113" spans="3:6" x14ac:dyDescent="0.25">
      <c r="C113" t="s">
        <v>318</v>
      </c>
      <c r="D113">
        <v>76</v>
      </c>
      <c r="E113" t="s">
        <v>1995</v>
      </c>
      <c r="F113" t="s">
        <v>1995</v>
      </c>
    </row>
    <row r="114" spans="3:6" x14ac:dyDescent="0.25">
      <c r="C114" t="s">
        <v>319</v>
      </c>
      <c r="D114">
        <v>77</v>
      </c>
      <c r="E114" t="s">
        <v>1996</v>
      </c>
      <c r="F114" t="s">
        <v>1996</v>
      </c>
    </row>
    <row r="115" spans="3:6" x14ac:dyDescent="0.25">
      <c r="C115" t="s">
        <v>320</v>
      </c>
      <c r="D115">
        <v>78</v>
      </c>
      <c r="E115" t="s">
        <v>1997</v>
      </c>
      <c r="F115" t="s">
        <v>1997</v>
      </c>
    </row>
    <row r="116" spans="3:6" x14ac:dyDescent="0.25">
      <c r="C116" t="s">
        <v>321</v>
      </c>
      <c r="D116">
        <v>79</v>
      </c>
    </row>
    <row r="117" spans="3:6" x14ac:dyDescent="0.25">
      <c r="C117" t="s">
        <v>322</v>
      </c>
      <c r="D117">
        <v>80</v>
      </c>
    </row>
    <row r="118" spans="3:6" x14ac:dyDescent="0.25">
      <c r="C118" t="s">
        <v>323</v>
      </c>
      <c r="D118">
        <v>81</v>
      </c>
    </row>
    <row r="119" spans="3:6" x14ac:dyDescent="0.25">
      <c r="C119" t="s">
        <v>324</v>
      </c>
      <c r="D119">
        <v>82</v>
      </c>
    </row>
    <row r="120" spans="3:6" x14ac:dyDescent="0.25">
      <c r="C120" t="s">
        <v>325</v>
      </c>
      <c r="D120">
        <v>1</v>
      </c>
    </row>
    <row r="121" spans="3:6" x14ac:dyDescent="0.25">
      <c r="C121" t="s">
        <v>326</v>
      </c>
      <c r="D121">
        <v>2</v>
      </c>
    </row>
    <row r="122" spans="3:6" x14ac:dyDescent="0.25">
      <c r="C122" t="s">
        <v>327</v>
      </c>
      <c r="D122">
        <v>83</v>
      </c>
    </row>
    <row r="123" spans="3:6" x14ac:dyDescent="0.25">
      <c r="C123" t="s">
        <v>328</v>
      </c>
      <c r="D123">
        <v>84</v>
      </c>
    </row>
    <row r="124" spans="3:6" x14ac:dyDescent="0.25">
      <c r="C124" t="s">
        <v>329</v>
      </c>
      <c r="D124">
        <v>123</v>
      </c>
    </row>
    <row r="125" spans="3:6" x14ac:dyDescent="0.25">
      <c r="C125" t="s">
        <v>330</v>
      </c>
      <c r="D125">
        <v>124</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5" max="15" width="35.7109375" hidden="1" customWidth="1"/>
    <col min="16" max="21" width="0" hidden="1" customWidth="1"/>
  </cols>
  <sheetData>
    <row r="1" spans="1:21" x14ac:dyDescent="0.25">
      <c r="A1" t="str">
        <f>_xll.DBSetQuery(A2,"",B1)</f>
        <v xml:space="preserve">Env:Dev, (last result:)Set OLEDB; ListObject to (bgQuery= False, ): SELECT T1.Id, 'TA/Trade:'+T3.TradeId+'/'+Type TradeActionIdLU, 'Trade:'+T4.TradeId+'/'+LegType+'/'+Currency+'/'+convert(varchar,T4.Id) LegDataIdLU, T1.StartDate, T1.EndDate, T1.Tenor, T8.value CalendarLU, T9.value ConventionLU, T10.value TermConventionLU, T11.value RuleNameLU, T12.value EndOfMonthLU, T1.FirstDate, T1.LastDate_x000D_
FROM ORE.dbo.PortfolioScheduleDataRules T1 LEFT JOIN _x000D_
ORE.dbo.PortfolioTradeActions T3 ON T1.TradeActionId = T3.Id INNER JOIN _x000D_
ORE.dbo.PortfolioLegData T4 ON T1.LegDataId = T4.Id INNER JOIN _x000D_
ORE.dbo.TypesCalendar T8 ON T1.Calendar = T8.value LEFT JOIN _x000D_
ORE.dbo.TypesBusinessDayConvention T9 ON T1.Convention = T9.value LEFT JOIN _x000D_
ORE.dbo.TypesBusinessDayConvention T10 ON T1.TermConvention = T10.value LEFT JOIN _x000D_
ORE.dbo.TypesDateRule T11 ON T1.RuleName = T11.value LEFT JOIN _x000D_
ORE.dbo.TypesBool T12 ON T1.EndOfMonth = T12.value_x000D_
</v>
      </c>
      <c r="B1" s="2" t="s">
        <v>111</v>
      </c>
      <c r="C1" s="2" t="s">
        <v>161</v>
      </c>
      <c r="D1" s="2" t="s">
        <v>2</v>
      </c>
      <c r="E1" s="2" t="s">
        <v>5</v>
      </c>
      <c r="F1" s="2" t="s">
        <v>67</v>
      </c>
      <c r="G1" s="2" t="s">
        <v>162</v>
      </c>
      <c r="H1" s="2" t="s">
        <v>163</v>
      </c>
      <c r="I1" s="2" t="s">
        <v>164</v>
      </c>
      <c r="J1" s="2" t="s">
        <v>165</v>
      </c>
      <c r="K1" s="2" t="s">
        <v>166</v>
      </c>
      <c r="L1" s="2" t="s">
        <v>167</v>
      </c>
      <c r="M1" s="2" t="s">
        <v>168</v>
      </c>
      <c r="N1" s="2" t="s">
        <v>169</v>
      </c>
      <c r="O1" s="2" t="s">
        <v>172</v>
      </c>
      <c r="P1" s="2" t="s">
        <v>6</v>
      </c>
      <c r="Q1" s="2" t="s">
        <v>173</v>
      </c>
      <c r="R1" s="2" t="s">
        <v>174</v>
      </c>
      <c r="S1" s="2" t="s">
        <v>175</v>
      </c>
      <c r="T1" s="2" t="s">
        <v>176</v>
      </c>
      <c r="U1" s="2" t="s">
        <v>177</v>
      </c>
    </row>
    <row r="2" spans="1:21" x14ac:dyDescent="0.25">
      <c r="A2" s="1" t="s">
        <v>154</v>
      </c>
      <c r="B2" s="3">
        <v>0</v>
      </c>
      <c r="C2" s="3"/>
      <c r="D2" s="3" t="s">
        <v>325</v>
      </c>
      <c r="E2" s="3" t="s">
        <v>1998</v>
      </c>
      <c r="F2" s="3" t="s">
        <v>1999</v>
      </c>
      <c r="G2" s="3" t="s">
        <v>70</v>
      </c>
      <c r="H2" s="3" t="s">
        <v>155</v>
      </c>
      <c r="I2" s="3" t="s">
        <v>93</v>
      </c>
      <c r="J2" s="3" t="s">
        <v>93</v>
      </c>
      <c r="K2" s="3" t="s">
        <v>158</v>
      </c>
      <c r="L2" s="3"/>
      <c r="M2" s="3"/>
      <c r="N2" s="3"/>
      <c r="O2" s="3" t="str">
        <f>IF(Tabelle_ExterneDaten_113[[#This Row],[TradeActionIdLU]]&lt;&gt;"",VLOOKUP(Tabelle_ExterneDaten_113[[#This Row],[TradeActionIdLU]],TradeActionIdLookup,2,FALSE),"")</f>
        <v/>
      </c>
      <c r="P2" s="3">
        <f>IF(Tabelle_ExterneDaten_113[[#This Row],[LegDataIdLU]]&lt;&gt;"",VLOOKUP(Tabelle_ExterneDaten_113[[#This Row],[LegDataIdLU]],LegDataIdLookup,2,FALSE),"")</f>
        <v>1</v>
      </c>
      <c r="Q2" s="3" t="str">
        <f>IF(Tabelle_ExterneDaten_113[[#This Row],[CalendarLU]]&lt;&gt;"",VLOOKUP(Tabelle_ExterneDaten_113[[#This Row],[CalendarLU]],CalendarLookup,2,FALSE),"")</f>
        <v>TARGET</v>
      </c>
      <c r="R2" s="3" t="str">
        <f>IF(Tabelle_ExterneDaten_113[[#This Row],[ConventionLU]]&lt;&gt;"",VLOOKUP(Tabelle_ExterneDaten_113[[#This Row],[ConventionLU]],ConventionLookup,2,FALSE),"")</f>
        <v>F</v>
      </c>
      <c r="S2" s="3" t="str">
        <f>IF(Tabelle_ExterneDaten_113[[#This Row],[TermConventionLU]]&lt;&gt;"",VLOOKUP(Tabelle_ExterneDaten_113[[#This Row],[TermConventionLU]],TermConventionLookup,2,FALSE),"")</f>
        <v>F</v>
      </c>
      <c r="T2" s="3" t="str">
        <f>IF(Tabelle_ExterneDaten_113[[#This Row],[RuleNameLU]]&lt;&gt;"",VLOOKUP(Tabelle_ExterneDaten_113[[#This Row],[RuleNameLU]],RuleNameLookup,2,FALSE),"")</f>
        <v>Backward</v>
      </c>
      <c r="U2" s="3" t="str">
        <f>IF(Tabelle_ExterneDaten_113[[#This Row],[EndOfMonthLU]]&lt;&gt;"",VLOOKUP(Tabelle_ExterneDaten_113[[#This Row],[EndOfMonthLU]],EndOfMonthLookup,2,FALSE),"")</f>
        <v/>
      </c>
    </row>
    <row r="3" spans="1:21" x14ac:dyDescent="0.25">
      <c r="B3" s="2">
        <v>1</v>
      </c>
      <c r="C3" s="2"/>
      <c r="D3" s="2" t="s">
        <v>326</v>
      </c>
      <c r="E3" s="2" t="s">
        <v>1998</v>
      </c>
      <c r="F3" s="2" t="s">
        <v>1999</v>
      </c>
      <c r="G3" s="2" t="s">
        <v>70</v>
      </c>
      <c r="H3" s="2" t="s">
        <v>155</v>
      </c>
      <c r="I3" s="2" t="s">
        <v>93</v>
      </c>
      <c r="J3" s="2" t="s">
        <v>93</v>
      </c>
      <c r="K3" s="2" t="s">
        <v>158</v>
      </c>
      <c r="L3" s="2"/>
      <c r="M3" s="2"/>
      <c r="N3" s="2"/>
      <c r="O3" s="2" t="str">
        <f>IF(Tabelle_ExterneDaten_113[[#This Row],[TradeActionIdLU]]&lt;&gt;"",VLOOKUP(Tabelle_ExterneDaten_113[[#This Row],[TradeActionIdLU]],TradeActionIdLookup,2,FALSE),"")</f>
        <v/>
      </c>
      <c r="P3" s="2">
        <f>IF(Tabelle_ExterneDaten_113[[#This Row],[LegDataIdLU]]&lt;&gt;"",VLOOKUP(Tabelle_ExterneDaten_113[[#This Row],[LegDataIdLU]],LegDataIdLookup,2,FALSE),"")</f>
        <v>2</v>
      </c>
      <c r="Q3" s="2" t="str">
        <f>IF(Tabelle_ExterneDaten_113[[#This Row],[CalendarLU]]&lt;&gt;"",VLOOKUP(Tabelle_ExterneDaten_113[[#This Row],[CalendarLU]],CalendarLookup,2,FALSE),"")</f>
        <v>TARGET</v>
      </c>
      <c r="R3" s="2" t="str">
        <f>IF(Tabelle_ExterneDaten_113[[#This Row],[ConventionLU]]&lt;&gt;"",VLOOKUP(Tabelle_ExterneDaten_113[[#This Row],[ConventionLU]],ConventionLookup,2,FALSE),"")</f>
        <v>F</v>
      </c>
      <c r="S3" s="2" t="str">
        <f>IF(Tabelle_ExterneDaten_113[[#This Row],[TermConventionLU]]&lt;&gt;"",VLOOKUP(Tabelle_ExterneDaten_113[[#This Row],[TermConventionLU]],TermConventionLookup,2,FALSE),"")</f>
        <v>F</v>
      </c>
      <c r="T3" s="2" t="str">
        <f>IF(Tabelle_ExterneDaten_113[[#This Row],[RuleNameLU]]&lt;&gt;"",VLOOKUP(Tabelle_ExterneDaten_113[[#This Row],[RuleNameLU]],RuleNameLookup,2,FALSE),"")</f>
        <v>Backward</v>
      </c>
      <c r="U3" s="2" t="str">
        <f>IF(Tabelle_ExterneDaten_113[[#This Row],[EndOfMonthLU]]&lt;&gt;"",VLOOKUP(Tabelle_ExterneDaten_113[[#This Row],[EndOfMonthLU]],EndOfMonthLookup,2,FALSE),"")</f>
        <v/>
      </c>
    </row>
    <row r="4" spans="1:21" x14ac:dyDescent="0.25">
      <c r="B4" s="2">
        <v>2</v>
      </c>
      <c r="C4" s="2"/>
      <c r="D4" s="2" t="s">
        <v>277</v>
      </c>
      <c r="E4" s="2" t="s">
        <v>2000</v>
      </c>
      <c r="F4" s="2" t="s">
        <v>331</v>
      </c>
      <c r="G4" s="2" t="s">
        <v>70</v>
      </c>
      <c r="H4" s="2" t="s">
        <v>155</v>
      </c>
      <c r="I4" s="2" t="s">
        <v>93</v>
      </c>
      <c r="J4" s="2" t="s">
        <v>93</v>
      </c>
      <c r="K4" s="2" t="s">
        <v>158</v>
      </c>
      <c r="L4" s="2"/>
      <c r="M4" s="2"/>
      <c r="N4" s="2"/>
      <c r="O4" s="2" t="str">
        <f>IF(Tabelle_ExterneDaten_113[[#This Row],[TradeActionIdLU]]&lt;&gt;"",VLOOKUP(Tabelle_ExterneDaten_113[[#This Row],[TradeActionIdLU]],TradeActionIdLookup,2,FALSE),"")</f>
        <v/>
      </c>
      <c r="P4" s="2">
        <f>IF(Tabelle_ExterneDaten_113[[#This Row],[LegDataIdLU]]&lt;&gt;"",VLOOKUP(Tabelle_ExterneDaten_113[[#This Row],[LegDataIdLU]],LegDataIdLookup,2,FALSE),"")</f>
        <v>3</v>
      </c>
      <c r="Q4" s="2" t="str">
        <f>IF(Tabelle_ExterneDaten_113[[#This Row],[CalendarLU]]&lt;&gt;"",VLOOKUP(Tabelle_ExterneDaten_113[[#This Row],[CalendarLU]],CalendarLookup,2,FALSE),"")</f>
        <v>TARGET</v>
      </c>
      <c r="R4" s="2" t="str">
        <f>IF(Tabelle_ExterneDaten_113[[#This Row],[ConventionLU]]&lt;&gt;"",VLOOKUP(Tabelle_ExterneDaten_113[[#This Row],[ConventionLU]],ConventionLookup,2,FALSE),"")</f>
        <v>F</v>
      </c>
      <c r="S4" s="2" t="str">
        <f>IF(Tabelle_ExterneDaten_113[[#This Row],[TermConventionLU]]&lt;&gt;"",VLOOKUP(Tabelle_ExterneDaten_113[[#This Row],[TermConventionLU]],TermConventionLookup,2,FALSE),"")</f>
        <v>F</v>
      </c>
      <c r="T4" s="2" t="str">
        <f>IF(Tabelle_ExterneDaten_113[[#This Row],[RuleNameLU]]&lt;&gt;"",VLOOKUP(Tabelle_ExterneDaten_113[[#This Row],[RuleNameLU]],RuleNameLookup,2,FALSE),"")</f>
        <v>Backward</v>
      </c>
      <c r="U4" s="2" t="str">
        <f>IF(Tabelle_ExterneDaten_113[[#This Row],[EndOfMonthLU]]&lt;&gt;"",VLOOKUP(Tabelle_ExterneDaten_113[[#This Row],[EndOfMonthLU]],EndOfMonthLookup,2,FALSE),"")</f>
        <v/>
      </c>
    </row>
    <row r="5" spans="1:21" x14ac:dyDescent="0.25">
      <c r="B5" s="2">
        <v>3</v>
      </c>
      <c r="C5" s="2"/>
      <c r="D5" s="2" t="s">
        <v>278</v>
      </c>
      <c r="E5" s="2" t="s">
        <v>2000</v>
      </c>
      <c r="F5" s="2" t="s">
        <v>331</v>
      </c>
      <c r="G5" s="2" t="s">
        <v>170</v>
      </c>
      <c r="H5" s="2" t="s">
        <v>155</v>
      </c>
      <c r="I5" s="2" t="s">
        <v>95</v>
      </c>
      <c r="J5" s="2" t="s">
        <v>95</v>
      </c>
      <c r="K5" s="2" t="s">
        <v>158</v>
      </c>
      <c r="L5" s="2"/>
      <c r="M5" s="2"/>
      <c r="N5" s="2"/>
      <c r="O5" s="2" t="str">
        <f>IF(Tabelle_ExterneDaten_113[[#This Row],[TradeActionIdLU]]&lt;&gt;"",VLOOKUP(Tabelle_ExterneDaten_113[[#This Row],[TradeActionIdLU]],TradeActionIdLookup,2,FALSE),"")</f>
        <v/>
      </c>
      <c r="P5" s="2">
        <f>IF(Tabelle_ExterneDaten_113[[#This Row],[LegDataIdLU]]&lt;&gt;"",VLOOKUP(Tabelle_ExterneDaten_113[[#This Row],[LegDataIdLU]],LegDataIdLookup,2,FALSE),"")</f>
        <v>4</v>
      </c>
      <c r="Q5" s="2" t="str">
        <f>IF(Tabelle_ExterneDaten_113[[#This Row],[CalendarLU]]&lt;&gt;"",VLOOKUP(Tabelle_ExterneDaten_113[[#This Row],[CalendarLU]],CalendarLookup,2,FALSE),"")</f>
        <v>TARGET</v>
      </c>
      <c r="R5" s="2" t="str">
        <f>IF(Tabelle_ExterneDaten_113[[#This Row],[ConventionLU]]&lt;&gt;"",VLOOKUP(Tabelle_ExterneDaten_113[[#This Row],[ConventionLU]],ConventionLookup,2,FALSE),"")</f>
        <v>MF</v>
      </c>
      <c r="S5" s="2" t="str">
        <f>IF(Tabelle_ExterneDaten_113[[#This Row],[TermConventionLU]]&lt;&gt;"",VLOOKUP(Tabelle_ExterneDaten_113[[#This Row],[TermConventionLU]],TermConventionLookup,2,FALSE),"")</f>
        <v>MF</v>
      </c>
      <c r="T5" s="2" t="str">
        <f>IF(Tabelle_ExterneDaten_113[[#This Row],[RuleNameLU]]&lt;&gt;"",VLOOKUP(Tabelle_ExterneDaten_113[[#This Row],[RuleNameLU]],RuleNameLookup,2,FALSE),"")</f>
        <v>Backward</v>
      </c>
      <c r="U5" s="2" t="str">
        <f>IF(Tabelle_ExterneDaten_113[[#This Row],[EndOfMonthLU]]&lt;&gt;"",VLOOKUP(Tabelle_ExterneDaten_113[[#This Row],[EndOfMonthLU]],EndOfMonthLookup,2,FALSE),"")</f>
        <v/>
      </c>
    </row>
    <row r="6" spans="1:21" x14ac:dyDescent="0.25">
      <c r="B6" s="2">
        <v>4</v>
      </c>
      <c r="C6" s="2"/>
      <c r="D6" s="2" t="s">
        <v>283</v>
      </c>
      <c r="E6" s="2" t="s">
        <v>2000</v>
      </c>
      <c r="F6" s="2" t="s">
        <v>331</v>
      </c>
      <c r="G6" s="2" t="s">
        <v>170</v>
      </c>
      <c r="H6" s="2" t="s">
        <v>155</v>
      </c>
      <c r="I6" s="2" t="s">
        <v>95</v>
      </c>
      <c r="J6" s="2" t="s">
        <v>95</v>
      </c>
      <c r="K6" s="2" t="s">
        <v>158</v>
      </c>
      <c r="L6" s="2"/>
      <c r="M6" s="2"/>
      <c r="N6" s="2"/>
      <c r="O6" s="2" t="str">
        <f>IF(Tabelle_ExterneDaten_113[[#This Row],[TradeActionIdLU]]&lt;&gt;"",VLOOKUP(Tabelle_ExterneDaten_113[[#This Row],[TradeActionIdLU]],TradeActionIdLookup,2,FALSE),"")</f>
        <v/>
      </c>
      <c r="P6" s="2">
        <f>IF(Tabelle_ExterneDaten_113[[#This Row],[LegDataIdLU]]&lt;&gt;"",VLOOKUP(Tabelle_ExterneDaten_113[[#This Row],[LegDataIdLU]],LegDataIdLookup,2,FALSE),"")</f>
        <v>5</v>
      </c>
      <c r="Q6" s="2" t="str">
        <f>IF(Tabelle_ExterneDaten_113[[#This Row],[CalendarLU]]&lt;&gt;"",VLOOKUP(Tabelle_ExterneDaten_113[[#This Row],[CalendarLU]],CalendarLookup,2,FALSE),"")</f>
        <v>TARGET</v>
      </c>
      <c r="R6" s="2" t="str">
        <f>IF(Tabelle_ExterneDaten_113[[#This Row],[ConventionLU]]&lt;&gt;"",VLOOKUP(Tabelle_ExterneDaten_113[[#This Row],[ConventionLU]],ConventionLookup,2,FALSE),"")</f>
        <v>MF</v>
      </c>
      <c r="S6" s="2" t="str">
        <f>IF(Tabelle_ExterneDaten_113[[#This Row],[TermConventionLU]]&lt;&gt;"",VLOOKUP(Tabelle_ExterneDaten_113[[#This Row],[TermConventionLU]],TermConventionLookup,2,FALSE),"")</f>
        <v>MF</v>
      </c>
      <c r="T6" s="2" t="str">
        <f>IF(Tabelle_ExterneDaten_113[[#This Row],[RuleNameLU]]&lt;&gt;"",VLOOKUP(Tabelle_ExterneDaten_113[[#This Row],[RuleNameLU]],RuleNameLookup,2,FALSE),"")</f>
        <v>Backward</v>
      </c>
      <c r="U6" s="2" t="str">
        <f>IF(Tabelle_ExterneDaten_113[[#This Row],[EndOfMonthLU]]&lt;&gt;"",VLOOKUP(Tabelle_ExterneDaten_113[[#This Row],[EndOfMonthLU]],EndOfMonthLookup,2,FALSE),"")</f>
        <v/>
      </c>
    </row>
    <row r="7" spans="1:21" x14ac:dyDescent="0.25">
      <c r="B7" s="2">
        <v>5</v>
      </c>
      <c r="C7" s="2"/>
      <c r="D7" s="2" t="s">
        <v>284</v>
      </c>
      <c r="E7" s="2" t="s">
        <v>2000</v>
      </c>
      <c r="F7" s="2" t="s">
        <v>331</v>
      </c>
      <c r="G7" s="2" t="s">
        <v>70</v>
      </c>
      <c r="H7" s="2" t="s">
        <v>155</v>
      </c>
      <c r="I7" s="2" t="s">
        <v>93</v>
      </c>
      <c r="J7" s="2" t="s">
        <v>93</v>
      </c>
      <c r="K7" s="2" t="s">
        <v>158</v>
      </c>
      <c r="L7" s="2"/>
      <c r="M7" s="2"/>
      <c r="N7" s="2"/>
      <c r="O7" s="2" t="str">
        <f>IF(Tabelle_ExterneDaten_113[[#This Row],[TradeActionIdLU]]&lt;&gt;"",VLOOKUP(Tabelle_ExterneDaten_113[[#This Row],[TradeActionIdLU]],TradeActionIdLookup,2,FALSE),"")</f>
        <v/>
      </c>
      <c r="P7" s="2">
        <f>IF(Tabelle_ExterneDaten_113[[#This Row],[LegDataIdLU]]&lt;&gt;"",VLOOKUP(Tabelle_ExterneDaten_113[[#This Row],[LegDataIdLU]],LegDataIdLookup,2,FALSE),"")</f>
        <v>6</v>
      </c>
      <c r="Q7" s="2" t="str">
        <f>IF(Tabelle_ExterneDaten_113[[#This Row],[CalendarLU]]&lt;&gt;"",VLOOKUP(Tabelle_ExterneDaten_113[[#This Row],[CalendarLU]],CalendarLookup,2,FALSE),"")</f>
        <v>TARGET</v>
      </c>
      <c r="R7" s="2" t="str">
        <f>IF(Tabelle_ExterneDaten_113[[#This Row],[ConventionLU]]&lt;&gt;"",VLOOKUP(Tabelle_ExterneDaten_113[[#This Row],[ConventionLU]],ConventionLookup,2,FALSE),"")</f>
        <v>F</v>
      </c>
      <c r="S7" s="2" t="str">
        <f>IF(Tabelle_ExterneDaten_113[[#This Row],[TermConventionLU]]&lt;&gt;"",VLOOKUP(Tabelle_ExterneDaten_113[[#This Row],[TermConventionLU]],TermConventionLookup,2,FALSE),"")</f>
        <v>F</v>
      </c>
      <c r="T7" s="2" t="str">
        <f>IF(Tabelle_ExterneDaten_113[[#This Row],[RuleNameLU]]&lt;&gt;"",VLOOKUP(Tabelle_ExterneDaten_113[[#This Row],[RuleNameLU]],RuleNameLookup,2,FALSE),"")</f>
        <v>Backward</v>
      </c>
      <c r="U7" s="2" t="str">
        <f>IF(Tabelle_ExterneDaten_113[[#This Row],[EndOfMonthLU]]&lt;&gt;"",VLOOKUP(Tabelle_ExterneDaten_113[[#This Row],[EndOfMonthLU]],EndOfMonthLookup,2,FALSE),"")</f>
        <v/>
      </c>
    </row>
    <row r="8" spans="1:21" x14ac:dyDescent="0.25">
      <c r="B8" s="2">
        <v>6</v>
      </c>
      <c r="C8" s="2"/>
      <c r="D8" s="2" t="s">
        <v>285</v>
      </c>
      <c r="E8" s="2" t="s">
        <v>2000</v>
      </c>
      <c r="F8" s="2" t="s">
        <v>334</v>
      </c>
      <c r="G8" s="2" t="s">
        <v>170</v>
      </c>
      <c r="H8" s="2" t="s">
        <v>155</v>
      </c>
      <c r="I8" s="2" t="s">
        <v>95</v>
      </c>
      <c r="J8" s="2" t="s">
        <v>95</v>
      </c>
      <c r="K8" s="2" t="s">
        <v>158</v>
      </c>
      <c r="L8" s="2"/>
      <c r="M8" s="2"/>
      <c r="N8" s="2"/>
      <c r="O8" s="2" t="str">
        <f>IF(Tabelle_ExterneDaten_113[[#This Row],[TradeActionIdLU]]&lt;&gt;"",VLOOKUP(Tabelle_ExterneDaten_113[[#This Row],[TradeActionIdLU]],TradeActionIdLookup,2,FALSE),"")</f>
        <v/>
      </c>
      <c r="P8" s="2">
        <f>IF(Tabelle_ExterneDaten_113[[#This Row],[LegDataIdLU]]&lt;&gt;"",VLOOKUP(Tabelle_ExterneDaten_113[[#This Row],[LegDataIdLU]],LegDataIdLookup,2,FALSE),"")</f>
        <v>7</v>
      </c>
      <c r="Q8" s="2" t="str">
        <f>IF(Tabelle_ExterneDaten_113[[#This Row],[CalendarLU]]&lt;&gt;"",VLOOKUP(Tabelle_ExterneDaten_113[[#This Row],[CalendarLU]],CalendarLookup,2,FALSE),"")</f>
        <v>TARGET</v>
      </c>
      <c r="R8" s="2" t="str">
        <f>IF(Tabelle_ExterneDaten_113[[#This Row],[ConventionLU]]&lt;&gt;"",VLOOKUP(Tabelle_ExterneDaten_113[[#This Row],[ConventionLU]],ConventionLookup,2,FALSE),"")</f>
        <v>MF</v>
      </c>
      <c r="S8" s="2" t="str">
        <f>IF(Tabelle_ExterneDaten_113[[#This Row],[TermConventionLU]]&lt;&gt;"",VLOOKUP(Tabelle_ExterneDaten_113[[#This Row],[TermConventionLU]],TermConventionLookup,2,FALSE),"")</f>
        <v>MF</v>
      </c>
      <c r="T8" s="2" t="str">
        <f>IF(Tabelle_ExterneDaten_113[[#This Row],[RuleNameLU]]&lt;&gt;"",VLOOKUP(Tabelle_ExterneDaten_113[[#This Row],[RuleNameLU]],RuleNameLookup,2,FALSE),"")</f>
        <v>Backward</v>
      </c>
      <c r="U8" s="2" t="str">
        <f>IF(Tabelle_ExterneDaten_113[[#This Row],[EndOfMonthLU]]&lt;&gt;"",VLOOKUP(Tabelle_ExterneDaten_113[[#This Row],[EndOfMonthLU]],EndOfMonthLookup,2,FALSE),"")</f>
        <v/>
      </c>
    </row>
    <row r="9" spans="1:21" x14ac:dyDescent="0.25">
      <c r="B9" s="2">
        <v>7</v>
      </c>
      <c r="C9" s="2"/>
      <c r="D9" s="2" t="s">
        <v>286</v>
      </c>
      <c r="E9" s="2" t="s">
        <v>2000</v>
      </c>
      <c r="F9" s="2" t="s">
        <v>334</v>
      </c>
      <c r="G9" s="2" t="s">
        <v>70</v>
      </c>
      <c r="H9" s="2" t="s">
        <v>155</v>
      </c>
      <c r="I9" s="2" t="s">
        <v>93</v>
      </c>
      <c r="J9" s="2" t="s">
        <v>93</v>
      </c>
      <c r="K9" s="2" t="s">
        <v>158</v>
      </c>
      <c r="L9" s="2"/>
      <c r="M9" s="2"/>
      <c r="N9" s="2"/>
      <c r="O9" s="2" t="str">
        <f>IF(Tabelle_ExterneDaten_113[[#This Row],[TradeActionIdLU]]&lt;&gt;"",VLOOKUP(Tabelle_ExterneDaten_113[[#This Row],[TradeActionIdLU]],TradeActionIdLookup,2,FALSE),"")</f>
        <v/>
      </c>
      <c r="P9" s="2">
        <f>IF(Tabelle_ExterneDaten_113[[#This Row],[LegDataIdLU]]&lt;&gt;"",VLOOKUP(Tabelle_ExterneDaten_113[[#This Row],[LegDataIdLU]],LegDataIdLookup,2,FALSE),"")</f>
        <v>8</v>
      </c>
      <c r="Q9" s="2" t="str">
        <f>IF(Tabelle_ExterneDaten_113[[#This Row],[CalendarLU]]&lt;&gt;"",VLOOKUP(Tabelle_ExterneDaten_113[[#This Row],[CalendarLU]],CalendarLookup,2,FALSE),"")</f>
        <v>TARGET</v>
      </c>
      <c r="R9" s="2" t="str">
        <f>IF(Tabelle_ExterneDaten_113[[#This Row],[ConventionLU]]&lt;&gt;"",VLOOKUP(Tabelle_ExterneDaten_113[[#This Row],[ConventionLU]],ConventionLookup,2,FALSE),"")</f>
        <v>F</v>
      </c>
      <c r="S9" s="2" t="str">
        <f>IF(Tabelle_ExterneDaten_113[[#This Row],[TermConventionLU]]&lt;&gt;"",VLOOKUP(Tabelle_ExterneDaten_113[[#This Row],[TermConventionLU]],TermConventionLookup,2,FALSE),"")</f>
        <v>F</v>
      </c>
      <c r="T9" s="2" t="str">
        <f>IF(Tabelle_ExterneDaten_113[[#This Row],[RuleNameLU]]&lt;&gt;"",VLOOKUP(Tabelle_ExterneDaten_113[[#This Row],[RuleNameLU]],RuleNameLookup,2,FALSE),"")</f>
        <v>Backward</v>
      </c>
      <c r="U9" s="2" t="str">
        <f>IF(Tabelle_ExterneDaten_113[[#This Row],[EndOfMonthLU]]&lt;&gt;"",VLOOKUP(Tabelle_ExterneDaten_113[[#This Row],[EndOfMonthLU]],EndOfMonthLookup,2,FALSE),"")</f>
        <v/>
      </c>
    </row>
    <row r="10" spans="1:21" x14ac:dyDescent="0.25">
      <c r="B10" s="2">
        <v>8</v>
      </c>
      <c r="C10" s="2"/>
      <c r="D10" s="2" t="s">
        <v>275</v>
      </c>
      <c r="E10" s="2" t="s">
        <v>2001</v>
      </c>
      <c r="F10" s="2" t="s">
        <v>2002</v>
      </c>
      <c r="G10" s="2" t="s">
        <v>170</v>
      </c>
      <c r="H10" s="2" t="s">
        <v>1969</v>
      </c>
      <c r="I10" s="2" t="s">
        <v>95</v>
      </c>
      <c r="J10" s="2" t="s">
        <v>95</v>
      </c>
      <c r="K10" s="2" t="s">
        <v>158</v>
      </c>
      <c r="L10" s="2"/>
      <c r="M10" s="2"/>
      <c r="N10" s="2"/>
      <c r="O10" s="2" t="str">
        <f>IF(Tabelle_ExterneDaten_113[[#This Row],[TradeActionIdLU]]&lt;&gt;"",VLOOKUP(Tabelle_ExterneDaten_113[[#This Row],[TradeActionIdLU]],TradeActionIdLookup,2,FALSE),"")</f>
        <v/>
      </c>
      <c r="P10" s="2">
        <f>IF(Tabelle_ExterneDaten_113[[#This Row],[LegDataIdLU]]&lt;&gt;"",VLOOKUP(Tabelle_ExterneDaten_113[[#This Row],[LegDataIdLU]],LegDataIdLookup,2,FALSE),"")</f>
        <v>9</v>
      </c>
      <c r="Q10" s="2" t="str">
        <f>IF(Tabelle_ExterneDaten_113[[#This Row],[CalendarLU]]&lt;&gt;"",VLOOKUP(Tabelle_ExterneDaten_113[[#This Row],[CalendarLU]],CalendarLookup,2,FALSE),"")</f>
        <v>TARGET,UK</v>
      </c>
      <c r="R10" s="2" t="str">
        <f>IF(Tabelle_ExterneDaten_113[[#This Row],[ConventionLU]]&lt;&gt;"",VLOOKUP(Tabelle_ExterneDaten_113[[#This Row],[ConventionLU]],ConventionLookup,2,FALSE),"")</f>
        <v>MF</v>
      </c>
      <c r="S10" s="2" t="str">
        <f>IF(Tabelle_ExterneDaten_113[[#This Row],[TermConventionLU]]&lt;&gt;"",VLOOKUP(Tabelle_ExterneDaten_113[[#This Row],[TermConventionLU]],TermConventionLookup,2,FALSE),"")</f>
        <v>MF</v>
      </c>
      <c r="T10" s="2" t="str">
        <f>IF(Tabelle_ExterneDaten_113[[#This Row],[RuleNameLU]]&lt;&gt;"",VLOOKUP(Tabelle_ExterneDaten_113[[#This Row],[RuleNameLU]],RuleNameLookup,2,FALSE),"")</f>
        <v>Backward</v>
      </c>
      <c r="U10" s="2" t="str">
        <f>IF(Tabelle_ExterneDaten_113[[#This Row],[EndOfMonthLU]]&lt;&gt;"",VLOOKUP(Tabelle_ExterneDaten_113[[#This Row],[EndOfMonthLU]],EndOfMonthLookup,2,FALSE),"")</f>
        <v/>
      </c>
    </row>
    <row r="11" spans="1:21" x14ac:dyDescent="0.25">
      <c r="B11" s="2">
        <v>9</v>
      </c>
      <c r="C11" s="2"/>
      <c r="D11" s="2" t="s">
        <v>276</v>
      </c>
      <c r="E11" s="2" t="s">
        <v>2001</v>
      </c>
      <c r="F11" s="2" t="s">
        <v>2002</v>
      </c>
      <c r="G11" s="2" t="s">
        <v>70</v>
      </c>
      <c r="H11" s="2" t="s">
        <v>1969</v>
      </c>
      <c r="I11" s="2" t="s">
        <v>593</v>
      </c>
      <c r="J11" s="2" t="s">
        <v>593</v>
      </c>
      <c r="K11" s="2" t="s">
        <v>158</v>
      </c>
      <c r="L11" s="2"/>
      <c r="M11" s="2"/>
      <c r="N11" s="2"/>
      <c r="O11" s="2" t="str">
        <f>IF(Tabelle_ExterneDaten_113[[#This Row],[TradeActionIdLU]]&lt;&gt;"",VLOOKUP(Tabelle_ExterneDaten_113[[#This Row],[TradeActionIdLU]],TradeActionIdLookup,2,FALSE),"")</f>
        <v/>
      </c>
      <c r="P11" s="2">
        <f>IF(Tabelle_ExterneDaten_113[[#This Row],[LegDataIdLU]]&lt;&gt;"",VLOOKUP(Tabelle_ExterneDaten_113[[#This Row],[LegDataIdLU]],LegDataIdLookup,2,FALSE),"")</f>
        <v>10</v>
      </c>
      <c r="Q11" s="2" t="str">
        <f>IF(Tabelle_ExterneDaten_113[[#This Row],[CalendarLU]]&lt;&gt;"",VLOOKUP(Tabelle_ExterneDaten_113[[#This Row],[CalendarLU]],CalendarLookup,2,FALSE),"")</f>
        <v>TARGET,UK</v>
      </c>
      <c r="R11" s="2" t="str">
        <f>IF(Tabelle_ExterneDaten_113[[#This Row],[ConventionLU]]&lt;&gt;"",VLOOKUP(Tabelle_ExterneDaten_113[[#This Row],[ConventionLU]],ConventionLookup,2,FALSE),"")</f>
        <v>U</v>
      </c>
      <c r="S11" s="2" t="str">
        <f>IF(Tabelle_ExterneDaten_113[[#This Row],[TermConventionLU]]&lt;&gt;"",VLOOKUP(Tabelle_ExterneDaten_113[[#This Row],[TermConventionLU]],TermConventionLookup,2,FALSE),"")</f>
        <v>U</v>
      </c>
      <c r="T11" s="2" t="str">
        <f>IF(Tabelle_ExterneDaten_113[[#This Row],[RuleNameLU]]&lt;&gt;"",VLOOKUP(Tabelle_ExterneDaten_113[[#This Row],[RuleNameLU]],RuleNameLookup,2,FALSE),"")</f>
        <v>Backward</v>
      </c>
      <c r="U11" s="2" t="str">
        <f>IF(Tabelle_ExterneDaten_113[[#This Row],[EndOfMonthLU]]&lt;&gt;"",VLOOKUP(Tabelle_ExterneDaten_113[[#This Row],[EndOfMonthLU]],EndOfMonthLookup,2,FALSE),"")</f>
        <v/>
      </c>
    </row>
    <row r="12" spans="1:21" x14ac:dyDescent="0.25">
      <c r="B12" s="2">
        <v>10</v>
      </c>
      <c r="C12" s="2"/>
      <c r="D12" s="2" t="s">
        <v>213</v>
      </c>
      <c r="E12" s="2" t="s">
        <v>2003</v>
      </c>
      <c r="F12" s="2" t="s">
        <v>2004</v>
      </c>
      <c r="G12" s="2" t="s">
        <v>70</v>
      </c>
      <c r="H12" s="2" t="s">
        <v>155</v>
      </c>
      <c r="I12" s="2" t="s">
        <v>593</v>
      </c>
      <c r="J12" s="2" t="s">
        <v>593</v>
      </c>
      <c r="K12" s="2" t="s">
        <v>158</v>
      </c>
      <c r="L12" s="2"/>
      <c r="M12" s="2"/>
      <c r="N12" s="2"/>
      <c r="O12" s="2" t="str">
        <f>IF(Tabelle_ExterneDaten_113[[#This Row],[TradeActionIdLU]]&lt;&gt;"",VLOOKUP(Tabelle_ExterneDaten_113[[#This Row],[TradeActionIdLU]],TradeActionIdLookup,2,FALSE),"")</f>
        <v/>
      </c>
      <c r="P12" s="2">
        <f>IF(Tabelle_ExterneDaten_113[[#This Row],[LegDataIdLU]]&lt;&gt;"",VLOOKUP(Tabelle_ExterneDaten_113[[#This Row],[LegDataIdLU]],LegDataIdLookup,2,FALSE),"")</f>
        <v>11</v>
      </c>
      <c r="Q12" s="2" t="str">
        <f>IF(Tabelle_ExterneDaten_113[[#This Row],[CalendarLU]]&lt;&gt;"",VLOOKUP(Tabelle_ExterneDaten_113[[#This Row],[CalendarLU]],CalendarLookup,2,FALSE),"")</f>
        <v>TARGET</v>
      </c>
      <c r="R12" s="2" t="str">
        <f>IF(Tabelle_ExterneDaten_113[[#This Row],[ConventionLU]]&lt;&gt;"",VLOOKUP(Tabelle_ExterneDaten_113[[#This Row],[ConventionLU]],ConventionLookup,2,FALSE),"")</f>
        <v>U</v>
      </c>
      <c r="S12" s="2" t="str">
        <f>IF(Tabelle_ExterneDaten_113[[#This Row],[TermConventionLU]]&lt;&gt;"",VLOOKUP(Tabelle_ExterneDaten_113[[#This Row],[TermConventionLU]],TermConventionLookup,2,FALSE),"")</f>
        <v>U</v>
      </c>
      <c r="T12" s="2" t="str">
        <f>IF(Tabelle_ExterneDaten_113[[#This Row],[RuleNameLU]]&lt;&gt;"",VLOOKUP(Tabelle_ExterneDaten_113[[#This Row],[RuleNameLU]],RuleNameLookup,2,FALSE),"")</f>
        <v>Backward</v>
      </c>
      <c r="U12" s="2" t="str">
        <f>IF(Tabelle_ExterneDaten_113[[#This Row],[EndOfMonthLU]]&lt;&gt;"",VLOOKUP(Tabelle_ExterneDaten_113[[#This Row],[EndOfMonthLU]],EndOfMonthLookup,2,FALSE),"")</f>
        <v/>
      </c>
    </row>
    <row r="13" spans="1:21" x14ac:dyDescent="0.25">
      <c r="B13" s="2">
        <v>11</v>
      </c>
      <c r="C13" s="2"/>
      <c r="D13" s="2" t="s">
        <v>214</v>
      </c>
      <c r="E13" s="2" t="s">
        <v>2003</v>
      </c>
      <c r="F13" s="2" t="s">
        <v>2004</v>
      </c>
      <c r="G13" s="2" t="s">
        <v>170</v>
      </c>
      <c r="H13" s="2" t="s">
        <v>155</v>
      </c>
      <c r="I13" s="2" t="s">
        <v>593</v>
      </c>
      <c r="J13" s="2" t="s">
        <v>593</v>
      </c>
      <c r="K13" s="2" t="s">
        <v>158</v>
      </c>
      <c r="L13" s="2"/>
      <c r="M13" s="2"/>
      <c r="N13" s="2"/>
      <c r="O13" s="2" t="str">
        <f>IF(Tabelle_ExterneDaten_113[[#This Row],[TradeActionIdLU]]&lt;&gt;"",VLOOKUP(Tabelle_ExterneDaten_113[[#This Row],[TradeActionIdLU]],TradeActionIdLookup,2,FALSE),"")</f>
        <v/>
      </c>
      <c r="P13" s="2">
        <f>IF(Tabelle_ExterneDaten_113[[#This Row],[LegDataIdLU]]&lt;&gt;"",VLOOKUP(Tabelle_ExterneDaten_113[[#This Row],[LegDataIdLU]],LegDataIdLookup,2,FALSE),"")</f>
        <v>12</v>
      </c>
      <c r="Q13" s="2" t="str">
        <f>IF(Tabelle_ExterneDaten_113[[#This Row],[CalendarLU]]&lt;&gt;"",VLOOKUP(Tabelle_ExterneDaten_113[[#This Row],[CalendarLU]],CalendarLookup,2,FALSE),"")</f>
        <v>TARGET</v>
      </c>
      <c r="R13" s="2" t="str">
        <f>IF(Tabelle_ExterneDaten_113[[#This Row],[ConventionLU]]&lt;&gt;"",VLOOKUP(Tabelle_ExterneDaten_113[[#This Row],[ConventionLU]],ConventionLookup,2,FALSE),"")</f>
        <v>U</v>
      </c>
      <c r="S13" s="2" t="str">
        <f>IF(Tabelle_ExterneDaten_113[[#This Row],[TermConventionLU]]&lt;&gt;"",VLOOKUP(Tabelle_ExterneDaten_113[[#This Row],[TermConventionLU]],TermConventionLookup,2,FALSE),"")</f>
        <v>U</v>
      </c>
      <c r="T13" s="2" t="str">
        <f>IF(Tabelle_ExterneDaten_113[[#This Row],[RuleNameLU]]&lt;&gt;"",VLOOKUP(Tabelle_ExterneDaten_113[[#This Row],[RuleNameLU]],RuleNameLookup,2,FALSE),"")</f>
        <v>Backward</v>
      </c>
      <c r="U13" s="2" t="str">
        <f>IF(Tabelle_ExterneDaten_113[[#This Row],[EndOfMonthLU]]&lt;&gt;"",VLOOKUP(Tabelle_ExterneDaten_113[[#This Row],[EndOfMonthLU]],EndOfMonthLookup,2,FALSE),"")</f>
        <v/>
      </c>
    </row>
    <row r="14" spans="1:21" x14ac:dyDescent="0.25">
      <c r="B14" s="2">
        <v>12</v>
      </c>
      <c r="C14" s="2"/>
      <c r="D14" s="2" t="s">
        <v>215</v>
      </c>
      <c r="E14" s="2" t="s">
        <v>2003</v>
      </c>
      <c r="F14" s="2" t="s">
        <v>2004</v>
      </c>
      <c r="G14" s="2" t="s">
        <v>70</v>
      </c>
      <c r="H14" s="2" t="s">
        <v>155</v>
      </c>
      <c r="I14" s="2" t="s">
        <v>593</v>
      </c>
      <c r="J14" s="2" t="s">
        <v>593</v>
      </c>
      <c r="K14" s="2" t="s">
        <v>158</v>
      </c>
      <c r="L14" s="2"/>
      <c r="M14" s="2"/>
      <c r="N14" s="2"/>
      <c r="O14" s="2" t="str">
        <f>IF(Tabelle_ExterneDaten_113[[#This Row],[TradeActionIdLU]]&lt;&gt;"",VLOOKUP(Tabelle_ExterneDaten_113[[#This Row],[TradeActionIdLU]],TradeActionIdLookup,2,FALSE),"")</f>
        <v/>
      </c>
      <c r="P14" s="2">
        <f>IF(Tabelle_ExterneDaten_113[[#This Row],[LegDataIdLU]]&lt;&gt;"",VLOOKUP(Tabelle_ExterneDaten_113[[#This Row],[LegDataIdLU]],LegDataIdLookup,2,FALSE),"")</f>
        <v>13</v>
      </c>
      <c r="Q14" s="2" t="str">
        <f>IF(Tabelle_ExterneDaten_113[[#This Row],[CalendarLU]]&lt;&gt;"",VLOOKUP(Tabelle_ExterneDaten_113[[#This Row],[CalendarLU]],CalendarLookup,2,FALSE),"")</f>
        <v>TARGET</v>
      </c>
      <c r="R14" s="2" t="str">
        <f>IF(Tabelle_ExterneDaten_113[[#This Row],[ConventionLU]]&lt;&gt;"",VLOOKUP(Tabelle_ExterneDaten_113[[#This Row],[ConventionLU]],ConventionLookup,2,FALSE),"")</f>
        <v>U</v>
      </c>
      <c r="S14" s="2" t="str">
        <f>IF(Tabelle_ExterneDaten_113[[#This Row],[TermConventionLU]]&lt;&gt;"",VLOOKUP(Tabelle_ExterneDaten_113[[#This Row],[TermConventionLU]],TermConventionLookup,2,FALSE),"")</f>
        <v>U</v>
      </c>
      <c r="T14" s="2" t="str">
        <f>IF(Tabelle_ExterneDaten_113[[#This Row],[RuleNameLU]]&lt;&gt;"",VLOOKUP(Tabelle_ExterneDaten_113[[#This Row],[RuleNameLU]],RuleNameLookup,2,FALSE),"")</f>
        <v>Backward</v>
      </c>
      <c r="U14" s="2" t="str">
        <f>IF(Tabelle_ExterneDaten_113[[#This Row],[EndOfMonthLU]]&lt;&gt;"",VLOOKUP(Tabelle_ExterneDaten_113[[#This Row],[EndOfMonthLU]],EndOfMonthLookup,2,FALSE),"")</f>
        <v/>
      </c>
    </row>
    <row r="15" spans="1:21" x14ac:dyDescent="0.25">
      <c r="B15" s="2">
        <v>13</v>
      </c>
      <c r="C15" s="2"/>
      <c r="D15" s="2" t="s">
        <v>216</v>
      </c>
      <c r="E15" s="2" t="s">
        <v>2003</v>
      </c>
      <c r="F15" s="2" t="s">
        <v>2004</v>
      </c>
      <c r="G15" s="2" t="s">
        <v>170</v>
      </c>
      <c r="H15" s="2" t="s">
        <v>155</v>
      </c>
      <c r="I15" s="2" t="s">
        <v>593</v>
      </c>
      <c r="J15" s="2" t="s">
        <v>593</v>
      </c>
      <c r="K15" s="2" t="s">
        <v>158</v>
      </c>
      <c r="L15" s="2"/>
      <c r="M15" s="2"/>
      <c r="N15" s="2"/>
      <c r="O15" s="2" t="str">
        <f>IF(Tabelle_ExterneDaten_113[[#This Row],[TradeActionIdLU]]&lt;&gt;"",VLOOKUP(Tabelle_ExterneDaten_113[[#This Row],[TradeActionIdLU]],TradeActionIdLookup,2,FALSE),"")</f>
        <v/>
      </c>
      <c r="P15" s="2">
        <f>IF(Tabelle_ExterneDaten_113[[#This Row],[LegDataIdLU]]&lt;&gt;"",VLOOKUP(Tabelle_ExterneDaten_113[[#This Row],[LegDataIdLU]],LegDataIdLookup,2,FALSE),"")</f>
        <v>14</v>
      </c>
      <c r="Q15" s="2" t="str">
        <f>IF(Tabelle_ExterneDaten_113[[#This Row],[CalendarLU]]&lt;&gt;"",VLOOKUP(Tabelle_ExterneDaten_113[[#This Row],[CalendarLU]],CalendarLookup,2,FALSE),"")</f>
        <v>TARGET</v>
      </c>
      <c r="R15" s="2" t="str">
        <f>IF(Tabelle_ExterneDaten_113[[#This Row],[ConventionLU]]&lt;&gt;"",VLOOKUP(Tabelle_ExterneDaten_113[[#This Row],[ConventionLU]],ConventionLookup,2,FALSE),"")</f>
        <v>U</v>
      </c>
      <c r="S15" s="2" t="str">
        <f>IF(Tabelle_ExterneDaten_113[[#This Row],[TermConventionLU]]&lt;&gt;"",VLOOKUP(Tabelle_ExterneDaten_113[[#This Row],[TermConventionLU]],TermConventionLookup,2,FALSE),"")</f>
        <v>U</v>
      </c>
      <c r="T15" s="2" t="str">
        <f>IF(Tabelle_ExterneDaten_113[[#This Row],[RuleNameLU]]&lt;&gt;"",VLOOKUP(Tabelle_ExterneDaten_113[[#This Row],[RuleNameLU]],RuleNameLookup,2,FALSE),"")</f>
        <v>Backward</v>
      </c>
      <c r="U15" s="2" t="str">
        <f>IF(Tabelle_ExterneDaten_113[[#This Row],[EndOfMonthLU]]&lt;&gt;"",VLOOKUP(Tabelle_ExterneDaten_113[[#This Row],[EndOfMonthLU]],EndOfMonthLookup,2,FALSE),"")</f>
        <v/>
      </c>
    </row>
    <row r="16" spans="1:21" x14ac:dyDescent="0.25">
      <c r="B16" s="2">
        <v>14</v>
      </c>
      <c r="C16" s="2"/>
      <c r="D16" s="2" t="s">
        <v>217</v>
      </c>
      <c r="E16" s="2" t="s">
        <v>2005</v>
      </c>
      <c r="F16" s="2" t="s">
        <v>2006</v>
      </c>
      <c r="G16" s="2" t="s">
        <v>170</v>
      </c>
      <c r="H16" s="2" t="s">
        <v>155</v>
      </c>
      <c r="I16" s="2" t="s">
        <v>593</v>
      </c>
      <c r="J16" s="2" t="s">
        <v>593</v>
      </c>
      <c r="K16" s="2" t="s">
        <v>158</v>
      </c>
      <c r="L16" s="2"/>
      <c r="M16" s="2"/>
      <c r="N16" s="2"/>
      <c r="O16" s="2" t="str">
        <f>IF(Tabelle_ExterneDaten_113[[#This Row],[TradeActionIdLU]]&lt;&gt;"",VLOOKUP(Tabelle_ExterneDaten_113[[#This Row],[TradeActionIdLU]],TradeActionIdLookup,2,FALSE),"")</f>
        <v/>
      </c>
      <c r="P16" s="2">
        <f>IF(Tabelle_ExterneDaten_113[[#This Row],[LegDataIdLU]]&lt;&gt;"",VLOOKUP(Tabelle_ExterneDaten_113[[#This Row],[LegDataIdLU]],LegDataIdLookup,2,FALSE),"")</f>
        <v>15</v>
      </c>
      <c r="Q16" s="2" t="str">
        <f>IF(Tabelle_ExterneDaten_113[[#This Row],[CalendarLU]]&lt;&gt;"",VLOOKUP(Tabelle_ExterneDaten_113[[#This Row],[CalendarLU]],CalendarLookup,2,FALSE),"")</f>
        <v>TARGET</v>
      </c>
      <c r="R16" s="2" t="str">
        <f>IF(Tabelle_ExterneDaten_113[[#This Row],[ConventionLU]]&lt;&gt;"",VLOOKUP(Tabelle_ExterneDaten_113[[#This Row],[ConventionLU]],ConventionLookup,2,FALSE),"")</f>
        <v>U</v>
      </c>
      <c r="S16" s="2" t="str">
        <f>IF(Tabelle_ExterneDaten_113[[#This Row],[TermConventionLU]]&lt;&gt;"",VLOOKUP(Tabelle_ExterneDaten_113[[#This Row],[TermConventionLU]],TermConventionLookup,2,FALSE),"")</f>
        <v>U</v>
      </c>
      <c r="T16" s="2" t="str">
        <f>IF(Tabelle_ExterneDaten_113[[#This Row],[RuleNameLU]]&lt;&gt;"",VLOOKUP(Tabelle_ExterneDaten_113[[#This Row],[RuleNameLU]],RuleNameLookup,2,FALSE),"")</f>
        <v>Backward</v>
      </c>
      <c r="U16" s="2" t="str">
        <f>IF(Tabelle_ExterneDaten_113[[#This Row],[EndOfMonthLU]]&lt;&gt;"",VLOOKUP(Tabelle_ExterneDaten_113[[#This Row],[EndOfMonthLU]],EndOfMonthLookup,2,FALSE),"")</f>
        <v/>
      </c>
    </row>
    <row r="17" spans="2:21" x14ac:dyDescent="0.25">
      <c r="B17" s="2">
        <v>15</v>
      </c>
      <c r="C17" s="2"/>
      <c r="D17" s="2" t="s">
        <v>218</v>
      </c>
      <c r="E17" s="2" t="s">
        <v>2005</v>
      </c>
      <c r="F17" s="2" t="s">
        <v>2006</v>
      </c>
      <c r="G17" s="2" t="s">
        <v>70</v>
      </c>
      <c r="H17" s="2" t="s">
        <v>155</v>
      </c>
      <c r="I17" s="2" t="s">
        <v>593</v>
      </c>
      <c r="J17" s="2" t="s">
        <v>593</v>
      </c>
      <c r="K17" s="2" t="s">
        <v>158</v>
      </c>
      <c r="L17" s="2"/>
      <c r="M17" s="2"/>
      <c r="N17" s="2"/>
      <c r="O17" s="2" t="str">
        <f>IF(Tabelle_ExterneDaten_113[[#This Row],[TradeActionIdLU]]&lt;&gt;"",VLOOKUP(Tabelle_ExterneDaten_113[[#This Row],[TradeActionIdLU]],TradeActionIdLookup,2,FALSE),"")</f>
        <v/>
      </c>
      <c r="P17" s="2">
        <f>IF(Tabelle_ExterneDaten_113[[#This Row],[LegDataIdLU]]&lt;&gt;"",VLOOKUP(Tabelle_ExterneDaten_113[[#This Row],[LegDataIdLU]],LegDataIdLookup,2,FALSE),"")</f>
        <v>16</v>
      </c>
      <c r="Q17" s="2" t="str">
        <f>IF(Tabelle_ExterneDaten_113[[#This Row],[CalendarLU]]&lt;&gt;"",VLOOKUP(Tabelle_ExterneDaten_113[[#This Row],[CalendarLU]],CalendarLookup,2,FALSE),"")</f>
        <v>TARGET</v>
      </c>
      <c r="R17" s="2" t="str">
        <f>IF(Tabelle_ExterneDaten_113[[#This Row],[ConventionLU]]&lt;&gt;"",VLOOKUP(Tabelle_ExterneDaten_113[[#This Row],[ConventionLU]],ConventionLookup,2,FALSE),"")</f>
        <v>U</v>
      </c>
      <c r="S17" s="2" t="str">
        <f>IF(Tabelle_ExterneDaten_113[[#This Row],[TermConventionLU]]&lt;&gt;"",VLOOKUP(Tabelle_ExterneDaten_113[[#This Row],[TermConventionLU]],TermConventionLookup,2,FALSE),"")</f>
        <v>U</v>
      </c>
      <c r="T17" s="2" t="str">
        <f>IF(Tabelle_ExterneDaten_113[[#This Row],[RuleNameLU]]&lt;&gt;"",VLOOKUP(Tabelle_ExterneDaten_113[[#This Row],[RuleNameLU]],RuleNameLookup,2,FALSE),"")</f>
        <v>Backward</v>
      </c>
      <c r="U17" s="2" t="str">
        <f>IF(Tabelle_ExterneDaten_113[[#This Row],[EndOfMonthLU]]&lt;&gt;"",VLOOKUP(Tabelle_ExterneDaten_113[[#This Row],[EndOfMonthLU]],EndOfMonthLookup,2,FALSE),"")</f>
        <v/>
      </c>
    </row>
    <row r="18" spans="2:21" x14ac:dyDescent="0.25">
      <c r="B18" s="2">
        <v>16</v>
      </c>
      <c r="C18" s="2"/>
      <c r="D18" s="2" t="s">
        <v>241</v>
      </c>
      <c r="E18" s="2" t="s">
        <v>2007</v>
      </c>
      <c r="F18" s="2" t="s">
        <v>2008</v>
      </c>
      <c r="G18" s="2" t="s">
        <v>170</v>
      </c>
      <c r="H18" s="2" t="s">
        <v>155</v>
      </c>
      <c r="I18" s="2" t="s">
        <v>95</v>
      </c>
      <c r="J18" s="2" t="s">
        <v>95</v>
      </c>
      <c r="K18" s="2" t="s">
        <v>158</v>
      </c>
      <c r="L18" s="2"/>
      <c r="M18" s="2"/>
      <c r="N18" s="2"/>
      <c r="O18" s="2" t="str">
        <f>IF(Tabelle_ExterneDaten_113[[#This Row],[TradeActionIdLU]]&lt;&gt;"",VLOOKUP(Tabelle_ExterneDaten_113[[#This Row],[TradeActionIdLU]],TradeActionIdLookup,2,FALSE),"")</f>
        <v/>
      </c>
      <c r="P18" s="2">
        <f>IF(Tabelle_ExterneDaten_113[[#This Row],[LegDataIdLU]]&lt;&gt;"",VLOOKUP(Tabelle_ExterneDaten_113[[#This Row],[LegDataIdLU]],LegDataIdLookup,2,FALSE),"")</f>
        <v>17</v>
      </c>
      <c r="Q18" s="2" t="str">
        <f>IF(Tabelle_ExterneDaten_113[[#This Row],[CalendarLU]]&lt;&gt;"",VLOOKUP(Tabelle_ExterneDaten_113[[#This Row],[CalendarLU]],CalendarLookup,2,FALSE),"")</f>
        <v>TARGET</v>
      </c>
      <c r="R18" s="2" t="str">
        <f>IF(Tabelle_ExterneDaten_113[[#This Row],[ConventionLU]]&lt;&gt;"",VLOOKUP(Tabelle_ExterneDaten_113[[#This Row],[ConventionLU]],ConventionLookup,2,FALSE),"")</f>
        <v>MF</v>
      </c>
      <c r="S18" s="2" t="str">
        <f>IF(Tabelle_ExterneDaten_113[[#This Row],[TermConventionLU]]&lt;&gt;"",VLOOKUP(Tabelle_ExterneDaten_113[[#This Row],[TermConventionLU]],TermConventionLookup,2,FALSE),"")</f>
        <v>MF</v>
      </c>
      <c r="T18" s="2" t="str">
        <f>IF(Tabelle_ExterneDaten_113[[#This Row],[RuleNameLU]]&lt;&gt;"",VLOOKUP(Tabelle_ExterneDaten_113[[#This Row],[RuleNameLU]],RuleNameLookup,2,FALSE),"")</f>
        <v>Backward</v>
      </c>
      <c r="U18" s="2" t="str">
        <f>IF(Tabelle_ExterneDaten_113[[#This Row],[EndOfMonthLU]]&lt;&gt;"",VLOOKUP(Tabelle_ExterneDaten_113[[#This Row],[EndOfMonthLU]],EndOfMonthLookup,2,FALSE),"")</f>
        <v/>
      </c>
    </row>
    <row r="19" spans="2:21" x14ac:dyDescent="0.25">
      <c r="B19" s="2">
        <v>17</v>
      </c>
      <c r="C19" s="2"/>
      <c r="D19" s="2" t="s">
        <v>242</v>
      </c>
      <c r="E19" s="2" t="s">
        <v>2007</v>
      </c>
      <c r="F19" s="2" t="s">
        <v>2008</v>
      </c>
      <c r="G19" s="2" t="s">
        <v>70</v>
      </c>
      <c r="H19" s="2" t="s">
        <v>155</v>
      </c>
      <c r="I19" s="2" t="s">
        <v>93</v>
      </c>
      <c r="J19" s="2" t="s">
        <v>93</v>
      </c>
      <c r="K19" s="2" t="s">
        <v>158</v>
      </c>
      <c r="L19" s="2"/>
      <c r="M19" s="2"/>
      <c r="N19" s="2"/>
      <c r="O19" s="2" t="str">
        <f>IF(Tabelle_ExterneDaten_113[[#This Row],[TradeActionIdLU]]&lt;&gt;"",VLOOKUP(Tabelle_ExterneDaten_113[[#This Row],[TradeActionIdLU]],TradeActionIdLookup,2,FALSE),"")</f>
        <v/>
      </c>
      <c r="P19" s="2">
        <f>IF(Tabelle_ExterneDaten_113[[#This Row],[LegDataIdLU]]&lt;&gt;"",VLOOKUP(Tabelle_ExterneDaten_113[[#This Row],[LegDataIdLU]],LegDataIdLookup,2,FALSE),"")</f>
        <v>18</v>
      </c>
      <c r="Q19" s="2" t="str">
        <f>IF(Tabelle_ExterneDaten_113[[#This Row],[CalendarLU]]&lt;&gt;"",VLOOKUP(Tabelle_ExterneDaten_113[[#This Row],[CalendarLU]],CalendarLookup,2,FALSE),"")</f>
        <v>TARGET</v>
      </c>
      <c r="R19" s="2" t="str">
        <f>IF(Tabelle_ExterneDaten_113[[#This Row],[ConventionLU]]&lt;&gt;"",VLOOKUP(Tabelle_ExterneDaten_113[[#This Row],[ConventionLU]],ConventionLookup,2,FALSE),"")</f>
        <v>F</v>
      </c>
      <c r="S19" s="2" t="str">
        <f>IF(Tabelle_ExterneDaten_113[[#This Row],[TermConventionLU]]&lt;&gt;"",VLOOKUP(Tabelle_ExterneDaten_113[[#This Row],[TermConventionLU]],TermConventionLookup,2,FALSE),"")</f>
        <v>F</v>
      </c>
      <c r="T19" s="2" t="str">
        <f>IF(Tabelle_ExterneDaten_113[[#This Row],[RuleNameLU]]&lt;&gt;"",VLOOKUP(Tabelle_ExterneDaten_113[[#This Row],[RuleNameLU]],RuleNameLookup,2,FALSE),"")</f>
        <v>Backward</v>
      </c>
      <c r="U19" s="2" t="str">
        <f>IF(Tabelle_ExterneDaten_113[[#This Row],[EndOfMonthLU]]&lt;&gt;"",VLOOKUP(Tabelle_ExterneDaten_113[[#This Row],[EndOfMonthLU]],EndOfMonthLookup,2,FALSE),"")</f>
        <v/>
      </c>
    </row>
    <row r="20" spans="2:21" x14ac:dyDescent="0.25">
      <c r="B20" s="2">
        <v>18</v>
      </c>
      <c r="C20" s="2"/>
      <c r="D20" s="2" t="s">
        <v>237</v>
      </c>
      <c r="E20" s="2" t="s">
        <v>2009</v>
      </c>
      <c r="F20" s="2" t="s">
        <v>2010</v>
      </c>
      <c r="G20" s="2" t="s">
        <v>170</v>
      </c>
      <c r="H20" s="2" t="s">
        <v>155</v>
      </c>
      <c r="I20" s="2" t="s">
        <v>95</v>
      </c>
      <c r="J20" s="2" t="s">
        <v>95</v>
      </c>
      <c r="K20" s="2" t="s">
        <v>158</v>
      </c>
      <c r="L20" s="2"/>
      <c r="M20" s="2"/>
      <c r="N20" s="2"/>
      <c r="O20" s="2" t="str">
        <f>IF(Tabelle_ExterneDaten_113[[#This Row],[TradeActionIdLU]]&lt;&gt;"",VLOOKUP(Tabelle_ExterneDaten_113[[#This Row],[TradeActionIdLU]],TradeActionIdLookup,2,FALSE),"")</f>
        <v/>
      </c>
      <c r="P20" s="2">
        <f>IF(Tabelle_ExterneDaten_113[[#This Row],[LegDataIdLU]]&lt;&gt;"",VLOOKUP(Tabelle_ExterneDaten_113[[#This Row],[LegDataIdLU]],LegDataIdLookup,2,FALSE),"")</f>
        <v>19</v>
      </c>
      <c r="Q20" s="2" t="str">
        <f>IF(Tabelle_ExterneDaten_113[[#This Row],[CalendarLU]]&lt;&gt;"",VLOOKUP(Tabelle_ExterneDaten_113[[#This Row],[CalendarLU]],CalendarLookup,2,FALSE),"")</f>
        <v>TARGET</v>
      </c>
      <c r="R20" s="2" t="str">
        <f>IF(Tabelle_ExterneDaten_113[[#This Row],[ConventionLU]]&lt;&gt;"",VLOOKUP(Tabelle_ExterneDaten_113[[#This Row],[ConventionLU]],ConventionLookup,2,FALSE),"")</f>
        <v>MF</v>
      </c>
      <c r="S20" s="2" t="str">
        <f>IF(Tabelle_ExterneDaten_113[[#This Row],[TermConventionLU]]&lt;&gt;"",VLOOKUP(Tabelle_ExterneDaten_113[[#This Row],[TermConventionLU]],TermConventionLookup,2,FALSE),"")</f>
        <v>MF</v>
      </c>
      <c r="T20" s="2" t="str">
        <f>IF(Tabelle_ExterneDaten_113[[#This Row],[RuleNameLU]]&lt;&gt;"",VLOOKUP(Tabelle_ExterneDaten_113[[#This Row],[RuleNameLU]],RuleNameLookup,2,FALSE),"")</f>
        <v>Backward</v>
      </c>
      <c r="U20" s="2" t="str">
        <f>IF(Tabelle_ExterneDaten_113[[#This Row],[EndOfMonthLU]]&lt;&gt;"",VLOOKUP(Tabelle_ExterneDaten_113[[#This Row],[EndOfMonthLU]],EndOfMonthLookup,2,FALSE),"")</f>
        <v/>
      </c>
    </row>
    <row r="21" spans="2:21" x14ac:dyDescent="0.25">
      <c r="B21" s="2">
        <v>19</v>
      </c>
      <c r="C21" s="2"/>
      <c r="D21" s="2" t="s">
        <v>238</v>
      </c>
      <c r="E21" s="2" t="s">
        <v>2009</v>
      </c>
      <c r="F21" s="2" t="s">
        <v>2010</v>
      </c>
      <c r="G21" s="2" t="s">
        <v>70</v>
      </c>
      <c r="H21" s="2" t="s">
        <v>155</v>
      </c>
      <c r="I21" s="2" t="s">
        <v>93</v>
      </c>
      <c r="J21" s="2" t="s">
        <v>93</v>
      </c>
      <c r="K21" s="2" t="s">
        <v>158</v>
      </c>
      <c r="L21" s="2"/>
      <c r="M21" s="2"/>
      <c r="N21" s="2"/>
      <c r="O21" s="2" t="str">
        <f>IF(Tabelle_ExterneDaten_113[[#This Row],[TradeActionIdLU]]&lt;&gt;"",VLOOKUP(Tabelle_ExterneDaten_113[[#This Row],[TradeActionIdLU]],TradeActionIdLookup,2,FALSE),"")</f>
        <v/>
      </c>
      <c r="P21" s="2">
        <f>IF(Tabelle_ExterneDaten_113[[#This Row],[LegDataIdLU]]&lt;&gt;"",VLOOKUP(Tabelle_ExterneDaten_113[[#This Row],[LegDataIdLU]],LegDataIdLookup,2,FALSE),"")</f>
        <v>20</v>
      </c>
      <c r="Q21" s="2" t="str">
        <f>IF(Tabelle_ExterneDaten_113[[#This Row],[CalendarLU]]&lt;&gt;"",VLOOKUP(Tabelle_ExterneDaten_113[[#This Row],[CalendarLU]],CalendarLookup,2,FALSE),"")</f>
        <v>TARGET</v>
      </c>
      <c r="R21" s="2" t="str">
        <f>IF(Tabelle_ExterneDaten_113[[#This Row],[ConventionLU]]&lt;&gt;"",VLOOKUP(Tabelle_ExterneDaten_113[[#This Row],[ConventionLU]],ConventionLookup,2,FALSE),"")</f>
        <v>F</v>
      </c>
      <c r="S21" s="2" t="str">
        <f>IF(Tabelle_ExterneDaten_113[[#This Row],[TermConventionLU]]&lt;&gt;"",VLOOKUP(Tabelle_ExterneDaten_113[[#This Row],[TermConventionLU]],TermConventionLookup,2,FALSE),"")</f>
        <v>F</v>
      </c>
      <c r="T21" s="2" t="str">
        <f>IF(Tabelle_ExterneDaten_113[[#This Row],[RuleNameLU]]&lt;&gt;"",VLOOKUP(Tabelle_ExterneDaten_113[[#This Row],[RuleNameLU]],RuleNameLookup,2,FALSE),"")</f>
        <v>Backward</v>
      </c>
      <c r="U21" s="2" t="str">
        <f>IF(Tabelle_ExterneDaten_113[[#This Row],[EndOfMonthLU]]&lt;&gt;"",VLOOKUP(Tabelle_ExterneDaten_113[[#This Row],[EndOfMonthLU]],EndOfMonthLookup,2,FALSE),"")</f>
        <v/>
      </c>
    </row>
    <row r="22" spans="2:21" x14ac:dyDescent="0.25">
      <c r="B22" s="2">
        <v>20</v>
      </c>
      <c r="C22" s="2"/>
      <c r="D22" s="2" t="s">
        <v>207</v>
      </c>
      <c r="E22" s="2" t="s">
        <v>2011</v>
      </c>
      <c r="F22" s="2" t="s">
        <v>2012</v>
      </c>
      <c r="G22" s="2" t="s">
        <v>70</v>
      </c>
      <c r="H22" s="2" t="s">
        <v>155</v>
      </c>
      <c r="I22" s="2" t="s">
        <v>93</v>
      </c>
      <c r="J22" s="2" t="s">
        <v>93</v>
      </c>
      <c r="K22" s="2" t="s">
        <v>158</v>
      </c>
      <c r="L22" s="2"/>
      <c r="M22" s="2"/>
      <c r="N22" s="2"/>
      <c r="O22" s="2" t="str">
        <f>IF(Tabelle_ExterneDaten_113[[#This Row],[TradeActionIdLU]]&lt;&gt;"",VLOOKUP(Tabelle_ExterneDaten_113[[#This Row],[TradeActionIdLU]],TradeActionIdLookup,2,FALSE),"")</f>
        <v/>
      </c>
      <c r="P22" s="2">
        <f>IF(Tabelle_ExterneDaten_113[[#This Row],[LegDataIdLU]]&lt;&gt;"",VLOOKUP(Tabelle_ExterneDaten_113[[#This Row],[LegDataIdLU]],LegDataIdLookup,2,FALSE),"")</f>
        <v>21</v>
      </c>
      <c r="Q22" s="2" t="str">
        <f>IF(Tabelle_ExterneDaten_113[[#This Row],[CalendarLU]]&lt;&gt;"",VLOOKUP(Tabelle_ExterneDaten_113[[#This Row],[CalendarLU]],CalendarLookup,2,FALSE),"")</f>
        <v>TARGET</v>
      </c>
      <c r="R22" s="2" t="str">
        <f>IF(Tabelle_ExterneDaten_113[[#This Row],[ConventionLU]]&lt;&gt;"",VLOOKUP(Tabelle_ExterneDaten_113[[#This Row],[ConventionLU]],ConventionLookup,2,FALSE),"")</f>
        <v>F</v>
      </c>
      <c r="S22" s="2" t="str">
        <f>IF(Tabelle_ExterneDaten_113[[#This Row],[TermConventionLU]]&lt;&gt;"",VLOOKUP(Tabelle_ExterneDaten_113[[#This Row],[TermConventionLU]],TermConventionLookup,2,FALSE),"")</f>
        <v>F</v>
      </c>
      <c r="T22" s="2" t="str">
        <f>IF(Tabelle_ExterneDaten_113[[#This Row],[RuleNameLU]]&lt;&gt;"",VLOOKUP(Tabelle_ExterneDaten_113[[#This Row],[RuleNameLU]],RuleNameLookup,2,FALSE),"")</f>
        <v>Backward</v>
      </c>
      <c r="U22" s="2" t="str">
        <f>IF(Tabelle_ExterneDaten_113[[#This Row],[EndOfMonthLU]]&lt;&gt;"",VLOOKUP(Tabelle_ExterneDaten_113[[#This Row],[EndOfMonthLU]],EndOfMonthLookup,2,FALSE),"")</f>
        <v/>
      </c>
    </row>
    <row r="23" spans="2:21" x14ac:dyDescent="0.25">
      <c r="B23" s="2">
        <v>21</v>
      </c>
      <c r="C23" s="2"/>
      <c r="D23" s="2" t="s">
        <v>208</v>
      </c>
      <c r="E23" s="2" t="s">
        <v>2011</v>
      </c>
      <c r="F23" s="2" t="s">
        <v>2012</v>
      </c>
      <c r="G23" s="2" t="s">
        <v>70</v>
      </c>
      <c r="H23" s="2" t="s">
        <v>155</v>
      </c>
      <c r="I23" s="2" t="s">
        <v>93</v>
      </c>
      <c r="J23" s="2" t="s">
        <v>93</v>
      </c>
      <c r="K23" s="2" t="s">
        <v>158</v>
      </c>
      <c r="L23" s="2"/>
      <c r="M23" s="2"/>
      <c r="N23" s="2"/>
      <c r="O23" s="2" t="str">
        <f>IF(Tabelle_ExterneDaten_113[[#This Row],[TradeActionIdLU]]&lt;&gt;"",VLOOKUP(Tabelle_ExterneDaten_113[[#This Row],[TradeActionIdLU]],TradeActionIdLookup,2,FALSE),"")</f>
        <v/>
      </c>
      <c r="P23" s="2">
        <f>IF(Tabelle_ExterneDaten_113[[#This Row],[LegDataIdLU]]&lt;&gt;"",VLOOKUP(Tabelle_ExterneDaten_113[[#This Row],[LegDataIdLU]],LegDataIdLookup,2,FALSE),"")</f>
        <v>22</v>
      </c>
      <c r="Q23" s="2" t="str">
        <f>IF(Tabelle_ExterneDaten_113[[#This Row],[CalendarLU]]&lt;&gt;"",VLOOKUP(Tabelle_ExterneDaten_113[[#This Row],[CalendarLU]],CalendarLookup,2,FALSE),"")</f>
        <v>TARGET</v>
      </c>
      <c r="R23" s="2" t="str">
        <f>IF(Tabelle_ExterneDaten_113[[#This Row],[ConventionLU]]&lt;&gt;"",VLOOKUP(Tabelle_ExterneDaten_113[[#This Row],[ConventionLU]],ConventionLookup,2,FALSE),"")</f>
        <v>F</v>
      </c>
      <c r="S23" s="2" t="str">
        <f>IF(Tabelle_ExterneDaten_113[[#This Row],[TermConventionLU]]&lt;&gt;"",VLOOKUP(Tabelle_ExterneDaten_113[[#This Row],[TermConventionLU]],TermConventionLookup,2,FALSE),"")</f>
        <v>F</v>
      </c>
      <c r="T23" s="2" t="str">
        <f>IF(Tabelle_ExterneDaten_113[[#This Row],[RuleNameLU]]&lt;&gt;"",VLOOKUP(Tabelle_ExterneDaten_113[[#This Row],[RuleNameLU]],RuleNameLookup,2,FALSE),"")</f>
        <v>Backward</v>
      </c>
      <c r="U23" s="2" t="str">
        <f>IF(Tabelle_ExterneDaten_113[[#This Row],[EndOfMonthLU]]&lt;&gt;"",VLOOKUP(Tabelle_ExterneDaten_113[[#This Row],[EndOfMonthLU]],EndOfMonthLookup,2,FALSE),"")</f>
        <v/>
      </c>
    </row>
    <row r="24" spans="2:21" x14ac:dyDescent="0.25">
      <c r="B24" s="2">
        <v>22</v>
      </c>
      <c r="C24" s="2"/>
      <c r="D24" s="2" t="s">
        <v>209</v>
      </c>
      <c r="E24" s="2" t="s">
        <v>2013</v>
      </c>
      <c r="F24" s="2" t="s">
        <v>2012</v>
      </c>
      <c r="G24" s="2" t="s">
        <v>70</v>
      </c>
      <c r="H24" s="2" t="s">
        <v>155</v>
      </c>
      <c r="I24" s="2" t="s">
        <v>93</v>
      </c>
      <c r="J24" s="2" t="s">
        <v>93</v>
      </c>
      <c r="K24" s="2" t="s">
        <v>158</v>
      </c>
      <c r="L24" s="2"/>
      <c r="M24" s="2"/>
      <c r="N24" s="2"/>
      <c r="O24" s="2" t="str">
        <f>IF(Tabelle_ExterneDaten_113[[#This Row],[TradeActionIdLU]]&lt;&gt;"",VLOOKUP(Tabelle_ExterneDaten_113[[#This Row],[TradeActionIdLU]],TradeActionIdLookup,2,FALSE),"")</f>
        <v/>
      </c>
      <c r="P24" s="2">
        <f>IF(Tabelle_ExterneDaten_113[[#This Row],[LegDataIdLU]]&lt;&gt;"",VLOOKUP(Tabelle_ExterneDaten_113[[#This Row],[LegDataIdLU]],LegDataIdLookup,2,FALSE),"")</f>
        <v>23</v>
      </c>
      <c r="Q24" s="2" t="str">
        <f>IF(Tabelle_ExterneDaten_113[[#This Row],[CalendarLU]]&lt;&gt;"",VLOOKUP(Tabelle_ExterneDaten_113[[#This Row],[CalendarLU]],CalendarLookup,2,FALSE),"")</f>
        <v>TARGET</v>
      </c>
      <c r="R24" s="2" t="str">
        <f>IF(Tabelle_ExterneDaten_113[[#This Row],[ConventionLU]]&lt;&gt;"",VLOOKUP(Tabelle_ExterneDaten_113[[#This Row],[ConventionLU]],ConventionLookup,2,FALSE),"")</f>
        <v>F</v>
      </c>
      <c r="S24" s="2" t="str">
        <f>IF(Tabelle_ExterneDaten_113[[#This Row],[TermConventionLU]]&lt;&gt;"",VLOOKUP(Tabelle_ExterneDaten_113[[#This Row],[TermConventionLU]],TermConventionLookup,2,FALSE),"")</f>
        <v>F</v>
      </c>
      <c r="T24" s="2" t="str">
        <f>IF(Tabelle_ExterneDaten_113[[#This Row],[RuleNameLU]]&lt;&gt;"",VLOOKUP(Tabelle_ExterneDaten_113[[#This Row],[RuleNameLU]],RuleNameLookup,2,FALSE),"")</f>
        <v>Backward</v>
      </c>
      <c r="U24" s="2" t="str">
        <f>IF(Tabelle_ExterneDaten_113[[#This Row],[EndOfMonthLU]]&lt;&gt;"",VLOOKUP(Tabelle_ExterneDaten_113[[#This Row],[EndOfMonthLU]],EndOfMonthLookup,2,FALSE),"")</f>
        <v/>
      </c>
    </row>
    <row r="25" spans="2:21" x14ac:dyDescent="0.25">
      <c r="B25" s="2">
        <v>23</v>
      </c>
      <c r="C25" s="2"/>
      <c r="D25" s="2" t="s">
        <v>210</v>
      </c>
      <c r="E25" s="2" t="s">
        <v>2013</v>
      </c>
      <c r="F25" s="2" t="s">
        <v>2012</v>
      </c>
      <c r="G25" s="2" t="s">
        <v>70</v>
      </c>
      <c r="H25" s="2" t="s">
        <v>155</v>
      </c>
      <c r="I25" s="2" t="s">
        <v>93</v>
      </c>
      <c r="J25" s="2" t="s">
        <v>93</v>
      </c>
      <c r="K25" s="2" t="s">
        <v>158</v>
      </c>
      <c r="L25" s="2"/>
      <c r="M25" s="2"/>
      <c r="N25" s="2"/>
      <c r="O25" s="2" t="str">
        <f>IF(Tabelle_ExterneDaten_113[[#This Row],[TradeActionIdLU]]&lt;&gt;"",VLOOKUP(Tabelle_ExterneDaten_113[[#This Row],[TradeActionIdLU]],TradeActionIdLookup,2,FALSE),"")</f>
        <v/>
      </c>
      <c r="P25" s="2">
        <f>IF(Tabelle_ExterneDaten_113[[#This Row],[LegDataIdLU]]&lt;&gt;"",VLOOKUP(Tabelle_ExterneDaten_113[[#This Row],[LegDataIdLU]],LegDataIdLookup,2,FALSE),"")</f>
        <v>24</v>
      </c>
      <c r="Q25" s="2" t="str">
        <f>IF(Tabelle_ExterneDaten_113[[#This Row],[CalendarLU]]&lt;&gt;"",VLOOKUP(Tabelle_ExterneDaten_113[[#This Row],[CalendarLU]],CalendarLookup,2,FALSE),"")</f>
        <v>TARGET</v>
      </c>
      <c r="R25" s="2" t="str">
        <f>IF(Tabelle_ExterneDaten_113[[#This Row],[ConventionLU]]&lt;&gt;"",VLOOKUP(Tabelle_ExterneDaten_113[[#This Row],[ConventionLU]],ConventionLookup,2,FALSE),"")</f>
        <v>F</v>
      </c>
      <c r="S25" s="2" t="str">
        <f>IF(Tabelle_ExterneDaten_113[[#This Row],[TermConventionLU]]&lt;&gt;"",VLOOKUP(Tabelle_ExterneDaten_113[[#This Row],[TermConventionLU]],TermConventionLookup,2,FALSE),"")</f>
        <v>F</v>
      </c>
      <c r="T25" s="2" t="str">
        <f>IF(Tabelle_ExterneDaten_113[[#This Row],[RuleNameLU]]&lt;&gt;"",VLOOKUP(Tabelle_ExterneDaten_113[[#This Row],[RuleNameLU]],RuleNameLookup,2,FALSE),"")</f>
        <v>Backward</v>
      </c>
      <c r="U25" s="2" t="str">
        <f>IF(Tabelle_ExterneDaten_113[[#This Row],[EndOfMonthLU]]&lt;&gt;"",VLOOKUP(Tabelle_ExterneDaten_113[[#This Row],[EndOfMonthLU]],EndOfMonthLookup,2,FALSE),"")</f>
        <v/>
      </c>
    </row>
    <row r="26" spans="2:21" x14ac:dyDescent="0.25">
      <c r="B26" s="2">
        <v>24</v>
      </c>
      <c r="C26" s="2"/>
      <c r="D26" s="2" t="s">
        <v>211</v>
      </c>
      <c r="E26" s="2" t="s">
        <v>2014</v>
      </c>
      <c r="F26" s="2" t="s">
        <v>2012</v>
      </c>
      <c r="G26" s="2" t="s">
        <v>70</v>
      </c>
      <c r="H26" s="2" t="s">
        <v>155</v>
      </c>
      <c r="I26" s="2" t="s">
        <v>93</v>
      </c>
      <c r="J26" s="2" t="s">
        <v>93</v>
      </c>
      <c r="K26" s="2" t="s">
        <v>158</v>
      </c>
      <c r="L26" s="2"/>
      <c r="M26" s="2"/>
      <c r="N26" s="2"/>
      <c r="O26" s="2" t="str">
        <f>IF(Tabelle_ExterneDaten_113[[#This Row],[TradeActionIdLU]]&lt;&gt;"",VLOOKUP(Tabelle_ExterneDaten_113[[#This Row],[TradeActionIdLU]],TradeActionIdLookup,2,FALSE),"")</f>
        <v/>
      </c>
      <c r="P26" s="2">
        <f>IF(Tabelle_ExterneDaten_113[[#This Row],[LegDataIdLU]]&lt;&gt;"",VLOOKUP(Tabelle_ExterneDaten_113[[#This Row],[LegDataIdLU]],LegDataIdLookup,2,FALSE),"")</f>
        <v>25</v>
      </c>
      <c r="Q26" s="2" t="str">
        <f>IF(Tabelle_ExterneDaten_113[[#This Row],[CalendarLU]]&lt;&gt;"",VLOOKUP(Tabelle_ExterneDaten_113[[#This Row],[CalendarLU]],CalendarLookup,2,FALSE),"")</f>
        <v>TARGET</v>
      </c>
      <c r="R26" s="2" t="str">
        <f>IF(Tabelle_ExterneDaten_113[[#This Row],[ConventionLU]]&lt;&gt;"",VLOOKUP(Tabelle_ExterneDaten_113[[#This Row],[ConventionLU]],ConventionLookup,2,FALSE),"")</f>
        <v>F</v>
      </c>
      <c r="S26" s="2" t="str">
        <f>IF(Tabelle_ExterneDaten_113[[#This Row],[TermConventionLU]]&lt;&gt;"",VLOOKUP(Tabelle_ExterneDaten_113[[#This Row],[TermConventionLU]],TermConventionLookup,2,FALSE),"")</f>
        <v>F</v>
      </c>
      <c r="T26" s="2" t="str">
        <f>IF(Tabelle_ExterneDaten_113[[#This Row],[RuleNameLU]]&lt;&gt;"",VLOOKUP(Tabelle_ExterneDaten_113[[#This Row],[RuleNameLU]],RuleNameLookup,2,FALSE),"")</f>
        <v>Backward</v>
      </c>
      <c r="U26" s="2" t="str">
        <f>IF(Tabelle_ExterneDaten_113[[#This Row],[EndOfMonthLU]]&lt;&gt;"",VLOOKUP(Tabelle_ExterneDaten_113[[#This Row],[EndOfMonthLU]],EndOfMonthLookup,2,FALSE),"")</f>
        <v/>
      </c>
    </row>
    <row r="27" spans="2:21" x14ac:dyDescent="0.25">
      <c r="B27" s="2">
        <v>25</v>
      </c>
      <c r="C27" s="2"/>
      <c r="D27" s="2" t="s">
        <v>212</v>
      </c>
      <c r="E27" s="2" t="s">
        <v>2014</v>
      </c>
      <c r="F27" s="2" t="s">
        <v>2012</v>
      </c>
      <c r="G27" s="2" t="s">
        <v>70</v>
      </c>
      <c r="H27" s="2" t="s">
        <v>155</v>
      </c>
      <c r="I27" s="2" t="s">
        <v>93</v>
      </c>
      <c r="J27" s="2" t="s">
        <v>93</v>
      </c>
      <c r="K27" s="2" t="s">
        <v>158</v>
      </c>
      <c r="L27" s="2"/>
      <c r="M27" s="2"/>
      <c r="N27" s="2"/>
      <c r="O27" s="2" t="str">
        <f>IF(Tabelle_ExterneDaten_113[[#This Row],[TradeActionIdLU]]&lt;&gt;"",VLOOKUP(Tabelle_ExterneDaten_113[[#This Row],[TradeActionIdLU]],TradeActionIdLookup,2,FALSE),"")</f>
        <v/>
      </c>
      <c r="P27" s="2">
        <f>IF(Tabelle_ExterneDaten_113[[#This Row],[LegDataIdLU]]&lt;&gt;"",VLOOKUP(Tabelle_ExterneDaten_113[[#This Row],[LegDataIdLU]],LegDataIdLookup,2,FALSE),"")</f>
        <v>26</v>
      </c>
      <c r="Q27" s="2" t="str">
        <f>IF(Tabelle_ExterneDaten_113[[#This Row],[CalendarLU]]&lt;&gt;"",VLOOKUP(Tabelle_ExterneDaten_113[[#This Row],[CalendarLU]],CalendarLookup,2,FALSE),"")</f>
        <v>TARGET</v>
      </c>
      <c r="R27" s="2" t="str">
        <f>IF(Tabelle_ExterneDaten_113[[#This Row],[ConventionLU]]&lt;&gt;"",VLOOKUP(Tabelle_ExterneDaten_113[[#This Row],[ConventionLU]],ConventionLookup,2,FALSE),"")</f>
        <v>F</v>
      </c>
      <c r="S27" s="2" t="str">
        <f>IF(Tabelle_ExterneDaten_113[[#This Row],[TermConventionLU]]&lt;&gt;"",VLOOKUP(Tabelle_ExterneDaten_113[[#This Row],[TermConventionLU]],TermConventionLookup,2,FALSE),"")</f>
        <v>F</v>
      </c>
      <c r="T27" s="2" t="str">
        <f>IF(Tabelle_ExterneDaten_113[[#This Row],[RuleNameLU]]&lt;&gt;"",VLOOKUP(Tabelle_ExterneDaten_113[[#This Row],[RuleNameLU]],RuleNameLookup,2,FALSE),"")</f>
        <v>Backward</v>
      </c>
      <c r="U27" s="2" t="str">
        <f>IF(Tabelle_ExterneDaten_113[[#This Row],[EndOfMonthLU]]&lt;&gt;"",VLOOKUP(Tabelle_ExterneDaten_113[[#This Row],[EndOfMonthLU]],EndOfMonthLookup,2,FALSE),"")</f>
        <v/>
      </c>
    </row>
    <row r="28" spans="2:21" x14ac:dyDescent="0.25">
      <c r="B28" s="2">
        <v>26</v>
      </c>
      <c r="C28" s="2"/>
      <c r="D28" s="2" t="s">
        <v>219</v>
      </c>
      <c r="E28" s="2" t="s">
        <v>2015</v>
      </c>
      <c r="F28" s="2" t="s">
        <v>2016</v>
      </c>
      <c r="G28" s="2" t="s">
        <v>70</v>
      </c>
      <c r="H28" s="2" t="s">
        <v>155</v>
      </c>
      <c r="I28" s="2" t="s">
        <v>93</v>
      </c>
      <c r="J28" s="2" t="s">
        <v>93</v>
      </c>
      <c r="K28" s="2" t="s">
        <v>158</v>
      </c>
      <c r="L28" s="2"/>
      <c r="M28" s="2"/>
      <c r="N28" s="2"/>
      <c r="O28" s="2" t="str">
        <f>IF(Tabelle_ExterneDaten_113[[#This Row],[TradeActionIdLU]]&lt;&gt;"",VLOOKUP(Tabelle_ExterneDaten_113[[#This Row],[TradeActionIdLU]],TradeActionIdLookup,2,FALSE),"")</f>
        <v/>
      </c>
      <c r="P28" s="2">
        <f>IF(Tabelle_ExterneDaten_113[[#This Row],[LegDataIdLU]]&lt;&gt;"",VLOOKUP(Tabelle_ExterneDaten_113[[#This Row],[LegDataIdLU]],LegDataIdLookup,2,FALSE),"")</f>
        <v>27</v>
      </c>
      <c r="Q28" s="2" t="str">
        <f>IF(Tabelle_ExterneDaten_113[[#This Row],[CalendarLU]]&lt;&gt;"",VLOOKUP(Tabelle_ExterneDaten_113[[#This Row],[CalendarLU]],CalendarLookup,2,FALSE),"")</f>
        <v>TARGET</v>
      </c>
      <c r="R28" s="2" t="str">
        <f>IF(Tabelle_ExterneDaten_113[[#This Row],[ConventionLU]]&lt;&gt;"",VLOOKUP(Tabelle_ExterneDaten_113[[#This Row],[ConventionLU]],ConventionLookup,2,FALSE),"")</f>
        <v>F</v>
      </c>
      <c r="S28" s="2" t="str">
        <f>IF(Tabelle_ExterneDaten_113[[#This Row],[TermConventionLU]]&lt;&gt;"",VLOOKUP(Tabelle_ExterneDaten_113[[#This Row],[TermConventionLU]],TermConventionLookup,2,FALSE),"")</f>
        <v>F</v>
      </c>
      <c r="T28" s="2" t="str">
        <f>IF(Tabelle_ExterneDaten_113[[#This Row],[RuleNameLU]]&lt;&gt;"",VLOOKUP(Tabelle_ExterneDaten_113[[#This Row],[RuleNameLU]],RuleNameLookup,2,FALSE),"")</f>
        <v>Backward</v>
      </c>
      <c r="U28" s="2" t="str">
        <f>IF(Tabelle_ExterneDaten_113[[#This Row],[EndOfMonthLU]]&lt;&gt;"",VLOOKUP(Tabelle_ExterneDaten_113[[#This Row],[EndOfMonthLU]],EndOfMonthLookup,2,FALSE),"")</f>
        <v/>
      </c>
    </row>
    <row r="29" spans="2:21" x14ac:dyDescent="0.25">
      <c r="B29" s="2">
        <v>27</v>
      </c>
      <c r="C29" s="2"/>
      <c r="D29" s="2" t="s">
        <v>220</v>
      </c>
      <c r="E29" s="2" t="s">
        <v>2015</v>
      </c>
      <c r="F29" s="2" t="s">
        <v>2016</v>
      </c>
      <c r="G29" s="2" t="s">
        <v>70</v>
      </c>
      <c r="H29" s="2" t="s">
        <v>155</v>
      </c>
      <c r="I29" s="2" t="s">
        <v>95</v>
      </c>
      <c r="J29" s="2" t="s">
        <v>95</v>
      </c>
      <c r="K29" s="2" t="s">
        <v>158</v>
      </c>
      <c r="L29" s="2"/>
      <c r="M29" s="2"/>
      <c r="N29" s="2"/>
      <c r="O29" s="2" t="str">
        <f>IF(Tabelle_ExterneDaten_113[[#This Row],[TradeActionIdLU]]&lt;&gt;"",VLOOKUP(Tabelle_ExterneDaten_113[[#This Row],[TradeActionIdLU]],TradeActionIdLookup,2,FALSE),"")</f>
        <v/>
      </c>
      <c r="P29" s="2">
        <f>IF(Tabelle_ExterneDaten_113[[#This Row],[LegDataIdLU]]&lt;&gt;"",VLOOKUP(Tabelle_ExterneDaten_113[[#This Row],[LegDataIdLU]],LegDataIdLookup,2,FALSE),"")</f>
        <v>28</v>
      </c>
      <c r="Q29" s="2" t="str">
        <f>IF(Tabelle_ExterneDaten_113[[#This Row],[CalendarLU]]&lt;&gt;"",VLOOKUP(Tabelle_ExterneDaten_113[[#This Row],[CalendarLU]],CalendarLookup,2,FALSE),"")</f>
        <v>TARGET</v>
      </c>
      <c r="R29" s="2" t="str">
        <f>IF(Tabelle_ExterneDaten_113[[#This Row],[ConventionLU]]&lt;&gt;"",VLOOKUP(Tabelle_ExterneDaten_113[[#This Row],[ConventionLU]],ConventionLookup,2,FALSE),"")</f>
        <v>MF</v>
      </c>
      <c r="S29" s="2" t="str">
        <f>IF(Tabelle_ExterneDaten_113[[#This Row],[TermConventionLU]]&lt;&gt;"",VLOOKUP(Tabelle_ExterneDaten_113[[#This Row],[TermConventionLU]],TermConventionLookup,2,FALSE),"")</f>
        <v>MF</v>
      </c>
      <c r="T29" s="2" t="str">
        <f>IF(Tabelle_ExterneDaten_113[[#This Row],[RuleNameLU]]&lt;&gt;"",VLOOKUP(Tabelle_ExterneDaten_113[[#This Row],[RuleNameLU]],RuleNameLookup,2,FALSE),"")</f>
        <v>Backward</v>
      </c>
      <c r="U29" s="2" t="str">
        <f>IF(Tabelle_ExterneDaten_113[[#This Row],[EndOfMonthLU]]&lt;&gt;"",VLOOKUP(Tabelle_ExterneDaten_113[[#This Row],[EndOfMonthLU]],EndOfMonthLookup,2,FALSE),"")</f>
        <v/>
      </c>
    </row>
    <row r="30" spans="2:21" x14ac:dyDescent="0.25">
      <c r="B30" s="2">
        <v>28</v>
      </c>
      <c r="C30" s="2"/>
      <c r="D30" s="2" t="s">
        <v>221</v>
      </c>
      <c r="E30" s="2" t="s">
        <v>2017</v>
      </c>
      <c r="F30" s="2" t="s">
        <v>2018</v>
      </c>
      <c r="G30" s="2" t="s">
        <v>70</v>
      </c>
      <c r="H30" s="2" t="s">
        <v>155</v>
      </c>
      <c r="I30" s="2" t="s">
        <v>93</v>
      </c>
      <c r="J30" s="2" t="s">
        <v>93</v>
      </c>
      <c r="K30" s="2" t="s">
        <v>158</v>
      </c>
      <c r="L30" s="2"/>
      <c r="M30" s="2"/>
      <c r="N30" s="2"/>
      <c r="O30" s="2" t="str">
        <f>IF(Tabelle_ExterneDaten_113[[#This Row],[TradeActionIdLU]]&lt;&gt;"",VLOOKUP(Tabelle_ExterneDaten_113[[#This Row],[TradeActionIdLU]],TradeActionIdLookup,2,FALSE),"")</f>
        <v/>
      </c>
      <c r="P30" s="2">
        <f>IF(Tabelle_ExterneDaten_113[[#This Row],[LegDataIdLU]]&lt;&gt;"",VLOOKUP(Tabelle_ExterneDaten_113[[#This Row],[LegDataIdLU]],LegDataIdLookup,2,FALSE),"")</f>
        <v>29</v>
      </c>
      <c r="Q30" s="2" t="str">
        <f>IF(Tabelle_ExterneDaten_113[[#This Row],[CalendarLU]]&lt;&gt;"",VLOOKUP(Tabelle_ExterneDaten_113[[#This Row],[CalendarLU]],CalendarLookup,2,FALSE),"")</f>
        <v>TARGET</v>
      </c>
      <c r="R30" s="2" t="str">
        <f>IF(Tabelle_ExterneDaten_113[[#This Row],[ConventionLU]]&lt;&gt;"",VLOOKUP(Tabelle_ExterneDaten_113[[#This Row],[ConventionLU]],ConventionLookup,2,FALSE),"")</f>
        <v>F</v>
      </c>
      <c r="S30" s="2" t="str">
        <f>IF(Tabelle_ExterneDaten_113[[#This Row],[TermConventionLU]]&lt;&gt;"",VLOOKUP(Tabelle_ExterneDaten_113[[#This Row],[TermConventionLU]],TermConventionLookup,2,FALSE),"")</f>
        <v>F</v>
      </c>
      <c r="T30" s="2" t="str">
        <f>IF(Tabelle_ExterneDaten_113[[#This Row],[RuleNameLU]]&lt;&gt;"",VLOOKUP(Tabelle_ExterneDaten_113[[#This Row],[RuleNameLU]],RuleNameLookup,2,FALSE),"")</f>
        <v>Backward</v>
      </c>
      <c r="U30" s="2" t="str">
        <f>IF(Tabelle_ExterneDaten_113[[#This Row],[EndOfMonthLU]]&lt;&gt;"",VLOOKUP(Tabelle_ExterneDaten_113[[#This Row],[EndOfMonthLU]],EndOfMonthLookup,2,FALSE),"")</f>
        <v/>
      </c>
    </row>
    <row r="31" spans="2:21" x14ac:dyDescent="0.25">
      <c r="B31" s="2">
        <v>29</v>
      </c>
      <c r="C31" s="2"/>
      <c r="D31" s="2" t="s">
        <v>222</v>
      </c>
      <c r="E31" s="2" t="s">
        <v>2017</v>
      </c>
      <c r="F31" s="2" t="s">
        <v>2018</v>
      </c>
      <c r="G31" s="2" t="s">
        <v>170</v>
      </c>
      <c r="H31" s="2" t="s">
        <v>155</v>
      </c>
      <c r="I31" s="2" t="s">
        <v>95</v>
      </c>
      <c r="J31" s="2" t="s">
        <v>95</v>
      </c>
      <c r="K31" s="2" t="s">
        <v>158</v>
      </c>
      <c r="L31" s="2"/>
      <c r="M31" s="2"/>
      <c r="N31" s="2"/>
      <c r="O31" s="2" t="str">
        <f>IF(Tabelle_ExterneDaten_113[[#This Row],[TradeActionIdLU]]&lt;&gt;"",VLOOKUP(Tabelle_ExterneDaten_113[[#This Row],[TradeActionIdLU]],TradeActionIdLookup,2,FALSE),"")</f>
        <v/>
      </c>
      <c r="P31" s="2">
        <f>IF(Tabelle_ExterneDaten_113[[#This Row],[LegDataIdLU]]&lt;&gt;"",VLOOKUP(Tabelle_ExterneDaten_113[[#This Row],[LegDataIdLU]],LegDataIdLookup,2,FALSE),"")</f>
        <v>30</v>
      </c>
      <c r="Q31" s="2" t="str">
        <f>IF(Tabelle_ExterneDaten_113[[#This Row],[CalendarLU]]&lt;&gt;"",VLOOKUP(Tabelle_ExterneDaten_113[[#This Row],[CalendarLU]],CalendarLookup,2,FALSE),"")</f>
        <v>TARGET</v>
      </c>
      <c r="R31" s="2" t="str">
        <f>IF(Tabelle_ExterneDaten_113[[#This Row],[ConventionLU]]&lt;&gt;"",VLOOKUP(Tabelle_ExterneDaten_113[[#This Row],[ConventionLU]],ConventionLookup,2,FALSE),"")</f>
        <v>MF</v>
      </c>
      <c r="S31" s="2" t="str">
        <f>IF(Tabelle_ExterneDaten_113[[#This Row],[TermConventionLU]]&lt;&gt;"",VLOOKUP(Tabelle_ExterneDaten_113[[#This Row],[TermConventionLU]],TermConventionLookup,2,FALSE),"")</f>
        <v>MF</v>
      </c>
      <c r="T31" s="2" t="str">
        <f>IF(Tabelle_ExterneDaten_113[[#This Row],[RuleNameLU]]&lt;&gt;"",VLOOKUP(Tabelle_ExterneDaten_113[[#This Row],[RuleNameLU]],RuleNameLookup,2,FALSE),"")</f>
        <v>Backward</v>
      </c>
      <c r="U31" s="2" t="str">
        <f>IF(Tabelle_ExterneDaten_113[[#This Row],[EndOfMonthLU]]&lt;&gt;"",VLOOKUP(Tabelle_ExterneDaten_113[[#This Row],[EndOfMonthLU]],EndOfMonthLookup,2,FALSE),"")</f>
        <v/>
      </c>
    </row>
    <row r="32" spans="2:21" x14ac:dyDescent="0.25">
      <c r="B32" s="2">
        <v>30</v>
      </c>
      <c r="C32" s="2"/>
      <c r="D32" s="2" t="s">
        <v>227</v>
      </c>
      <c r="E32" s="2" t="s">
        <v>2019</v>
      </c>
      <c r="F32" s="2" t="s">
        <v>334</v>
      </c>
      <c r="G32" s="2" t="s">
        <v>70</v>
      </c>
      <c r="H32" s="2" t="s">
        <v>155</v>
      </c>
      <c r="I32" s="2" t="s">
        <v>93</v>
      </c>
      <c r="J32" s="2" t="s">
        <v>93</v>
      </c>
      <c r="K32" s="2" t="s">
        <v>158</v>
      </c>
      <c r="L32" s="2"/>
      <c r="M32" s="2"/>
      <c r="N32" s="2"/>
      <c r="O32" s="2" t="str">
        <f>IF(Tabelle_ExterneDaten_113[[#This Row],[TradeActionIdLU]]&lt;&gt;"",VLOOKUP(Tabelle_ExterneDaten_113[[#This Row],[TradeActionIdLU]],TradeActionIdLookup,2,FALSE),"")</f>
        <v/>
      </c>
      <c r="P32" s="2">
        <f>IF(Tabelle_ExterneDaten_113[[#This Row],[LegDataIdLU]]&lt;&gt;"",VLOOKUP(Tabelle_ExterneDaten_113[[#This Row],[LegDataIdLU]],LegDataIdLookup,2,FALSE),"")</f>
        <v>31</v>
      </c>
      <c r="Q32" s="2" t="str">
        <f>IF(Tabelle_ExterneDaten_113[[#This Row],[CalendarLU]]&lt;&gt;"",VLOOKUP(Tabelle_ExterneDaten_113[[#This Row],[CalendarLU]],CalendarLookup,2,FALSE),"")</f>
        <v>TARGET</v>
      </c>
      <c r="R32" s="2" t="str">
        <f>IF(Tabelle_ExterneDaten_113[[#This Row],[ConventionLU]]&lt;&gt;"",VLOOKUP(Tabelle_ExterneDaten_113[[#This Row],[ConventionLU]],ConventionLookup,2,FALSE),"")</f>
        <v>F</v>
      </c>
      <c r="S32" s="2" t="str">
        <f>IF(Tabelle_ExterneDaten_113[[#This Row],[TermConventionLU]]&lt;&gt;"",VLOOKUP(Tabelle_ExterneDaten_113[[#This Row],[TermConventionLU]],TermConventionLookup,2,FALSE),"")</f>
        <v>F</v>
      </c>
      <c r="T32" s="2" t="str">
        <f>IF(Tabelle_ExterneDaten_113[[#This Row],[RuleNameLU]]&lt;&gt;"",VLOOKUP(Tabelle_ExterneDaten_113[[#This Row],[RuleNameLU]],RuleNameLookup,2,FALSE),"")</f>
        <v>Backward</v>
      </c>
      <c r="U32" s="2" t="str">
        <f>IF(Tabelle_ExterneDaten_113[[#This Row],[EndOfMonthLU]]&lt;&gt;"",VLOOKUP(Tabelle_ExterneDaten_113[[#This Row],[EndOfMonthLU]],EndOfMonthLookup,2,FALSE),"")</f>
        <v/>
      </c>
    </row>
    <row r="33" spans="2:21" x14ac:dyDescent="0.25">
      <c r="B33" s="2">
        <v>31</v>
      </c>
      <c r="C33" s="2"/>
      <c r="D33" s="2" t="s">
        <v>228</v>
      </c>
      <c r="E33" s="2" t="s">
        <v>2019</v>
      </c>
      <c r="F33" s="2" t="s">
        <v>334</v>
      </c>
      <c r="G33" s="2" t="s">
        <v>170</v>
      </c>
      <c r="H33" s="2" t="s">
        <v>155</v>
      </c>
      <c r="I33" s="2" t="s">
        <v>95</v>
      </c>
      <c r="J33" s="2" t="s">
        <v>95</v>
      </c>
      <c r="K33" s="2" t="s">
        <v>158</v>
      </c>
      <c r="L33" s="2"/>
      <c r="M33" s="2"/>
      <c r="N33" s="2"/>
      <c r="O33" s="2" t="str">
        <f>IF(Tabelle_ExterneDaten_113[[#This Row],[TradeActionIdLU]]&lt;&gt;"",VLOOKUP(Tabelle_ExterneDaten_113[[#This Row],[TradeActionIdLU]],TradeActionIdLookup,2,FALSE),"")</f>
        <v/>
      </c>
      <c r="P33" s="2">
        <f>IF(Tabelle_ExterneDaten_113[[#This Row],[LegDataIdLU]]&lt;&gt;"",VLOOKUP(Tabelle_ExterneDaten_113[[#This Row],[LegDataIdLU]],LegDataIdLookup,2,FALSE),"")</f>
        <v>32</v>
      </c>
      <c r="Q33" s="2" t="str">
        <f>IF(Tabelle_ExterneDaten_113[[#This Row],[CalendarLU]]&lt;&gt;"",VLOOKUP(Tabelle_ExterneDaten_113[[#This Row],[CalendarLU]],CalendarLookup,2,FALSE),"")</f>
        <v>TARGET</v>
      </c>
      <c r="R33" s="2" t="str">
        <f>IF(Tabelle_ExterneDaten_113[[#This Row],[ConventionLU]]&lt;&gt;"",VLOOKUP(Tabelle_ExterneDaten_113[[#This Row],[ConventionLU]],ConventionLookup,2,FALSE),"")</f>
        <v>MF</v>
      </c>
      <c r="S33" s="2" t="str">
        <f>IF(Tabelle_ExterneDaten_113[[#This Row],[TermConventionLU]]&lt;&gt;"",VLOOKUP(Tabelle_ExterneDaten_113[[#This Row],[TermConventionLU]],TermConventionLookup,2,FALSE),"")</f>
        <v>MF</v>
      </c>
      <c r="T33" s="2" t="str">
        <f>IF(Tabelle_ExterneDaten_113[[#This Row],[RuleNameLU]]&lt;&gt;"",VLOOKUP(Tabelle_ExterneDaten_113[[#This Row],[RuleNameLU]],RuleNameLookup,2,FALSE),"")</f>
        <v>Backward</v>
      </c>
      <c r="U33" s="2" t="str">
        <f>IF(Tabelle_ExterneDaten_113[[#This Row],[EndOfMonthLU]]&lt;&gt;"",VLOOKUP(Tabelle_ExterneDaten_113[[#This Row],[EndOfMonthLU]],EndOfMonthLookup,2,FALSE),"")</f>
        <v/>
      </c>
    </row>
    <row r="34" spans="2:21" x14ac:dyDescent="0.25">
      <c r="B34" s="2">
        <v>32</v>
      </c>
      <c r="C34" s="2"/>
      <c r="D34" s="2" t="s">
        <v>229</v>
      </c>
      <c r="E34" s="2" t="s">
        <v>2020</v>
      </c>
      <c r="F34" s="2" t="s">
        <v>334</v>
      </c>
      <c r="G34" s="2" t="s">
        <v>70</v>
      </c>
      <c r="H34" s="2" t="s">
        <v>155</v>
      </c>
      <c r="I34" s="2" t="s">
        <v>93</v>
      </c>
      <c r="J34" s="2" t="s">
        <v>93</v>
      </c>
      <c r="K34" s="2" t="s">
        <v>158</v>
      </c>
      <c r="L34" s="2"/>
      <c r="M34" s="2"/>
      <c r="N34" s="2"/>
      <c r="O34" s="2" t="str">
        <f>IF(Tabelle_ExterneDaten_113[[#This Row],[TradeActionIdLU]]&lt;&gt;"",VLOOKUP(Tabelle_ExterneDaten_113[[#This Row],[TradeActionIdLU]],TradeActionIdLookup,2,FALSE),"")</f>
        <v/>
      </c>
      <c r="P34" s="2">
        <f>IF(Tabelle_ExterneDaten_113[[#This Row],[LegDataIdLU]]&lt;&gt;"",VLOOKUP(Tabelle_ExterneDaten_113[[#This Row],[LegDataIdLU]],LegDataIdLookup,2,FALSE),"")</f>
        <v>33</v>
      </c>
      <c r="Q34" s="2" t="str">
        <f>IF(Tabelle_ExterneDaten_113[[#This Row],[CalendarLU]]&lt;&gt;"",VLOOKUP(Tabelle_ExterneDaten_113[[#This Row],[CalendarLU]],CalendarLookup,2,FALSE),"")</f>
        <v>TARGET</v>
      </c>
      <c r="R34" s="2" t="str">
        <f>IF(Tabelle_ExterneDaten_113[[#This Row],[ConventionLU]]&lt;&gt;"",VLOOKUP(Tabelle_ExterneDaten_113[[#This Row],[ConventionLU]],ConventionLookup,2,FALSE),"")</f>
        <v>F</v>
      </c>
      <c r="S34" s="2" t="str">
        <f>IF(Tabelle_ExterneDaten_113[[#This Row],[TermConventionLU]]&lt;&gt;"",VLOOKUP(Tabelle_ExterneDaten_113[[#This Row],[TermConventionLU]],TermConventionLookup,2,FALSE),"")</f>
        <v>F</v>
      </c>
      <c r="T34" s="2" t="str">
        <f>IF(Tabelle_ExterneDaten_113[[#This Row],[RuleNameLU]]&lt;&gt;"",VLOOKUP(Tabelle_ExterneDaten_113[[#This Row],[RuleNameLU]],RuleNameLookup,2,FALSE),"")</f>
        <v>Backward</v>
      </c>
      <c r="U34" s="2" t="str">
        <f>IF(Tabelle_ExterneDaten_113[[#This Row],[EndOfMonthLU]]&lt;&gt;"",VLOOKUP(Tabelle_ExterneDaten_113[[#This Row],[EndOfMonthLU]],EndOfMonthLookup,2,FALSE),"")</f>
        <v/>
      </c>
    </row>
    <row r="35" spans="2:21" x14ac:dyDescent="0.25">
      <c r="B35" s="2">
        <v>33</v>
      </c>
      <c r="C35" s="2"/>
      <c r="D35" s="2" t="s">
        <v>230</v>
      </c>
      <c r="E35" s="2" t="s">
        <v>2020</v>
      </c>
      <c r="F35" s="2" t="s">
        <v>334</v>
      </c>
      <c r="G35" s="2" t="s">
        <v>170</v>
      </c>
      <c r="H35" s="2" t="s">
        <v>155</v>
      </c>
      <c r="I35" s="2" t="s">
        <v>95</v>
      </c>
      <c r="J35" s="2" t="s">
        <v>95</v>
      </c>
      <c r="K35" s="2" t="s">
        <v>158</v>
      </c>
      <c r="L35" s="2"/>
      <c r="M35" s="2"/>
      <c r="N35" s="2"/>
      <c r="O35" s="2" t="str">
        <f>IF(Tabelle_ExterneDaten_113[[#This Row],[TradeActionIdLU]]&lt;&gt;"",VLOOKUP(Tabelle_ExterneDaten_113[[#This Row],[TradeActionIdLU]],TradeActionIdLookup,2,FALSE),"")</f>
        <v/>
      </c>
      <c r="P35" s="2">
        <f>IF(Tabelle_ExterneDaten_113[[#This Row],[LegDataIdLU]]&lt;&gt;"",VLOOKUP(Tabelle_ExterneDaten_113[[#This Row],[LegDataIdLU]],LegDataIdLookup,2,FALSE),"")</f>
        <v>34</v>
      </c>
      <c r="Q35" s="2" t="str">
        <f>IF(Tabelle_ExterneDaten_113[[#This Row],[CalendarLU]]&lt;&gt;"",VLOOKUP(Tabelle_ExterneDaten_113[[#This Row],[CalendarLU]],CalendarLookup,2,FALSE),"")</f>
        <v>TARGET</v>
      </c>
      <c r="R35" s="2" t="str">
        <f>IF(Tabelle_ExterneDaten_113[[#This Row],[ConventionLU]]&lt;&gt;"",VLOOKUP(Tabelle_ExterneDaten_113[[#This Row],[ConventionLU]],ConventionLookup,2,FALSE),"")</f>
        <v>MF</v>
      </c>
      <c r="S35" s="2" t="str">
        <f>IF(Tabelle_ExterneDaten_113[[#This Row],[TermConventionLU]]&lt;&gt;"",VLOOKUP(Tabelle_ExterneDaten_113[[#This Row],[TermConventionLU]],TermConventionLookup,2,FALSE),"")</f>
        <v>MF</v>
      </c>
      <c r="T35" s="2" t="str">
        <f>IF(Tabelle_ExterneDaten_113[[#This Row],[RuleNameLU]]&lt;&gt;"",VLOOKUP(Tabelle_ExterneDaten_113[[#This Row],[RuleNameLU]],RuleNameLookup,2,FALSE),"")</f>
        <v>Backward</v>
      </c>
      <c r="U35" s="2" t="str">
        <f>IF(Tabelle_ExterneDaten_113[[#This Row],[EndOfMonthLU]]&lt;&gt;"",VLOOKUP(Tabelle_ExterneDaten_113[[#This Row],[EndOfMonthLU]],EndOfMonthLookup,2,FALSE),"")</f>
        <v/>
      </c>
    </row>
    <row r="36" spans="2:21" x14ac:dyDescent="0.25">
      <c r="B36" s="2">
        <v>34</v>
      </c>
      <c r="C36" s="2"/>
      <c r="D36" s="2" t="s">
        <v>231</v>
      </c>
      <c r="E36" s="2" t="s">
        <v>2020</v>
      </c>
      <c r="F36" s="2" t="s">
        <v>334</v>
      </c>
      <c r="G36" s="2" t="s">
        <v>170</v>
      </c>
      <c r="H36" s="2" t="s">
        <v>155</v>
      </c>
      <c r="I36" s="2" t="s">
        <v>95</v>
      </c>
      <c r="J36" s="2" t="s">
        <v>95</v>
      </c>
      <c r="K36" s="2" t="s">
        <v>158</v>
      </c>
      <c r="L36" s="2"/>
      <c r="M36" s="2"/>
      <c r="N36" s="2"/>
      <c r="O36" s="2" t="str">
        <f>IF(Tabelle_ExterneDaten_113[[#This Row],[TradeActionIdLU]]&lt;&gt;"",VLOOKUP(Tabelle_ExterneDaten_113[[#This Row],[TradeActionIdLU]],TradeActionIdLookup,2,FALSE),"")</f>
        <v/>
      </c>
      <c r="P36" s="2">
        <f>IF(Tabelle_ExterneDaten_113[[#This Row],[LegDataIdLU]]&lt;&gt;"",VLOOKUP(Tabelle_ExterneDaten_113[[#This Row],[LegDataIdLU]],LegDataIdLookup,2,FALSE),"")</f>
        <v>35</v>
      </c>
      <c r="Q36" s="2" t="str">
        <f>IF(Tabelle_ExterneDaten_113[[#This Row],[CalendarLU]]&lt;&gt;"",VLOOKUP(Tabelle_ExterneDaten_113[[#This Row],[CalendarLU]],CalendarLookup,2,FALSE),"")</f>
        <v>TARGET</v>
      </c>
      <c r="R36" s="2" t="str">
        <f>IF(Tabelle_ExterneDaten_113[[#This Row],[ConventionLU]]&lt;&gt;"",VLOOKUP(Tabelle_ExterneDaten_113[[#This Row],[ConventionLU]],ConventionLookup,2,FALSE),"")</f>
        <v>MF</v>
      </c>
      <c r="S36" s="2" t="str">
        <f>IF(Tabelle_ExterneDaten_113[[#This Row],[TermConventionLU]]&lt;&gt;"",VLOOKUP(Tabelle_ExterneDaten_113[[#This Row],[TermConventionLU]],TermConventionLookup,2,FALSE),"")</f>
        <v>MF</v>
      </c>
      <c r="T36" s="2" t="str">
        <f>IF(Tabelle_ExterneDaten_113[[#This Row],[RuleNameLU]]&lt;&gt;"",VLOOKUP(Tabelle_ExterneDaten_113[[#This Row],[RuleNameLU]],RuleNameLookup,2,FALSE),"")</f>
        <v>Backward</v>
      </c>
      <c r="U36" s="2" t="str">
        <f>IF(Tabelle_ExterneDaten_113[[#This Row],[EndOfMonthLU]]&lt;&gt;"",VLOOKUP(Tabelle_ExterneDaten_113[[#This Row],[EndOfMonthLU]],EndOfMonthLookup,2,FALSE),"")</f>
        <v/>
      </c>
    </row>
    <row r="37" spans="2:21" x14ac:dyDescent="0.25">
      <c r="B37" s="2">
        <v>35</v>
      </c>
      <c r="C37" s="2"/>
      <c r="D37" s="2" t="s">
        <v>232</v>
      </c>
      <c r="E37" s="2" t="s">
        <v>2020</v>
      </c>
      <c r="F37" s="2" t="s">
        <v>334</v>
      </c>
      <c r="G37" s="2" t="s">
        <v>70</v>
      </c>
      <c r="H37" s="2" t="s">
        <v>155</v>
      </c>
      <c r="I37" s="2" t="s">
        <v>93</v>
      </c>
      <c r="J37" s="2" t="s">
        <v>93</v>
      </c>
      <c r="K37" s="2" t="s">
        <v>158</v>
      </c>
      <c r="L37" s="2"/>
      <c r="M37" s="2"/>
      <c r="N37" s="2"/>
      <c r="O37" s="2" t="str">
        <f>IF(Tabelle_ExterneDaten_113[[#This Row],[TradeActionIdLU]]&lt;&gt;"",VLOOKUP(Tabelle_ExterneDaten_113[[#This Row],[TradeActionIdLU]],TradeActionIdLookup,2,FALSE),"")</f>
        <v/>
      </c>
      <c r="P37" s="2">
        <f>IF(Tabelle_ExterneDaten_113[[#This Row],[LegDataIdLU]]&lt;&gt;"",VLOOKUP(Tabelle_ExterneDaten_113[[#This Row],[LegDataIdLU]],LegDataIdLookup,2,FALSE),"")</f>
        <v>36</v>
      </c>
      <c r="Q37" s="2" t="str">
        <f>IF(Tabelle_ExterneDaten_113[[#This Row],[CalendarLU]]&lt;&gt;"",VLOOKUP(Tabelle_ExterneDaten_113[[#This Row],[CalendarLU]],CalendarLookup,2,FALSE),"")</f>
        <v>TARGET</v>
      </c>
      <c r="R37" s="2" t="str">
        <f>IF(Tabelle_ExterneDaten_113[[#This Row],[ConventionLU]]&lt;&gt;"",VLOOKUP(Tabelle_ExterneDaten_113[[#This Row],[ConventionLU]],ConventionLookup,2,FALSE),"")</f>
        <v>F</v>
      </c>
      <c r="S37" s="2" t="str">
        <f>IF(Tabelle_ExterneDaten_113[[#This Row],[TermConventionLU]]&lt;&gt;"",VLOOKUP(Tabelle_ExterneDaten_113[[#This Row],[TermConventionLU]],TermConventionLookup,2,FALSE),"")</f>
        <v>F</v>
      </c>
      <c r="T37" s="2" t="str">
        <f>IF(Tabelle_ExterneDaten_113[[#This Row],[RuleNameLU]]&lt;&gt;"",VLOOKUP(Tabelle_ExterneDaten_113[[#This Row],[RuleNameLU]],RuleNameLookup,2,FALSE),"")</f>
        <v>Backward</v>
      </c>
      <c r="U37" s="2" t="str">
        <f>IF(Tabelle_ExterneDaten_113[[#This Row],[EndOfMonthLU]]&lt;&gt;"",VLOOKUP(Tabelle_ExterneDaten_113[[#This Row],[EndOfMonthLU]],EndOfMonthLookup,2,FALSE),"")</f>
        <v/>
      </c>
    </row>
    <row r="38" spans="2:21" x14ac:dyDescent="0.25">
      <c r="B38" s="2">
        <v>36</v>
      </c>
      <c r="C38" s="2"/>
      <c r="D38" s="2" t="s">
        <v>233</v>
      </c>
      <c r="E38" s="2" t="s">
        <v>2021</v>
      </c>
      <c r="F38" s="2" t="s">
        <v>2022</v>
      </c>
      <c r="G38" s="2" t="s">
        <v>70</v>
      </c>
      <c r="H38" s="2" t="s">
        <v>155</v>
      </c>
      <c r="I38" s="2" t="s">
        <v>93</v>
      </c>
      <c r="J38" s="2" t="s">
        <v>93</v>
      </c>
      <c r="K38" s="2" t="s">
        <v>158</v>
      </c>
      <c r="L38" s="2"/>
      <c r="M38" s="2"/>
      <c r="N38" s="2"/>
      <c r="O38" s="2" t="str">
        <f>IF(Tabelle_ExterneDaten_113[[#This Row],[TradeActionIdLU]]&lt;&gt;"",VLOOKUP(Tabelle_ExterneDaten_113[[#This Row],[TradeActionIdLU]],TradeActionIdLookup,2,FALSE),"")</f>
        <v/>
      </c>
      <c r="P38" s="2">
        <f>IF(Tabelle_ExterneDaten_113[[#This Row],[LegDataIdLU]]&lt;&gt;"",VLOOKUP(Tabelle_ExterneDaten_113[[#This Row],[LegDataIdLU]],LegDataIdLookup,2,FALSE),"")</f>
        <v>37</v>
      </c>
      <c r="Q38" s="2" t="str">
        <f>IF(Tabelle_ExterneDaten_113[[#This Row],[CalendarLU]]&lt;&gt;"",VLOOKUP(Tabelle_ExterneDaten_113[[#This Row],[CalendarLU]],CalendarLookup,2,FALSE),"")</f>
        <v>TARGET</v>
      </c>
      <c r="R38" s="2" t="str">
        <f>IF(Tabelle_ExterneDaten_113[[#This Row],[ConventionLU]]&lt;&gt;"",VLOOKUP(Tabelle_ExterneDaten_113[[#This Row],[ConventionLU]],ConventionLookup,2,FALSE),"")</f>
        <v>F</v>
      </c>
      <c r="S38" s="2" t="str">
        <f>IF(Tabelle_ExterneDaten_113[[#This Row],[TermConventionLU]]&lt;&gt;"",VLOOKUP(Tabelle_ExterneDaten_113[[#This Row],[TermConventionLU]],TermConventionLookup,2,FALSE),"")</f>
        <v>F</v>
      </c>
      <c r="T38" s="2" t="str">
        <f>IF(Tabelle_ExterneDaten_113[[#This Row],[RuleNameLU]]&lt;&gt;"",VLOOKUP(Tabelle_ExterneDaten_113[[#This Row],[RuleNameLU]],RuleNameLookup,2,FALSE),"")</f>
        <v>Backward</v>
      </c>
      <c r="U38" s="2" t="str">
        <f>IF(Tabelle_ExterneDaten_113[[#This Row],[EndOfMonthLU]]&lt;&gt;"",VLOOKUP(Tabelle_ExterneDaten_113[[#This Row],[EndOfMonthLU]],EndOfMonthLookup,2,FALSE),"")</f>
        <v/>
      </c>
    </row>
    <row r="39" spans="2:21" x14ac:dyDescent="0.25">
      <c r="B39" s="2">
        <v>37</v>
      </c>
      <c r="C39" s="2"/>
      <c r="D39" s="2" t="s">
        <v>234</v>
      </c>
      <c r="E39" s="2" t="s">
        <v>2021</v>
      </c>
      <c r="F39" s="2" t="s">
        <v>2022</v>
      </c>
      <c r="G39" s="2" t="s">
        <v>70</v>
      </c>
      <c r="H39" s="2" t="s">
        <v>155</v>
      </c>
      <c r="I39" s="2" t="s">
        <v>93</v>
      </c>
      <c r="J39" s="2" t="s">
        <v>93</v>
      </c>
      <c r="K39" s="2" t="s">
        <v>158</v>
      </c>
      <c r="L39" s="2"/>
      <c r="M39" s="2"/>
      <c r="N39" s="2"/>
      <c r="O39" s="2" t="str">
        <f>IF(Tabelle_ExterneDaten_113[[#This Row],[TradeActionIdLU]]&lt;&gt;"",VLOOKUP(Tabelle_ExterneDaten_113[[#This Row],[TradeActionIdLU]],TradeActionIdLookup,2,FALSE),"")</f>
        <v/>
      </c>
      <c r="P39" s="2">
        <f>IF(Tabelle_ExterneDaten_113[[#This Row],[LegDataIdLU]]&lt;&gt;"",VLOOKUP(Tabelle_ExterneDaten_113[[#This Row],[LegDataIdLU]],LegDataIdLookup,2,FALSE),"")</f>
        <v>38</v>
      </c>
      <c r="Q39" s="2" t="str">
        <f>IF(Tabelle_ExterneDaten_113[[#This Row],[CalendarLU]]&lt;&gt;"",VLOOKUP(Tabelle_ExterneDaten_113[[#This Row],[CalendarLU]],CalendarLookup,2,FALSE),"")</f>
        <v>TARGET</v>
      </c>
      <c r="R39" s="2" t="str">
        <f>IF(Tabelle_ExterneDaten_113[[#This Row],[ConventionLU]]&lt;&gt;"",VLOOKUP(Tabelle_ExterneDaten_113[[#This Row],[ConventionLU]],ConventionLookup,2,FALSE),"")</f>
        <v>F</v>
      </c>
      <c r="S39" s="2" t="str">
        <f>IF(Tabelle_ExterneDaten_113[[#This Row],[TermConventionLU]]&lt;&gt;"",VLOOKUP(Tabelle_ExterneDaten_113[[#This Row],[TermConventionLU]],TermConventionLookup,2,FALSE),"")</f>
        <v>F</v>
      </c>
      <c r="T39" s="2" t="str">
        <f>IF(Tabelle_ExterneDaten_113[[#This Row],[RuleNameLU]]&lt;&gt;"",VLOOKUP(Tabelle_ExterneDaten_113[[#This Row],[RuleNameLU]],RuleNameLookup,2,FALSE),"")</f>
        <v>Backward</v>
      </c>
      <c r="U39" s="2" t="str">
        <f>IF(Tabelle_ExterneDaten_113[[#This Row],[EndOfMonthLU]]&lt;&gt;"",VLOOKUP(Tabelle_ExterneDaten_113[[#This Row],[EndOfMonthLU]],EndOfMonthLookup,2,FALSE),"")</f>
        <v/>
      </c>
    </row>
    <row r="40" spans="2:21" x14ac:dyDescent="0.25">
      <c r="B40" s="2">
        <v>38</v>
      </c>
      <c r="C40" s="2"/>
      <c r="D40" s="2" t="s">
        <v>235</v>
      </c>
      <c r="E40" s="2" t="s">
        <v>2023</v>
      </c>
      <c r="F40" s="2" t="s">
        <v>2022</v>
      </c>
      <c r="G40" s="2" t="s">
        <v>170</v>
      </c>
      <c r="H40" s="2" t="s">
        <v>155</v>
      </c>
      <c r="I40" s="2" t="s">
        <v>95</v>
      </c>
      <c r="J40" s="2" t="s">
        <v>95</v>
      </c>
      <c r="K40" s="2" t="s">
        <v>158</v>
      </c>
      <c r="L40" s="2"/>
      <c r="M40" s="2"/>
      <c r="N40" s="2"/>
      <c r="O40" s="2" t="str">
        <f>IF(Tabelle_ExterneDaten_113[[#This Row],[TradeActionIdLU]]&lt;&gt;"",VLOOKUP(Tabelle_ExterneDaten_113[[#This Row],[TradeActionIdLU]],TradeActionIdLookup,2,FALSE),"")</f>
        <v/>
      </c>
      <c r="P40" s="2">
        <f>IF(Tabelle_ExterneDaten_113[[#This Row],[LegDataIdLU]]&lt;&gt;"",VLOOKUP(Tabelle_ExterneDaten_113[[#This Row],[LegDataIdLU]],LegDataIdLookup,2,FALSE),"")</f>
        <v>39</v>
      </c>
      <c r="Q40" s="2" t="str">
        <f>IF(Tabelle_ExterneDaten_113[[#This Row],[CalendarLU]]&lt;&gt;"",VLOOKUP(Tabelle_ExterneDaten_113[[#This Row],[CalendarLU]],CalendarLookup,2,FALSE),"")</f>
        <v>TARGET</v>
      </c>
      <c r="R40" s="2" t="str">
        <f>IF(Tabelle_ExterneDaten_113[[#This Row],[ConventionLU]]&lt;&gt;"",VLOOKUP(Tabelle_ExterneDaten_113[[#This Row],[ConventionLU]],ConventionLookup,2,FALSE),"")</f>
        <v>MF</v>
      </c>
      <c r="S40" s="2" t="str">
        <f>IF(Tabelle_ExterneDaten_113[[#This Row],[TermConventionLU]]&lt;&gt;"",VLOOKUP(Tabelle_ExterneDaten_113[[#This Row],[TermConventionLU]],TermConventionLookup,2,FALSE),"")</f>
        <v>MF</v>
      </c>
      <c r="T40" s="2" t="str">
        <f>IF(Tabelle_ExterneDaten_113[[#This Row],[RuleNameLU]]&lt;&gt;"",VLOOKUP(Tabelle_ExterneDaten_113[[#This Row],[RuleNameLU]],RuleNameLookup,2,FALSE),"")</f>
        <v>Backward</v>
      </c>
      <c r="U40" s="2" t="str">
        <f>IF(Tabelle_ExterneDaten_113[[#This Row],[EndOfMonthLU]]&lt;&gt;"",VLOOKUP(Tabelle_ExterneDaten_113[[#This Row],[EndOfMonthLU]],EndOfMonthLookup,2,FALSE),"")</f>
        <v/>
      </c>
    </row>
    <row r="41" spans="2:21" x14ac:dyDescent="0.25">
      <c r="B41" s="2">
        <v>39</v>
      </c>
      <c r="C41" s="2"/>
      <c r="D41" s="2" t="s">
        <v>236</v>
      </c>
      <c r="E41" s="2" t="s">
        <v>2023</v>
      </c>
      <c r="F41" s="2" t="s">
        <v>2022</v>
      </c>
      <c r="G41" s="2" t="s">
        <v>70</v>
      </c>
      <c r="H41" s="2" t="s">
        <v>155</v>
      </c>
      <c r="I41" s="2" t="s">
        <v>93</v>
      </c>
      <c r="J41" s="2" t="s">
        <v>93</v>
      </c>
      <c r="K41" s="2" t="s">
        <v>158</v>
      </c>
      <c r="L41" s="2"/>
      <c r="M41" s="2"/>
      <c r="N41" s="2"/>
      <c r="O41" s="2" t="str">
        <f>IF(Tabelle_ExterneDaten_113[[#This Row],[TradeActionIdLU]]&lt;&gt;"",VLOOKUP(Tabelle_ExterneDaten_113[[#This Row],[TradeActionIdLU]],TradeActionIdLookup,2,FALSE),"")</f>
        <v/>
      </c>
      <c r="P41" s="2">
        <f>IF(Tabelle_ExterneDaten_113[[#This Row],[LegDataIdLU]]&lt;&gt;"",VLOOKUP(Tabelle_ExterneDaten_113[[#This Row],[LegDataIdLU]],LegDataIdLookup,2,FALSE),"")</f>
        <v>40</v>
      </c>
      <c r="Q41" s="2" t="str">
        <f>IF(Tabelle_ExterneDaten_113[[#This Row],[CalendarLU]]&lt;&gt;"",VLOOKUP(Tabelle_ExterneDaten_113[[#This Row],[CalendarLU]],CalendarLookup,2,FALSE),"")</f>
        <v>TARGET</v>
      </c>
      <c r="R41" s="2" t="str">
        <f>IF(Tabelle_ExterneDaten_113[[#This Row],[ConventionLU]]&lt;&gt;"",VLOOKUP(Tabelle_ExterneDaten_113[[#This Row],[ConventionLU]],ConventionLookup,2,FALSE),"")</f>
        <v>F</v>
      </c>
      <c r="S41" s="2" t="str">
        <f>IF(Tabelle_ExterneDaten_113[[#This Row],[TermConventionLU]]&lt;&gt;"",VLOOKUP(Tabelle_ExterneDaten_113[[#This Row],[TermConventionLU]],TermConventionLookup,2,FALSE),"")</f>
        <v>F</v>
      </c>
      <c r="T41" s="2" t="str">
        <f>IF(Tabelle_ExterneDaten_113[[#This Row],[RuleNameLU]]&lt;&gt;"",VLOOKUP(Tabelle_ExterneDaten_113[[#This Row],[RuleNameLU]],RuleNameLookup,2,FALSE),"")</f>
        <v>Backward</v>
      </c>
      <c r="U41" s="2" t="str">
        <f>IF(Tabelle_ExterneDaten_113[[#This Row],[EndOfMonthLU]]&lt;&gt;"",VLOOKUP(Tabelle_ExterneDaten_113[[#This Row],[EndOfMonthLU]],EndOfMonthLookup,2,FALSE),"")</f>
        <v/>
      </c>
    </row>
    <row r="42" spans="2:21" x14ac:dyDescent="0.25">
      <c r="B42" s="2">
        <v>40</v>
      </c>
      <c r="C42" s="2"/>
      <c r="D42" s="2" t="s">
        <v>239</v>
      </c>
      <c r="E42" s="2" t="s">
        <v>2021</v>
      </c>
      <c r="F42" s="2" t="s">
        <v>2024</v>
      </c>
      <c r="G42" s="2" t="s">
        <v>70</v>
      </c>
      <c r="H42" s="2" t="s">
        <v>155</v>
      </c>
      <c r="I42" s="2" t="s">
        <v>93</v>
      </c>
      <c r="J42" s="2" t="s">
        <v>93</v>
      </c>
      <c r="K42" s="2" t="s">
        <v>158</v>
      </c>
      <c r="L42" s="2"/>
      <c r="M42" s="2"/>
      <c r="N42" s="2"/>
      <c r="O42" s="2" t="str">
        <f>IF(Tabelle_ExterneDaten_113[[#This Row],[TradeActionIdLU]]&lt;&gt;"",VLOOKUP(Tabelle_ExterneDaten_113[[#This Row],[TradeActionIdLU]],TradeActionIdLookup,2,FALSE),"")</f>
        <v/>
      </c>
      <c r="P42" s="2">
        <f>IF(Tabelle_ExterneDaten_113[[#This Row],[LegDataIdLU]]&lt;&gt;"",VLOOKUP(Tabelle_ExterneDaten_113[[#This Row],[LegDataIdLU]],LegDataIdLookup,2,FALSE),"")</f>
        <v>41</v>
      </c>
      <c r="Q42" s="2" t="str">
        <f>IF(Tabelle_ExterneDaten_113[[#This Row],[CalendarLU]]&lt;&gt;"",VLOOKUP(Tabelle_ExterneDaten_113[[#This Row],[CalendarLU]],CalendarLookup,2,FALSE),"")</f>
        <v>TARGET</v>
      </c>
      <c r="R42" s="2" t="str">
        <f>IF(Tabelle_ExterneDaten_113[[#This Row],[ConventionLU]]&lt;&gt;"",VLOOKUP(Tabelle_ExterneDaten_113[[#This Row],[ConventionLU]],ConventionLookup,2,FALSE),"")</f>
        <v>F</v>
      </c>
      <c r="S42" s="2" t="str">
        <f>IF(Tabelle_ExterneDaten_113[[#This Row],[TermConventionLU]]&lt;&gt;"",VLOOKUP(Tabelle_ExterneDaten_113[[#This Row],[TermConventionLU]],TermConventionLookup,2,FALSE),"")</f>
        <v>F</v>
      </c>
      <c r="T42" s="2" t="str">
        <f>IF(Tabelle_ExterneDaten_113[[#This Row],[RuleNameLU]]&lt;&gt;"",VLOOKUP(Tabelle_ExterneDaten_113[[#This Row],[RuleNameLU]],RuleNameLookup,2,FALSE),"")</f>
        <v>Backward</v>
      </c>
      <c r="U42" s="2" t="str">
        <f>IF(Tabelle_ExterneDaten_113[[#This Row],[EndOfMonthLU]]&lt;&gt;"",VLOOKUP(Tabelle_ExterneDaten_113[[#This Row],[EndOfMonthLU]],EndOfMonthLookup,2,FALSE),"")</f>
        <v/>
      </c>
    </row>
    <row r="43" spans="2:21" x14ac:dyDescent="0.25">
      <c r="B43" s="2">
        <v>41</v>
      </c>
      <c r="C43" s="2"/>
      <c r="D43" s="2" t="s">
        <v>240</v>
      </c>
      <c r="E43" s="2" t="s">
        <v>2021</v>
      </c>
      <c r="F43" s="2" t="s">
        <v>2024</v>
      </c>
      <c r="G43" s="2" t="s">
        <v>170</v>
      </c>
      <c r="H43" s="2" t="s">
        <v>155</v>
      </c>
      <c r="I43" s="2" t="s">
        <v>95</v>
      </c>
      <c r="J43" s="2" t="s">
        <v>95</v>
      </c>
      <c r="K43" s="2" t="s">
        <v>158</v>
      </c>
      <c r="L43" s="2"/>
      <c r="M43" s="2"/>
      <c r="N43" s="2"/>
      <c r="O43" s="2" t="str">
        <f>IF(Tabelle_ExterneDaten_113[[#This Row],[TradeActionIdLU]]&lt;&gt;"",VLOOKUP(Tabelle_ExterneDaten_113[[#This Row],[TradeActionIdLU]],TradeActionIdLookup,2,FALSE),"")</f>
        <v/>
      </c>
      <c r="P43" s="2">
        <f>IF(Tabelle_ExterneDaten_113[[#This Row],[LegDataIdLU]]&lt;&gt;"",VLOOKUP(Tabelle_ExterneDaten_113[[#This Row],[LegDataIdLU]],LegDataIdLookup,2,FALSE),"")</f>
        <v>42</v>
      </c>
      <c r="Q43" s="2" t="str">
        <f>IF(Tabelle_ExterneDaten_113[[#This Row],[CalendarLU]]&lt;&gt;"",VLOOKUP(Tabelle_ExterneDaten_113[[#This Row],[CalendarLU]],CalendarLookup,2,FALSE),"")</f>
        <v>TARGET</v>
      </c>
      <c r="R43" s="2" t="str">
        <f>IF(Tabelle_ExterneDaten_113[[#This Row],[ConventionLU]]&lt;&gt;"",VLOOKUP(Tabelle_ExterneDaten_113[[#This Row],[ConventionLU]],ConventionLookup,2,FALSE),"")</f>
        <v>MF</v>
      </c>
      <c r="S43" s="2" t="str">
        <f>IF(Tabelle_ExterneDaten_113[[#This Row],[TermConventionLU]]&lt;&gt;"",VLOOKUP(Tabelle_ExterneDaten_113[[#This Row],[TermConventionLU]],TermConventionLookup,2,FALSE),"")</f>
        <v>MF</v>
      </c>
      <c r="T43" s="2" t="str">
        <f>IF(Tabelle_ExterneDaten_113[[#This Row],[RuleNameLU]]&lt;&gt;"",VLOOKUP(Tabelle_ExterneDaten_113[[#This Row],[RuleNameLU]],RuleNameLookup,2,FALSE),"")</f>
        <v>Backward</v>
      </c>
      <c r="U43" s="2" t="str">
        <f>IF(Tabelle_ExterneDaten_113[[#This Row],[EndOfMonthLU]]&lt;&gt;"",VLOOKUP(Tabelle_ExterneDaten_113[[#This Row],[EndOfMonthLU]],EndOfMonthLookup,2,FALSE),"")</f>
        <v/>
      </c>
    </row>
    <row r="44" spans="2:21" x14ac:dyDescent="0.25">
      <c r="B44" s="2">
        <v>42</v>
      </c>
      <c r="C44" s="2"/>
      <c r="D44" s="2" t="s">
        <v>243</v>
      </c>
      <c r="E44" s="2" t="s">
        <v>2017</v>
      </c>
      <c r="F44" s="2" t="s">
        <v>331</v>
      </c>
      <c r="G44" s="2" t="s">
        <v>70</v>
      </c>
      <c r="H44" s="2" t="s">
        <v>155</v>
      </c>
      <c r="I44" s="2" t="s">
        <v>93</v>
      </c>
      <c r="J44" s="2" t="s">
        <v>93</v>
      </c>
      <c r="K44" s="2" t="s">
        <v>158</v>
      </c>
      <c r="L44" s="2"/>
      <c r="M44" s="2"/>
      <c r="N44" s="2"/>
      <c r="O44" s="2" t="str">
        <f>IF(Tabelle_ExterneDaten_113[[#This Row],[TradeActionIdLU]]&lt;&gt;"",VLOOKUP(Tabelle_ExterneDaten_113[[#This Row],[TradeActionIdLU]],TradeActionIdLookup,2,FALSE),"")</f>
        <v/>
      </c>
      <c r="P44" s="2">
        <f>IF(Tabelle_ExterneDaten_113[[#This Row],[LegDataIdLU]]&lt;&gt;"",VLOOKUP(Tabelle_ExterneDaten_113[[#This Row],[LegDataIdLU]],LegDataIdLookup,2,FALSE),"")</f>
        <v>43</v>
      </c>
      <c r="Q44" s="2" t="str">
        <f>IF(Tabelle_ExterneDaten_113[[#This Row],[CalendarLU]]&lt;&gt;"",VLOOKUP(Tabelle_ExterneDaten_113[[#This Row],[CalendarLU]],CalendarLookup,2,FALSE),"")</f>
        <v>TARGET</v>
      </c>
      <c r="R44" s="2" t="str">
        <f>IF(Tabelle_ExterneDaten_113[[#This Row],[ConventionLU]]&lt;&gt;"",VLOOKUP(Tabelle_ExterneDaten_113[[#This Row],[ConventionLU]],ConventionLookup,2,FALSE),"")</f>
        <v>F</v>
      </c>
      <c r="S44" s="2" t="str">
        <f>IF(Tabelle_ExterneDaten_113[[#This Row],[TermConventionLU]]&lt;&gt;"",VLOOKUP(Tabelle_ExterneDaten_113[[#This Row],[TermConventionLU]],TermConventionLookup,2,FALSE),"")</f>
        <v>F</v>
      </c>
      <c r="T44" s="2" t="str">
        <f>IF(Tabelle_ExterneDaten_113[[#This Row],[RuleNameLU]]&lt;&gt;"",VLOOKUP(Tabelle_ExterneDaten_113[[#This Row],[RuleNameLU]],RuleNameLookup,2,FALSE),"")</f>
        <v>Backward</v>
      </c>
      <c r="U44" s="2" t="str">
        <f>IF(Tabelle_ExterneDaten_113[[#This Row],[EndOfMonthLU]]&lt;&gt;"",VLOOKUP(Tabelle_ExterneDaten_113[[#This Row],[EndOfMonthLU]],EndOfMonthLookup,2,FALSE),"")</f>
        <v/>
      </c>
    </row>
    <row r="45" spans="2:21" x14ac:dyDescent="0.25">
      <c r="B45" s="2">
        <v>43</v>
      </c>
      <c r="C45" s="2"/>
      <c r="D45" s="2" t="s">
        <v>244</v>
      </c>
      <c r="E45" s="2" t="s">
        <v>2017</v>
      </c>
      <c r="F45" s="2" t="s">
        <v>331</v>
      </c>
      <c r="G45" s="2" t="s">
        <v>170</v>
      </c>
      <c r="H45" s="2" t="s">
        <v>155</v>
      </c>
      <c r="I45" s="2" t="s">
        <v>95</v>
      </c>
      <c r="J45" s="2" t="s">
        <v>95</v>
      </c>
      <c r="K45" s="2" t="s">
        <v>158</v>
      </c>
      <c r="L45" s="2"/>
      <c r="M45" s="2"/>
      <c r="N45" s="2"/>
      <c r="O45" s="2" t="str">
        <f>IF(Tabelle_ExterneDaten_113[[#This Row],[TradeActionIdLU]]&lt;&gt;"",VLOOKUP(Tabelle_ExterneDaten_113[[#This Row],[TradeActionIdLU]],TradeActionIdLookup,2,FALSE),"")</f>
        <v/>
      </c>
      <c r="P45" s="2">
        <f>IF(Tabelle_ExterneDaten_113[[#This Row],[LegDataIdLU]]&lt;&gt;"",VLOOKUP(Tabelle_ExterneDaten_113[[#This Row],[LegDataIdLU]],LegDataIdLookup,2,FALSE),"")</f>
        <v>44</v>
      </c>
      <c r="Q45" s="2" t="str">
        <f>IF(Tabelle_ExterneDaten_113[[#This Row],[CalendarLU]]&lt;&gt;"",VLOOKUP(Tabelle_ExterneDaten_113[[#This Row],[CalendarLU]],CalendarLookup,2,FALSE),"")</f>
        <v>TARGET</v>
      </c>
      <c r="R45" s="2" t="str">
        <f>IF(Tabelle_ExterneDaten_113[[#This Row],[ConventionLU]]&lt;&gt;"",VLOOKUP(Tabelle_ExterneDaten_113[[#This Row],[ConventionLU]],ConventionLookup,2,FALSE),"")</f>
        <v>MF</v>
      </c>
      <c r="S45" s="2" t="str">
        <f>IF(Tabelle_ExterneDaten_113[[#This Row],[TermConventionLU]]&lt;&gt;"",VLOOKUP(Tabelle_ExterneDaten_113[[#This Row],[TermConventionLU]],TermConventionLookup,2,FALSE),"")</f>
        <v>MF</v>
      </c>
      <c r="T45" s="2" t="str">
        <f>IF(Tabelle_ExterneDaten_113[[#This Row],[RuleNameLU]]&lt;&gt;"",VLOOKUP(Tabelle_ExterneDaten_113[[#This Row],[RuleNameLU]],RuleNameLookup,2,FALSE),"")</f>
        <v>Backward</v>
      </c>
      <c r="U45" s="2" t="str">
        <f>IF(Tabelle_ExterneDaten_113[[#This Row],[EndOfMonthLU]]&lt;&gt;"",VLOOKUP(Tabelle_ExterneDaten_113[[#This Row],[EndOfMonthLU]],EndOfMonthLookup,2,FALSE),"")</f>
        <v/>
      </c>
    </row>
    <row r="46" spans="2:21" x14ac:dyDescent="0.25">
      <c r="B46" s="2">
        <v>44</v>
      </c>
      <c r="C46" s="2"/>
      <c r="D46" s="2" t="s">
        <v>245</v>
      </c>
      <c r="E46" s="2" t="s">
        <v>2025</v>
      </c>
      <c r="F46" s="2" t="s">
        <v>2016</v>
      </c>
      <c r="G46" s="2" t="s">
        <v>70</v>
      </c>
      <c r="H46" s="2" t="s">
        <v>155</v>
      </c>
      <c r="I46" s="2" t="s">
        <v>93</v>
      </c>
      <c r="J46" s="2" t="s">
        <v>93</v>
      </c>
      <c r="K46" s="2" t="s">
        <v>158</v>
      </c>
      <c r="L46" s="2"/>
      <c r="M46" s="2"/>
      <c r="N46" s="2"/>
      <c r="O46" s="2" t="str">
        <f>IF(Tabelle_ExterneDaten_113[[#This Row],[TradeActionIdLU]]&lt;&gt;"",VLOOKUP(Tabelle_ExterneDaten_113[[#This Row],[TradeActionIdLU]],TradeActionIdLookup,2,FALSE),"")</f>
        <v/>
      </c>
      <c r="P46" s="2">
        <f>IF(Tabelle_ExterneDaten_113[[#This Row],[LegDataIdLU]]&lt;&gt;"",VLOOKUP(Tabelle_ExterneDaten_113[[#This Row],[LegDataIdLU]],LegDataIdLookup,2,FALSE),"")</f>
        <v>45</v>
      </c>
      <c r="Q46" s="2" t="str">
        <f>IF(Tabelle_ExterneDaten_113[[#This Row],[CalendarLU]]&lt;&gt;"",VLOOKUP(Tabelle_ExterneDaten_113[[#This Row],[CalendarLU]],CalendarLookup,2,FALSE),"")</f>
        <v>TARGET</v>
      </c>
      <c r="R46" s="2" t="str">
        <f>IF(Tabelle_ExterneDaten_113[[#This Row],[ConventionLU]]&lt;&gt;"",VLOOKUP(Tabelle_ExterneDaten_113[[#This Row],[ConventionLU]],ConventionLookup,2,FALSE),"")</f>
        <v>F</v>
      </c>
      <c r="S46" s="2" t="str">
        <f>IF(Tabelle_ExterneDaten_113[[#This Row],[TermConventionLU]]&lt;&gt;"",VLOOKUP(Tabelle_ExterneDaten_113[[#This Row],[TermConventionLU]],TermConventionLookup,2,FALSE),"")</f>
        <v>F</v>
      </c>
      <c r="T46" s="2" t="str">
        <f>IF(Tabelle_ExterneDaten_113[[#This Row],[RuleNameLU]]&lt;&gt;"",VLOOKUP(Tabelle_ExterneDaten_113[[#This Row],[RuleNameLU]],RuleNameLookup,2,FALSE),"")</f>
        <v>Backward</v>
      </c>
      <c r="U46" s="2" t="str">
        <f>IF(Tabelle_ExterneDaten_113[[#This Row],[EndOfMonthLU]]&lt;&gt;"",VLOOKUP(Tabelle_ExterneDaten_113[[#This Row],[EndOfMonthLU]],EndOfMonthLookup,2,FALSE),"")</f>
        <v/>
      </c>
    </row>
    <row r="47" spans="2:21" x14ac:dyDescent="0.25">
      <c r="B47" s="2">
        <v>45</v>
      </c>
      <c r="C47" s="2"/>
      <c r="D47" s="2" t="s">
        <v>246</v>
      </c>
      <c r="E47" s="2" t="s">
        <v>2025</v>
      </c>
      <c r="F47" s="2" t="s">
        <v>2016</v>
      </c>
      <c r="G47" s="2" t="s">
        <v>70</v>
      </c>
      <c r="H47" s="2" t="s">
        <v>155</v>
      </c>
      <c r="I47" s="2" t="s">
        <v>93</v>
      </c>
      <c r="J47" s="2" t="s">
        <v>93</v>
      </c>
      <c r="K47" s="2" t="s">
        <v>158</v>
      </c>
      <c r="L47" s="2"/>
      <c r="M47" s="2"/>
      <c r="N47" s="2"/>
      <c r="O47" s="2" t="str">
        <f>IF(Tabelle_ExterneDaten_113[[#This Row],[TradeActionIdLU]]&lt;&gt;"",VLOOKUP(Tabelle_ExterneDaten_113[[#This Row],[TradeActionIdLU]],TradeActionIdLookup,2,FALSE),"")</f>
        <v/>
      </c>
      <c r="P47" s="2">
        <f>IF(Tabelle_ExterneDaten_113[[#This Row],[LegDataIdLU]]&lt;&gt;"",VLOOKUP(Tabelle_ExterneDaten_113[[#This Row],[LegDataIdLU]],LegDataIdLookup,2,FALSE),"")</f>
        <v>46</v>
      </c>
      <c r="Q47" s="2" t="str">
        <f>IF(Tabelle_ExterneDaten_113[[#This Row],[CalendarLU]]&lt;&gt;"",VLOOKUP(Tabelle_ExterneDaten_113[[#This Row],[CalendarLU]],CalendarLookup,2,FALSE),"")</f>
        <v>TARGET</v>
      </c>
      <c r="R47" s="2" t="str">
        <f>IF(Tabelle_ExterneDaten_113[[#This Row],[ConventionLU]]&lt;&gt;"",VLOOKUP(Tabelle_ExterneDaten_113[[#This Row],[ConventionLU]],ConventionLookup,2,FALSE),"")</f>
        <v>F</v>
      </c>
      <c r="S47" s="2" t="str">
        <f>IF(Tabelle_ExterneDaten_113[[#This Row],[TermConventionLU]]&lt;&gt;"",VLOOKUP(Tabelle_ExterneDaten_113[[#This Row],[TermConventionLU]],TermConventionLookup,2,FALSE),"")</f>
        <v>F</v>
      </c>
      <c r="T47" s="2" t="str">
        <f>IF(Tabelle_ExterneDaten_113[[#This Row],[RuleNameLU]]&lt;&gt;"",VLOOKUP(Tabelle_ExterneDaten_113[[#This Row],[RuleNameLU]],RuleNameLookup,2,FALSE),"")</f>
        <v>Backward</v>
      </c>
      <c r="U47" s="2" t="str">
        <f>IF(Tabelle_ExterneDaten_113[[#This Row],[EndOfMonthLU]]&lt;&gt;"",VLOOKUP(Tabelle_ExterneDaten_113[[#This Row],[EndOfMonthLU]],EndOfMonthLookup,2,FALSE),"")</f>
        <v/>
      </c>
    </row>
    <row r="48" spans="2:21" x14ac:dyDescent="0.25">
      <c r="B48" s="2">
        <v>46</v>
      </c>
      <c r="C48" s="2"/>
      <c r="D48" s="2" t="s">
        <v>247</v>
      </c>
      <c r="E48" s="2" t="s">
        <v>2026</v>
      </c>
      <c r="F48" s="2" t="s">
        <v>2016</v>
      </c>
      <c r="G48" s="2" t="s">
        <v>70</v>
      </c>
      <c r="H48" s="2" t="s">
        <v>155</v>
      </c>
      <c r="I48" s="2" t="s">
        <v>93</v>
      </c>
      <c r="J48" s="2" t="s">
        <v>93</v>
      </c>
      <c r="K48" s="2" t="s">
        <v>158</v>
      </c>
      <c r="L48" s="2"/>
      <c r="M48" s="2"/>
      <c r="N48" s="2"/>
      <c r="O48" s="2" t="str">
        <f>IF(Tabelle_ExterneDaten_113[[#This Row],[TradeActionIdLU]]&lt;&gt;"",VLOOKUP(Tabelle_ExterneDaten_113[[#This Row],[TradeActionIdLU]],TradeActionIdLookup,2,FALSE),"")</f>
        <v/>
      </c>
      <c r="P48" s="2">
        <f>IF(Tabelle_ExterneDaten_113[[#This Row],[LegDataIdLU]]&lt;&gt;"",VLOOKUP(Tabelle_ExterneDaten_113[[#This Row],[LegDataIdLU]],LegDataIdLookup,2,FALSE),"")</f>
        <v>47</v>
      </c>
      <c r="Q48" s="2" t="str">
        <f>IF(Tabelle_ExterneDaten_113[[#This Row],[CalendarLU]]&lt;&gt;"",VLOOKUP(Tabelle_ExterneDaten_113[[#This Row],[CalendarLU]],CalendarLookup,2,FALSE),"")</f>
        <v>TARGET</v>
      </c>
      <c r="R48" s="2" t="str">
        <f>IF(Tabelle_ExterneDaten_113[[#This Row],[ConventionLU]]&lt;&gt;"",VLOOKUP(Tabelle_ExterneDaten_113[[#This Row],[ConventionLU]],ConventionLookup,2,FALSE),"")</f>
        <v>F</v>
      </c>
      <c r="S48" s="2" t="str">
        <f>IF(Tabelle_ExterneDaten_113[[#This Row],[TermConventionLU]]&lt;&gt;"",VLOOKUP(Tabelle_ExterneDaten_113[[#This Row],[TermConventionLU]],TermConventionLookup,2,FALSE),"")</f>
        <v>F</v>
      </c>
      <c r="T48" s="2" t="str">
        <f>IF(Tabelle_ExterneDaten_113[[#This Row],[RuleNameLU]]&lt;&gt;"",VLOOKUP(Tabelle_ExterneDaten_113[[#This Row],[RuleNameLU]],RuleNameLookup,2,FALSE),"")</f>
        <v>Backward</v>
      </c>
      <c r="U48" s="2" t="str">
        <f>IF(Tabelle_ExterneDaten_113[[#This Row],[EndOfMonthLU]]&lt;&gt;"",VLOOKUP(Tabelle_ExterneDaten_113[[#This Row],[EndOfMonthLU]],EndOfMonthLookup,2,FALSE),"")</f>
        <v/>
      </c>
    </row>
    <row r="49" spans="2:21" x14ac:dyDescent="0.25">
      <c r="B49" s="2">
        <v>47</v>
      </c>
      <c r="C49" s="2"/>
      <c r="D49" s="2" t="s">
        <v>248</v>
      </c>
      <c r="E49" s="2" t="s">
        <v>2026</v>
      </c>
      <c r="F49" s="2" t="s">
        <v>2016</v>
      </c>
      <c r="G49" s="2" t="s">
        <v>70</v>
      </c>
      <c r="H49" s="2" t="s">
        <v>155</v>
      </c>
      <c r="I49" s="2" t="s">
        <v>93</v>
      </c>
      <c r="J49" s="2" t="s">
        <v>93</v>
      </c>
      <c r="K49" s="2" t="s">
        <v>158</v>
      </c>
      <c r="L49" s="2"/>
      <c r="M49" s="2"/>
      <c r="N49" s="2"/>
      <c r="O49" s="2" t="str">
        <f>IF(Tabelle_ExterneDaten_113[[#This Row],[TradeActionIdLU]]&lt;&gt;"",VLOOKUP(Tabelle_ExterneDaten_113[[#This Row],[TradeActionIdLU]],TradeActionIdLookup,2,FALSE),"")</f>
        <v/>
      </c>
      <c r="P49" s="2">
        <f>IF(Tabelle_ExterneDaten_113[[#This Row],[LegDataIdLU]]&lt;&gt;"",VLOOKUP(Tabelle_ExterneDaten_113[[#This Row],[LegDataIdLU]],LegDataIdLookup,2,FALSE),"")</f>
        <v>48</v>
      </c>
      <c r="Q49" s="2" t="str">
        <f>IF(Tabelle_ExterneDaten_113[[#This Row],[CalendarLU]]&lt;&gt;"",VLOOKUP(Tabelle_ExterneDaten_113[[#This Row],[CalendarLU]],CalendarLookup,2,FALSE),"")</f>
        <v>TARGET</v>
      </c>
      <c r="R49" s="2" t="str">
        <f>IF(Tabelle_ExterneDaten_113[[#This Row],[ConventionLU]]&lt;&gt;"",VLOOKUP(Tabelle_ExterneDaten_113[[#This Row],[ConventionLU]],ConventionLookup,2,FALSE),"")</f>
        <v>F</v>
      </c>
      <c r="S49" s="2" t="str">
        <f>IF(Tabelle_ExterneDaten_113[[#This Row],[TermConventionLU]]&lt;&gt;"",VLOOKUP(Tabelle_ExterneDaten_113[[#This Row],[TermConventionLU]],TermConventionLookup,2,FALSE),"")</f>
        <v>F</v>
      </c>
      <c r="T49" s="2" t="str">
        <f>IF(Tabelle_ExterneDaten_113[[#This Row],[RuleNameLU]]&lt;&gt;"",VLOOKUP(Tabelle_ExterneDaten_113[[#This Row],[RuleNameLU]],RuleNameLookup,2,FALSE),"")</f>
        <v>Backward</v>
      </c>
      <c r="U49" s="2" t="str">
        <f>IF(Tabelle_ExterneDaten_113[[#This Row],[EndOfMonthLU]]&lt;&gt;"",VLOOKUP(Tabelle_ExterneDaten_113[[#This Row],[EndOfMonthLU]],EndOfMonthLookup,2,FALSE),"")</f>
        <v/>
      </c>
    </row>
    <row r="50" spans="2:21" x14ac:dyDescent="0.25">
      <c r="B50" s="2">
        <v>48</v>
      </c>
      <c r="C50" s="2"/>
      <c r="D50" s="2" t="s">
        <v>249</v>
      </c>
      <c r="E50" s="2" t="s">
        <v>2027</v>
      </c>
      <c r="F50" s="2" t="s">
        <v>334</v>
      </c>
      <c r="G50" s="2" t="s">
        <v>70</v>
      </c>
      <c r="H50" s="2" t="s">
        <v>155</v>
      </c>
      <c r="I50" s="2" t="s">
        <v>93</v>
      </c>
      <c r="J50" s="2" t="s">
        <v>93</v>
      </c>
      <c r="K50" s="2" t="s">
        <v>158</v>
      </c>
      <c r="L50" s="2"/>
      <c r="M50" s="2"/>
      <c r="N50" s="2"/>
      <c r="O50" s="2" t="str">
        <f>IF(Tabelle_ExterneDaten_113[[#This Row],[TradeActionIdLU]]&lt;&gt;"",VLOOKUP(Tabelle_ExterneDaten_113[[#This Row],[TradeActionIdLU]],TradeActionIdLookup,2,FALSE),"")</f>
        <v/>
      </c>
      <c r="P50" s="2">
        <f>IF(Tabelle_ExterneDaten_113[[#This Row],[LegDataIdLU]]&lt;&gt;"",VLOOKUP(Tabelle_ExterneDaten_113[[#This Row],[LegDataIdLU]],LegDataIdLookup,2,FALSE),"")</f>
        <v>49</v>
      </c>
      <c r="Q50" s="2" t="str">
        <f>IF(Tabelle_ExterneDaten_113[[#This Row],[CalendarLU]]&lt;&gt;"",VLOOKUP(Tabelle_ExterneDaten_113[[#This Row],[CalendarLU]],CalendarLookup,2,FALSE),"")</f>
        <v>TARGET</v>
      </c>
      <c r="R50" s="2" t="str">
        <f>IF(Tabelle_ExterneDaten_113[[#This Row],[ConventionLU]]&lt;&gt;"",VLOOKUP(Tabelle_ExterneDaten_113[[#This Row],[ConventionLU]],ConventionLookup,2,FALSE),"")</f>
        <v>F</v>
      </c>
      <c r="S50" s="2" t="str">
        <f>IF(Tabelle_ExterneDaten_113[[#This Row],[TermConventionLU]]&lt;&gt;"",VLOOKUP(Tabelle_ExterneDaten_113[[#This Row],[TermConventionLU]],TermConventionLookup,2,FALSE),"")</f>
        <v>F</v>
      </c>
      <c r="T50" s="2" t="str">
        <f>IF(Tabelle_ExterneDaten_113[[#This Row],[RuleNameLU]]&lt;&gt;"",VLOOKUP(Tabelle_ExterneDaten_113[[#This Row],[RuleNameLU]],RuleNameLookup,2,FALSE),"")</f>
        <v>Backward</v>
      </c>
      <c r="U50" s="2" t="str">
        <f>IF(Tabelle_ExterneDaten_113[[#This Row],[EndOfMonthLU]]&lt;&gt;"",VLOOKUP(Tabelle_ExterneDaten_113[[#This Row],[EndOfMonthLU]],EndOfMonthLookup,2,FALSE),"")</f>
        <v/>
      </c>
    </row>
    <row r="51" spans="2:21" x14ac:dyDescent="0.25">
      <c r="B51" s="2">
        <v>49</v>
      </c>
      <c r="C51" s="2"/>
      <c r="D51" s="2" t="s">
        <v>250</v>
      </c>
      <c r="E51" s="2" t="s">
        <v>2027</v>
      </c>
      <c r="F51" s="2" t="s">
        <v>334</v>
      </c>
      <c r="G51" s="2" t="s">
        <v>70</v>
      </c>
      <c r="H51" s="2" t="s">
        <v>155</v>
      </c>
      <c r="I51" s="2" t="s">
        <v>93</v>
      </c>
      <c r="J51" s="2" t="s">
        <v>93</v>
      </c>
      <c r="K51" s="2" t="s">
        <v>158</v>
      </c>
      <c r="L51" s="2"/>
      <c r="M51" s="2"/>
      <c r="N51" s="2"/>
      <c r="O51" s="2" t="str">
        <f>IF(Tabelle_ExterneDaten_113[[#This Row],[TradeActionIdLU]]&lt;&gt;"",VLOOKUP(Tabelle_ExterneDaten_113[[#This Row],[TradeActionIdLU]],TradeActionIdLookup,2,FALSE),"")</f>
        <v/>
      </c>
      <c r="P51" s="2">
        <f>IF(Tabelle_ExterneDaten_113[[#This Row],[LegDataIdLU]]&lt;&gt;"",VLOOKUP(Tabelle_ExterneDaten_113[[#This Row],[LegDataIdLU]],LegDataIdLookup,2,FALSE),"")</f>
        <v>50</v>
      </c>
      <c r="Q51" s="2" t="str">
        <f>IF(Tabelle_ExterneDaten_113[[#This Row],[CalendarLU]]&lt;&gt;"",VLOOKUP(Tabelle_ExterneDaten_113[[#This Row],[CalendarLU]],CalendarLookup,2,FALSE),"")</f>
        <v>TARGET</v>
      </c>
      <c r="R51" s="2" t="str">
        <f>IF(Tabelle_ExterneDaten_113[[#This Row],[ConventionLU]]&lt;&gt;"",VLOOKUP(Tabelle_ExterneDaten_113[[#This Row],[ConventionLU]],ConventionLookup,2,FALSE),"")</f>
        <v>F</v>
      </c>
      <c r="S51" s="2" t="str">
        <f>IF(Tabelle_ExterneDaten_113[[#This Row],[TermConventionLU]]&lt;&gt;"",VLOOKUP(Tabelle_ExterneDaten_113[[#This Row],[TermConventionLU]],TermConventionLookup,2,FALSE),"")</f>
        <v>F</v>
      </c>
      <c r="T51" s="2" t="str">
        <f>IF(Tabelle_ExterneDaten_113[[#This Row],[RuleNameLU]]&lt;&gt;"",VLOOKUP(Tabelle_ExterneDaten_113[[#This Row],[RuleNameLU]],RuleNameLookup,2,FALSE),"")</f>
        <v>Backward</v>
      </c>
      <c r="U51" s="2" t="str">
        <f>IF(Tabelle_ExterneDaten_113[[#This Row],[EndOfMonthLU]]&lt;&gt;"",VLOOKUP(Tabelle_ExterneDaten_113[[#This Row],[EndOfMonthLU]],EndOfMonthLookup,2,FALSE),"")</f>
        <v/>
      </c>
    </row>
    <row r="52" spans="2:21" x14ac:dyDescent="0.25">
      <c r="B52" s="2">
        <v>50</v>
      </c>
      <c r="C52" s="2"/>
      <c r="D52" s="2" t="s">
        <v>251</v>
      </c>
      <c r="E52" s="2" t="s">
        <v>2028</v>
      </c>
      <c r="F52" s="2" t="s">
        <v>334</v>
      </c>
      <c r="G52" s="2" t="s">
        <v>70</v>
      </c>
      <c r="H52" s="2" t="s">
        <v>155</v>
      </c>
      <c r="I52" s="2" t="s">
        <v>93</v>
      </c>
      <c r="J52" s="2" t="s">
        <v>93</v>
      </c>
      <c r="K52" s="2" t="s">
        <v>158</v>
      </c>
      <c r="L52" s="2"/>
      <c r="M52" s="2"/>
      <c r="N52" s="2"/>
      <c r="O52" s="2" t="str">
        <f>IF(Tabelle_ExterneDaten_113[[#This Row],[TradeActionIdLU]]&lt;&gt;"",VLOOKUP(Tabelle_ExterneDaten_113[[#This Row],[TradeActionIdLU]],TradeActionIdLookup,2,FALSE),"")</f>
        <v/>
      </c>
      <c r="P52" s="2">
        <f>IF(Tabelle_ExterneDaten_113[[#This Row],[LegDataIdLU]]&lt;&gt;"",VLOOKUP(Tabelle_ExterneDaten_113[[#This Row],[LegDataIdLU]],LegDataIdLookup,2,FALSE),"")</f>
        <v>51</v>
      </c>
      <c r="Q52" s="2" t="str">
        <f>IF(Tabelle_ExterneDaten_113[[#This Row],[CalendarLU]]&lt;&gt;"",VLOOKUP(Tabelle_ExterneDaten_113[[#This Row],[CalendarLU]],CalendarLookup,2,FALSE),"")</f>
        <v>TARGET</v>
      </c>
      <c r="R52" s="2" t="str">
        <f>IF(Tabelle_ExterneDaten_113[[#This Row],[ConventionLU]]&lt;&gt;"",VLOOKUP(Tabelle_ExterneDaten_113[[#This Row],[ConventionLU]],ConventionLookup,2,FALSE),"")</f>
        <v>F</v>
      </c>
      <c r="S52" s="2" t="str">
        <f>IF(Tabelle_ExterneDaten_113[[#This Row],[TermConventionLU]]&lt;&gt;"",VLOOKUP(Tabelle_ExterneDaten_113[[#This Row],[TermConventionLU]],TermConventionLookup,2,FALSE),"")</f>
        <v>F</v>
      </c>
      <c r="T52" s="2" t="str">
        <f>IF(Tabelle_ExterneDaten_113[[#This Row],[RuleNameLU]]&lt;&gt;"",VLOOKUP(Tabelle_ExterneDaten_113[[#This Row],[RuleNameLU]],RuleNameLookup,2,FALSE),"")</f>
        <v>Backward</v>
      </c>
      <c r="U52" s="2" t="str">
        <f>IF(Tabelle_ExterneDaten_113[[#This Row],[EndOfMonthLU]]&lt;&gt;"",VLOOKUP(Tabelle_ExterneDaten_113[[#This Row],[EndOfMonthLU]],EndOfMonthLookup,2,FALSE),"")</f>
        <v/>
      </c>
    </row>
    <row r="53" spans="2:21" x14ac:dyDescent="0.25">
      <c r="B53" s="2">
        <v>51</v>
      </c>
      <c r="C53" s="2"/>
      <c r="D53" s="2" t="s">
        <v>252</v>
      </c>
      <c r="E53" s="2" t="s">
        <v>2028</v>
      </c>
      <c r="F53" s="2" t="s">
        <v>334</v>
      </c>
      <c r="G53" s="2" t="s">
        <v>70</v>
      </c>
      <c r="H53" s="2" t="s">
        <v>155</v>
      </c>
      <c r="I53" s="2" t="s">
        <v>93</v>
      </c>
      <c r="J53" s="2" t="s">
        <v>93</v>
      </c>
      <c r="K53" s="2" t="s">
        <v>158</v>
      </c>
      <c r="L53" s="2"/>
      <c r="M53" s="2"/>
      <c r="N53" s="2"/>
      <c r="O53" s="2" t="str">
        <f>IF(Tabelle_ExterneDaten_113[[#This Row],[TradeActionIdLU]]&lt;&gt;"",VLOOKUP(Tabelle_ExterneDaten_113[[#This Row],[TradeActionIdLU]],TradeActionIdLookup,2,FALSE),"")</f>
        <v/>
      </c>
      <c r="P53" s="2">
        <f>IF(Tabelle_ExterneDaten_113[[#This Row],[LegDataIdLU]]&lt;&gt;"",VLOOKUP(Tabelle_ExterneDaten_113[[#This Row],[LegDataIdLU]],LegDataIdLookup,2,FALSE),"")</f>
        <v>52</v>
      </c>
      <c r="Q53" s="2" t="str">
        <f>IF(Tabelle_ExterneDaten_113[[#This Row],[CalendarLU]]&lt;&gt;"",VLOOKUP(Tabelle_ExterneDaten_113[[#This Row],[CalendarLU]],CalendarLookup,2,FALSE),"")</f>
        <v>TARGET</v>
      </c>
      <c r="R53" s="2" t="str">
        <f>IF(Tabelle_ExterneDaten_113[[#This Row],[ConventionLU]]&lt;&gt;"",VLOOKUP(Tabelle_ExterneDaten_113[[#This Row],[ConventionLU]],ConventionLookup,2,FALSE),"")</f>
        <v>F</v>
      </c>
      <c r="S53" s="2" t="str">
        <f>IF(Tabelle_ExterneDaten_113[[#This Row],[TermConventionLU]]&lt;&gt;"",VLOOKUP(Tabelle_ExterneDaten_113[[#This Row],[TermConventionLU]],TermConventionLookup,2,FALSE),"")</f>
        <v>F</v>
      </c>
      <c r="T53" s="2" t="str">
        <f>IF(Tabelle_ExterneDaten_113[[#This Row],[RuleNameLU]]&lt;&gt;"",VLOOKUP(Tabelle_ExterneDaten_113[[#This Row],[RuleNameLU]],RuleNameLookup,2,FALSE),"")</f>
        <v>Backward</v>
      </c>
      <c r="U53" s="2" t="str">
        <f>IF(Tabelle_ExterneDaten_113[[#This Row],[EndOfMonthLU]]&lt;&gt;"",VLOOKUP(Tabelle_ExterneDaten_113[[#This Row],[EndOfMonthLU]],EndOfMonthLookup,2,FALSE),"")</f>
        <v/>
      </c>
    </row>
    <row r="54" spans="2:21" x14ac:dyDescent="0.25">
      <c r="B54" s="2">
        <v>52</v>
      </c>
      <c r="C54" s="2"/>
      <c r="D54" s="2" t="s">
        <v>253</v>
      </c>
      <c r="E54" s="2" t="s">
        <v>2028</v>
      </c>
      <c r="F54" s="2" t="s">
        <v>334</v>
      </c>
      <c r="G54" s="2" t="s">
        <v>70</v>
      </c>
      <c r="H54" s="2" t="s">
        <v>155</v>
      </c>
      <c r="I54" s="2" t="s">
        <v>93</v>
      </c>
      <c r="J54" s="2" t="s">
        <v>93</v>
      </c>
      <c r="K54" s="2" t="s">
        <v>158</v>
      </c>
      <c r="L54" s="2"/>
      <c r="M54" s="2"/>
      <c r="N54" s="2"/>
      <c r="O54" s="2" t="str">
        <f>IF(Tabelle_ExterneDaten_113[[#This Row],[TradeActionIdLU]]&lt;&gt;"",VLOOKUP(Tabelle_ExterneDaten_113[[#This Row],[TradeActionIdLU]],TradeActionIdLookup,2,FALSE),"")</f>
        <v/>
      </c>
      <c r="P54" s="2">
        <f>IF(Tabelle_ExterneDaten_113[[#This Row],[LegDataIdLU]]&lt;&gt;"",VLOOKUP(Tabelle_ExterneDaten_113[[#This Row],[LegDataIdLU]],LegDataIdLookup,2,FALSE),"")</f>
        <v>53</v>
      </c>
      <c r="Q54" s="2" t="str">
        <f>IF(Tabelle_ExterneDaten_113[[#This Row],[CalendarLU]]&lt;&gt;"",VLOOKUP(Tabelle_ExterneDaten_113[[#This Row],[CalendarLU]],CalendarLookup,2,FALSE),"")</f>
        <v>TARGET</v>
      </c>
      <c r="R54" s="2" t="str">
        <f>IF(Tabelle_ExterneDaten_113[[#This Row],[ConventionLU]]&lt;&gt;"",VLOOKUP(Tabelle_ExterneDaten_113[[#This Row],[ConventionLU]],ConventionLookup,2,FALSE),"")</f>
        <v>F</v>
      </c>
      <c r="S54" s="2" t="str">
        <f>IF(Tabelle_ExterneDaten_113[[#This Row],[TermConventionLU]]&lt;&gt;"",VLOOKUP(Tabelle_ExterneDaten_113[[#This Row],[TermConventionLU]],TermConventionLookup,2,FALSE),"")</f>
        <v>F</v>
      </c>
      <c r="T54" s="2" t="str">
        <f>IF(Tabelle_ExterneDaten_113[[#This Row],[RuleNameLU]]&lt;&gt;"",VLOOKUP(Tabelle_ExterneDaten_113[[#This Row],[RuleNameLU]],RuleNameLookup,2,FALSE),"")</f>
        <v>Backward</v>
      </c>
      <c r="U54" s="2" t="str">
        <f>IF(Tabelle_ExterneDaten_113[[#This Row],[EndOfMonthLU]]&lt;&gt;"",VLOOKUP(Tabelle_ExterneDaten_113[[#This Row],[EndOfMonthLU]],EndOfMonthLookup,2,FALSE),"")</f>
        <v/>
      </c>
    </row>
    <row r="55" spans="2:21" x14ac:dyDescent="0.25">
      <c r="B55" s="2">
        <v>53</v>
      </c>
      <c r="C55" s="2"/>
      <c r="D55" s="2" t="s">
        <v>254</v>
      </c>
      <c r="E55" s="2" t="s">
        <v>2028</v>
      </c>
      <c r="F55" s="2" t="s">
        <v>334</v>
      </c>
      <c r="G55" s="2" t="s">
        <v>70</v>
      </c>
      <c r="H55" s="2" t="s">
        <v>155</v>
      </c>
      <c r="I55" s="2" t="s">
        <v>93</v>
      </c>
      <c r="J55" s="2" t="s">
        <v>93</v>
      </c>
      <c r="K55" s="2" t="s">
        <v>158</v>
      </c>
      <c r="L55" s="2"/>
      <c r="M55" s="2"/>
      <c r="N55" s="2"/>
      <c r="O55" s="2" t="str">
        <f>IF(Tabelle_ExterneDaten_113[[#This Row],[TradeActionIdLU]]&lt;&gt;"",VLOOKUP(Tabelle_ExterneDaten_113[[#This Row],[TradeActionIdLU]],TradeActionIdLookup,2,FALSE),"")</f>
        <v/>
      </c>
      <c r="P55" s="2">
        <f>IF(Tabelle_ExterneDaten_113[[#This Row],[LegDataIdLU]]&lt;&gt;"",VLOOKUP(Tabelle_ExterneDaten_113[[#This Row],[LegDataIdLU]],LegDataIdLookup,2,FALSE),"")</f>
        <v>54</v>
      </c>
      <c r="Q55" s="2" t="str">
        <f>IF(Tabelle_ExterneDaten_113[[#This Row],[CalendarLU]]&lt;&gt;"",VLOOKUP(Tabelle_ExterneDaten_113[[#This Row],[CalendarLU]],CalendarLookup,2,FALSE),"")</f>
        <v>TARGET</v>
      </c>
      <c r="R55" s="2" t="str">
        <f>IF(Tabelle_ExterneDaten_113[[#This Row],[ConventionLU]]&lt;&gt;"",VLOOKUP(Tabelle_ExterneDaten_113[[#This Row],[ConventionLU]],ConventionLookup,2,FALSE),"")</f>
        <v>F</v>
      </c>
      <c r="S55" s="2" t="str">
        <f>IF(Tabelle_ExterneDaten_113[[#This Row],[TermConventionLU]]&lt;&gt;"",VLOOKUP(Tabelle_ExterneDaten_113[[#This Row],[TermConventionLU]],TermConventionLookup,2,FALSE),"")</f>
        <v>F</v>
      </c>
      <c r="T55" s="2" t="str">
        <f>IF(Tabelle_ExterneDaten_113[[#This Row],[RuleNameLU]]&lt;&gt;"",VLOOKUP(Tabelle_ExterneDaten_113[[#This Row],[RuleNameLU]],RuleNameLookup,2,FALSE),"")</f>
        <v>Backward</v>
      </c>
      <c r="U55" s="2" t="str">
        <f>IF(Tabelle_ExterneDaten_113[[#This Row],[EndOfMonthLU]]&lt;&gt;"",VLOOKUP(Tabelle_ExterneDaten_113[[#This Row],[EndOfMonthLU]],EndOfMonthLookup,2,FALSE),"")</f>
        <v/>
      </c>
    </row>
    <row r="56" spans="2:21" x14ac:dyDescent="0.25">
      <c r="B56" s="2">
        <v>54</v>
      </c>
      <c r="C56" s="2"/>
      <c r="D56" s="2" t="s">
        <v>255</v>
      </c>
      <c r="E56" s="2" t="s">
        <v>2029</v>
      </c>
      <c r="F56" s="2" t="s">
        <v>334</v>
      </c>
      <c r="G56" s="2" t="s">
        <v>170</v>
      </c>
      <c r="H56" s="2" t="s">
        <v>155</v>
      </c>
      <c r="I56" s="2" t="s">
        <v>95</v>
      </c>
      <c r="J56" s="2" t="s">
        <v>95</v>
      </c>
      <c r="K56" s="2" t="s">
        <v>158</v>
      </c>
      <c r="L56" s="2"/>
      <c r="M56" s="2"/>
      <c r="N56" s="2"/>
      <c r="O56" s="2" t="str">
        <f>IF(Tabelle_ExterneDaten_113[[#This Row],[TradeActionIdLU]]&lt;&gt;"",VLOOKUP(Tabelle_ExterneDaten_113[[#This Row],[TradeActionIdLU]],TradeActionIdLookup,2,FALSE),"")</f>
        <v/>
      </c>
      <c r="P56" s="2">
        <f>IF(Tabelle_ExterneDaten_113[[#This Row],[LegDataIdLU]]&lt;&gt;"",VLOOKUP(Tabelle_ExterneDaten_113[[#This Row],[LegDataIdLU]],LegDataIdLookup,2,FALSE),"")</f>
        <v>55</v>
      </c>
      <c r="Q56" s="2" t="str">
        <f>IF(Tabelle_ExterneDaten_113[[#This Row],[CalendarLU]]&lt;&gt;"",VLOOKUP(Tabelle_ExterneDaten_113[[#This Row],[CalendarLU]],CalendarLookup,2,FALSE),"")</f>
        <v>TARGET</v>
      </c>
      <c r="R56" s="2" t="str">
        <f>IF(Tabelle_ExterneDaten_113[[#This Row],[ConventionLU]]&lt;&gt;"",VLOOKUP(Tabelle_ExterneDaten_113[[#This Row],[ConventionLU]],ConventionLookup,2,FALSE),"")</f>
        <v>MF</v>
      </c>
      <c r="S56" s="2" t="str">
        <f>IF(Tabelle_ExterneDaten_113[[#This Row],[TermConventionLU]]&lt;&gt;"",VLOOKUP(Tabelle_ExterneDaten_113[[#This Row],[TermConventionLU]],TermConventionLookup,2,FALSE),"")</f>
        <v>MF</v>
      </c>
      <c r="T56" s="2" t="str">
        <f>IF(Tabelle_ExterneDaten_113[[#This Row],[RuleNameLU]]&lt;&gt;"",VLOOKUP(Tabelle_ExterneDaten_113[[#This Row],[RuleNameLU]],RuleNameLookup,2,FALSE),"")</f>
        <v>Backward</v>
      </c>
      <c r="U56" s="2" t="str">
        <f>IF(Tabelle_ExterneDaten_113[[#This Row],[EndOfMonthLU]]&lt;&gt;"",VLOOKUP(Tabelle_ExterneDaten_113[[#This Row],[EndOfMonthLU]],EndOfMonthLookup,2,FALSE),"")</f>
        <v/>
      </c>
    </row>
    <row r="57" spans="2:21" x14ac:dyDescent="0.25">
      <c r="B57" s="2">
        <v>55</v>
      </c>
      <c r="C57" s="2"/>
      <c r="D57" s="2" t="s">
        <v>256</v>
      </c>
      <c r="E57" s="2" t="s">
        <v>2029</v>
      </c>
      <c r="F57" s="2" t="s">
        <v>334</v>
      </c>
      <c r="G57" s="2" t="s">
        <v>70</v>
      </c>
      <c r="H57" s="2" t="s">
        <v>155</v>
      </c>
      <c r="I57" s="2" t="s">
        <v>93</v>
      </c>
      <c r="J57" s="2" t="s">
        <v>93</v>
      </c>
      <c r="K57" s="2" t="s">
        <v>158</v>
      </c>
      <c r="L57" s="2"/>
      <c r="M57" s="2"/>
      <c r="N57" s="2"/>
      <c r="O57" s="2" t="str">
        <f>IF(Tabelle_ExterneDaten_113[[#This Row],[TradeActionIdLU]]&lt;&gt;"",VLOOKUP(Tabelle_ExterneDaten_113[[#This Row],[TradeActionIdLU]],TradeActionIdLookup,2,FALSE),"")</f>
        <v/>
      </c>
      <c r="P57" s="2">
        <f>IF(Tabelle_ExterneDaten_113[[#This Row],[LegDataIdLU]]&lt;&gt;"",VLOOKUP(Tabelle_ExterneDaten_113[[#This Row],[LegDataIdLU]],LegDataIdLookup,2,FALSE),"")</f>
        <v>56</v>
      </c>
      <c r="Q57" s="2" t="str">
        <f>IF(Tabelle_ExterneDaten_113[[#This Row],[CalendarLU]]&lt;&gt;"",VLOOKUP(Tabelle_ExterneDaten_113[[#This Row],[CalendarLU]],CalendarLookup,2,FALSE),"")</f>
        <v>TARGET</v>
      </c>
      <c r="R57" s="2" t="str">
        <f>IF(Tabelle_ExterneDaten_113[[#This Row],[ConventionLU]]&lt;&gt;"",VLOOKUP(Tabelle_ExterneDaten_113[[#This Row],[ConventionLU]],ConventionLookup,2,FALSE),"")</f>
        <v>F</v>
      </c>
      <c r="S57" s="2" t="str">
        <f>IF(Tabelle_ExterneDaten_113[[#This Row],[TermConventionLU]]&lt;&gt;"",VLOOKUP(Tabelle_ExterneDaten_113[[#This Row],[TermConventionLU]],TermConventionLookup,2,FALSE),"")</f>
        <v>F</v>
      </c>
      <c r="T57" s="2" t="str">
        <f>IF(Tabelle_ExterneDaten_113[[#This Row],[RuleNameLU]]&lt;&gt;"",VLOOKUP(Tabelle_ExterneDaten_113[[#This Row],[RuleNameLU]],RuleNameLookup,2,FALSE),"")</f>
        <v>Backward</v>
      </c>
      <c r="U57" s="2" t="str">
        <f>IF(Tabelle_ExterneDaten_113[[#This Row],[EndOfMonthLU]]&lt;&gt;"",VLOOKUP(Tabelle_ExterneDaten_113[[#This Row],[EndOfMonthLU]],EndOfMonthLookup,2,FALSE),"")</f>
        <v/>
      </c>
    </row>
    <row r="58" spans="2:21" x14ac:dyDescent="0.25">
      <c r="B58" s="2">
        <v>56</v>
      </c>
      <c r="C58" s="2"/>
      <c r="D58" s="2" t="s">
        <v>257</v>
      </c>
      <c r="E58" s="2" t="s">
        <v>2030</v>
      </c>
      <c r="F58" s="2" t="s">
        <v>331</v>
      </c>
      <c r="G58" s="2" t="s">
        <v>70</v>
      </c>
      <c r="H58" s="2" t="s">
        <v>155</v>
      </c>
      <c r="I58" s="2" t="s">
        <v>93</v>
      </c>
      <c r="J58" s="2" t="s">
        <v>93</v>
      </c>
      <c r="K58" s="2" t="s">
        <v>158</v>
      </c>
      <c r="L58" s="2"/>
      <c r="M58" s="2"/>
      <c r="N58" s="2"/>
      <c r="O58" s="2" t="str">
        <f>IF(Tabelle_ExterneDaten_113[[#This Row],[TradeActionIdLU]]&lt;&gt;"",VLOOKUP(Tabelle_ExterneDaten_113[[#This Row],[TradeActionIdLU]],TradeActionIdLookup,2,FALSE),"")</f>
        <v/>
      </c>
      <c r="P58" s="2">
        <f>IF(Tabelle_ExterneDaten_113[[#This Row],[LegDataIdLU]]&lt;&gt;"",VLOOKUP(Tabelle_ExterneDaten_113[[#This Row],[LegDataIdLU]],LegDataIdLookup,2,FALSE),"")</f>
        <v>57</v>
      </c>
      <c r="Q58" s="2" t="str">
        <f>IF(Tabelle_ExterneDaten_113[[#This Row],[CalendarLU]]&lt;&gt;"",VLOOKUP(Tabelle_ExterneDaten_113[[#This Row],[CalendarLU]],CalendarLookup,2,FALSE),"")</f>
        <v>TARGET</v>
      </c>
      <c r="R58" s="2" t="str">
        <f>IF(Tabelle_ExterneDaten_113[[#This Row],[ConventionLU]]&lt;&gt;"",VLOOKUP(Tabelle_ExterneDaten_113[[#This Row],[ConventionLU]],ConventionLookup,2,FALSE),"")</f>
        <v>F</v>
      </c>
      <c r="S58" s="2" t="str">
        <f>IF(Tabelle_ExterneDaten_113[[#This Row],[TermConventionLU]]&lt;&gt;"",VLOOKUP(Tabelle_ExterneDaten_113[[#This Row],[TermConventionLU]],TermConventionLookup,2,FALSE),"")</f>
        <v>F</v>
      </c>
      <c r="T58" s="2" t="str">
        <f>IF(Tabelle_ExterneDaten_113[[#This Row],[RuleNameLU]]&lt;&gt;"",VLOOKUP(Tabelle_ExterneDaten_113[[#This Row],[RuleNameLU]],RuleNameLookup,2,FALSE),"")</f>
        <v>Backward</v>
      </c>
      <c r="U58" s="2" t="str">
        <f>IF(Tabelle_ExterneDaten_113[[#This Row],[EndOfMonthLU]]&lt;&gt;"",VLOOKUP(Tabelle_ExterneDaten_113[[#This Row],[EndOfMonthLU]],EndOfMonthLookup,2,FALSE),"")</f>
        <v/>
      </c>
    </row>
    <row r="59" spans="2:21" x14ac:dyDescent="0.25">
      <c r="B59" s="2">
        <v>57</v>
      </c>
      <c r="C59" s="2"/>
      <c r="D59" s="2" t="s">
        <v>258</v>
      </c>
      <c r="E59" s="2" t="s">
        <v>2030</v>
      </c>
      <c r="F59" s="2" t="s">
        <v>331</v>
      </c>
      <c r="G59" s="2" t="s">
        <v>170</v>
      </c>
      <c r="H59" s="2" t="s">
        <v>155</v>
      </c>
      <c r="I59" s="2" t="s">
        <v>95</v>
      </c>
      <c r="J59" s="2" t="s">
        <v>95</v>
      </c>
      <c r="K59" s="2" t="s">
        <v>158</v>
      </c>
      <c r="L59" s="2"/>
      <c r="M59" s="2"/>
      <c r="N59" s="2"/>
      <c r="O59" s="2" t="str">
        <f>IF(Tabelle_ExterneDaten_113[[#This Row],[TradeActionIdLU]]&lt;&gt;"",VLOOKUP(Tabelle_ExterneDaten_113[[#This Row],[TradeActionIdLU]],TradeActionIdLookup,2,FALSE),"")</f>
        <v/>
      </c>
      <c r="P59" s="2">
        <f>IF(Tabelle_ExterneDaten_113[[#This Row],[LegDataIdLU]]&lt;&gt;"",VLOOKUP(Tabelle_ExterneDaten_113[[#This Row],[LegDataIdLU]],LegDataIdLookup,2,FALSE),"")</f>
        <v>58</v>
      </c>
      <c r="Q59" s="2" t="str">
        <f>IF(Tabelle_ExterneDaten_113[[#This Row],[CalendarLU]]&lt;&gt;"",VLOOKUP(Tabelle_ExterneDaten_113[[#This Row],[CalendarLU]],CalendarLookup,2,FALSE),"")</f>
        <v>TARGET</v>
      </c>
      <c r="R59" s="2" t="str">
        <f>IF(Tabelle_ExterneDaten_113[[#This Row],[ConventionLU]]&lt;&gt;"",VLOOKUP(Tabelle_ExterneDaten_113[[#This Row],[ConventionLU]],ConventionLookup,2,FALSE),"")</f>
        <v>MF</v>
      </c>
      <c r="S59" s="2" t="str">
        <f>IF(Tabelle_ExterneDaten_113[[#This Row],[TermConventionLU]]&lt;&gt;"",VLOOKUP(Tabelle_ExterneDaten_113[[#This Row],[TermConventionLU]],TermConventionLookup,2,FALSE),"")</f>
        <v>MF</v>
      </c>
      <c r="T59" s="2" t="str">
        <f>IF(Tabelle_ExterneDaten_113[[#This Row],[RuleNameLU]]&lt;&gt;"",VLOOKUP(Tabelle_ExterneDaten_113[[#This Row],[RuleNameLU]],RuleNameLookup,2,FALSE),"")</f>
        <v>Backward</v>
      </c>
      <c r="U59" s="2" t="str">
        <f>IF(Tabelle_ExterneDaten_113[[#This Row],[EndOfMonthLU]]&lt;&gt;"",VLOOKUP(Tabelle_ExterneDaten_113[[#This Row],[EndOfMonthLU]],EndOfMonthLookup,2,FALSE),"")</f>
        <v/>
      </c>
    </row>
    <row r="60" spans="2:21" x14ac:dyDescent="0.25">
      <c r="B60" s="2">
        <v>58</v>
      </c>
      <c r="C60" s="2"/>
      <c r="D60" s="2" t="s">
        <v>259</v>
      </c>
      <c r="E60" s="2" t="s">
        <v>2031</v>
      </c>
      <c r="F60" s="2" t="s">
        <v>331</v>
      </c>
      <c r="G60" s="2" t="s">
        <v>70</v>
      </c>
      <c r="H60" s="2" t="s">
        <v>155</v>
      </c>
      <c r="I60" s="2" t="s">
        <v>93</v>
      </c>
      <c r="J60" s="2" t="s">
        <v>93</v>
      </c>
      <c r="K60" s="2" t="s">
        <v>158</v>
      </c>
      <c r="L60" s="2"/>
      <c r="M60" s="2"/>
      <c r="N60" s="2"/>
      <c r="O60" s="2" t="str">
        <f>IF(Tabelle_ExterneDaten_113[[#This Row],[TradeActionIdLU]]&lt;&gt;"",VLOOKUP(Tabelle_ExterneDaten_113[[#This Row],[TradeActionIdLU]],TradeActionIdLookup,2,FALSE),"")</f>
        <v/>
      </c>
      <c r="P60" s="2">
        <f>IF(Tabelle_ExterneDaten_113[[#This Row],[LegDataIdLU]]&lt;&gt;"",VLOOKUP(Tabelle_ExterneDaten_113[[#This Row],[LegDataIdLU]],LegDataIdLookup,2,FALSE),"")</f>
        <v>59</v>
      </c>
      <c r="Q60" s="2" t="str">
        <f>IF(Tabelle_ExterneDaten_113[[#This Row],[CalendarLU]]&lt;&gt;"",VLOOKUP(Tabelle_ExterneDaten_113[[#This Row],[CalendarLU]],CalendarLookup,2,FALSE),"")</f>
        <v>TARGET</v>
      </c>
      <c r="R60" s="2" t="str">
        <f>IF(Tabelle_ExterneDaten_113[[#This Row],[ConventionLU]]&lt;&gt;"",VLOOKUP(Tabelle_ExterneDaten_113[[#This Row],[ConventionLU]],ConventionLookup,2,FALSE),"")</f>
        <v>F</v>
      </c>
      <c r="S60" s="2" t="str">
        <f>IF(Tabelle_ExterneDaten_113[[#This Row],[TermConventionLU]]&lt;&gt;"",VLOOKUP(Tabelle_ExterneDaten_113[[#This Row],[TermConventionLU]],TermConventionLookup,2,FALSE),"")</f>
        <v>F</v>
      </c>
      <c r="T60" s="2" t="str">
        <f>IF(Tabelle_ExterneDaten_113[[#This Row],[RuleNameLU]]&lt;&gt;"",VLOOKUP(Tabelle_ExterneDaten_113[[#This Row],[RuleNameLU]],RuleNameLookup,2,FALSE),"")</f>
        <v>Backward</v>
      </c>
      <c r="U60" s="2" t="str">
        <f>IF(Tabelle_ExterneDaten_113[[#This Row],[EndOfMonthLU]]&lt;&gt;"",VLOOKUP(Tabelle_ExterneDaten_113[[#This Row],[EndOfMonthLU]],EndOfMonthLookup,2,FALSE),"")</f>
        <v/>
      </c>
    </row>
    <row r="61" spans="2:21" x14ac:dyDescent="0.25">
      <c r="B61" s="2">
        <v>59</v>
      </c>
      <c r="C61" s="2"/>
      <c r="D61" s="2" t="s">
        <v>260</v>
      </c>
      <c r="E61" s="2" t="s">
        <v>2031</v>
      </c>
      <c r="F61" s="2" t="s">
        <v>331</v>
      </c>
      <c r="G61" s="2" t="s">
        <v>170</v>
      </c>
      <c r="H61" s="2" t="s">
        <v>155</v>
      </c>
      <c r="I61" s="2" t="s">
        <v>95</v>
      </c>
      <c r="J61" s="2" t="s">
        <v>95</v>
      </c>
      <c r="K61" s="2" t="s">
        <v>158</v>
      </c>
      <c r="L61" s="2"/>
      <c r="M61" s="2"/>
      <c r="N61" s="2"/>
      <c r="O61" s="2" t="str">
        <f>IF(Tabelle_ExterneDaten_113[[#This Row],[TradeActionIdLU]]&lt;&gt;"",VLOOKUP(Tabelle_ExterneDaten_113[[#This Row],[TradeActionIdLU]],TradeActionIdLookup,2,FALSE),"")</f>
        <v/>
      </c>
      <c r="P61" s="2">
        <f>IF(Tabelle_ExterneDaten_113[[#This Row],[LegDataIdLU]]&lt;&gt;"",VLOOKUP(Tabelle_ExterneDaten_113[[#This Row],[LegDataIdLU]],LegDataIdLookup,2,FALSE),"")</f>
        <v>60</v>
      </c>
      <c r="Q61" s="2" t="str">
        <f>IF(Tabelle_ExterneDaten_113[[#This Row],[CalendarLU]]&lt;&gt;"",VLOOKUP(Tabelle_ExterneDaten_113[[#This Row],[CalendarLU]],CalendarLookup,2,FALSE),"")</f>
        <v>TARGET</v>
      </c>
      <c r="R61" s="2" t="str">
        <f>IF(Tabelle_ExterneDaten_113[[#This Row],[ConventionLU]]&lt;&gt;"",VLOOKUP(Tabelle_ExterneDaten_113[[#This Row],[ConventionLU]],ConventionLookup,2,FALSE),"")</f>
        <v>MF</v>
      </c>
      <c r="S61" s="2" t="str">
        <f>IF(Tabelle_ExterneDaten_113[[#This Row],[TermConventionLU]]&lt;&gt;"",VLOOKUP(Tabelle_ExterneDaten_113[[#This Row],[TermConventionLU]],TermConventionLookup,2,FALSE),"")</f>
        <v>MF</v>
      </c>
      <c r="T61" s="2" t="str">
        <f>IF(Tabelle_ExterneDaten_113[[#This Row],[RuleNameLU]]&lt;&gt;"",VLOOKUP(Tabelle_ExterneDaten_113[[#This Row],[RuleNameLU]],RuleNameLookup,2,FALSE),"")</f>
        <v>Backward</v>
      </c>
      <c r="U61" s="2" t="str">
        <f>IF(Tabelle_ExterneDaten_113[[#This Row],[EndOfMonthLU]]&lt;&gt;"",VLOOKUP(Tabelle_ExterneDaten_113[[#This Row],[EndOfMonthLU]],EndOfMonthLookup,2,FALSE),"")</f>
        <v/>
      </c>
    </row>
    <row r="62" spans="2:21" x14ac:dyDescent="0.25">
      <c r="B62" s="2">
        <v>60</v>
      </c>
      <c r="C62" s="2"/>
      <c r="D62" s="2" t="s">
        <v>261</v>
      </c>
      <c r="E62" s="2" t="s">
        <v>2032</v>
      </c>
      <c r="F62" s="2" t="s">
        <v>334</v>
      </c>
      <c r="G62" s="2" t="s">
        <v>170</v>
      </c>
      <c r="H62" s="2" t="s">
        <v>155</v>
      </c>
      <c r="I62" s="2" t="s">
        <v>95</v>
      </c>
      <c r="J62" s="2" t="s">
        <v>95</v>
      </c>
      <c r="K62" s="2" t="s">
        <v>158</v>
      </c>
      <c r="L62" s="2"/>
      <c r="M62" s="2"/>
      <c r="N62" s="2"/>
      <c r="O62" s="2" t="str">
        <f>IF(Tabelle_ExterneDaten_113[[#This Row],[TradeActionIdLU]]&lt;&gt;"",VLOOKUP(Tabelle_ExterneDaten_113[[#This Row],[TradeActionIdLU]],TradeActionIdLookup,2,FALSE),"")</f>
        <v/>
      </c>
      <c r="P62" s="2">
        <f>IF(Tabelle_ExterneDaten_113[[#This Row],[LegDataIdLU]]&lt;&gt;"",VLOOKUP(Tabelle_ExterneDaten_113[[#This Row],[LegDataIdLU]],LegDataIdLookup,2,FALSE),"")</f>
        <v>61</v>
      </c>
      <c r="Q62" s="2" t="str">
        <f>IF(Tabelle_ExterneDaten_113[[#This Row],[CalendarLU]]&lt;&gt;"",VLOOKUP(Tabelle_ExterneDaten_113[[#This Row],[CalendarLU]],CalendarLookup,2,FALSE),"")</f>
        <v>TARGET</v>
      </c>
      <c r="R62" s="2" t="str">
        <f>IF(Tabelle_ExterneDaten_113[[#This Row],[ConventionLU]]&lt;&gt;"",VLOOKUP(Tabelle_ExterneDaten_113[[#This Row],[ConventionLU]],ConventionLookup,2,FALSE),"")</f>
        <v>MF</v>
      </c>
      <c r="S62" s="2" t="str">
        <f>IF(Tabelle_ExterneDaten_113[[#This Row],[TermConventionLU]]&lt;&gt;"",VLOOKUP(Tabelle_ExterneDaten_113[[#This Row],[TermConventionLU]],TermConventionLookup,2,FALSE),"")</f>
        <v>MF</v>
      </c>
      <c r="T62" s="2" t="str">
        <f>IF(Tabelle_ExterneDaten_113[[#This Row],[RuleNameLU]]&lt;&gt;"",VLOOKUP(Tabelle_ExterneDaten_113[[#This Row],[RuleNameLU]],RuleNameLookup,2,FALSE),"")</f>
        <v>Backward</v>
      </c>
      <c r="U62" s="2" t="str">
        <f>IF(Tabelle_ExterneDaten_113[[#This Row],[EndOfMonthLU]]&lt;&gt;"",VLOOKUP(Tabelle_ExterneDaten_113[[#This Row],[EndOfMonthLU]],EndOfMonthLookup,2,FALSE),"")</f>
        <v/>
      </c>
    </row>
    <row r="63" spans="2:21" x14ac:dyDescent="0.25">
      <c r="B63" s="2">
        <v>61</v>
      </c>
      <c r="C63" s="2"/>
      <c r="D63" s="2" t="s">
        <v>262</v>
      </c>
      <c r="E63" s="2" t="s">
        <v>2032</v>
      </c>
      <c r="F63" s="2" t="s">
        <v>334</v>
      </c>
      <c r="G63" s="2" t="s">
        <v>70</v>
      </c>
      <c r="H63" s="2" t="s">
        <v>155</v>
      </c>
      <c r="I63" s="2" t="s">
        <v>93</v>
      </c>
      <c r="J63" s="2" t="s">
        <v>93</v>
      </c>
      <c r="K63" s="2" t="s">
        <v>158</v>
      </c>
      <c r="L63" s="2"/>
      <c r="M63" s="2"/>
      <c r="N63" s="2"/>
      <c r="O63" s="2" t="str">
        <f>IF(Tabelle_ExterneDaten_113[[#This Row],[TradeActionIdLU]]&lt;&gt;"",VLOOKUP(Tabelle_ExterneDaten_113[[#This Row],[TradeActionIdLU]],TradeActionIdLookup,2,FALSE),"")</f>
        <v/>
      </c>
      <c r="P63" s="2">
        <f>IF(Tabelle_ExterneDaten_113[[#This Row],[LegDataIdLU]]&lt;&gt;"",VLOOKUP(Tabelle_ExterneDaten_113[[#This Row],[LegDataIdLU]],LegDataIdLookup,2,FALSE),"")</f>
        <v>62</v>
      </c>
      <c r="Q63" s="2" t="str">
        <f>IF(Tabelle_ExterneDaten_113[[#This Row],[CalendarLU]]&lt;&gt;"",VLOOKUP(Tabelle_ExterneDaten_113[[#This Row],[CalendarLU]],CalendarLookup,2,FALSE),"")</f>
        <v>TARGET</v>
      </c>
      <c r="R63" s="2" t="str">
        <f>IF(Tabelle_ExterneDaten_113[[#This Row],[ConventionLU]]&lt;&gt;"",VLOOKUP(Tabelle_ExterneDaten_113[[#This Row],[ConventionLU]],ConventionLookup,2,FALSE),"")</f>
        <v>F</v>
      </c>
      <c r="S63" s="2" t="str">
        <f>IF(Tabelle_ExterneDaten_113[[#This Row],[TermConventionLU]]&lt;&gt;"",VLOOKUP(Tabelle_ExterneDaten_113[[#This Row],[TermConventionLU]],TermConventionLookup,2,FALSE),"")</f>
        <v>F</v>
      </c>
      <c r="T63" s="2" t="str">
        <f>IF(Tabelle_ExterneDaten_113[[#This Row],[RuleNameLU]]&lt;&gt;"",VLOOKUP(Tabelle_ExterneDaten_113[[#This Row],[RuleNameLU]],RuleNameLookup,2,FALSE),"")</f>
        <v>Backward</v>
      </c>
      <c r="U63" s="2" t="str">
        <f>IF(Tabelle_ExterneDaten_113[[#This Row],[EndOfMonthLU]]&lt;&gt;"",VLOOKUP(Tabelle_ExterneDaten_113[[#This Row],[EndOfMonthLU]],EndOfMonthLookup,2,FALSE),"")</f>
        <v/>
      </c>
    </row>
    <row r="64" spans="2:21" x14ac:dyDescent="0.25">
      <c r="B64" s="2">
        <v>62</v>
      </c>
      <c r="C64" s="2"/>
      <c r="D64" s="2" t="s">
        <v>263</v>
      </c>
      <c r="E64" s="2" t="s">
        <v>2033</v>
      </c>
      <c r="F64" s="2" t="s">
        <v>334</v>
      </c>
      <c r="G64" s="2" t="s">
        <v>70</v>
      </c>
      <c r="H64" s="2" t="s">
        <v>155</v>
      </c>
      <c r="I64" s="2" t="s">
        <v>93</v>
      </c>
      <c r="J64" s="2" t="s">
        <v>93</v>
      </c>
      <c r="K64" s="2" t="s">
        <v>158</v>
      </c>
      <c r="L64" s="2"/>
      <c r="M64" s="2"/>
      <c r="N64" s="2"/>
      <c r="O64" s="2" t="str">
        <f>IF(Tabelle_ExterneDaten_113[[#This Row],[TradeActionIdLU]]&lt;&gt;"",VLOOKUP(Tabelle_ExterneDaten_113[[#This Row],[TradeActionIdLU]],TradeActionIdLookup,2,FALSE),"")</f>
        <v/>
      </c>
      <c r="P64" s="2">
        <f>IF(Tabelle_ExterneDaten_113[[#This Row],[LegDataIdLU]]&lt;&gt;"",VLOOKUP(Tabelle_ExterneDaten_113[[#This Row],[LegDataIdLU]],LegDataIdLookup,2,FALSE),"")</f>
        <v>63</v>
      </c>
      <c r="Q64" s="2" t="str">
        <f>IF(Tabelle_ExterneDaten_113[[#This Row],[CalendarLU]]&lt;&gt;"",VLOOKUP(Tabelle_ExterneDaten_113[[#This Row],[CalendarLU]],CalendarLookup,2,FALSE),"")</f>
        <v>TARGET</v>
      </c>
      <c r="R64" s="2" t="str">
        <f>IF(Tabelle_ExterneDaten_113[[#This Row],[ConventionLU]]&lt;&gt;"",VLOOKUP(Tabelle_ExterneDaten_113[[#This Row],[ConventionLU]],ConventionLookup,2,FALSE),"")</f>
        <v>F</v>
      </c>
      <c r="S64" s="2" t="str">
        <f>IF(Tabelle_ExterneDaten_113[[#This Row],[TermConventionLU]]&lt;&gt;"",VLOOKUP(Tabelle_ExterneDaten_113[[#This Row],[TermConventionLU]],TermConventionLookup,2,FALSE),"")</f>
        <v>F</v>
      </c>
      <c r="T64" s="2" t="str">
        <f>IF(Tabelle_ExterneDaten_113[[#This Row],[RuleNameLU]]&lt;&gt;"",VLOOKUP(Tabelle_ExterneDaten_113[[#This Row],[RuleNameLU]],RuleNameLookup,2,FALSE),"")</f>
        <v>Backward</v>
      </c>
      <c r="U64" s="2" t="str">
        <f>IF(Tabelle_ExterneDaten_113[[#This Row],[EndOfMonthLU]]&lt;&gt;"",VLOOKUP(Tabelle_ExterneDaten_113[[#This Row],[EndOfMonthLU]],EndOfMonthLookup,2,FALSE),"")</f>
        <v/>
      </c>
    </row>
    <row r="65" spans="2:21" x14ac:dyDescent="0.25">
      <c r="B65" s="2">
        <v>63</v>
      </c>
      <c r="C65" s="2"/>
      <c r="D65" s="2" t="s">
        <v>264</v>
      </c>
      <c r="E65" s="2" t="s">
        <v>2033</v>
      </c>
      <c r="F65" s="2" t="s">
        <v>334</v>
      </c>
      <c r="G65" s="2" t="s">
        <v>70</v>
      </c>
      <c r="H65" s="2" t="s">
        <v>155</v>
      </c>
      <c r="I65" s="2" t="s">
        <v>93</v>
      </c>
      <c r="J65" s="2" t="s">
        <v>93</v>
      </c>
      <c r="K65" s="2" t="s">
        <v>158</v>
      </c>
      <c r="L65" s="2"/>
      <c r="M65" s="2"/>
      <c r="N65" s="2"/>
      <c r="O65" s="2" t="str">
        <f>IF(Tabelle_ExterneDaten_113[[#This Row],[TradeActionIdLU]]&lt;&gt;"",VLOOKUP(Tabelle_ExterneDaten_113[[#This Row],[TradeActionIdLU]],TradeActionIdLookup,2,FALSE),"")</f>
        <v/>
      </c>
      <c r="P65" s="2">
        <f>IF(Tabelle_ExterneDaten_113[[#This Row],[LegDataIdLU]]&lt;&gt;"",VLOOKUP(Tabelle_ExterneDaten_113[[#This Row],[LegDataIdLU]],LegDataIdLookup,2,FALSE),"")</f>
        <v>64</v>
      </c>
      <c r="Q65" s="2" t="str">
        <f>IF(Tabelle_ExterneDaten_113[[#This Row],[CalendarLU]]&lt;&gt;"",VLOOKUP(Tabelle_ExterneDaten_113[[#This Row],[CalendarLU]],CalendarLookup,2,FALSE),"")</f>
        <v>TARGET</v>
      </c>
      <c r="R65" s="2" t="str">
        <f>IF(Tabelle_ExterneDaten_113[[#This Row],[ConventionLU]]&lt;&gt;"",VLOOKUP(Tabelle_ExterneDaten_113[[#This Row],[ConventionLU]],ConventionLookup,2,FALSE),"")</f>
        <v>F</v>
      </c>
      <c r="S65" s="2" t="str">
        <f>IF(Tabelle_ExterneDaten_113[[#This Row],[TermConventionLU]]&lt;&gt;"",VLOOKUP(Tabelle_ExterneDaten_113[[#This Row],[TermConventionLU]],TermConventionLookup,2,FALSE),"")</f>
        <v>F</v>
      </c>
      <c r="T65" s="2" t="str">
        <f>IF(Tabelle_ExterneDaten_113[[#This Row],[RuleNameLU]]&lt;&gt;"",VLOOKUP(Tabelle_ExterneDaten_113[[#This Row],[RuleNameLU]],RuleNameLookup,2,FALSE),"")</f>
        <v>Backward</v>
      </c>
      <c r="U65" s="2" t="str">
        <f>IF(Tabelle_ExterneDaten_113[[#This Row],[EndOfMonthLU]]&lt;&gt;"",VLOOKUP(Tabelle_ExterneDaten_113[[#This Row],[EndOfMonthLU]],EndOfMonthLookup,2,FALSE),"")</f>
        <v/>
      </c>
    </row>
    <row r="66" spans="2:21" x14ac:dyDescent="0.25">
      <c r="B66" s="2">
        <v>64</v>
      </c>
      <c r="C66" s="2"/>
      <c r="D66" s="2" t="s">
        <v>265</v>
      </c>
      <c r="E66" s="2" t="s">
        <v>2033</v>
      </c>
      <c r="F66" s="2" t="s">
        <v>334</v>
      </c>
      <c r="G66" s="2" t="s">
        <v>70</v>
      </c>
      <c r="H66" s="2" t="s">
        <v>155</v>
      </c>
      <c r="I66" s="2" t="s">
        <v>93</v>
      </c>
      <c r="J66" s="2" t="s">
        <v>93</v>
      </c>
      <c r="K66" s="2" t="s">
        <v>158</v>
      </c>
      <c r="L66" s="2"/>
      <c r="M66" s="2"/>
      <c r="N66" s="2"/>
      <c r="O66" s="2" t="str">
        <f>IF(Tabelle_ExterneDaten_113[[#This Row],[TradeActionIdLU]]&lt;&gt;"",VLOOKUP(Tabelle_ExterneDaten_113[[#This Row],[TradeActionIdLU]],TradeActionIdLookup,2,FALSE),"")</f>
        <v/>
      </c>
      <c r="P66" s="2">
        <f>IF(Tabelle_ExterneDaten_113[[#This Row],[LegDataIdLU]]&lt;&gt;"",VLOOKUP(Tabelle_ExterneDaten_113[[#This Row],[LegDataIdLU]],LegDataIdLookup,2,FALSE),"")</f>
        <v>65</v>
      </c>
      <c r="Q66" s="2" t="str">
        <f>IF(Tabelle_ExterneDaten_113[[#This Row],[CalendarLU]]&lt;&gt;"",VLOOKUP(Tabelle_ExterneDaten_113[[#This Row],[CalendarLU]],CalendarLookup,2,FALSE),"")</f>
        <v>TARGET</v>
      </c>
      <c r="R66" s="2" t="str">
        <f>IF(Tabelle_ExterneDaten_113[[#This Row],[ConventionLU]]&lt;&gt;"",VLOOKUP(Tabelle_ExterneDaten_113[[#This Row],[ConventionLU]],ConventionLookup,2,FALSE),"")</f>
        <v>F</v>
      </c>
      <c r="S66" s="2" t="str">
        <f>IF(Tabelle_ExterneDaten_113[[#This Row],[TermConventionLU]]&lt;&gt;"",VLOOKUP(Tabelle_ExterneDaten_113[[#This Row],[TermConventionLU]],TermConventionLookup,2,FALSE),"")</f>
        <v>F</v>
      </c>
      <c r="T66" s="2" t="str">
        <f>IF(Tabelle_ExterneDaten_113[[#This Row],[RuleNameLU]]&lt;&gt;"",VLOOKUP(Tabelle_ExterneDaten_113[[#This Row],[RuleNameLU]],RuleNameLookup,2,FALSE),"")</f>
        <v>Backward</v>
      </c>
      <c r="U66" s="2" t="str">
        <f>IF(Tabelle_ExterneDaten_113[[#This Row],[EndOfMonthLU]]&lt;&gt;"",VLOOKUP(Tabelle_ExterneDaten_113[[#This Row],[EndOfMonthLU]],EndOfMonthLookup,2,FALSE),"")</f>
        <v/>
      </c>
    </row>
    <row r="67" spans="2:21" x14ac:dyDescent="0.25">
      <c r="B67" s="2">
        <v>65</v>
      </c>
      <c r="C67" s="2"/>
      <c r="D67" s="2" t="s">
        <v>266</v>
      </c>
      <c r="E67" s="2" t="s">
        <v>2033</v>
      </c>
      <c r="F67" s="2" t="s">
        <v>334</v>
      </c>
      <c r="G67" s="2" t="s">
        <v>70</v>
      </c>
      <c r="H67" s="2" t="s">
        <v>155</v>
      </c>
      <c r="I67" s="2" t="s">
        <v>93</v>
      </c>
      <c r="J67" s="2" t="s">
        <v>93</v>
      </c>
      <c r="K67" s="2" t="s">
        <v>158</v>
      </c>
      <c r="L67" s="2"/>
      <c r="M67" s="2"/>
      <c r="N67" s="2"/>
      <c r="O67" s="2" t="str">
        <f>IF(Tabelle_ExterneDaten_113[[#This Row],[TradeActionIdLU]]&lt;&gt;"",VLOOKUP(Tabelle_ExterneDaten_113[[#This Row],[TradeActionIdLU]],TradeActionIdLookup,2,FALSE),"")</f>
        <v/>
      </c>
      <c r="P67" s="2">
        <f>IF(Tabelle_ExterneDaten_113[[#This Row],[LegDataIdLU]]&lt;&gt;"",VLOOKUP(Tabelle_ExterneDaten_113[[#This Row],[LegDataIdLU]],LegDataIdLookup,2,FALSE),"")</f>
        <v>66</v>
      </c>
      <c r="Q67" s="2" t="str">
        <f>IF(Tabelle_ExterneDaten_113[[#This Row],[CalendarLU]]&lt;&gt;"",VLOOKUP(Tabelle_ExterneDaten_113[[#This Row],[CalendarLU]],CalendarLookup,2,FALSE),"")</f>
        <v>TARGET</v>
      </c>
      <c r="R67" s="2" t="str">
        <f>IF(Tabelle_ExterneDaten_113[[#This Row],[ConventionLU]]&lt;&gt;"",VLOOKUP(Tabelle_ExterneDaten_113[[#This Row],[ConventionLU]],ConventionLookup,2,FALSE),"")</f>
        <v>F</v>
      </c>
      <c r="S67" s="2" t="str">
        <f>IF(Tabelle_ExterneDaten_113[[#This Row],[TermConventionLU]]&lt;&gt;"",VLOOKUP(Tabelle_ExterneDaten_113[[#This Row],[TermConventionLU]],TermConventionLookup,2,FALSE),"")</f>
        <v>F</v>
      </c>
      <c r="T67" s="2" t="str">
        <f>IF(Tabelle_ExterneDaten_113[[#This Row],[RuleNameLU]]&lt;&gt;"",VLOOKUP(Tabelle_ExterneDaten_113[[#This Row],[RuleNameLU]],RuleNameLookup,2,FALSE),"")</f>
        <v>Backward</v>
      </c>
      <c r="U67" s="2" t="str">
        <f>IF(Tabelle_ExterneDaten_113[[#This Row],[EndOfMonthLU]]&lt;&gt;"",VLOOKUP(Tabelle_ExterneDaten_113[[#This Row],[EndOfMonthLU]],EndOfMonthLookup,2,FALSE),"")</f>
        <v/>
      </c>
    </row>
    <row r="68" spans="2:21" x14ac:dyDescent="0.25">
      <c r="B68" s="2">
        <v>66</v>
      </c>
      <c r="C68" s="2"/>
      <c r="D68" s="2" t="s">
        <v>267</v>
      </c>
      <c r="E68" s="2" t="s">
        <v>2034</v>
      </c>
      <c r="F68" s="2" t="s">
        <v>334</v>
      </c>
      <c r="G68" s="2" t="s">
        <v>70</v>
      </c>
      <c r="H68" s="2" t="s">
        <v>155</v>
      </c>
      <c r="I68" s="2" t="s">
        <v>93</v>
      </c>
      <c r="J68" s="2" t="s">
        <v>93</v>
      </c>
      <c r="K68" s="2" t="s">
        <v>158</v>
      </c>
      <c r="L68" s="2"/>
      <c r="M68" s="2"/>
      <c r="N68" s="2"/>
      <c r="O68" s="2" t="str">
        <f>IF(Tabelle_ExterneDaten_113[[#This Row],[TradeActionIdLU]]&lt;&gt;"",VLOOKUP(Tabelle_ExterneDaten_113[[#This Row],[TradeActionIdLU]],TradeActionIdLookup,2,FALSE),"")</f>
        <v/>
      </c>
      <c r="P68" s="2">
        <f>IF(Tabelle_ExterneDaten_113[[#This Row],[LegDataIdLU]]&lt;&gt;"",VLOOKUP(Tabelle_ExterneDaten_113[[#This Row],[LegDataIdLU]],LegDataIdLookup,2,FALSE),"")</f>
        <v>67</v>
      </c>
      <c r="Q68" s="2" t="str">
        <f>IF(Tabelle_ExterneDaten_113[[#This Row],[CalendarLU]]&lt;&gt;"",VLOOKUP(Tabelle_ExterneDaten_113[[#This Row],[CalendarLU]],CalendarLookup,2,FALSE),"")</f>
        <v>TARGET</v>
      </c>
      <c r="R68" s="2" t="str">
        <f>IF(Tabelle_ExterneDaten_113[[#This Row],[ConventionLU]]&lt;&gt;"",VLOOKUP(Tabelle_ExterneDaten_113[[#This Row],[ConventionLU]],ConventionLookup,2,FALSE),"")</f>
        <v>F</v>
      </c>
      <c r="S68" s="2" t="str">
        <f>IF(Tabelle_ExterneDaten_113[[#This Row],[TermConventionLU]]&lt;&gt;"",VLOOKUP(Tabelle_ExterneDaten_113[[#This Row],[TermConventionLU]],TermConventionLookup,2,FALSE),"")</f>
        <v>F</v>
      </c>
      <c r="T68" s="2" t="str">
        <f>IF(Tabelle_ExterneDaten_113[[#This Row],[RuleNameLU]]&lt;&gt;"",VLOOKUP(Tabelle_ExterneDaten_113[[#This Row],[RuleNameLU]],RuleNameLookup,2,FALSE),"")</f>
        <v>Backward</v>
      </c>
      <c r="U68" s="2" t="str">
        <f>IF(Tabelle_ExterneDaten_113[[#This Row],[EndOfMonthLU]]&lt;&gt;"",VLOOKUP(Tabelle_ExterneDaten_113[[#This Row],[EndOfMonthLU]],EndOfMonthLookup,2,FALSE),"")</f>
        <v/>
      </c>
    </row>
    <row r="69" spans="2:21" x14ac:dyDescent="0.25">
      <c r="B69" s="2">
        <v>67</v>
      </c>
      <c r="C69" s="2"/>
      <c r="D69" s="2" t="s">
        <v>268</v>
      </c>
      <c r="E69" s="2" t="s">
        <v>2034</v>
      </c>
      <c r="F69" s="2" t="s">
        <v>334</v>
      </c>
      <c r="G69" s="2" t="s">
        <v>70</v>
      </c>
      <c r="H69" s="2" t="s">
        <v>155</v>
      </c>
      <c r="I69" s="2" t="s">
        <v>93</v>
      </c>
      <c r="J69" s="2" t="s">
        <v>93</v>
      </c>
      <c r="K69" s="2" t="s">
        <v>158</v>
      </c>
      <c r="L69" s="2"/>
      <c r="M69" s="2"/>
      <c r="N69" s="2"/>
      <c r="O69" s="2" t="str">
        <f>IF(Tabelle_ExterneDaten_113[[#This Row],[TradeActionIdLU]]&lt;&gt;"",VLOOKUP(Tabelle_ExterneDaten_113[[#This Row],[TradeActionIdLU]],TradeActionIdLookup,2,FALSE),"")</f>
        <v/>
      </c>
      <c r="P69" s="2">
        <f>IF(Tabelle_ExterneDaten_113[[#This Row],[LegDataIdLU]]&lt;&gt;"",VLOOKUP(Tabelle_ExterneDaten_113[[#This Row],[LegDataIdLU]],LegDataIdLookup,2,FALSE),"")</f>
        <v>68</v>
      </c>
      <c r="Q69" s="2" t="str">
        <f>IF(Tabelle_ExterneDaten_113[[#This Row],[CalendarLU]]&lt;&gt;"",VLOOKUP(Tabelle_ExterneDaten_113[[#This Row],[CalendarLU]],CalendarLookup,2,FALSE),"")</f>
        <v>TARGET</v>
      </c>
      <c r="R69" s="2" t="str">
        <f>IF(Tabelle_ExterneDaten_113[[#This Row],[ConventionLU]]&lt;&gt;"",VLOOKUP(Tabelle_ExterneDaten_113[[#This Row],[ConventionLU]],ConventionLookup,2,FALSE),"")</f>
        <v>F</v>
      </c>
      <c r="S69" s="2" t="str">
        <f>IF(Tabelle_ExterneDaten_113[[#This Row],[TermConventionLU]]&lt;&gt;"",VLOOKUP(Tabelle_ExterneDaten_113[[#This Row],[TermConventionLU]],TermConventionLookup,2,FALSE),"")</f>
        <v>F</v>
      </c>
      <c r="T69" s="2" t="str">
        <f>IF(Tabelle_ExterneDaten_113[[#This Row],[RuleNameLU]]&lt;&gt;"",VLOOKUP(Tabelle_ExterneDaten_113[[#This Row],[RuleNameLU]],RuleNameLookup,2,FALSE),"")</f>
        <v>Backward</v>
      </c>
      <c r="U69" s="2" t="str">
        <f>IF(Tabelle_ExterneDaten_113[[#This Row],[EndOfMonthLU]]&lt;&gt;"",VLOOKUP(Tabelle_ExterneDaten_113[[#This Row],[EndOfMonthLU]],EndOfMonthLookup,2,FALSE),"")</f>
        <v/>
      </c>
    </row>
    <row r="70" spans="2:21" x14ac:dyDescent="0.25">
      <c r="B70" s="2">
        <v>68</v>
      </c>
      <c r="C70" s="2"/>
      <c r="D70" s="2" t="s">
        <v>269</v>
      </c>
      <c r="E70" s="2" t="s">
        <v>2034</v>
      </c>
      <c r="F70" s="2" t="s">
        <v>334</v>
      </c>
      <c r="G70" s="2" t="s">
        <v>70</v>
      </c>
      <c r="H70" s="2" t="s">
        <v>155</v>
      </c>
      <c r="I70" s="2" t="s">
        <v>93</v>
      </c>
      <c r="J70" s="2" t="s">
        <v>93</v>
      </c>
      <c r="K70" s="2" t="s">
        <v>158</v>
      </c>
      <c r="L70" s="2"/>
      <c r="M70" s="2"/>
      <c r="N70" s="2"/>
      <c r="O70" s="2" t="str">
        <f>IF(Tabelle_ExterneDaten_113[[#This Row],[TradeActionIdLU]]&lt;&gt;"",VLOOKUP(Tabelle_ExterneDaten_113[[#This Row],[TradeActionIdLU]],TradeActionIdLookup,2,FALSE),"")</f>
        <v/>
      </c>
      <c r="P70" s="2">
        <f>IF(Tabelle_ExterneDaten_113[[#This Row],[LegDataIdLU]]&lt;&gt;"",VLOOKUP(Tabelle_ExterneDaten_113[[#This Row],[LegDataIdLU]],LegDataIdLookup,2,FALSE),"")</f>
        <v>69</v>
      </c>
      <c r="Q70" s="2" t="str">
        <f>IF(Tabelle_ExterneDaten_113[[#This Row],[CalendarLU]]&lt;&gt;"",VLOOKUP(Tabelle_ExterneDaten_113[[#This Row],[CalendarLU]],CalendarLookup,2,FALSE),"")</f>
        <v>TARGET</v>
      </c>
      <c r="R70" s="2" t="str">
        <f>IF(Tabelle_ExterneDaten_113[[#This Row],[ConventionLU]]&lt;&gt;"",VLOOKUP(Tabelle_ExterneDaten_113[[#This Row],[ConventionLU]],ConventionLookup,2,FALSE),"")</f>
        <v>F</v>
      </c>
      <c r="S70" s="2" t="str">
        <f>IF(Tabelle_ExterneDaten_113[[#This Row],[TermConventionLU]]&lt;&gt;"",VLOOKUP(Tabelle_ExterneDaten_113[[#This Row],[TermConventionLU]],TermConventionLookup,2,FALSE),"")</f>
        <v>F</v>
      </c>
      <c r="T70" s="2" t="str">
        <f>IF(Tabelle_ExterneDaten_113[[#This Row],[RuleNameLU]]&lt;&gt;"",VLOOKUP(Tabelle_ExterneDaten_113[[#This Row],[RuleNameLU]],RuleNameLookup,2,FALSE),"")</f>
        <v>Backward</v>
      </c>
      <c r="U70" s="2" t="str">
        <f>IF(Tabelle_ExterneDaten_113[[#This Row],[EndOfMonthLU]]&lt;&gt;"",VLOOKUP(Tabelle_ExterneDaten_113[[#This Row],[EndOfMonthLU]],EndOfMonthLookup,2,FALSE),"")</f>
        <v/>
      </c>
    </row>
    <row r="71" spans="2:21" x14ac:dyDescent="0.25">
      <c r="B71" s="2">
        <v>69</v>
      </c>
      <c r="C71" s="2"/>
      <c r="D71" s="2" t="s">
        <v>270</v>
      </c>
      <c r="E71" s="2" t="s">
        <v>2034</v>
      </c>
      <c r="F71" s="2" t="s">
        <v>334</v>
      </c>
      <c r="G71" s="2" t="s">
        <v>70</v>
      </c>
      <c r="H71" s="2" t="s">
        <v>155</v>
      </c>
      <c r="I71" s="2" t="s">
        <v>93</v>
      </c>
      <c r="J71" s="2" t="s">
        <v>93</v>
      </c>
      <c r="K71" s="2" t="s">
        <v>158</v>
      </c>
      <c r="L71" s="2"/>
      <c r="M71" s="2"/>
      <c r="N71" s="2"/>
      <c r="O71" s="2" t="str">
        <f>IF(Tabelle_ExterneDaten_113[[#This Row],[TradeActionIdLU]]&lt;&gt;"",VLOOKUP(Tabelle_ExterneDaten_113[[#This Row],[TradeActionIdLU]],TradeActionIdLookup,2,FALSE),"")</f>
        <v/>
      </c>
      <c r="P71" s="2">
        <f>IF(Tabelle_ExterneDaten_113[[#This Row],[LegDataIdLU]]&lt;&gt;"",VLOOKUP(Tabelle_ExterneDaten_113[[#This Row],[LegDataIdLU]],LegDataIdLookup,2,FALSE),"")</f>
        <v>70</v>
      </c>
      <c r="Q71" s="2" t="str">
        <f>IF(Tabelle_ExterneDaten_113[[#This Row],[CalendarLU]]&lt;&gt;"",VLOOKUP(Tabelle_ExterneDaten_113[[#This Row],[CalendarLU]],CalendarLookup,2,FALSE),"")</f>
        <v>TARGET</v>
      </c>
      <c r="R71" s="2" t="str">
        <f>IF(Tabelle_ExterneDaten_113[[#This Row],[ConventionLU]]&lt;&gt;"",VLOOKUP(Tabelle_ExterneDaten_113[[#This Row],[ConventionLU]],ConventionLookup,2,FALSE),"")</f>
        <v>F</v>
      </c>
      <c r="S71" s="2" t="str">
        <f>IF(Tabelle_ExterneDaten_113[[#This Row],[TermConventionLU]]&lt;&gt;"",VLOOKUP(Tabelle_ExterneDaten_113[[#This Row],[TermConventionLU]],TermConventionLookup,2,FALSE),"")</f>
        <v>F</v>
      </c>
      <c r="T71" s="2" t="str">
        <f>IF(Tabelle_ExterneDaten_113[[#This Row],[RuleNameLU]]&lt;&gt;"",VLOOKUP(Tabelle_ExterneDaten_113[[#This Row],[RuleNameLU]],RuleNameLookup,2,FALSE),"")</f>
        <v>Backward</v>
      </c>
      <c r="U71" s="2" t="str">
        <f>IF(Tabelle_ExterneDaten_113[[#This Row],[EndOfMonthLU]]&lt;&gt;"",VLOOKUP(Tabelle_ExterneDaten_113[[#This Row],[EndOfMonthLU]],EndOfMonthLookup,2,FALSE),"")</f>
        <v/>
      </c>
    </row>
    <row r="72" spans="2:21" x14ac:dyDescent="0.25">
      <c r="B72" s="2">
        <v>70</v>
      </c>
      <c r="C72" s="2"/>
      <c r="D72" s="2" t="s">
        <v>271</v>
      </c>
      <c r="E72" s="2" t="s">
        <v>2019</v>
      </c>
      <c r="F72" s="2" t="s">
        <v>334</v>
      </c>
      <c r="G72" s="2" t="s">
        <v>170</v>
      </c>
      <c r="H72" s="2" t="s">
        <v>155</v>
      </c>
      <c r="I72" s="2" t="s">
        <v>95</v>
      </c>
      <c r="J72" s="2" t="s">
        <v>95</v>
      </c>
      <c r="K72" s="2" t="s">
        <v>158</v>
      </c>
      <c r="L72" s="2"/>
      <c r="M72" s="2"/>
      <c r="N72" s="2"/>
      <c r="O72" s="2" t="str">
        <f>IF(Tabelle_ExterneDaten_113[[#This Row],[TradeActionIdLU]]&lt;&gt;"",VLOOKUP(Tabelle_ExterneDaten_113[[#This Row],[TradeActionIdLU]],TradeActionIdLookup,2,FALSE),"")</f>
        <v/>
      </c>
      <c r="P72" s="2">
        <f>IF(Tabelle_ExterneDaten_113[[#This Row],[LegDataIdLU]]&lt;&gt;"",VLOOKUP(Tabelle_ExterneDaten_113[[#This Row],[LegDataIdLU]],LegDataIdLookup,2,FALSE),"")</f>
        <v>71</v>
      </c>
      <c r="Q72" s="2" t="str">
        <f>IF(Tabelle_ExterneDaten_113[[#This Row],[CalendarLU]]&lt;&gt;"",VLOOKUP(Tabelle_ExterneDaten_113[[#This Row],[CalendarLU]],CalendarLookup,2,FALSE),"")</f>
        <v>TARGET</v>
      </c>
      <c r="R72" s="2" t="str">
        <f>IF(Tabelle_ExterneDaten_113[[#This Row],[ConventionLU]]&lt;&gt;"",VLOOKUP(Tabelle_ExterneDaten_113[[#This Row],[ConventionLU]],ConventionLookup,2,FALSE),"")</f>
        <v>MF</v>
      </c>
      <c r="S72" s="2" t="str">
        <f>IF(Tabelle_ExterneDaten_113[[#This Row],[TermConventionLU]]&lt;&gt;"",VLOOKUP(Tabelle_ExterneDaten_113[[#This Row],[TermConventionLU]],TermConventionLookup,2,FALSE),"")</f>
        <v>MF</v>
      </c>
      <c r="T72" s="2" t="str">
        <f>IF(Tabelle_ExterneDaten_113[[#This Row],[RuleNameLU]]&lt;&gt;"",VLOOKUP(Tabelle_ExterneDaten_113[[#This Row],[RuleNameLU]],RuleNameLookup,2,FALSE),"")</f>
        <v>Backward</v>
      </c>
      <c r="U72" s="2" t="str">
        <f>IF(Tabelle_ExterneDaten_113[[#This Row],[EndOfMonthLU]]&lt;&gt;"",VLOOKUP(Tabelle_ExterneDaten_113[[#This Row],[EndOfMonthLU]],EndOfMonthLookup,2,FALSE),"")</f>
        <v/>
      </c>
    </row>
    <row r="73" spans="2:21" x14ac:dyDescent="0.25">
      <c r="B73" s="2">
        <v>71</v>
      </c>
      <c r="C73" s="2"/>
      <c r="D73" s="2" t="s">
        <v>272</v>
      </c>
      <c r="E73" s="2" t="s">
        <v>2019</v>
      </c>
      <c r="F73" s="2" t="s">
        <v>334</v>
      </c>
      <c r="G73" s="2" t="s">
        <v>70</v>
      </c>
      <c r="H73" s="2" t="s">
        <v>155</v>
      </c>
      <c r="I73" s="2" t="s">
        <v>93</v>
      </c>
      <c r="J73" s="2" t="s">
        <v>93</v>
      </c>
      <c r="K73" s="2" t="s">
        <v>158</v>
      </c>
      <c r="L73" s="2"/>
      <c r="M73" s="2"/>
      <c r="N73" s="2"/>
      <c r="O73" s="2" t="str">
        <f>IF(Tabelle_ExterneDaten_113[[#This Row],[TradeActionIdLU]]&lt;&gt;"",VLOOKUP(Tabelle_ExterneDaten_113[[#This Row],[TradeActionIdLU]],TradeActionIdLookup,2,FALSE),"")</f>
        <v/>
      </c>
      <c r="P73" s="2">
        <f>IF(Tabelle_ExterneDaten_113[[#This Row],[LegDataIdLU]]&lt;&gt;"",VLOOKUP(Tabelle_ExterneDaten_113[[#This Row],[LegDataIdLU]],LegDataIdLookup,2,FALSE),"")</f>
        <v>72</v>
      </c>
      <c r="Q73" s="2" t="str">
        <f>IF(Tabelle_ExterneDaten_113[[#This Row],[CalendarLU]]&lt;&gt;"",VLOOKUP(Tabelle_ExterneDaten_113[[#This Row],[CalendarLU]],CalendarLookup,2,FALSE),"")</f>
        <v>TARGET</v>
      </c>
      <c r="R73" s="2" t="str">
        <f>IF(Tabelle_ExterneDaten_113[[#This Row],[ConventionLU]]&lt;&gt;"",VLOOKUP(Tabelle_ExterneDaten_113[[#This Row],[ConventionLU]],ConventionLookup,2,FALSE),"")</f>
        <v>F</v>
      </c>
      <c r="S73" s="2" t="str">
        <f>IF(Tabelle_ExterneDaten_113[[#This Row],[TermConventionLU]]&lt;&gt;"",VLOOKUP(Tabelle_ExterneDaten_113[[#This Row],[TermConventionLU]],TermConventionLookup,2,FALSE),"")</f>
        <v>F</v>
      </c>
      <c r="T73" s="2" t="str">
        <f>IF(Tabelle_ExterneDaten_113[[#This Row],[RuleNameLU]]&lt;&gt;"",VLOOKUP(Tabelle_ExterneDaten_113[[#This Row],[RuleNameLU]],RuleNameLookup,2,FALSE),"")</f>
        <v>Backward</v>
      </c>
      <c r="U73" s="2" t="str">
        <f>IF(Tabelle_ExterneDaten_113[[#This Row],[EndOfMonthLU]]&lt;&gt;"",VLOOKUP(Tabelle_ExterneDaten_113[[#This Row],[EndOfMonthLU]],EndOfMonthLookup,2,FALSE),"")</f>
        <v/>
      </c>
    </row>
    <row r="74" spans="2:21" x14ac:dyDescent="0.25">
      <c r="B74" s="2">
        <v>72</v>
      </c>
      <c r="C74" s="2"/>
      <c r="D74" s="2" t="s">
        <v>273</v>
      </c>
      <c r="E74" s="2" t="s">
        <v>2035</v>
      </c>
      <c r="F74" s="2" t="s">
        <v>2036</v>
      </c>
      <c r="G74" s="2" t="s">
        <v>70</v>
      </c>
      <c r="H74" s="2" t="s">
        <v>155</v>
      </c>
      <c r="I74" s="2" t="s">
        <v>93</v>
      </c>
      <c r="J74" s="2" t="s">
        <v>93</v>
      </c>
      <c r="K74" s="2" t="s">
        <v>158</v>
      </c>
      <c r="L74" s="2"/>
      <c r="M74" s="2"/>
      <c r="N74" s="2"/>
      <c r="O74" s="2" t="str">
        <f>IF(Tabelle_ExterneDaten_113[[#This Row],[TradeActionIdLU]]&lt;&gt;"",VLOOKUP(Tabelle_ExterneDaten_113[[#This Row],[TradeActionIdLU]],TradeActionIdLookup,2,FALSE),"")</f>
        <v/>
      </c>
      <c r="P74" s="2">
        <f>IF(Tabelle_ExterneDaten_113[[#This Row],[LegDataIdLU]]&lt;&gt;"",VLOOKUP(Tabelle_ExterneDaten_113[[#This Row],[LegDataIdLU]],LegDataIdLookup,2,FALSE),"")</f>
        <v>73</v>
      </c>
      <c r="Q74" s="2" t="str">
        <f>IF(Tabelle_ExterneDaten_113[[#This Row],[CalendarLU]]&lt;&gt;"",VLOOKUP(Tabelle_ExterneDaten_113[[#This Row],[CalendarLU]],CalendarLookup,2,FALSE),"")</f>
        <v>TARGET</v>
      </c>
      <c r="R74" s="2" t="str">
        <f>IF(Tabelle_ExterneDaten_113[[#This Row],[ConventionLU]]&lt;&gt;"",VLOOKUP(Tabelle_ExterneDaten_113[[#This Row],[ConventionLU]],ConventionLookup,2,FALSE),"")</f>
        <v>F</v>
      </c>
      <c r="S74" s="2" t="str">
        <f>IF(Tabelle_ExterneDaten_113[[#This Row],[TermConventionLU]]&lt;&gt;"",VLOOKUP(Tabelle_ExterneDaten_113[[#This Row],[TermConventionLU]],TermConventionLookup,2,FALSE),"")</f>
        <v>F</v>
      </c>
      <c r="T74" s="2" t="str">
        <f>IF(Tabelle_ExterneDaten_113[[#This Row],[RuleNameLU]]&lt;&gt;"",VLOOKUP(Tabelle_ExterneDaten_113[[#This Row],[RuleNameLU]],RuleNameLookup,2,FALSE),"")</f>
        <v>Backward</v>
      </c>
      <c r="U74" s="2" t="str">
        <f>IF(Tabelle_ExterneDaten_113[[#This Row],[EndOfMonthLU]]&lt;&gt;"",VLOOKUP(Tabelle_ExterneDaten_113[[#This Row],[EndOfMonthLU]],EndOfMonthLookup,2,FALSE),"")</f>
        <v/>
      </c>
    </row>
    <row r="75" spans="2:21" x14ac:dyDescent="0.25">
      <c r="B75" s="2">
        <v>73</v>
      </c>
      <c r="C75" s="2"/>
      <c r="D75" s="2" t="s">
        <v>274</v>
      </c>
      <c r="E75" s="2" t="s">
        <v>2035</v>
      </c>
      <c r="F75" s="2" t="s">
        <v>2036</v>
      </c>
      <c r="G75" s="2" t="s">
        <v>170</v>
      </c>
      <c r="H75" s="2" t="s">
        <v>155</v>
      </c>
      <c r="I75" s="2" t="s">
        <v>95</v>
      </c>
      <c r="J75" s="2" t="s">
        <v>95</v>
      </c>
      <c r="K75" s="2" t="s">
        <v>158</v>
      </c>
      <c r="L75" s="2"/>
      <c r="M75" s="2"/>
      <c r="N75" s="2"/>
      <c r="O75" s="2" t="str">
        <f>IF(Tabelle_ExterneDaten_113[[#This Row],[TradeActionIdLU]]&lt;&gt;"",VLOOKUP(Tabelle_ExterneDaten_113[[#This Row],[TradeActionIdLU]],TradeActionIdLookup,2,FALSE),"")</f>
        <v/>
      </c>
      <c r="P75" s="2">
        <f>IF(Tabelle_ExterneDaten_113[[#This Row],[LegDataIdLU]]&lt;&gt;"",VLOOKUP(Tabelle_ExterneDaten_113[[#This Row],[LegDataIdLU]],LegDataIdLookup,2,FALSE),"")</f>
        <v>74</v>
      </c>
      <c r="Q75" s="2" t="str">
        <f>IF(Tabelle_ExterneDaten_113[[#This Row],[CalendarLU]]&lt;&gt;"",VLOOKUP(Tabelle_ExterneDaten_113[[#This Row],[CalendarLU]],CalendarLookup,2,FALSE),"")</f>
        <v>TARGET</v>
      </c>
      <c r="R75" s="2" t="str">
        <f>IF(Tabelle_ExterneDaten_113[[#This Row],[ConventionLU]]&lt;&gt;"",VLOOKUP(Tabelle_ExterneDaten_113[[#This Row],[ConventionLU]],ConventionLookup,2,FALSE),"")</f>
        <v>MF</v>
      </c>
      <c r="S75" s="2" t="str">
        <f>IF(Tabelle_ExterneDaten_113[[#This Row],[TermConventionLU]]&lt;&gt;"",VLOOKUP(Tabelle_ExterneDaten_113[[#This Row],[TermConventionLU]],TermConventionLookup,2,FALSE),"")</f>
        <v>MF</v>
      </c>
      <c r="T75" s="2" t="str">
        <f>IF(Tabelle_ExterneDaten_113[[#This Row],[RuleNameLU]]&lt;&gt;"",VLOOKUP(Tabelle_ExterneDaten_113[[#This Row],[RuleNameLU]],RuleNameLookup,2,FALSE),"")</f>
        <v>Backward</v>
      </c>
      <c r="U75" s="2" t="str">
        <f>IF(Tabelle_ExterneDaten_113[[#This Row],[EndOfMonthLU]]&lt;&gt;"",VLOOKUP(Tabelle_ExterneDaten_113[[#This Row],[EndOfMonthLU]],EndOfMonthLookup,2,FALSE),"")</f>
        <v/>
      </c>
    </row>
    <row r="76" spans="2:21" x14ac:dyDescent="0.25">
      <c r="B76" s="2">
        <v>74</v>
      </c>
      <c r="C76" s="2"/>
      <c r="D76" s="2" t="s">
        <v>317</v>
      </c>
      <c r="E76" s="2" t="s">
        <v>2037</v>
      </c>
      <c r="F76" s="2" t="s">
        <v>2038</v>
      </c>
      <c r="G76" s="2" t="s">
        <v>70</v>
      </c>
      <c r="H76" s="2" t="s">
        <v>155</v>
      </c>
      <c r="I76" s="2" t="s">
        <v>93</v>
      </c>
      <c r="J76" s="2" t="s">
        <v>93</v>
      </c>
      <c r="K76" s="2" t="s">
        <v>158</v>
      </c>
      <c r="L76" s="2"/>
      <c r="M76" s="2"/>
      <c r="N76" s="2"/>
      <c r="O76" s="2" t="str">
        <f>IF(Tabelle_ExterneDaten_113[[#This Row],[TradeActionIdLU]]&lt;&gt;"",VLOOKUP(Tabelle_ExterneDaten_113[[#This Row],[TradeActionIdLU]],TradeActionIdLookup,2,FALSE),"")</f>
        <v/>
      </c>
      <c r="P76" s="2">
        <f>IF(Tabelle_ExterneDaten_113[[#This Row],[LegDataIdLU]]&lt;&gt;"",VLOOKUP(Tabelle_ExterneDaten_113[[#This Row],[LegDataIdLU]],LegDataIdLookup,2,FALSE),"")</f>
        <v>75</v>
      </c>
      <c r="Q76" s="2" t="str">
        <f>IF(Tabelle_ExterneDaten_113[[#This Row],[CalendarLU]]&lt;&gt;"",VLOOKUP(Tabelle_ExterneDaten_113[[#This Row],[CalendarLU]],CalendarLookup,2,FALSE),"")</f>
        <v>TARGET</v>
      </c>
      <c r="R76" s="2" t="str">
        <f>IF(Tabelle_ExterneDaten_113[[#This Row],[ConventionLU]]&lt;&gt;"",VLOOKUP(Tabelle_ExterneDaten_113[[#This Row],[ConventionLU]],ConventionLookup,2,FALSE),"")</f>
        <v>F</v>
      </c>
      <c r="S76" s="2" t="str">
        <f>IF(Tabelle_ExterneDaten_113[[#This Row],[TermConventionLU]]&lt;&gt;"",VLOOKUP(Tabelle_ExterneDaten_113[[#This Row],[TermConventionLU]],TermConventionLookup,2,FALSE),"")</f>
        <v>F</v>
      </c>
      <c r="T76" s="2" t="str">
        <f>IF(Tabelle_ExterneDaten_113[[#This Row],[RuleNameLU]]&lt;&gt;"",VLOOKUP(Tabelle_ExterneDaten_113[[#This Row],[RuleNameLU]],RuleNameLookup,2,FALSE),"")</f>
        <v>Backward</v>
      </c>
      <c r="U76" s="2" t="str">
        <f>IF(Tabelle_ExterneDaten_113[[#This Row],[EndOfMonthLU]]&lt;&gt;"",VLOOKUP(Tabelle_ExterneDaten_113[[#This Row],[EndOfMonthLU]],EndOfMonthLookup,2,FALSE),"")</f>
        <v/>
      </c>
    </row>
    <row r="77" spans="2:21" x14ac:dyDescent="0.25">
      <c r="B77" s="2">
        <v>75</v>
      </c>
      <c r="C77" s="2"/>
      <c r="D77" s="2" t="s">
        <v>318</v>
      </c>
      <c r="E77" s="2" t="s">
        <v>2037</v>
      </c>
      <c r="F77" s="2" t="s">
        <v>2038</v>
      </c>
      <c r="G77" s="2" t="s">
        <v>70</v>
      </c>
      <c r="H77" s="2" t="s">
        <v>155</v>
      </c>
      <c r="I77" s="2" t="s">
        <v>93</v>
      </c>
      <c r="J77" s="2" t="s">
        <v>93</v>
      </c>
      <c r="K77" s="2" t="s">
        <v>158</v>
      </c>
      <c r="L77" s="2"/>
      <c r="M77" s="2"/>
      <c r="N77" s="2"/>
      <c r="O77" s="2" t="str">
        <f>IF(Tabelle_ExterneDaten_113[[#This Row],[TradeActionIdLU]]&lt;&gt;"",VLOOKUP(Tabelle_ExterneDaten_113[[#This Row],[TradeActionIdLU]],TradeActionIdLookup,2,FALSE),"")</f>
        <v/>
      </c>
      <c r="P77" s="2">
        <f>IF(Tabelle_ExterneDaten_113[[#This Row],[LegDataIdLU]]&lt;&gt;"",VLOOKUP(Tabelle_ExterneDaten_113[[#This Row],[LegDataIdLU]],LegDataIdLookup,2,FALSE),"")</f>
        <v>76</v>
      </c>
      <c r="Q77" s="2" t="str">
        <f>IF(Tabelle_ExterneDaten_113[[#This Row],[CalendarLU]]&lt;&gt;"",VLOOKUP(Tabelle_ExterneDaten_113[[#This Row],[CalendarLU]],CalendarLookup,2,FALSE),"")</f>
        <v>TARGET</v>
      </c>
      <c r="R77" s="2" t="str">
        <f>IF(Tabelle_ExterneDaten_113[[#This Row],[ConventionLU]]&lt;&gt;"",VLOOKUP(Tabelle_ExterneDaten_113[[#This Row],[ConventionLU]],ConventionLookup,2,FALSE),"")</f>
        <v>F</v>
      </c>
      <c r="S77" s="2" t="str">
        <f>IF(Tabelle_ExterneDaten_113[[#This Row],[TermConventionLU]]&lt;&gt;"",VLOOKUP(Tabelle_ExterneDaten_113[[#This Row],[TermConventionLU]],TermConventionLookup,2,FALSE),"")</f>
        <v>F</v>
      </c>
      <c r="T77" s="2" t="str">
        <f>IF(Tabelle_ExterneDaten_113[[#This Row],[RuleNameLU]]&lt;&gt;"",VLOOKUP(Tabelle_ExterneDaten_113[[#This Row],[RuleNameLU]],RuleNameLookup,2,FALSE),"")</f>
        <v>Backward</v>
      </c>
      <c r="U77" s="2" t="str">
        <f>IF(Tabelle_ExterneDaten_113[[#This Row],[EndOfMonthLU]]&lt;&gt;"",VLOOKUP(Tabelle_ExterneDaten_113[[#This Row],[EndOfMonthLU]],EndOfMonthLookup,2,FALSE),"")</f>
        <v/>
      </c>
    </row>
    <row r="78" spans="2:21" x14ac:dyDescent="0.25">
      <c r="B78" s="2">
        <v>76</v>
      </c>
      <c r="C78" s="2"/>
      <c r="D78" s="2" t="s">
        <v>319</v>
      </c>
      <c r="E78" s="2" t="s">
        <v>2039</v>
      </c>
      <c r="F78" s="2" t="s">
        <v>2040</v>
      </c>
      <c r="G78" s="2" t="s">
        <v>70</v>
      </c>
      <c r="H78" s="2" t="s">
        <v>155</v>
      </c>
      <c r="I78" s="2" t="s">
        <v>93</v>
      </c>
      <c r="J78" s="2" t="s">
        <v>93</v>
      </c>
      <c r="K78" s="2" t="s">
        <v>158</v>
      </c>
      <c r="L78" s="2"/>
      <c r="M78" s="2"/>
      <c r="N78" s="2"/>
      <c r="O78" s="2" t="str">
        <f>IF(Tabelle_ExterneDaten_113[[#This Row],[TradeActionIdLU]]&lt;&gt;"",VLOOKUP(Tabelle_ExterneDaten_113[[#This Row],[TradeActionIdLU]],TradeActionIdLookup,2,FALSE),"")</f>
        <v/>
      </c>
      <c r="P78" s="2">
        <f>IF(Tabelle_ExterneDaten_113[[#This Row],[LegDataIdLU]]&lt;&gt;"",VLOOKUP(Tabelle_ExterneDaten_113[[#This Row],[LegDataIdLU]],LegDataIdLookup,2,FALSE),"")</f>
        <v>77</v>
      </c>
      <c r="Q78" s="2" t="str">
        <f>IF(Tabelle_ExterneDaten_113[[#This Row],[CalendarLU]]&lt;&gt;"",VLOOKUP(Tabelle_ExterneDaten_113[[#This Row],[CalendarLU]],CalendarLookup,2,FALSE),"")</f>
        <v>TARGET</v>
      </c>
      <c r="R78" s="2" t="str">
        <f>IF(Tabelle_ExterneDaten_113[[#This Row],[ConventionLU]]&lt;&gt;"",VLOOKUP(Tabelle_ExterneDaten_113[[#This Row],[ConventionLU]],ConventionLookup,2,FALSE),"")</f>
        <v>F</v>
      </c>
      <c r="S78" s="2" t="str">
        <f>IF(Tabelle_ExterneDaten_113[[#This Row],[TermConventionLU]]&lt;&gt;"",VLOOKUP(Tabelle_ExterneDaten_113[[#This Row],[TermConventionLU]],TermConventionLookup,2,FALSE),"")</f>
        <v>F</v>
      </c>
      <c r="T78" s="2" t="str">
        <f>IF(Tabelle_ExterneDaten_113[[#This Row],[RuleNameLU]]&lt;&gt;"",VLOOKUP(Tabelle_ExterneDaten_113[[#This Row],[RuleNameLU]],RuleNameLookup,2,FALSE),"")</f>
        <v>Backward</v>
      </c>
      <c r="U78" s="2" t="str">
        <f>IF(Tabelle_ExterneDaten_113[[#This Row],[EndOfMonthLU]]&lt;&gt;"",VLOOKUP(Tabelle_ExterneDaten_113[[#This Row],[EndOfMonthLU]],EndOfMonthLookup,2,FALSE),"")</f>
        <v/>
      </c>
    </row>
    <row r="79" spans="2:21" x14ac:dyDescent="0.25">
      <c r="B79" s="2">
        <v>77</v>
      </c>
      <c r="C79" s="2"/>
      <c r="D79" s="2" t="s">
        <v>320</v>
      </c>
      <c r="E79" s="2" t="s">
        <v>2039</v>
      </c>
      <c r="F79" s="2" t="s">
        <v>2040</v>
      </c>
      <c r="G79" s="2" t="s">
        <v>170</v>
      </c>
      <c r="H79" s="2" t="s">
        <v>155</v>
      </c>
      <c r="I79" s="2" t="s">
        <v>95</v>
      </c>
      <c r="J79" s="2" t="s">
        <v>95</v>
      </c>
      <c r="K79" s="2" t="s">
        <v>158</v>
      </c>
      <c r="L79" s="2"/>
      <c r="M79" s="2"/>
      <c r="N79" s="2"/>
      <c r="O79" s="2" t="str">
        <f>IF(Tabelle_ExterneDaten_113[[#This Row],[TradeActionIdLU]]&lt;&gt;"",VLOOKUP(Tabelle_ExterneDaten_113[[#This Row],[TradeActionIdLU]],TradeActionIdLookup,2,FALSE),"")</f>
        <v/>
      </c>
      <c r="P79" s="2">
        <f>IF(Tabelle_ExterneDaten_113[[#This Row],[LegDataIdLU]]&lt;&gt;"",VLOOKUP(Tabelle_ExterneDaten_113[[#This Row],[LegDataIdLU]],LegDataIdLookup,2,FALSE),"")</f>
        <v>78</v>
      </c>
      <c r="Q79" s="2" t="str">
        <f>IF(Tabelle_ExterneDaten_113[[#This Row],[CalendarLU]]&lt;&gt;"",VLOOKUP(Tabelle_ExterneDaten_113[[#This Row],[CalendarLU]],CalendarLookup,2,FALSE),"")</f>
        <v>TARGET</v>
      </c>
      <c r="R79" s="2" t="str">
        <f>IF(Tabelle_ExterneDaten_113[[#This Row],[ConventionLU]]&lt;&gt;"",VLOOKUP(Tabelle_ExterneDaten_113[[#This Row],[ConventionLU]],ConventionLookup,2,FALSE),"")</f>
        <v>MF</v>
      </c>
      <c r="S79" s="2" t="str">
        <f>IF(Tabelle_ExterneDaten_113[[#This Row],[TermConventionLU]]&lt;&gt;"",VLOOKUP(Tabelle_ExterneDaten_113[[#This Row],[TermConventionLU]],TermConventionLookup,2,FALSE),"")</f>
        <v>MF</v>
      </c>
      <c r="T79" s="2" t="str">
        <f>IF(Tabelle_ExterneDaten_113[[#This Row],[RuleNameLU]]&lt;&gt;"",VLOOKUP(Tabelle_ExterneDaten_113[[#This Row],[RuleNameLU]],RuleNameLookup,2,FALSE),"")</f>
        <v>Backward</v>
      </c>
      <c r="U79" s="2" t="str">
        <f>IF(Tabelle_ExterneDaten_113[[#This Row],[EndOfMonthLU]]&lt;&gt;"",VLOOKUP(Tabelle_ExterneDaten_113[[#This Row],[EndOfMonthLU]],EndOfMonthLookup,2,FALSE),"")</f>
        <v/>
      </c>
    </row>
    <row r="80" spans="2:21" x14ac:dyDescent="0.25">
      <c r="B80" s="2">
        <v>78</v>
      </c>
      <c r="C80" s="2"/>
      <c r="D80" s="2" t="s">
        <v>321</v>
      </c>
      <c r="E80" s="2" t="s">
        <v>2041</v>
      </c>
      <c r="F80" s="2" t="s">
        <v>2042</v>
      </c>
      <c r="G80" s="2" t="s">
        <v>70</v>
      </c>
      <c r="H80" s="2" t="s">
        <v>155</v>
      </c>
      <c r="I80" s="2" t="s">
        <v>93</v>
      </c>
      <c r="J80" s="2" t="s">
        <v>93</v>
      </c>
      <c r="K80" s="2" t="s">
        <v>158</v>
      </c>
      <c r="L80" s="2"/>
      <c r="M80" s="2"/>
      <c r="N80" s="2"/>
      <c r="O80" s="2" t="str">
        <f>IF(Tabelle_ExterneDaten_113[[#This Row],[TradeActionIdLU]]&lt;&gt;"",VLOOKUP(Tabelle_ExterneDaten_113[[#This Row],[TradeActionIdLU]],TradeActionIdLookup,2,FALSE),"")</f>
        <v/>
      </c>
      <c r="P80" s="2">
        <f>IF(Tabelle_ExterneDaten_113[[#This Row],[LegDataIdLU]]&lt;&gt;"",VLOOKUP(Tabelle_ExterneDaten_113[[#This Row],[LegDataIdLU]],LegDataIdLookup,2,FALSE),"")</f>
        <v>79</v>
      </c>
      <c r="Q80" s="2" t="str">
        <f>IF(Tabelle_ExterneDaten_113[[#This Row],[CalendarLU]]&lt;&gt;"",VLOOKUP(Tabelle_ExterneDaten_113[[#This Row],[CalendarLU]],CalendarLookup,2,FALSE),"")</f>
        <v>TARGET</v>
      </c>
      <c r="R80" s="2" t="str">
        <f>IF(Tabelle_ExterneDaten_113[[#This Row],[ConventionLU]]&lt;&gt;"",VLOOKUP(Tabelle_ExterneDaten_113[[#This Row],[ConventionLU]],ConventionLookup,2,FALSE),"")</f>
        <v>F</v>
      </c>
      <c r="S80" s="2" t="str">
        <f>IF(Tabelle_ExterneDaten_113[[#This Row],[TermConventionLU]]&lt;&gt;"",VLOOKUP(Tabelle_ExterneDaten_113[[#This Row],[TermConventionLU]],TermConventionLookup,2,FALSE),"")</f>
        <v>F</v>
      </c>
      <c r="T80" s="2" t="str">
        <f>IF(Tabelle_ExterneDaten_113[[#This Row],[RuleNameLU]]&lt;&gt;"",VLOOKUP(Tabelle_ExterneDaten_113[[#This Row],[RuleNameLU]],RuleNameLookup,2,FALSE),"")</f>
        <v>Backward</v>
      </c>
      <c r="U80" s="2" t="str">
        <f>IF(Tabelle_ExterneDaten_113[[#This Row],[EndOfMonthLU]]&lt;&gt;"",VLOOKUP(Tabelle_ExterneDaten_113[[#This Row],[EndOfMonthLU]],EndOfMonthLookup,2,FALSE),"")</f>
        <v/>
      </c>
    </row>
    <row r="81" spans="2:21" x14ac:dyDescent="0.25">
      <c r="B81" s="2">
        <v>79</v>
      </c>
      <c r="C81" s="2"/>
      <c r="D81" s="2" t="s">
        <v>322</v>
      </c>
      <c r="E81" s="2" t="s">
        <v>2041</v>
      </c>
      <c r="F81" s="2" t="s">
        <v>2042</v>
      </c>
      <c r="G81" s="2" t="s">
        <v>70</v>
      </c>
      <c r="H81" s="2" t="s">
        <v>155</v>
      </c>
      <c r="I81" s="2" t="s">
        <v>93</v>
      </c>
      <c r="J81" s="2" t="s">
        <v>93</v>
      </c>
      <c r="K81" s="2" t="s">
        <v>158</v>
      </c>
      <c r="L81" s="2"/>
      <c r="M81" s="2"/>
      <c r="N81" s="2"/>
      <c r="O81" s="2" t="str">
        <f>IF(Tabelle_ExterneDaten_113[[#This Row],[TradeActionIdLU]]&lt;&gt;"",VLOOKUP(Tabelle_ExterneDaten_113[[#This Row],[TradeActionIdLU]],TradeActionIdLookup,2,FALSE),"")</f>
        <v/>
      </c>
      <c r="P81" s="2">
        <f>IF(Tabelle_ExterneDaten_113[[#This Row],[LegDataIdLU]]&lt;&gt;"",VLOOKUP(Tabelle_ExterneDaten_113[[#This Row],[LegDataIdLU]],LegDataIdLookup,2,FALSE),"")</f>
        <v>80</v>
      </c>
      <c r="Q81" s="2" t="str">
        <f>IF(Tabelle_ExterneDaten_113[[#This Row],[CalendarLU]]&lt;&gt;"",VLOOKUP(Tabelle_ExterneDaten_113[[#This Row],[CalendarLU]],CalendarLookup,2,FALSE),"")</f>
        <v>TARGET</v>
      </c>
      <c r="R81" s="2" t="str">
        <f>IF(Tabelle_ExterneDaten_113[[#This Row],[ConventionLU]]&lt;&gt;"",VLOOKUP(Tabelle_ExterneDaten_113[[#This Row],[ConventionLU]],ConventionLookup,2,FALSE),"")</f>
        <v>F</v>
      </c>
      <c r="S81" s="2" t="str">
        <f>IF(Tabelle_ExterneDaten_113[[#This Row],[TermConventionLU]]&lt;&gt;"",VLOOKUP(Tabelle_ExterneDaten_113[[#This Row],[TermConventionLU]],TermConventionLookup,2,FALSE),"")</f>
        <v>F</v>
      </c>
      <c r="T81" s="2" t="str">
        <f>IF(Tabelle_ExterneDaten_113[[#This Row],[RuleNameLU]]&lt;&gt;"",VLOOKUP(Tabelle_ExterneDaten_113[[#This Row],[RuleNameLU]],RuleNameLookup,2,FALSE),"")</f>
        <v>Backward</v>
      </c>
      <c r="U81" s="2" t="str">
        <f>IF(Tabelle_ExterneDaten_113[[#This Row],[EndOfMonthLU]]&lt;&gt;"",VLOOKUP(Tabelle_ExterneDaten_113[[#This Row],[EndOfMonthLU]],EndOfMonthLookup,2,FALSE),"")</f>
        <v/>
      </c>
    </row>
    <row r="82" spans="2:21" x14ac:dyDescent="0.25">
      <c r="B82" s="2">
        <v>80</v>
      </c>
      <c r="C82" s="2"/>
      <c r="D82" s="2" t="s">
        <v>323</v>
      </c>
      <c r="E82" s="2" t="s">
        <v>2043</v>
      </c>
      <c r="F82" s="2" t="s">
        <v>2044</v>
      </c>
      <c r="G82" s="2" t="s">
        <v>70</v>
      </c>
      <c r="H82" s="2" t="s">
        <v>155</v>
      </c>
      <c r="I82" s="2" t="s">
        <v>93</v>
      </c>
      <c r="J82" s="2" t="s">
        <v>93</v>
      </c>
      <c r="K82" s="2" t="s">
        <v>158</v>
      </c>
      <c r="L82" s="2"/>
      <c r="M82" s="2"/>
      <c r="N82" s="2"/>
      <c r="O82" s="2" t="str">
        <f>IF(Tabelle_ExterneDaten_113[[#This Row],[TradeActionIdLU]]&lt;&gt;"",VLOOKUP(Tabelle_ExterneDaten_113[[#This Row],[TradeActionIdLU]],TradeActionIdLookup,2,FALSE),"")</f>
        <v/>
      </c>
      <c r="P82" s="2">
        <f>IF(Tabelle_ExterneDaten_113[[#This Row],[LegDataIdLU]]&lt;&gt;"",VLOOKUP(Tabelle_ExterneDaten_113[[#This Row],[LegDataIdLU]],LegDataIdLookup,2,FALSE),"")</f>
        <v>81</v>
      </c>
      <c r="Q82" s="2" t="str">
        <f>IF(Tabelle_ExterneDaten_113[[#This Row],[CalendarLU]]&lt;&gt;"",VLOOKUP(Tabelle_ExterneDaten_113[[#This Row],[CalendarLU]],CalendarLookup,2,FALSE),"")</f>
        <v>TARGET</v>
      </c>
      <c r="R82" s="2" t="str">
        <f>IF(Tabelle_ExterneDaten_113[[#This Row],[ConventionLU]]&lt;&gt;"",VLOOKUP(Tabelle_ExterneDaten_113[[#This Row],[ConventionLU]],ConventionLookup,2,FALSE),"")</f>
        <v>F</v>
      </c>
      <c r="S82" s="2" t="str">
        <f>IF(Tabelle_ExterneDaten_113[[#This Row],[TermConventionLU]]&lt;&gt;"",VLOOKUP(Tabelle_ExterneDaten_113[[#This Row],[TermConventionLU]],TermConventionLookup,2,FALSE),"")</f>
        <v>F</v>
      </c>
      <c r="T82" s="2" t="str">
        <f>IF(Tabelle_ExterneDaten_113[[#This Row],[RuleNameLU]]&lt;&gt;"",VLOOKUP(Tabelle_ExterneDaten_113[[#This Row],[RuleNameLU]],RuleNameLookup,2,FALSE),"")</f>
        <v>Backward</v>
      </c>
      <c r="U82" s="2" t="str">
        <f>IF(Tabelle_ExterneDaten_113[[#This Row],[EndOfMonthLU]]&lt;&gt;"",VLOOKUP(Tabelle_ExterneDaten_113[[#This Row],[EndOfMonthLU]],EndOfMonthLookup,2,FALSE),"")</f>
        <v/>
      </c>
    </row>
    <row r="83" spans="2:21" x14ac:dyDescent="0.25">
      <c r="B83" s="2">
        <v>81</v>
      </c>
      <c r="C83" s="2"/>
      <c r="D83" s="2" t="s">
        <v>324</v>
      </c>
      <c r="E83" s="2" t="s">
        <v>2043</v>
      </c>
      <c r="F83" s="2" t="s">
        <v>2044</v>
      </c>
      <c r="G83" s="2" t="s">
        <v>170</v>
      </c>
      <c r="H83" s="2" t="s">
        <v>155</v>
      </c>
      <c r="I83" s="2" t="s">
        <v>95</v>
      </c>
      <c r="J83" s="2" t="s">
        <v>95</v>
      </c>
      <c r="K83" s="2" t="s">
        <v>158</v>
      </c>
      <c r="L83" s="2"/>
      <c r="M83" s="2"/>
      <c r="N83" s="2"/>
      <c r="O83" s="2" t="str">
        <f>IF(Tabelle_ExterneDaten_113[[#This Row],[TradeActionIdLU]]&lt;&gt;"",VLOOKUP(Tabelle_ExterneDaten_113[[#This Row],[TradeActionIdLU]],TradeActionIdLookup,2,FALSE),"")</f>
        <v/>
      </c>
      <c r="P83" s="2">
        <f>IF(Tabelle_ExterneDaten_113[[#This Row],[LegDataIdLU]]&lt;&gt;"",VLOOKUP(Tabelle_ExterneDaten_113[[#This Row],[LegDataIdLU]],LegDataIdLookup,2,FALSE),"")</f>
        <v>82</v>
      </c>
      <c r="Q83" s="2" t="str">
        <f>IF(Tabelle_ExterneDaten_113[[#This Row],[CalendarLU]]&lt;&gt;"",VLOOKUP(Tabelle_ExterneDaten_113[[#This Row],[CalendarLU]],CalendarLookup,2,FALSE),"")</f>
        <v>TARGET</v>
      </c>
      <c r="R83" s="2" t="str">
        <f>IF(Tabelle_ExterneDaten_113[[#This Row],[ConventionLU]]&lt;&gt;"",VLOOKUP(Tabelle_ExterneDaten_113[[#This Row],[ConventionLU]],ConventionLookup,2,FALSE),"")</f>
        <v>MF</v>
      </c>
      <c r="S83" s="2" t="str">
        <f>IF(Tabelle_ExterneDaten_113[[#This Row],[TermConventionLU]]&lt;&gt;"",VLOOKUP(Tabelle_ExterneDaten_113[[#This Row],[TermConventionLU]],TermConventionLookup,2,FALSE),"")</f>
        <v>MF</v>
      </c>
      <c r="T83" s="2" t="str">
        <f>IF(Tabelle_ExterneDaten_113[[#This Row],[RuleNameLU]]&lt;&gt;"",VLOOKUP(Tabelle_ExterneDaten_113[[#This Row],[RuleNameLU]],RuleNameLookup,2,FALSE),"")</f>
        <v>Backward</v>
      </c>
      <c r="U83" s="2" t="str">
        <f>IF(Tabelle_ExterneDaten_113[[#This Row],[EndOfMonthLU]]&lt;&gt;"",VLOOKUP(Tabelle_ExterneDaten_113[[#This Row],[EndOfMonthLU]],EndOfMonthLookup,2,FALSE),"")</f>
        <v/>
      </c>
    </row>
    <row r="84" spans="2:21" x14ac:dyDescent="0.25">
      <c r="B84" s="2">
        <v>82</v>
      </c>
      <c r="C84" s="2"/>
      <c r="D84" s="2" t="s">
        <v>327</v>
      </c>
      <c r="E84" s="2" t="s">
        <v>2045</v>
      </c>
      <c r="F84" s="2" t="s">
        <v>2046</v>
      </c>
      <c r="G84" s="2" t="s">
        <v>170</v>
      </c>
      <c r="H84" s="2" t="s">
        <v>155</v>
      </c>
      <c r="I84" s="2" t="s">
        <v>95</v>
      </c>
      <c r="J84" s="2" t="s">
        <v>95</v>
      </c>
      <c r="K84" s="2" t="s">
        <v>158</v>
      </c>
      <c r="L84" s="2"/>
      <c r="M84" s="2"/>
      <c r="N84" s="2"/>
      <c r="O84" s="2" t="str">
        <f>IF(Tabelle_ExterneDaten_113[[#This Row],[TradeActionIdLU]]&lt;&gt;"",VLOOKUP(Tabelle_ExterneDaten_113[[#This Row],[TradeActionIdLU]],TradeActionIdLookup,2,FALSE),"")</f>
        <v/>
      </c>
      <c r="P84" s="2">
        <f>IF(Tabelle_ExterneDaten_113[[#This Row],[LegDataIdLU]]&lt;&gt;"",VLOOKUP(Tabelle_ExterneDaten_113[[#This Row],[LegDataIdLU]],LegDataIdLookup,2,FALSE),"")</f>
        <v>83</v>
      </c>
      <c r="Q84" s="2" t="str">
        <f>IF(Tabelle_ExterneDaten_113[[#This Row],[CalendarLU]]&lt;&gt;"",VLOOKUP(Tabelle_ExterneDaten_113[[#This Row],[CalendarLU]],CalendarLookup,2,FALSE),"")</f>
        <v>TARGET</v>
      </c>
      <c r="R84" s="2" t="str">
        <f>IF(Tabelle_ExterneDaten_113[[#This Row],[ConventionLU]]&lt;&gt;"",VLOOKUP(Tabelle_ExterneDaten_113[[#This Row],[ConventionLU]],ConventionLookup,2,FALSE),"")</f>
        <v>MF</v>
      </c>
      <c r="S84" s="2" t="str">
        <f>IF(Tabelle_ExterneDaten_113[[#This Row],[TermConventionLU]]&lt;&gt;"",VLOOKUP(Tabelle_ExterneDaten_113[[#This Row],[TermConventionLU]],TermConventionLookup,2,FALSE),"")</f>
        <v>MF</v>
      </c>
      <c r="T84" s="2" t="str">
        <f>IF(Tabelle_ExterneDaten_113[[#This Row],[RuleNameLU]]&lt;&gt;"",VLOOKUP(Tabelle_ExterneDaten_113[[#This Row],[RuleNameLU]],RuleNameLookup,2,FALSE),"")</f>
        <v>Backward</v>
      </c>
      <c r="U84" s="2" t="str">
        <f>IF(Tabelle_ExterneDaten_113[[#This Row],[EndOfMonthLU]]&lt;&gt;"",VLOOKUP(Tabelle_ExterneDaten_113[[#This Row],[EndOfMonthLU]],EndOfMonthLookup,2,FALSE),"")</f>
        <v/>
      </c>
    </row>
    <row r="85" spans="2:21" x14ac:dyDescent="0.25">
      <c r="B85" s="2">
        <v>83</v>
      </c>
      <c r="C85" s="2"/>
      <c r="D85" s="2" t="s">
        <v>328</v>
      </c>
      <c r="E85" s="2" t="s">
        <v>2045</v>
      </c>
      <c r="F85" s="2" t="s">
        <v>2046</v>
      </c>
      <c r="G85" s="2" t="s">
        <v>70</v>
      </c>
      <c r="H85" s="2" t="s">
        <v>155</v>
      </c>
      <c r="I85" s="2" t="s">
        <v>93</v>
      </c>
      <c r="J85" s="2" t="s">
        <v>93</v>
      </c>
      <c r="K85" s="2" t="s">
        <v>158</v>
      </c>
      <c r="L85" s="2"/>
      <c r="M85" s="2"/>
      <c r="N85" s="2"/>
      <c r="O85" s="2" t="str">
        <f>IF(Tabelle_ExterneDaten_113[[#This Row],[TradeActionIdLU]]&lt;&gt;"",VLOOKUP(Tabelle_ExterneDaten_113[[#This Row],[TradeActionIdLU]],TradeActionIdLookup,2,FALSE),"")</f>
        <v/>
      </c>
      <c r="P85" s="2">
        <f>IF(Tabelle_ExterneDaten_113[[#This Row],[LegDataIdLU]]&lt;&gt;"",VLOOKUP(Tabelle_ExterneDaten_113[[#This Row],[LegDataIdLU]],LegDataIdLookup,2,FALSE),"")</f>
        <v>84</v>
      </c>
      <c r="Q85" s="2" t="str">
        <f>IF(Tabelle_ExterneDaten_113[[#This Row],[CalendarLU]]&lt;&gt;"",VLOOKUP(Tabelle_ExterneDaten_113[[#This Row],[CalendarLU]],CalendarLookup,2,FALSE),"")</f>
        <v>TARGET</v>
      </c>
      <c r="R85" s="2" t="str">
        <f>IF(Tabelle_ExterneDaten_113[[#This Row],[ConventionLU]]&lt;&gt;"",VLOOKUP(Tabelle_ExterneDaten_113[[#This Row],[ConventionLU]],ConventionLookup,2,FALSE),"")</f>
        <v>F</v>
      </c>
      <c r="S85" s="2" t="str">
        <f>IF(Tabelle_ExterneDaten_113[[#This Row],[TermConventionLU]]&lt;&gt;"",VLOOKUP(Tabelle_ExterneDaten_113[[#This Row],[TermConventionLU]],TermConventionLookup,2,FALSE),"")</f>
        <v>F</v>
      </c>
      <c r="T85" s="2" t="str">
        <f>IF(Tabelle_ExterneDaten_113[[#This Row],[RuleNameLU]]&lt;&gt;"",VLOOKUP(Tabelle_ExterneDaten_113[[#This Row],[RuleNameLU]],RuleNameLookup,2,FALSE),"")</f>
        <v>Backward</v>
      </c>
      <c r="U85" s="2" t="str">
        <f>IF(Tabelle_ExterneDaten_113[[#This Row],[EndOfMonthLU]]&lt;&gt;"",VLOOKUP(Tabelle_ExterneDaten_113[[#This Row],[EndOfMonthLU]],EndOfMonthLookup,2,FALSE),"")</f>
        <v/>
      </c>
    </row>
    <row r="86" spans="2:21" x14ac:dyDescent="0.25">
      <c r="B86" s="2">
        <v>84</v>
      </c>
      <c r="C86" s="2"/>
      <c r="D86" s="2" t="s">
        <v>223</v>
      </c>
      <c r="E86" s="2" t="s">
        <v>2047</v>
      </c>
      <c r="F86" s="2" t="s">
        <v>2040</v>
      </c>
      <c r="G86" s="2" t="s">
        <v>70</v>
      </c>
      <c r="H86" s="2" t="s">
        <v>155</v>
      </c>
      <c r="I86" s="2" t="s">
        <v>93</v>
      </c>
      <c r="J86" s="2" t="s">
        <v>93</v>
      </c>
      <c r="K86" s="2" t="s">
        <v>158</v>
      </c>
      <c r="L86" s="2"/>
      <c r="M86" s="2"/>
      <c r="N86" s="2"/>
      <c r="O86" s="2" t="str">
        <f>IF(Tabelle_ExterneDaten_113[[#This Row],[TradeActionIdLU]]&lt;&gt;"",VLOOKUP(Tabelle_ExterneDaten_113[[#This Row],[TradeActionIdLU]],TradeActionIdLookup,2,FALSE),"")</f>
        <v/>
      </c>
      <c r="P86" s="2">
        <f>IF(Tabelle_ExterneDaten_113[[#This Row],[LegDataIdLU]]&lt;&gt;"",VLOOKUP(Tabelle_ExterneDaten_113[[#This Row],[LegDataIdLU]],LegDataIdLookup,2,FALSE),"")</f>
        <v>85</v>
      </c>
      <c r="Q86" s="2" t="str">
        <f>IF(Tabelle_ExterneDaten_113[[#This Row],[CalendarLU]]&lt;&gt;"",VLOOKUP(Tabelle_ExterneDaten_113[[#This Row],[CalendarLU]],CalendarLookup,2,FALSE),"")</f>
        <v>TARGET</v>
      </c>
      <c r="R86" s="2" t="str">
        <f>IF(Tabelle_ExterneDaten_113[[#This Row],[ConventionLU]]&lt;&gt;"",VLOOKUP(Tabelle_ExterneDaten_113[[#This Row],[ConventionLU]],ConventionLookup,2,FALSE),"")</f>
        <v>F</v>
      </c>
      <c r="S86" s="2" t="str">
        <f>IF(Tabelle_ExterneDaten_113[[#This Row],[TermConventionLU]]&lt;&gt;"",VLOOKUP(Tabelle_ExterneDaten_113[[#This Row],[TermConventionLU]],TermConventionLookup,2,FALSE),"")</f>
        <v>F</v>
      </c>
      <c r="T86" s="2" t="str">
        <f>IF(Tabelle_ExterneDaten_113[[#This Row],[RuleNameLU]]&lt;&gt;"",VLOOKUP(Tabelle_ExterneDaten_113[[#This Row],[RuleNameLU]],RuleNameLookup,2,FALSE),"")</f>
        <v>Backward</v>
      </c>
      <c r="U86" s="2" t="str">
        <f>IF(Tabelle_ExterneDaten_113[[#This Row],[EndOfMonthLU]]&lt;&gt;"",VLOOKUP(Tabelle_ExterneDaten_113[[#This Row],[EndOfMonthLU]],EndOfMonthLookup,2,FALSE),"")</f>
        <v/>
      </c>
    </row>
    <row r="87" spans="2:21" x14ac:dyDescent="0.25">
      <c r="B87" s="2">
        <v>85</v>
      </c>
      <c r="C87" s="2"/>
      <c r="D87" s="2" t="s">
        <v>224</v>
      </c>
      <c r="E87" s="2" t="s">
        <v>2047</v>
      </c>
      <c r="F87" s="2" t="s">
        <v>2040</v>
      </c>
      <c r="G87" s="2" t="s">
        <v>170</v>
      </c>
      <c r="H87" s="2" t="s">
        <v>155</v>
      </c>
      <c r="I87" s="2" t="s">
        <v>95</v>
      </c>
      <c r="J87" s="2" t="s">
        <v>95</v>
      </c>
      <c r="K87" s="2" t="s">
        <v>158</v>
      </c>
      <c r="L87" s="2"/>
      <c r="M87" s="2"/>
      <c r="N87" s="2"/>
      <c r="O87" s="2" t="str">
        <f>IF(Tabelle_ExterneDaten_113[[#This Row],[TradeActionIdLU]]&lt;&gt;"",VLOOKUP(Tabelle_ExterneDaten_113[[#This Row],[TradeActionIdLU]],TradeActionIdLookup,2,FALSE),"")</f>
        <v/>
      </c>
      <c r="P87" s="2">
        <f>IF(Tabelle_ExterneDaten_113[[#This Row],[LegDataIdLU]]&lt;&gt;"",VLOOKUP(Tabelle_ExterneDaten_113[[#This Row],[LegDataIdLU]],LegDataIdLookup,2,FALSE),"")</f>
        <v>86</v>
      </c>
      <c r="Q87" s="2" t="str">
        <f>IF(Tabelle_ExterneDaten_113[[#This Row],[CalendarLU]]&lt;&gt;"",VLOOKUP(Tabelle_ExterneDaten_113[[#This Row],[CalendarLU]],CalendarLookup,2,FALSE),"")</f>
        <v>TARGET</v>
      </c>
      <c r="R87" s="2" t="str">
        <f>IF(Tabelle_ExterneDaten_113[[#This Row],[ConventionLU]]&lt;&gt;"",VLOOKUP(Tabelle_ExterneDaten_113[[#This Row],[ConventionLU]],ConventionLookup,2,FALSE),"")</f>
        <v>MF</v>
      </c>
      <c r="S87" s="2" t="str">
        <f>IF(Tabelle_ExterneDaten_113[[#This Row],[TermConventionLU]]&lt;&gt;"",VLOOKUP(Tabelle_ExterneDaten_113[[#This Row],[TermConventionLU]],TermConventionLookup,2,FALSE),"")</f>
        <v>MF</v>
      </c>
      <c r="T87" s="2" t="str">
        <f>IF(Tabelle_ExterneDaten_113[[#This Row],[RuleNameLU]]&lt;&gt;"",VLOOKUP(Tabelle_ExterneDaten_113[[#This Row],[RuleNameLU]],RuleNameLookup,2,FALSE),"")</f>
        <v>Backward</v>
      </c>
      <c r="U87" s="2" t="str">
        <f>IF(Tabelle_ExterneDaten_113[[#This Row],[EndOfMonthLU]]&lt;&gt;"",VLOOKUP(Tabelle_ExterneDaten_113[[#This Row],[EndOfMonthLU]],EndOfMonthLookup,2,FALSE),"")</f>
        <v/>
      </c>
    </row>
    <row r="88" spans="2:21" x14ac:dyDescent="0.25">
      <c r="B88" s="2">
        <v>86</v>
      </c>
      <c r="C88" s="2"/>
      <c r="D88" s="2" t="s">
        <v>225</v>
      </c>
      <c r="E88" s="2" t="s">
        <v>2048</v>
      </c>
      <c r="F88" s="2" t="s">
        <v>2040</v>
      </c>
      <c r="G88" s="2" t="s">
        <v>170</v>
      </c>
      <c r="H88" s="2" t="s">
        <v>155</v>
      </c>
      <c r="I88" s="2" t="s">
        <v>95</v>
      </c>
      <c r="J88" s="2" t="s">
        <v>95</v>
      </c>
      <c r="K88" s="2" t="s">
        <v>158</v>
      </c>
      <c r="L88" s="2"/>
      <c r="M88" s="2"/>
      <c r="N88" s="2"/>
      <c r="O88" s="2" t="str">
        <f>IF(Tabelle_ExterneDaten_113[[#This Row],[TradeActionIdLU]]&lt;&gt;"",VLOOKUP(Tabelle_ExterneDaten_113[[#This Row],[TradeActionIdLU]],TradeActionIdLookup,2,FALSE),"")</f>
        <v/>
      </c>
      <c r="P88" s="2">
        <f>IF(Tabelle_ExterneDaten_113[[#This Row],[LegDataIdLU]]&lt;&gt;"",VLOOKUP(Tabelle_ExterneDaten_113[[#This Row],[LegDataIdLU]],LegDataIdLookup,2,FALSE),"")</f>
        <v>87</v>
      </c>
      <c r="Q88" s="2" t="str">
        <f>IF(Tabelle_ExterneDaten_113[[#This Row],[CalendarLU]]&lt;&gt;"",VLOOKUP(Tabelle_ExterneDaten_113[[#This Row],[CalendarLU]],CalendarLookup,2,FALSE),"")</f>
        <v>TARGET</v>
      </c>
      <c r="R88" s="2" t="str">
        <f>IF(Tabelle_ExterneDaten_113[[#This Row],[ConventionLU]]&lt;&gt;"",VLOOKUP(Tabelle_ExterneDaten_113[[#This Row],[ConventionLU]],ConventionLookup,2,FALSE),"")</f>
        <v>MF</v>
      </c>
      <c r="S88" s="2" t="str">
        <f>IF(Tabelle_ExterneDaten_113[[#This Row],[TermConventionLU]]&lt;&gt;"",VLOOKUP(Tabelle_ExterneDaten_113[[#This Row],[TermConventionLU]],TermConventionLookup,2,FALSE),"")</f>
        <v>MF</v>
      </c>
      <c r="T88" s="2" t="str">
        <f>IF(Tabelle_ExterneDaten_113[[#This Row],[RuleNameLU]]&lt;&gt;"",VLOOKUP(Tabelle_ExterneDaten_113[[#This Row],[RuleNameLU]],RuleNameLookup,2,FALSE),"")</f>
        <v>Backward</v>
      </c>
      <c r="U88" s="2" t="str">
        <f>IF(Tabelle_ExterneDaten_113[[#This Row],[EndOfMonthLU]]&lt;&gt;"",VLOOKUP(Tabelle_ExterneDaten_113[[#This Row],[EndOfMonthLU]],EndOfMonthLookup,2,FALSE),"")</f>
        <v/>
      </c>
    </row>
    <row r="89" spans="2:21" x14ac:dyDescent="0.25">
      <c r="B89" s="2">
        <v>87</v>
      </c>
      <c r="C89" s="2"/>
      <c r="D89" s="2" t="s">
        <v>226</v>
      </c>
      <c r="E89" s="2" t="s">
        <v>2048</v>
      </c>
      <c r="F89" s="2" t="s">
        <v>2040</v>
      </c>
      <c r="G89" s="2" t="s">
        <v>70</v>
      </c>
      <c r="H89" s="2" t="s">
        <v>155</v>
      </c>
      <c r="I89" s="2" t="s">
        <v>93</v>
      </c>
      <c r="J89" s="2" t="s">
        <v>93</v>
      </c>
      <c r="K89" s="2" t="s">
        <v>158</v>
      </c>
      <c r="L89" s="2"/>
      <c r="M89" s="2"/>
      <c r="N89" s="2"/>
      <c r="O89" s="2" t="str">
        <f>IF(Tabelle_ExterneDaten_113[[#This Row],[TradeActionIdLU]]&lt;&gt;"",VLOOKUP(Tabelle_ExterneDaten_113[[#This Row],[TradeActionIdLU]],TradeActionIdLookup,2,FALSE),"")</f>
        <v/>
      </c>
      <c r="P89" s="2">
        <f>IF(Tabelle_ExterneDaten_113[[#This Row],[LegDataIdLU]]&lt;&gt;"",VLOOKUP(Tabelle_ExterneDaten_113[[#This Row],[LegDataIdLU]],LegDataIdLookup,2,FALSE),"")</f>
        <v>88</v>
      </c>
      <c r="Q89" s="2" t="str">
        <f>IF(Tabelle_ExterneDaten_113[[#This Row],[CalendarLU]]&lt;&gt;"",VLOOKUP(Tabelle_ExterneDaten_113[[#This Row],[CalendarLU]],CalendarLookup,2,FALSE),"")</f>
        <v>TARGET</v>
      </c>
      <c r="R89" s="2" t="str">
        <f>IF(Tabelle_ExterneDaten_113[[#This Row],[ConventionLU]]&lt;&gt;"",VLOOKUP(Tabelle_ExterneDaten_113[[#This Row],[ConventionLU]],ConventionLookup,2,FALSE),"")</f>
        <v>F</v>
      </c>
      <c r="S89" s="2" t="str">
        <f>IF(Tabelle_ExterneDaten_113[[#This Row],[TermConventionLU]]&lt;&gt;"",VLOOKUP(Tabelle_ExterneDaten_113[[#This Row],[TermConventionLU]],TermConventionLookup,2,FALSE),"")</f>
        <v>F</v>
      </c>
      <c r="T89" s="2" t="str">
        <f>IF(Tabelle_ExterneDaten_113[[#This Row],[RuleNameLU]]&lt;&gt;"",VLOOKUP(Tabelle_ExterneDaten_113[[#This Row],[RuleNameLU]],RuleNameLookup,2,FALSE),"")</f>
        <v>Backward</v>
      </c>
      <c r="U89" s="2" t="str">
        <f>IF(Tabelle_ExterneDaten_113[[#This Row],[EndOfMonthLU]]&lt;&gt;"",VLOOKUP(Tabelle_ExterneDaten_113[[#This Row],[EndOfMonthLU]],EndOfMonthLookup,2,FALSE),"")</f>
        <v/>
      </c>
    </row>
    <row r="90" spans="2:21" x14ac:dyDescent="0.25">
      <c r="B90" s="2">
        <v>88</v>
      </c>
      <c r="C90" s="2"/>
      <c r="D90" s="2" t="s">
        <v>289</v>
      </c>
      <c r="E90" s="2" t="s">
        <v>2049</v>
      </c>
      <c r="F90" s="2" t="s">
        <v>2022</v>
      </c>
      <c r="G90" s="2" t="s">
        <v>70</v>
      </c>
      <c r="H90" s="2" t="s">
        <v>155</v>
      </c>
      <c r="I90" s="2" t="s">
        <v>93</v>
      </c>
      <c r="J90" s="2" t="s">
        <v>93</v>
      </c>
      <c r="K90" s="2" t="s">
        <v>158</v>
      </c>
      <c r="L90" s="2"/>
      <c r="M90" s="2"/>
      <c r="N90" s="2"/>
      <c r="O90" s="2" t="str">
        <f>IF(Tabelle_ExterneDaten_113[[#This Row],[TradeActionIdLU]]&lt;&gt;"",VLOOKUP(Tabelle_ExterneDaten_113[[#This Row],[TradeActionIdLU]],TradeActionIdLookup,2,FALSE),"")</f>
        <v/>
      </c>
      <c r="P90" s="2">
        <f>IF(Tabelle_ExterneDaten_113[[#This Row],[LegDataIdLU]]&lt;&gt;"",VLOOKUP(Tabelle_ExterneDaten_113[[#This Row],[LegDataIdLU]],LegDataIdLookup,2,FALSE),"")</f>
        <v>89</v>
      </c>
      <c r="Q90" s="2" t="str">
        <f>IF(Tabelle_ExterneDaten_113[[#This Row],[CalendarLU]]&lt;&gt;"",VLOOKUP(Tabelle_ExterneDaten_113[[#This Row],[CalendarLU]],CalendarLookup,2,FALSE),"")</f>
        <v>TARGET</v>
      </c>
      <c r="R90" s="2" t="str">
        <f>IF(Tabelle_ExterneDaten_113[[#This Row],[ConventionLU]]&lt;&gt;"",VLOOKUP(Tabelle_ExterneDaten_113[[#This Row],[ConventionLU]],ConventionLookup,2,FALSE),"")</f>
        <v>F</v>
      </c>
      <c r="S90" s="2" t="str">
        <f>IF(Tabelle_ExterneDaten_113[[#This Row],[TermConventionLU]]&lt;&gt;"",VLOOKUP(Tabelle_ExterneDaten_113[[#This Row],[TermConventionLU]],TermConventionLookup,2,FALSE),"")</f>
        <v>F</v>
      </c>
      <c r="T90" s="2" t="str">
        <f>IF(Tabelle_ExterneDaten_113[[#This Row],[RuleNameLU]]&lt;&gt;"",VLOOKUP(Tabelle_ExterneDaten_113[[#This Row],[RuleNameLU]],RuleNameLookup,2,FALSE),"")</f>
        <v>Backward</v>
      </c>
      <c r="U90" s="2" t="str">
        <f>IF(Tabelle_ExterneDaten_113[[#This Row],[EndOfMonthLU]]&lt;&gt;"",VLOOKUP(Tabelle_ExterneDaten_113[[#This Row],[EndOfMonthLU]],EndOfMonthLookup,2,FALSE),"")</f>
        <v/>
      </c>
    </row>
    <row r="91" spans="2:21" x14ac:dyDescent="0.25">
      <c r="B91" s="2">
        <v>89</v>
      </c>
      <c r="C91" s="2"/>
      <c r="D91" s="2" t="s">
        <v>290</v>
      </c>
      <c r="E91" s="2" t="s">
        <v>2049</v>
      </c>
      <c r="F91" s="2" t="s">
        <v>2022</v>
      </c>
      <c r="G91" s="2" t="s">
        <v>70</v>
      </c>
      <c r="H91" s="2" t="s">
        <v>155</v>
      </c>
      <c r="I91" s="2" t="s">
        <v>93</v>
      </c>
      <c r="J91" s="2" t="s">
        <v>93</v>
      </c>
      <c r="K91" s="2" t="s">
        <v>158</v>
      </c>
      <c r="L91" s="2"/>
      <c r="M91" s="2"/>
      <c r="N91" s="2"/>
      <c r="O91" s="2" t="str">
        <f>IF(Tabelle_ExterneDaten_113[[#This Row],[TradeActionIdLU]]&lt;&gt;"",VLOOKUP(Tabelle_ExterneDaten_113[[#This Row],[TradeActionIdLU]],TradeActionIdLookup,2,FALSE),"")</f>
        <v/>
      </c>
      <c r="P91" s="2">
        <f>IF(Tabelle_ExterneDaten_113[[#This Row],[LegDataIdLU]]&lt;&gt;"",VLOOKUP(Tabelle_ExterneDaten_113[[#This Row],[LegDataIdLU]],LegDataIdLookup,2,FALSE),"")</f>
        <v>90</v>
      </c>
      <c r="Q91" s="2" t="str">
        <f>IF(Tabelle_ExterneDaten_113[[#This Row],[CalendarLU]]&lt;&gt;"",VLOOKUP(Tabelle_ExterneDaten_113[[#This Row],[CalendarLU]],CalendarLookup,2,FALSE),"")</f>
        <v>TARGET</v>
      </c>
      <c r="R91" s="2" t="str">
        <f>IF(Tabelle_ExterneDaten_113[[#This Row],[ConventionLU]]&lt;&gt;"",VLOOKUP(Tabelle_ExterneDaten_113[[#This Row],[ConventionLU]],ConventionLookup,2,FALSE),"")</f>
        <v>F</v>
      </c>
      <c r="S91" s="2" t="str">
        <f>IF(Tabelle_ExterneDaten_113[[#This Row],[TermConventionLU]]&lt;&gt;"",VLOOKUP(Tabelle_ExterneDaten_113[[#This Row],[TermConventionLU]],TermConventionLookup,2,FALSE),"")</f>
        <v>F</v>
      </c>
      <c r="T91" s="2" t="str">
        <f>IF(Tabelle_ExterneDaten_113[[#This Row],[RuleNameLU]]&lt;&gt;"",VLOOKUP(Tabelle_ExterneDaten_113[[#This Row],[RuleNameLU]],RuleNameLookup,2,FALSE),"")</f>
        <v>Backward</v>
      </c>
      <c r="U91" s="2" t="str">
        <f>IF(Tabelle_ExterneDaten_113[[#This Row],[EndOfMonthLU]]&lt;&gt;"",VLOOKUP(Tabelle_ExterneDaten_113[[#This Row],[EndOfMonthLU]],EndOfMonthLookup,2,FALSE),"")</f>
        <v/>
      </c>
    </row>
    <row r="92" spans="2:21" x14ac:dyDescent="0.25">
      <c r="B92" s="2">
        <v>90</v>
      </c>
      <c r="C92" s="2"/>
      <c r="D92" s="2" t="s">
        <v>291</v>
      </c>
      <c r="E92" s="2" t="s">
        <v>2049</v>
      </c>
      <c r="F92" s="2" t="s">
        <v>2022</v>
      </c>
      <c r="G92" s="2" t="s">
        <v>70</v>
      </c>
      <c r="H92" s="2" t="s">
        <v>155</v>
      </c>
      <c r="I92" s="2" t="s">
        <v>93</v>
      </c>
      <c r="J92" s="2" t="s">
        <v>93</v>
      </c>
      <c r="K92" s="2" t="s">
        <v>158</v>
      </c>
      <c r="L92" s="2"/>
      <c r="M92" s="2"/>
      <c r="N92" s="2"/>
      <c r="O92" s="2" t="str">
        <f>IF(Tabelle_ExterneDaten_113[[#This Row],[TradeActionIdLU]]&lt;&gt;"",VLOOKUP(Tabelle_ExterneDaten_113[[#This Row],[TradeActionIdLU]],TradeActionIdLookup,2,FALSE),"")</f>
        <v/>
      </c>
      <c r="P92" s="2">
        <f>IF(Tabelle_ExterneDaten_113[[#This Row],[LegDataIdLU]]&lt;&gt;"",VLOOKUP(Tabelle_ExterneDaten_113[[#This Row],[LegDataIdLU]],LegDataIdLookup,2,FALSE),"")</f>
        <v>91</v>
      </c>
      <c r="Q92" s="2" t="str">
        <f>IF(Tabelle_ExterneDaten_113[[#This Row],[CalendarLU]]&lt;&gt;"",VLOOKUP(Tabelle_ExterneDaten_113[[#This Row],[CalendarLU]],CalendarLookup,2,FALSE),"")</f>
        <v>TARGET</v>
      </c>
      <c r="R92" s="2" t="str">
        <f>IF(Tabelle_ExterneDaten_113[[#This Row],[ConventionLU]]&lt;&gt;"",VLOOKUP(Tabelle_ExterneDaten_113[[#This Row],[ConventionLU]],ConventionLookup,2,FALSE),"")</f>
        <v>F</v>
      </c>
      <c r="S92" s="2" t="str">
        <f>IF(Tabelle_ExterneDaten_113[[#This Row],[TermConventionLU]]&lt;&gt;"",VLOOKUP(Tabelle_ExterneDaten_113[[#This Row],[TermConventionLU]],TermConventionLookup,2,FALSE),"")</f>
        <v>F</v>
      </c>
      <c r="T92" s="2" t="str">
        <f>IF(Tabelle_ExterneDaten_113[[#This Row],[RuleNameLU]]&lt;&gt;"",VLOOKUP(Tabelle_ExterneDaten_113[[#This Row],[RuleNameLU]],RuleNameLookup,2,FALSE),"")</f>
        <v>Backward</v>
      </c>
      <c r="U92" s="2" t="str">
        <f>IF(Tabelle_ExterneDaten_113[[#This Row],[EndOfMonthLU]]&lt;&gt;"",VLOOKUP(Tabelle_ExterneDaten_113[[#This Row],[EndOfMonthLU]],EndOfMonthLookup,2,FALSE),"")</f>
        <v/>
      </c>
    </row>
    <row r="93" spans="2:21" x14ac:dyDescent="0.25">
      <c r="B93" s="2">
        <v>91</v>
      </c>
      <c r="C93" s="2"/>
      <c r="D93" s="2" t="s">
        <v>292</v>
      </c>
      <c r="E93" s="2" t="s">
        <v>2049</v>
      </c>
      <c r="F93" s="2" t="s">
        <v>2022</v>
      </c>
      <c r="G93" s="2" t="s">
        <v>170</v>
      </c>
      <c r="H93" s="2" t="s">
        <v>155</v>
      </c>
      <c r="I93" s="2" t="s">
        <v>95</v>
      </c>
      <c r="J93" s="2" t="s">
        <v>95</v>
      </c>
      <c r="K93" s="2" t="s">
        <v>158</v>
      </c>
      <c r="L93" s="2"/>
      <c r="M93" s="2"/>
      <c r="N93" s="2"/>
      <c r="O93" s="2" t="str">
        <f>IF(Tabelle_ExterneDaten_113[[#This Row],[TradeActionIdLU]]&lt;&gt;"",VLOOKUP(Tabelle_ExterneDaten_113[[#This Row],[TradeActionIdLU]],TradeActionIdLookup,2,FALSE),"")</f>
        <v/>
      </c>
      <c r="P93" s="2">
        <f>IF(Tabelle_ExterneDaten_113[[#This Row],[LegDataIdLU]]&lt;&gt;"",VLOOKUP(Tabelle_ExterneDaten_113[[#This Row],[LegDataIdLU]],LegDataIdLookup,2,FALSE),"")</f>
        <v>92</v>
      </c>
      <c r="Q93" s="2" t="str">
        <f>IF(Tabelle_ExterneDaten_113[[#This Row],[CalendarLU]]&lt;&gt;"",VLOOKUP(Tabelle_ExterneDaten_113[[#This Row],[CalendarLU]],CalendarLookup,2,FALSE),"")</f>
        <v>TARGET</v>
      </c>
      <c r="R93" s="2" t="str">
        <f>IF(Tabelle_ExterneDaten_113[[#This Row],[ConventionLU]]&lt;&gt;"",VLOOKUP(Tabelle_ExterneDaten_113[[#This Row],[ConventionLU]],ConventionLookup,2,FALSE),"")</f>
        <v>MF</v>
      </c>
      <c r="S93" s="2" t="str">
        <f>IF(Tabelle_ExterneDaten_113[[#This Row],[TermConventionLU]]&lt;&gt;"",VLOOKUP(Tabelle_ExterneDaten_113[[#This Row],[TermConventionLU]],TermConventionLookup,2,FALSE),"")</f>
        <v>MF</v>
      </c>
      <c r="T93" s="2" t="str">
        <f>IF(Tabelle_ExterneDaten_113[[#This Row],[RuleNameLU]]&lt;&gt;"",VLOOKUP(Tabelle_ExterneDaten_113[[#This Row],[RuleNameLU]],RuleNameLookup,2,FALSE),"")</f>
        <v>Backward</v>
      </c>
      <c r="U93" s="2" t="str">
        <f>IF(Tabelle_ExterneDaten_113[[#This Row],[EndOfMonthLU]]&lt;&gt;"",VLOOKUP(Tabelle_ExterneDaten_113[[#This Row],[EndOfMonthLU]],EndOfMonthLookup,2,FALSE),"")</f>
        <v/>
      </c>
    </row>
    <row r="94" spans="2:21" x14ac:dyDescent="0.25">
      <c r="B94" s="2">
        <v>92</v>
      </c>
      <c r="C94" s="2"/>
      <c r="D94" s="2" t="s">
        <v>293</v>
      </c>
      <c r="E94" s="2" t="s">
        <v>2049</v>
      </c>
      <c r="F94" s="2" t="s">
        <v>2010</v>
      </c>
      <c r="G94" s="2" t="s">
        <v>70</v>
      </c>
      <c r="H94" s="2" t="s">
        <v>155</v>
      </c>
      <c r="I94" s="2" t="s">
        <v>93</v>
      </c>
      <c r="J94" s="2" t="s">
        <v>93</v>
      </c>
      <c r="K94" s="2" t="s">
        <v>158</v>
      </c>
      <c r="L94" s="2"/>
      <c r="M94" s="2"/>
      <c r="N94" s="2"/>
      <c r="O94" s="2" t="str">
        <f>IF(Tabelle_ExterneDaten_113[[#This Row],[TradeActionIdLU]]&lt;&gt;"",VLOOKUP(Tabelle_ExterneDaten_113[[#This Row],[TradeActionIdLU]],TradeActionIdLookup,2,FALSE),"")</f>
        <v/>
      </c>
      <c r="P94" s="2">
        <f>IF(Tabelle_ExterneDaten_113[[#This Row],[LegDataIdLU]]&lt;&gt;"",VLOOKUP(Tabelle_ExterneDaten_113[[#This Row],[LegDataIdLU]],LegDataIdLookup,2,FALSE),"")</f>
        <v>93</v>
      </c>
      <c r="Q94" s="2" t="str">
        <f>IF(Tabelle_ExterneDaten_113[[#This Row],[CalendarLU]]&lt;&gt;"",VLOOKUP(Tabelle_ExterneDaten_113[[#This Row],[CalendarLU]],CalendarLookup,2,FALSE),"")</f>
        <v>TARGET</v>
      </c>
      <c r="R94" s="2" t="str">
        <f>IF(Tabelle_ExterneDaten_113[[#This Row],[ConventionLU]]&lt;&gt;"",VLOOKUP(Tabelle_ExterneDaten_113[[#This Row],[ConventionLU]],ConventionLookup,2,FALSE),"")</f>
        <v>F</v>
      </c>
      <c r="S94" s="2" t="str">
        <f>IF(Tabelle_ExterneDaten_113[[#This Row],[TermConventionLU]]&lt;&gt;"",VLOOKUP(Tabelle_ExterneDaten_113[[#This Row],[TermConventionLU]],TermConventionLookup,2,FALSE),"")</f>
        <v>F</v>
      </c>
      <c r="T94" s="2" t="str">
        <f>IF(Tabelle_ExterneDaten_113[[#This Row],[RuleNameLU]]&lt;&gt;"",VLOOKUP(Tabelle_ExterneDaten_113[[#This Row],[RuleNameLU]],RuleNameLookup,2,FALSE),"")</f>
        <v>Backward</v>
      </c>
      <c r="U94" s="2" t="str">
        <f>IF(Tabelle_ExterneDaten_113[[#This Row],[EndOfMonthLU]]&lt;&gt;"",VLOOKUP(Tabelle_ExterneDaten_113[[#This Row],[EndOfMonthLU]],EndOfMonthLookup,2,FALSE),"")</f>
        <v/>
      </c>
    </row>
    <row r="95" spans="2:21" x14ac:dyDescent="0.25">
      <c r="B95" s="2">
        <v>93</v>
      </c>
      <c r="C95" s="2"/>
      <c r="D95" s="2" t="s">
        <v>294</v>
      </c>
      <c r="E95" s="2" t="s">
        <v>2049</v>
      </c>
      <c r="F95" s="2" t="s">
        <v>2010</v>
      </c>
      <c r="G95" s="2" t="s">
        <v>170</v>
      </c>
      <c r="H95" s="2" t="s">
        <v>155</v>
      </c>
      <c r="I95" s="2" t="s">
        <v>95</v>
      </c>
      <c r="J95" s="2" t="s">
        <v>95</v>
      </c>
      <c r="K95" s="2" t="s">
        <v>158</v>
      </c>
      <c r="L95" s="2"/>
      <c r="M95" s="2"/>
      <c r="N95" s="2"/>
      <c r="O95" s="2" t="str">
        <f>IF(Tabelle_ExterneDaten_113[[#This Row],[TradeActionIdLU]]&lt;&gt;"",VLOOKUP(Tabelle_ExterneDaten_113[[#This Row],[TradeActionIdLU]],TradeActionIdLookup,2,FALSE),"")</f>
        <v/>
      </c>
      <c r="P95" s="2">
        <f>IF(Tabelle_ExterneDaten_113[[#This Row],[LegDataIdLU]]&lt;&gt;"",VLOOKUP(Tabelle_ExterneDaten_113[[#This Row],[LegDataIdLU]],LegDataIdLookup,2,FALSE),"")</f>
        <v>94</v>
      </c>
      <c r="Q95" s="2" t="str">
        <f>IF(Tabelle_ExterneDaten_113[[#This Row],[CalendarLU]]&lt;&gt;"",VLOOKUP(Tabelle_ExterneDaten_113[[#This Row],[CalendarLU]],CalendarLookup,2,FALSE),"")</f>
        <v>TARGET</v>
      </c>
      <c r="R95" s="2" t="str">
        <f>IF(Tabelle_ExterneDaten_113[[#This Row],[ConventionLU]]&lt;&gt;"",VLOOKUP(Tabelle_ExterneDaten_113[[#This Row],[ConventionLU]],ConventionLookup,2,FALSE),"")</f>
        <v>MF</v>
      </c>
      <c r="S95" s="2" t="str">
        <f>IF(Tabelle_ExterneDaten_113[[#This Row],[TermConventionLU]]&lt;&gt;"",VLOOKUP(Tabelle_ExterneDaten_113[[#This Row],[TermConventionLU]],TermConventionLookup,2,FALSE),"")</f>
        <v>MF</v>
      </c>
      <c r="T95" s="2" t="str">
        <f>IF(Tabelle_ExterneDaten_113[[#This Row],[RuleNameLU]]&lt;&gt;"",VLOOKUP(Tabelle_ExterneDaten_113[[#This Row],[RuleNameLU]],RuleNameLookup,2,FALSE),"")</f>
        <v>Backward</v>
      </c>
      <c r="U95" s="2" t="str">
        <f>IF(Tabelle_ExterneDaten_113[[#This Row],[EndOfMonthLU]]&lt;&gt;"",VLOOKUP(Tabelle_ExterneDaten_113[[#This Row],[EndOfMonthLU]],EndOfMonthLookup,2,FALSE),"")</f>
        <v/>
      </c>
    </row>
    <row r="96" spans="2:21" x14ac:dyDescent="0.25">
      <c r="B96" s="2">
        <v>94</v>
      </c>
      <c r="C96" s="2"/>
      <c r="D96" s="2" t="s">
        <v>297</v>
      </c>
      <c r="E96" s="2" t="s">
        <v>2050</v>
      </c>
      <c r="F96" s="2" t="s">
        <v>2022</v>
      </c>
      <c r="G96" s="2" t="s">
        <v>171</v>
      </c>
      <c r="H96" s="2" t="s">
        <v>155</v>
      </c>
      <c r="I96" s="2" t="s">
        <v>95</v>
      </c>
      <c r="J96" s="2" t="s">
        <v>95</v>
      </c>
      <c r="K96" s="2" t="s">
        <v>158</v>
      </c>
      <c r="L96" s="2"/>
      <c r="M96" s="2"/>
      <c r="N96" s="2"/>
      <c r="O96" s="2" t="str">
        <f>IF(Tabelle_ExterneDaten_113[[#This Row],[TradeActionIdLU]]&lt;&gt;"",VLOOKUP(Tabelle_ExterneDaten_113[[#This Row],[TradeActionIdLU]],TradeActionIdLookup,2,FALSE),"")</f>
        <v/>
      </c>
      <c r="P96" s="2">
        <f>IF(Tabelle_ExterneDaten_113[[#This Row],[LegDataIdLU]]&lt;&gt;"",VLOOKUP(Tabelle_ExterneDaten_113[[#This Row],[LegDataIdLU]],LegDataIdLookup,2,FALSE),"")</f>
        <v>95</v>
      </c>
      <c r="Q96" s="2" t="str">
        <f>IF(Tabelle_ExterneDaten_113[[#This Row],[CalendarLU]]&lt;&gt;"",VLOOKUP(Tabelle_ExterneDaten_113[[#This Row],[CalendarLU]],CalendarLookup,2,FALSE),"")</f>
        <v>TARGET</v>
      </c>
      <c r="R96" s="2" t="str">
        <f>IF(Tabelle_ExterneDaten_113[[#This Row],[ConventionLU]]&lt;&gt;"",VLOOKUP(Tabelle_ExterneDaten_113[[#This Row],[ConventionLU]],ConventionLookup,2,FALSE),"")</f>
        <v>MF</v>
      </c>
      <c r="S96" s="2" t="str">
        <f>IF(Tabelle_ExterneDaten_113[[#This Row],[TermConventionLU]]&lt;&gt;"",VLOOKUP(Tabelle_ExterneDaten_113[[#This Row],[TermConventionLU]],TermConventionLookup,2,FALSE),"")</f>
        <v>MF</v>
      </c>
      <c r="T96" s="2" t="str">
        <f>IF(Tabelle_ExterneDaten_113[[#This Row],[RuleNameLU]]&lt;&gt;"",VLOOKUP(Tabelle_ExterneDaten_113[[#This Row],[RuleNameLU]],RuleNameLookup,2,FALSE),"")</f>
        <v>Backward</v>
      </c>
      <c r="U96" s="2" t="str">
        <f>IF(Tabelle_ExterneDaten_113[[#This Row],[EndOfMonthLU]]&lt;&gt;"",VLOOKUP(Tabelle_ExterneDaten_113[[#This Row],[EndOfMonthLU]],EndOfMonthLookup,2,FALSE),"")</f>
        <v/>
      </c>
    </row>
    <row r="97" spans="2:21" x14ac:dyDescent="0.25">
      <c r="B97" s="2">
        <v>95</v>
      </c>
      <c r="C97" s="2"/>
      <c r="D97" s="2" t="s">
        <v>298</v>
      </c>
      <c r="E97" s="2" t="s">
        <v>2050</v>
      </c>
      <c r="F97" s="2" t="s">
        <v>2022</v>
      </c>
      <c r="G97" s="2" t="s">
        <v>70</v>
      </c>
      <c r="H97" s="2" t="s">
        <v>155</v>
      </c>
      <c r="I97" s="2" t="s">
        <v>93</v>
      </c>
      <c r="J97" s="2" t="s">
        <v>93</v>
      </c>
      <c r="K97" s="2" t="s">
        <v>158</v>
      </c>
      <c r="L97" s="2"/>
      <c r="M97" s="2"/>
      <c r="N97" s="2"/>
      <c r="O97" s="2" t="str">
        <f>IF(Tabelle_ExterneDaten_113[[#This Row],[TradeActionIdLU]]&lt;&gt;"",VLOOKUP(Tabelle_ExterneDaten_113[[#This Row],[TradeActionIdLU]],TradeActionIdLookup,2,FALSE),"")</f>
        <v/>
      </c>
      <c r="P97" s="2">
        <f>IF(Tabelle_ExterneDaten_113[[#This Row],[LegDataIdLU]]&lt;&gt;"",VLOOKUP(Tabelle_ExterneDaten_113[[#This Row],[LegDataIdLU]],LegDataIdLookup,2,FALSE),"")</f>
        <v>96</v>
      </c>
      <c r="Q97" s="2" t="str">
        <f>IF(Tabelle_ExterneDaten_113[[#This Row],[CalendarLU]]&lt;&gt;"",VLOOKUP(Tabelle_ExterneDaten_113[[#This Row],[CalendarLU]],CalendarLookup,2,FALSE),"")</f>
        <v>TARGET</v>
      </c>
      <c r="R97" s="2" t="str">
        <f>IF(Tabelle_ExterneDaten_113[[#This Row],[ConventionLU]]&lt;&gt;"",VLOOKUP(Tabelle_ExterneDaten_113[[#This Row],[ConventionLU]],ConventionLookup,2,FALSE),"")</f>
        <v>F</v>
      </c>
      <c r="S97" s="2" t="str">
        <f>IF(Tabelle_ExterneDaten_113[[#This Row],[TermConventionLU]]&lt;&gt;"",VLOOKUP(Tabelle_ExterneDaten_113[[#This Row],[TermConventionLU]],TermConventionLookup,2,FALSE),"")</f>
        <v>F</v>
      </c>
      <c r="T97" s="2" t="str">
        <f>IF(Tabelle_ExterneDaten_113[[#This Row],[RuleNameLU]]&lt;&gt;"",VLOOKUP(Tabelle_ExterneDaten_113[[#This Row],[RuleNameLU]],RuleNameLookup,2,FALSE),"")</f>
        <v>Backward</v>
      </c>
      <c r="U97" s="2" t="str">
        <f>IF(Tabelle_ExterneDaten_113[[#This Row],[EndOfMonthLU]]&lt;&gt;"",VLOOKUP(Tabelle_ExterneDaten_113[[#This Row],[EndOfMonthLU]],EndOfMonthLookup,2,FALSE),"")</f>
        <v/>
      </c>
    </row>
    <row r="98" spans="2:21" x14ac:dyDescent="0.25">
      <c r="B98" s="2">
        <v>96</v>
      </c>
      <c r="C98" s="2"/>
      <c r="D98" s="2" t="s">
        <v>299</v>
      </c>
      <c r="E98" s="2" t="s">
        <v>2051</v>
      </c>
      <c r="F98" s="2" t="s">
        <v>2022</v>
      </c>
      <c r="G98" s="2" t="s">
        <v>171</v>
      </c>
      <c r="H98" s="2" t="s">
        <v>155</v>
      </c>
      <c r="I98" s="2" t="s">
        <v>95</v>
      </c>
      <c r="J98" s="2" t="s">
        <v>95</v>
      </c>
      <c r="K98" s="2" t="s">
        <v>158</v>
      </c>
      <c r="L98" s="2"/>
      <c r="M98" s="2"/>
      <c r="N98" s="2"/>
      <c r="O98" s="2" t="str">
        <f>IF(Tabelle_ExterneDaten_113[[#This Row],[TradeActionIdLU]]&lt;&gt;"",VLOOKUP(Tabelle_ExterneDaten_113[[#This Row],[TradeActionIdLU]],TradeActionIdLookup,2,FALSE),"")</f>
        <v/>
      </c>
      <c r="P98" s="2">
        <f>IF(Tabelle_ExterneDaten_113[[#This Row],[LegDataIdLU]]&lt;&gt;"",VLOOKUP(Tabelle_ExterneDaten_113[[#This Row],[LegDataIdLU]],LegDataIdLookup,2,FALSE),"")</f>
        <v>97</v>
      </c>
      <c r="Q98" s="2" t="str">
        <f>IF(Tabelle_ExterneDaten_113[[#This Row],[CalendarLU]]&lt;&gt;"",VLOOKUP(Tabelle_ExterneDaten_113[[#This Row],[CalendarLU]],CalendarLookup,2,FALSE),"")</f>
        <v>TARGET</v>
      </c>
      <c r="R98" s="2" t="str">
        <f>IF(Tabelle_ExterneDaten_113[[#This Row],[ConventionLU]]&lt;&gt;"",VLOOKUP(Tabelle_ExterneDaten_113[[#This Row],[ConventionLU]],ConventionLookup,2,FALSE),"")</f>
        <v>MF</v>
      </c>
      <c r="S98" s="2" t="str">
        <f>IF(Tabelle_ExterneDaten_113[[#This Row],[TermConventionLU]]&lt;&gt;"",VLOOKUP(Tabelle_ExterneDaten_113[[#This Row],[TermConventionLU]],TermConventionLookup,2,FALSE),"")</f>
        <v>MF</v>
      </c>
      <c r="T98" s="2" t="str">
        <f>IF(Tabelle_ExterneDaten_113[[#This Row],[RuleNameLU]]&lt;&gt;"",VLOOKUP(Tabelle_ExterneDaten_113[[#This Row],[RuleNameLU]],RuleNameLookup,2,FALSE),"")</f>
        <v>Backward</v>
      </c>
      <c r="U98" s="2" t="str">
        <f>IF(Tabelle_ExterneDaten_113[[#This Row],[EndOfMonthLU]]&lt;&gt;"",VLOOKUP(Tabelle_ExterneDaten_113[[#This Row],[EndOfMonthLU]],EndOfMonthLookup,2,FALSE),"")</f>
        <v/>
      </c>
    </row>
    <row r="99" spans="2:21" x14ac:dyDescent="0.25">
      <c r="B99" s="2">
        <v>97</v>
      </c>
      <c r="C99" s="2"/>
      <c r="D99" s="2" t="s">
        <v>300</v>
      </c>
      <c r="E99" s="2" t="s">
        <v>2051</v>
      </c>
      <c r="F99" s="2" t="s">
        <v>2022</v>
      </c>
      <c r="G99" s="2" t="s">
        <v>70</v>
      </c>
      <c r="H99" s="2" t="s">
        <v>155</v>
      </c>
      <c r="I99" s="2" t="s">
        <v>93</v>
      </c>
      <c r="J99" s="2" t="s">
        <v>93</v>
      </c>
      <c r="K99" s="2" t="s">
        <v>158</v>
      </c>
      <c r="L99" s="2"/>
      <c r="M99" s="2"/>
      <c r="N99" s="2"/>
      <c r="O99" s="2" t="str">
        <f>IF(Tabelle_ExterneDaten_113[[#This Row],[TradeActionIdLU]]&lt;&gt;"",VLOOKUP(Tabelle_ExterneDaten_113[[#This Row],[TradeActionIdLU]],TradeActionIdLookup,2,FALSE),"")</f>
        <v/>
      </c>
      <c r="P99" s="2">
        <f>IF(Tabelle_ExterneDaten_113[[#This Row],[LegDataIdLU]]&lt;&gt;"",VLOOKUP(Tabelle_ExterneDaten_113[[#This Row],[LegDataIdLU]],LegDataIdLookup,2,FALSE),"")</f>
        <v>98</v>
      </c>
      <c r="Q99" s="2" t="str">
        <f>IF(Tabelle_ExterneDaten_113[[#This Row],[CalendarLU]]&lt;&gt;"",VLOOKUP(Tabelle_ExterneDaten_113[[#This Row],[CalendarLU]],CalendarLookup,2,FALSE),"")</f>
        <v>TARGET</v>
      </c>
      <c r="R99" s="2" t="str">
        <f>IF(Tabelle_ExterneDaten_113[[#This Row],[ConventionLU]]&lt;&gt;"",VLOOKUP(Tabelle_ExterneDaten_113[[#This Row],[ConventionLU]],ConventionLookup,2,FALSE),"")</f>
        <v>F</v>
      </c>
      <c r="S99" s="2" t="str">
        <f>IF(Tabelle_ExterneDaten_113[[#This Row],[TermConventionLU]]&lt;&gt;"",VLOOKUP(Tabelle_ExterneDaten_113[[#This Row],[TermConventionLU]],TermConventionLookup,2,FALSE),"")</f>
        <v>F</v>
      </c>
      <c r="T99" s="2" t="str">
        <f>IF(Tabelle_ExterneDaten_113[[#This Row],[RuleNameLU]]&lt;&gt;"",VLOOKUP(Tabelle_ExterneDaten_113[[#This Row],[RuleNameLU]],RuleNameLookup,2,FALSE),"")</f>
        <v>Backward</v>
      </c>
      <c r="U99" s="2" t="str">
        <f>IF(Tabelle_ExterneDaten_113[[#This Row],[EndOfMonthLU]]&lt;&gt;"",VLOOKUP(Tabelle_ExterneDaten_113[[#This Row],[EndOfMonthLU]],EndOfMonthLookup,2,FALSE),"")</f>
        <v/>
      </c>
    </row>
    <row r="100" spans="2:21" x14ac:dyDescent="0.25">
      <c r="B100" s="2">
        <v>98</v>
      </c>
      <c r="C100" s="2"/>
      <c r="D100" s="2" t="s">
        <v>301</v>
      </c>
      <c r="E100" s="2" t="s">
        <v>2052</v>
      </c>
      <c r="F100" s="2" t="s">
        <v>2022</v>
      </c>
      <c r="G100" s="2" t="s">
        <v>171</v>
      </c>
      <c r="H100" s="2" t="s">
        <v>155</v>
      </c>
      <c r="I100" s="2" t="s">
        <v>95</v>
      </c>
      <c r="J100" s="2" t="s">
        <v>95</v>
      </c>
      <c r="K100" s="2" t="s">
        <v>158</v>
      </c>
      <c r="L100" s="2"/>
      <c r="M100" s="2"/>
      <c r="N100" s="2"/>
      <c r="O100" s="2" t="str">
        <f>IF(Tabelle_ExterneDaten_113[[#This Row],[TradeActionIdLU]]&lt;&gt;"",VLOOKUP(Tabelle_ExterneDaten_113[[#This Row],[TradeActionIdLU]],TradeActionIdLookup,2,FALSE),"")</f>
        <v/>
      </c>
      <c r="P100" s="2">
        <f>IF(Tabelle_ExterneDaten_113[[#This Row],[LegDataIdLU]]&lt;&gt;"",VLOOKUP(Tabelle_ExterneDaten_113[[#This Row],[LegDataIdLU]],LegDataIdLookup,2,FALSE),"")</f>
        <v>99</v>
      </c>
      <c r="Q100" s="2" t="str">
        <f>IF(Tabelle_ExterneDaten_113[[#This Row],[CalendarLU]]&lt;&gt;"",VLOOKUP(Tabelle_ExterneDaten_113[[#This Row],[CalendarLU]],CalendarLookup,2,FALSE),"")</f>
        <v>TARGET</v>
      </c>
      <c r="R100" s="2" t="str">
        <f>IF(Tabelle_ExterneDaten_113[[#This Row],[ConventionLU]]&lt;&gt;"",VLOOKUP(Tabelle_ExterneDaten_113[[#This Row],[ConventionLU]],ConventionLookup,2,FALSE),"")</f>
        <v>MF</v>
      </c>
      <c r="S100" s="2" t="str">
        <f>IF(Tabelle_ExterneDaten_113[[#This Row],[TermConventionLU]]&lt;&gt;"",VLOOKUP(Tabelle_ExterneDaten_113[[#This Row],[TermConventionLU]],TermConventionLookup,2,FALSE),"")</f>
        <v>MF</v>
      </c>
      <c r="T100" s="2" t="str">
        <f>IF(Tabelle_ExterneDaten_113[[#This Row],[RuleNameLU]]&lt;&gt;"",VLOOKUP(Tabelle_ExterneDaten_113[[#This Row],[RuleNameLU]],RuleNameLookup,2,FALSE),"")</f>
        <v>Backward</v>
      </c>
      <c r="U100" s="2" t="str">
        <f>IF(Tabelle_ExterneDaten_113[[#This Row],[EndOfMonthLU]]&lt;&gt;"",VLOOKUP(Tabelle_ExterneDaten_113[[#This Row],[EndOfMonthLU]],EndOfMonthLookup,2,FALSE),"")</f>
        <v/>
      </c>
    </row>
    <row r="101" spans="2:21" x14ac:dyDescent="0.25">
      <c r="B101" s="2">
        <v>99</v>
      </c>
      <c r="C101" s="2"/>
      <c r="D101" s="2" t="s">
        <v>302</v>
      </c>
      <c r="E101" s="2" t="s">
        <v>2052</v>
      </c>
      <c r="F101" s="2" t="s">
        <v>2022</v>
      </c>
      <c r="G101" s="2" t="s">
        <v>70</v>
      </c>
      <c r="H101" s="2" t="s">
        <v>155</v>
      </c>
      <c r="I101" s="2" t="s">
        <v>93</v>
      </c>
      <c r="J101" s="2" t="s">
        <v>93</v>
      </c>
      <c r="K101" s="2" t="s">
        <v>158</v>
      </c>
      <c r="L101" s="2"/>
      <c r="M101" s="2"/>
      <c r="N101" s="2"/>
      <c r="O101" s="2" t="str">
        <f>IF(Tabelle_ExterneDaten_113[[#This Row],[TradeActionIdLU]]&lt;&gt;"",VLOOKUP(Tabelle_ExterneDaten_113[[#This Row],[TradeActionIdLU]],TradeActionIdLookup,2,FALSE),"")</f>
        <v/>
      </c>
      <c r="P101" s="2">
        <f>IF(Tabelle_ExterneDaten_113[[#This Row],[LegDataIdLU]]&lt;&gt;"",VLOOKUP(Tabelle_ExterneDaten_113[[#This Row],[LegDataIdLU]],LegDataIdLookup,2,FALSE),"")</f>
        <v>100</v>
      </c>
      <c r="Q101" s="2" t="str">
        <f>IF(Tabelle_ExterneDaten_113[[#This Row],[CalendarLU]]&lt;&gt;"",VLOOKUP(Tabelle_ExterneDaten_113[[#This Row],[CalendarLU]],CalendarLookup,2,FALSE),"")</f>
        <v>TARGET</v>
      </c>
      <c r="R101" s="2" t="str">
        <f>IF(Tabelle_ExterneDaten_113[[#This Row],[ConventionLU]]&lt;&gt;"",VLOOKUP(Tabelle_ExterneDaten_113[[#This Row],[ConventionLU]],ConventionLookup,2,FALSE),"")</f>
        <v>F</v>
      </c>
      <c r="S101" s="2" t="str">
        <f>IF(Tabelle_ExterneDaten_113[[#This Row],[TermConventionLU]]&lt;&gt;"",VLOOKUP(Tabelle_ExterneDaten_113[[#This Row],[TermConventionLU]],TermConventionLookup,2,FALSE),"")</f>
        <v>F</v>
      </c>
      <c r="T101" s="2" t="str">
        <f>IF(Tabelle_ExterneDaten_113[[#This Row],[RuleNameLU]]&lt;&gt;"",VLOOKUP(Tabelle_ExterneDaten_113[[#This Row],[RuleNameLU]],RuleNameLookup,2,FALSE),"")</f>
        <v>Backward</v>
      </c>
      <c r="U101" s="2" t="str">
        <f>IF(Tabelle_ExterneDaten_113[[#This Row],[EndOfMonthLU]]&lt;&gt;"",VLOOKUP(Tabelle_ExterneDaten_113[[#This Row],[EndOfMonthLU]],EndOfMonthLookup,2,FALSE),"")</f>
        <v/>
      </c>
    </row>
    <row r="102" spans="2:21" x14ac:dyDescent="0.25">
      <c r="B102" s="2">
        <v>100</v>
      </c>
      <c r="C102" s="2"/>
      <c r="D102" s="2" t="s">
        <v>303</v>
      </c>
      <c r="E102" s="2" t="s">
        <v>2053</v>
      </c>
      <c r="F102" s="2" t="s">
        <v>2022</v>
      </c>
      <c r="G102" s="2" t="s">
        <v>70</v>
      </c>
      <c r="H102" s="2" t="s">
        <v>155</v>
      </c>
      <c r="I102" s="2" t="s">
        <v>93</v>
      </c>
      <c r="J102" s="2" t="s">
        <v>93</v>
      </c>
      <c r="K102" s="2" t="s">
        <v>158</v>
      </c>
      <c r="L102" s="2"/>
      <c r="M102" s="2"/>
      <c r="N102" s="2"/>
      <c r="O102" s="2" t="str">
        <f>IF(Tabelle_ExterneDaten_113[[#This Row],[TradeActionIdLU]]&lt;&gt;"",VLOOKUP(Tabelle_ExterneDaten_113[[#This Row],[TradeActionIdLU]],TradeActionIdLookup,2,FALSE),"")</f>
        <v/>
      </c>
      <c r="P102" s="2">
        <f>IF(Tabelle_ExterneDaten_113[[#This Row],[LegDataIdLU]]&lt;&gt;"",VLOOKUP(Tabelle_ExterneDaten_113[[#This Row],[LegDataIdLU]],LegDataIdLookup,2,FALSE),"")</f>
        <v>101</v>
      </c>
      <c r="Q102" s="2" t="str">
        <f>IF(Tabelle_ExterneDaten_113[[#This Row],[CalendarLU]]&lt;&gt;"",VLOOKUP(Tabelle_ExterneDaten_113[[#This Row],[CalendarLU]],CalendarLookup,2,FALSE),"")</f>
        <v>TARGET</v>
      </c>
      <c r="R102" s="2" t="str">
        <f>IF(Tabelle_ExterneDaten_113[[#This Row],[ConventionLU]]&lt;&gt;"",VLOOKUP(Tabelle_ExterneDaten_113[[#This Row],[ConventionLU]],ConventionLookup,2,FALSE),"")</f>
        <v>F</v>
      </c>
      <c r="S102" s="2" t="str">
        <f>IF(Tabelle_ExterneDaten_113[[#This Row],[TermConventionLU]]&lt;&gt;"",VLOOKUP(Tabelle_ExterneDaten_113[[#This Row],[TermConventionLU]],TermConventionLookup,2,FALSE),"")</f>
        <v>F</v>
      </c>
      <c r="T102" s="2" t="str">
        <f>IF(Tabelle_ExterneDaten_113[[#This Row],[RuleNameLU]]&lt;&gt;"",VLOOKUP(Tabelle_ExterneDaten_113[[#This Row],[RuleNameLU]],RuleNameLookup,2,FALSE),"")</f>
        <v>Backward</v>
      </c>
      <c r="U102" s="2" t="str">
        <f>IF(Tabelle_ExterneDaten_113[[#This Row],[EndOfMonthLU]]&lt;&gt;"",VLOOKUP(Tabelle_ExterneDaten_113[[#This Row],[EndOfMonthLU]],EndOfMonthLookup,2,FALSE),"")</f>
        <v/>
      </c>
    </row>
    <row r="103" spans="2:21" x14ac:dyDescent="0.25">
      <c r="B103" s="2">
        <v>101</v>
      </c>
      <c r="C103" s="2"/>
      <c r="D103" s="2" t="s">
        <v>304</v>
      </c>
      <c r="E103" s="2" t="s">
        <v>2053</v>
      </c>
      <c r="F103" s="2" t="s">
        <v>2022</v>
      </c>
      <c r="G103" s="2" t="s">
        <v>171</v>
      </c>
      <c r="H103" s="2" t="s">
        <v>155</v>
      </c>
      <c r="I103" s="2" t="s">
        <v>95</v>
      </c>
      <c r="J103" s="2" t="s">
        <v>95</v>
      </c>
      <c r="K103" s="2" t="s">
        <v>158</v>
      </c>
      <c r="L103" s="2"/>
      <c r="M103" s="2"/>
      <c r="N103" s="2"/>
      <c r="O103" s="2" t="str">
        <f>IF(Tabelle_ExterneDaten_113[[#This Row],[TradeActionIdLU]]&lt;&gt;"",VLOOKUP(Tabelle_ExterneDaten_113[[#This Row],[TradeActionIdLU]],TradeActionIdLookup,2,FALSE),"")</f>
        <v/>
      </c>
      <c r="P103" s="2">
        <f>IF(Tabelle_ExterneDaten_113[[#This Row],[LegDataIdLU]]&lt;&gt;"",VLOOKUP(Tabelle_ExterneDaten_113[[#This Row],[LegDataIdLU]],LegDataIdLookup,2,FALSE),"")</f>
        <v>102</v>
      </c>
      <c r="Q103" s="2" t="str">
        <f>IF(Tabelle_ExterneDaten_113[[#This Row],[CalendarLU]]&lt;&gt;"",VLOOKUP(Tabelle_ExterneDaten_113[[#This Row],[CalendarLU]],CalendarLookup,2,FALSE),"")</f>
        <v>TARGET</v>
      </c>
      <c r="R103" s="2" t="str">
        <f>IF(Tabelle_ExterneDaten_113[[#This Row],[ConventionLU]]&lt;&gt;"",VLOOKUP(Tabelle_ExterneDaten_113[[#This Row],[ConventionLU]],ConventionLookup,2,FALSE),"")</f>
        <v>MF</v>
      </c>
      <c r="S103" s="2" t="str">
        <f>IF(Tabelle_ExterneDaten_113[[#This Row],[TermConventionLU]]&lt;&gt;"",VLOOKUP(Tabelle_ExterneDaten_113[[#This Row],[TermConventionLU]],TermConventionLookup,2,FALSE),"")</f>
        <v>MF</v>
      </c>
      <c r="T103" s="2" t="str">
        <f>IF(Tabelle_ExterneDaten_113[[#This Row],[RuleNameLU]]&lt;&gt;"",VLOOKUP(Tabelle_ExterneDaten_113[[#This Row],[RuleNameLU]],RuleNameLookup,2,FALSE),"")</f>
        <v>Backward</v>
      </c>
      <c r="U103" s="2" t="str">
        <f>IF(Tabelle_ExterneDaten_113[[#This Row],[EndOfMonthLU]]&lt;&gt;"",VLOOKUP(Tabelle_ExterneDaten_113[[#This Row],[EndOfMonthLU]],EndOfMonthLookup,2,FALSE),"")</f>
        <v/>
      </c>
    </row>
    <row r="104" spans="2:21" x14ac:dyDescent="0.25">
      <c r="B104" s="2">
        <v>102</v>
      </c>
      <c r="C104" s="2"/>
      <c r="D104" s="2" t="s">
        <v>305</v>
      </c>
      <c r="E104" s="2" t="s">
        <v>2054</v>
      </c>
      <c r="F104" s="2" t="s">
        <v>2022</v>
      </c>
      <c r="G104" s="2" t="s">
        <v>70</v>
      </c>
      <c r="H104" s="2" t="s">
        <v>155</v>
      </c>
      <c r="I104" s="2" t="s">
        <v>93</v>
      </c>
      <c r="J104" s="2" t="s">
        <v>93</v>
      </c>
      <c r="K104" s="2" t="s">
        <v>158</v>
      </c>
      <c r="L104" s="2"/>
      <c r="M104" s="2"/>
      <c r="N104" s="2"/>
      <c r="O104" s="2" t="str">
        <f>IF(Tabelle_ExterneDaten_113[[#This Row],[TradeActionIdLU]]&lt;&gt;"",VLOOKUP(Tabelle_ExterneDaten_113[[#This Row],[TradeActionIdLU]],TradeActionIdLookup,2,FALSE),"")</f>
        <v/>
      </c>
      <c r="P104" s="2">
        <f>IF(Tabelle_ExterneDaten_113[[#This Row],[LegDataIdLU]]&lt;&gt;"",VLOOKUP(Tabelle_ExterneDaten_113[[#This Row],[LegDataIdLU]],LegDataIdLookup,2,FALSE),"")</f>
        <v>103</v>
      </c>
      <c r="Q104" s="2" t="str">
        <f>IF(Tabelle_ExterneDaten_113[[#This Row],[CalendarLU]]&lt;&gt;"",VLOOKUP(Tabelle_ExterneDaten_113[[#This Row],[CalendarLU]],CalendarLookup,2,FALSE),"")</f>
        <v>TARGET</v>
      </c>
      <c r="R104" s="2" t="str">
        <f>IF(Tabelle_ExterneDaten_113[[#This Row],[ConventionLU]]&lt;&gt;"",VLOOKUP(Tabelle_ExterneDaten_113[[#This Row],[ConventionLU]],ConventionLookup,2,FALSE),"")</f>
        <v>F</v>
      </c>
      <c r="S104" s="2" t="str">
        <f>IF(Tabelle_ExterneDaten_113[[#This Row],[TermConventionLU]]&lt;&gt;"",VLOOKUP(Tabelle_ExterneDaten_113[[#This Row],[TermConventionLU]],TermConventionLookup,2,FALSE),"")</f>
        <v>F</v>
      </c>
      <c r="T104" s="2" t="str">
        <f>IF(Tabelle_ExterneDaten_113[[#This Row],[RuleNameLU]]&lt;&gt;"",VLOOKUP(Tabelle_ExterneDaten_113[[#This Row],[RuleNameLU]],RuleNameLookup,2,FALSE),"")</f>
        <v>Backward</v>
      </c>
      <c r="U104" s="2" t="str">
        <f>IF(Tabelle_ExterneDaten_113[[#This Row],[EndOfMonthLU]]&lt;&gt;"",VLOOKUP(Tabelle_ExterneDaten_113[[#This Row],[EndOfMonthLU]],EndOfMonthLookup,2,FALSE),"")</f>
        <v/>
      </c>
    </row>
    <row r="105" spans="2:21" x14ac:dyDescent="0.25">
      <c r="B105" s="2">
        <v>103</v>
      </c>
      <c r="C105" s="2"/>
      <c r="D105" s="2" t="s">
        <v>306</v>
      </c>
      <c r="E105" s="2" t="s">
        <v>2054</v>
      </c>
      <c r="F105" s="2" t="s">
        <v>2022</v>
      </c>
      <c r="G105" s="2" t="s">
        <v>171</v>
      </c>
      <c r="H105" s="2" t="s">
        <v>155</v>
      </c>
      <c r="I105" s="2" t="s">
        <v>95</v>
      </c>
      <c r="J105" s="2" t="s">
        <v>95</v>
      </c>
      <c r="K105" s="2" t="s">
        <v>158</v>
      </c>
      <c r="L105" s="2"/>
      <c r="M105" s="2"/>
      <c r="N105" s="2"/>
      <c r="O105" s="2" t="str">
        <f>IF(Tabelle_ExterneDaten_113[[#This Row],[TradeActionIdLU]]&lt;&gt;"",VLOOKUP(Tabelle_ExterneDaten_113[[#This Row],[TradeActionIdLU]],TradeActionIdLookup,2,FALSE),"")</f>
        <v/>
      </c>
      <c r="P105" s="2">
        <f>IF(Tabelle_ExterneDaten_113[[#This Row],[LegDataIdLU]]&lt;&gt;"",VLOOKUP(Tabelle_ExterneDaten_113[[#This Row],[LegDataIdLU]],LegDataIdLookup,2,FALSE),"")</f>
        <v>104</v>
      </c>
      <c r="Q105" s="2" t="str">
        <f>IF(Tabelle_ExterneDaten_113[[#This Row],[CalendarLU]]&lt;&gt;"",VLOOKUP(Tabelle_ExterneDaten_113[[#This Row],[CalendarLU]],CalendarLookup,2,FALSE),"")</f>
        <v>TARGET</v>
      </c>
      <c r="R105" s="2" t="str">
        <f>IF(Tabelle_ExterneDaten_113[[#This Row],[ConventionLU]]&lt;&gt;"",VLOOKUP(Tabelle_ExterneDaten_113[[#This Row],[ConventionLU]],ConventionLookup,2,FALSE),"")</f>
        <v>MF</v>
      </c>
      <c r="S105" s="2" t="str">
        <f>IF(Tabelle_ExterneDaten_113[[#This Row],[TermConventionLU]]&lt;&gt;"",VLOOKUP(Tabelle_ExterneDaten_113[[#This Row],[TermConventionLU]],TermConventionLookup,2,FALSE),"")</f>
        <v>MF</v>
      </c>
      <c r="T105" s="2" t="str">
        <f>IF(Tabelle_ExterneDaten_113[[#This Row],[RuleNameLU]]&lt;&gt;"",VLOOKUP(Tabelle_ExterneDaten_113[[#This Row],[RuleNameLU]],RuleNameLookup,2,FALSE),"")</f>
        <v>Backward</v>
      </c>
      <c r="U105" s="2" t="str">
        <f>IF(Tabelle_ExterneDaten_113[[#This Row],[EndOfMonthLU]]&lt;&gt;"",VLOOKUP(Tabelle_ExterneDaten_113[[#This Row],[EndOfMonthLU]],EndOfMonthLookup,2,FALSE),"")</f>
        <v/>
      </c>
    </row>
    <row r="106" spans="2:21" x14ac:dyDescent="0.25">
      <c r="B106" s="2">
        <v>104</v>
      </c>
      <c r="C106" s="2"/>
      <c r="D106" s="2" t="s">
        <v>307</v>
      </c>
      <c r="E106" s="2" t="s">
        <v>2055</v>
      </c>
      <c r="F106" s="2" t="s">
        <v>2022</v>
      </c>
      <c r="G106" s="2" t="s">
        <v>171</v>
      </c>
      <c r="H106" s="2" t="s">
        <v>155</v>
      </c>
      <c r="I106" s="2" t="s">
        <v>95</v>
      </c>
      <c r="J106" s="2" t="s">
        <v>95</v>
      </c>
      <c r="K106" s="2" t="s">
        <v>158</v>
      </c>
      <c r="L106" s="2"/>
      <c r="M106" s="2"/>
      <c r="N106" s="2"/>
      <c r="O106" s="2" t="str">
        <f>IF(Tabelle_ExterneDaten_113[[#This Row],[TradeActionIdLU]]&lt;&gt;"",VLOOKUP(Tabelle_ExterneDaten_113[[#This Row],[TradeActionIdLU]],TradeActionIdLookup,2,FALSE),"")</f>
        <v/>
      </c>
      <c r="P106" s="2">
        <f>IF(Tabelle_ExterneDaten_113[[#This Row],[LegDataIdLU]]&lt;&gt;"",VLOOKUP(Tabelle_ExterneDaten_113[[#This Row],[LegDataIdLU]],LegDataIdLookup,2,FALSE),"")</f>
        <v>105</v>
      </c>
      <c r="Q106" s="2" t="str">
        <f>IF(Tabelle_ExterneDaten_113[[#This Row],[CalendarLU]]&lt;&gt;"",VLOOKUP(Tabelle_ExterneDaten_113[[#This Row],[CalendarLU]],CalendarLookup,2,FALSE),"")</f>
        <v>TARGET</v>
      </c>
      <c r="R106" s="2" t="str">
        <f>IF(Tabelle_ExterneDaten_113[[#This Row],[ConventionLU]]&lt;&gt;"",VLOOKUP(Tabelle_ExterneDaten_113[[#This Row],[ConventionLU]],ConventionLookup,2,FALSE),"")</f>
        <v>MF</v>
      </c>
      <c r="S106" s="2" t="str">
        <f>IF(Tabelle_ExterneDaten_113[[#This Row],[TermConventionLU]]&lt;&gt;"",VLOOKUP(Tabelle_ExterneDaten_113[[#This Row],[TermConventionLU]],TermConventionLookup,2,FALSE),"")</f>
        <v>MF</v>
      </c>
      <c r="T106" s="2" t="str">
        <f>IF(Tabelle_ExterneDaten_113[[#This Row],[RuleNameLU]]&lt;&gt;"",VLOOKUP(Tabelle_ExterneDaten_113[[#This Row],[RuleNameLU]],RuleNameLookup,2,FALSE),"")</f>
        <v>Backward</v>
      </c>
      <c r="U106" s="2" t="str">
        <f>IF(Tabelle_ExterneDaten_113[[#This Row],[EndOfMonthLU]]&lt;&gt;"",VLOOKUP(Tabelle_ExterneDaten_113[[#This Row],[EndOfMonthLU]],EndOfMonthLookup,2,FALSE),"")</f>
        <v/>
      </c>
    </row>
    <row r="107" spans="2:21" x14ac:dyDescent="0.25">
      <c r="B107" s="2">
        <v>105</v>
      </c>
      <c r="C107" s="2"/>
      <c r="D107" s="2" t="s">
        <v>308</v>
      </c>
      <c r="E107" s="2" t="s">
        <v>2055</v>
      </c>
      <c r="F107" s="2" t="s">
        <v>2022</v>
      </c>
      <c r="G107" s="2" t="s">
        <v>70</v>
      </c>
      <c r="H107" s="2" t="s">
        <v>155</v>
      </c>
      <c r="I107" s="2" t="s">
        <v>93</v>
      </c>
      <c r="J107" s="2" t="s">
        <v>93</v>
      </c>
      <c r="K107" s="2" t="s">
        <v>158</v>
      </c>
      <c r="L107" s="2"/>
      <c r="M107" s="2"/>
      <c r="N107" s="2"/>
      <c r="O107" s="2" t="str">
        <f>IF(Tabelle_ExterneDaten_113[[#This Row],[TradeActionIdLU]]&lt;&gt;"",VLOOKUP(Tabelle_ExterneDaten_113[[#This Row],[TradeActionIdLU]],TradeActionIdLookup,2,FALSE),"")</f>
        <v/>
      </c>
      <c r="P107" s="2">
        <f>IF(Tabelle_ExterneDaten_113[[#This Row],[LegDataIdLU]]&lt;&gt;"",VLOOKUP(Tabelle_ExterneDaten_113[[#This Row],[LegDataIdLU]],LegDataIdLookup,2,FALSE),"")</f>
        <v>106</v>
      </c>
      <c r="Q107" s="2" t="str">
        <f>IF(Tabelle_ExterneDaten_113[[#This Row],[CalendarLU]]&lt;&gt;"",VLOOKUP(Tabelle_ExterneDaten_113[[#This Row],[CalendarLU]],CalendarLookup,2,FALSE),"")</f>
        <v>TARGET</v>
      </c>
      <c r="R107" s="2" t="str">
        <f>IF(Tabelle_ExterneDaten_113[[#This Row],[ConventionLU]]&lt;&gt;"",VLOOKUP(Tabelle_ExterneDaten_113[[#This Row],[ConventionLU]],ConventionLookup,2,FALSE),"")</f>
        <v>F</v>
      </c>
      <c r="S107" s="2" t="str">
        <f>IF(Tabelle_ExterneDaten_113[[#This Row],[TermConventionLU]]&lt;&gt;"",VLOOKUP(Tabelle_ExterneDaten_113[[#This Row],[TermConventionLU]],TermConventionLookup,2,FALSE),"")</f>
        <v>F</v>
      </c>
      <c r="T107" s="2" t="str">
        <f>IF(Tabelle_ExterneDaten_113[[#This Row],[RuleNameLU]]&lt;&gt;"",VLOOKUP(Tabelle_ExterneDaten_113[[#This Row],[RuleNameLU]],RuleNameLookup,2,FALSE),"")</f>
        <v>Backward</v>
      </c>
      <c r="U107" s="2" t="str">
        <f>IF(Tabelle_ExterneDaten_113[[#This Row],[EndOfMonthLU]]&lt;&gt;"",VLOOKUP(Tabelle_ExterneDaten_113[[#This Row],[EndOfMonthLU]],EndOfMonthLookup,2,FALSE),"")</f>
        <v/>
      </c>
    </row>
    <row r="108" spans="2:21" x14ac:dyDescent="0.25">
      <c r="B108" s="2">
        <v>106</v>
      </c>
      <c r="C108" s="2"/>
      <c r="D108" s="2" t="s">
        <v>309</v>
      </c>
      <c r="E108" s="2" t="s">
        <v>2056</v>
      </c>
      <c r="F108" s="2" t="s">
        <v>2022</v>
      </c>
      <c r="G108" s="2" t="s">
        <v>70</v>
      </c>
      <c r="H108" s="2" t="s">
        <v>155</v>
      </c>
      <c r="I108" s="2" t="s">
        <v>93</v>
      </c>
      <c r="J108" s="2" t="s">
        <v>93</v>
      </c>
      <c r="K108" s="2" t="s">
        <v>158</v>
      </c>
      <c r="L108" s="2"/>
      <c r="M108" s="2"/>
      <c r="N108" s="2"/>
      <c r="O108" s="2" t="str">
        <f>IF(Tabelle_ExterneDaten_113[[#This Row],[TradeActionIdLU]]&lt;&gt;"",VLOOKUP(Tabelle_ExterneDaten_113[[#This Row],[TradeActionIdLU]],TradeActionIdLookup,2,FALSE),"")</f>
        <v/>
      </c>
      <c r="P108" s="2">
        <f>IF(Tabelle_ExterneDaten_113[[#This Row],[LegDataIdLU]]&lt;&gt;"",VLOOKUP(Tabelle_ExterneDaten_113[[#This Row],[LegDataIdLU]],LegDataIdLookup,2,FALSE),"")</f>
        <v>107</v>
      </c>
      <c r="Q108" s="2" t="str">
        <f>IF(Tabelle_ExterneDaten_113[[#This Row],[CalendarLU]]&lt;&gt;"",VLOOKUP(Tabelle_ExterneDaten_113[[#This Row],[CalendarLU]],CalendarLookup,2,FALSE),"")</f>
        <v>TARGET</v>
      </c>
      <c r="R108" s="2" t="str">
        <f>IF(Tabelle_ExterneDaten_113[[#This Row],[ConventionLU]]&lt;&gt;"",VLOOKUP(Tabelle_ExterneDaten_113[[#This Row],[ConventionLU]],ConventionLookup,2,FALSE),"")</f>
        <v>F</v>
      </c>
      <c r="S108" s="2" t="str">
        <f>IF(Tabelle_ExterneDaten_113[[#This Row],[TermConventionLU]]&lt;&gt;"",VLOOKUP(Tabelle_ExterneDaten_113[[#This Row],[TermConventionLU]],TermConventionLookup,2,FALSE),"")</f>
        <v>F</v>
      </c>
      <c r="T108" s="2" t="str">
        <f>IF(Tabelle_ExterneDaten_113[[#This Row],[RuleNameLU]]&lt;&gt;"",VLOOKUP(Tabelle_ExterneDaten_113[[#This Row],[RuleNameLU]],RuleNameLookup,2,FALSE),"")</f>
        <v>Backward</v>
      </c>
      <c r="U108" s="2" t="str">
        <f>IF(Tabelle_ExterneDaten_113[[#This Row],[EndOfMonthLU]]&lt;&gt;"",VLOOKUP(Tabelle_ExterneDaten_113[[#This Row],[EndOfMonthLU]],EndOfMonthLookup,2,FALSE),"")</f>
        <v/>
      </c>
    </row>
    <row r="109" spans="2:21" x14ac:dyDescent="0.25">
      <c r="B109" s="2">
        <v>107</v>
      </c>
      <c r="C109" s="2"/>
      <c r="D109" s="2" t="s">
        <v>310</v>
      </c>
      <c r="E109" s="2" t="s">
        <v>2056</v>
      </c>
      <c r="F109" s="2" t="s">
        <v>2022</v>
      </c>
      <c r="G109" s="2" t="s">
        <v>171</v>
      </c>
      <c r="H109" s="2" t="s">
        <v>155</v>
      </c>
      <c r="I109" s="2" t="s">
        <v>95</v>
      </c>
      <c r="J109" s="2" t="s">
        <v>95</v>
      </c>
      <c r="K109" s="2" t="s">
        <v>158</v>
      </c>
      <c r="L109" s="2"/>
      <c r="M109" s="2"/>
      <c r="N109" s="2"/>
      <c r="O109" s="2" t="str">
        <f>IF(Tabelle_ExterneDaten_113[[#This Row],[TradeActionIdLU]]&lt;&gt;"",VLOOKUP(Tabelle_ExterneDaten_113[[#This Row],[TradeActionIdLU]],TradeActionIdLookup,2,FALSE),"")</f>
        <v/>
      </c>
      <c r="P109" s="2">
        <f>IF(Tabelle_ExterneDaten_113[[#This Row],[LegDataIdLU]]&lt;&gt;"",VLOOKUP(Tabelle_ExterneDaten_113[[#This Row],[LegDataIdLU]],LegDataIdLookup,2,FALSE),"")</f>
        <v>108</v>
      </c>
      <c r="Q109" s="2" t="str">
        <f>IF(Tabelle_ExterneDaten_113[[#This Row],[CalendarLU]]&lt;&gt;"",VLOOKUP(Tabelle_ExterneDaten_113[[#This Row],[CalendarLU]],CalendarLookup,2,FALSE),"")</f>
        <v>TARGET</v>
      </c>
      <c r="R109" s="2" t="str">
        <f>IF(Tabelle_ExterneDaten_113[[#This Row],[ConventionLU]]&lt;&gt;"",VLOOKUP(Tabelle_ExterneDaten_113[[#This Row],[ConventionLU]],ConventionLookup,2,FALSE),"")</f>
        <v>MF</v>
      </c>
      <c r="S109" s="2" t="str">
        <f>IF(Tabelle_ExterneDaten_113[[#This Row],[TermConventionLU]]&lt;&gt;"",VLOOKUP(Tabelle_ExterneDaten_113[[#This Row],[TermConventionLU]],TermConventionLookup,2,FALSE),"")</f>
        <v>MF</v>
      </c>
      <c r="T109" s="2" t="str">
        <f>IF(Tabelle_ExterneDaten_113[[#This Row],[RuleNameLU]]&lt;&gt;"",VLOOKUP(Tabelle_ExterneDaten_113[[#This Row],[RuleNameLU]],RuleNameLookup,2,FALSE),"")</f>
        <v>Backward</v>
      </c>
      <c r="U109" s="2" t="str">
        <f>IF(Tabelle_ExterneDaten_113[[#This Row],[EndOfMonthLU]]&lt;&gt;"",VLOOKUP(Tabelle_ExterneDaten_113[[#This Row],[EndOfMonthLU]],EndOfMonthLookup,2,FALSE),"")</f>
        <v/>
      </c>
    </row>
    <row r="110" spans="2:21" x14ac:dyDescent="0.25">
      <c r="B110" s="2">
        <v>108</v>
      </c>
      <c r="C110" s="2"/>
      <c r="D110" s="2" t="s">
        <v>311</v>
      </c>
      <c r="E110" s="2" t="s">
        <v>2057</v>
      </c>
      <c r="F110" s="2" t="s">
        <v>2058</v>
      </c>
      <c r="G110" s="2" t="s">
        <v>171</v>
      </c>
      <c r="H110" s="2" t="s">
        <v>155</v>
      </c>
      <c r="I110" s="2" t="s">
        <v>95</v>
      </c>
      <c r="J110" s="2" t="s">
        <v>95</v>
      </c>
      <c r="K110" s="2" t="s">
        <v>158</v>
      </c>
      <c r="L110" s="2"/>
      <c r="M110" s="2"/>
      <c r="N110" s="2"/>
      <c r="O110" s="2" t="str">
        <f>IF(Tabelle_ExterneDaten_113[[#This Row],[TradeActionIdLU]]&lt;&gt;"",VLOOKUP(Tabelle_ExterneDaten_113[[#This Row],[TradeActionIdLU]],TradeActionIdLookup,2,FALSE),"")</f>
        <v/>
      </c>
      <c r="P110" s="2">
        <f>IF(Tabelle_ExterneDaten_113[[#This Row],[LegDataIdLU]]&lt;&gt;"",VLOOKUP(Tabelle_ExterneDaten_113[[#This Row],[LegDataIdLU]],LegDataIdLookup,2,FALSE),"")</f>
        <v>115</v>
      </c>
      <c r="Q110" s="2" t="str">
        <f>IF(Tabelle_ExterneDaten_113[[#This Row],[CalendarLU]]&lt;&gt;"",VLOOKUP(Tabelle_ExterneDaten_113[[#This Row],[CalendarLU]],CalendarLookup,2,FALSE),"")</f>
        <v>TARGET</v>
      </c>
      <c r="R110" s="2" t="str">
        <f>IF(Tabelle_ExterneDaten_113[[#This Row],[ConventionLU]]&lt;&gt;"",VLOOKUP(Tabelle_ExterneDaten_113[[#This Row],[ConventionLU]],ConventionLookup,2,FALSE),"")</f>
        <v>MF</v>
      </c>
      <c r="S110" s="2" t="str">
        <f>IF(Tabelle_ExterneDaten_113[[#This Row],[TermConventionLU]]&lt;&gt;"",VLOOKUP(Tabelle_ExterneDaten_113[[#This Row],[TermConventionLU]],TermConventionLookup,2,FALSE),"")</f>
        <v>MF</v>
      </c>
      <c r="T110" s="2" t="str">
        <f>IF(Tabelle_ExterneDaten_113[[#This Row],[RuleNameLU]]&lt;&gt;"",VLOOKUP(Tabelle_ExterneDaten_113[[#This Row],[RuleNameLU]],RuleNameLookup,2,FALSE),"")</f>
        <v>Backward</v>
      </c>
      <c r="U110" s="2" t="str">
        <f>IF(Tabelle_ExterneDaten_113[[#This Row],[EndOfMonthLU]]&lt;&gt;"",VLOOKUP(Tabelle_ExterneDaten_113[[#This Row],[EndOfMonthLU]],EndOfMonthLookup,2,FALSE),"")</f>
        <v/>
      </c>
    </row>
    <row r="111" spans="2:21" x14ac:dyDescent="0.25">
      <c r="B111" s="2">
        <v>109</v>
      </c>
      <c r="C111" s="2"/>
      <c r="D111" s="2" t="s">
        <v>312</v>
      </c>
      <c r="E111" s="2" t="s">
        <v>2057</v>
      </c>
      <c r="F111" s="2" t="s">
        <v>2058</v>
      </c>
      <c r="G111" s="2" t="s">
        <v>70</v>
      </c>
      <c r="H111" s="2" t="s">
        <v>155</v>
      </c>
      <c r="I111" s="2" t="s">
        <v>93</v>
      </c>
      <c r="J111" s="2" t="s">
        <v>93</v>
      </c>
      <c r="K111" s="2" t="s">
        <v>158</v>
      </c>
      <c r="L111" s="2"/>
      <c r="M111" s="2"/>
      <c r="N111" s="2"/>
      <c r="O111" s="2" t="str">
        <f>IF(Tabelle_ExterneDaten_113[[#This Row],[TradeActionIdLU]]&lt;&gt;"",VLOOKUP(Tabelle_ExterneDaten_113[[#This Row],[TradeActionIdLU]],TradeActionIdLookup,2,FALSE),"")</f>
        <v/>
      </c>
      <c r="P111" s="2">
        <f>IF(Tabelle_ExterneDaten_113[[#This Row],[LegDataIdLU]]&lt;&gt;"",VLOOKUP(Tabelle_ExterneDaten_113[[#This Row],[LegDataIdLU]],LegDataIdLookup,2,FALSE),"")</f>
        <v>116</v>
      </c>
      <c r="Q111" s="2" t="str">
        <f>IF(Tabelle_ExterneDaten_113[[#This Row],[CalendarLU]]&lt;&gt;"",VLOOKUP(Tabelle_ExterneDaten_113[[#This Row],[CalendarLU]],CalendarLookup,2,FALSE),"")</f>
        <v>TARGET</v>
      </c>
      <c r="R111" s="2" t="str">
        <f>IF(Tabelle_ExterneDaten_113[[#This Row],[ConventionLU]]&lt;&gt;"",VLOOKUP(Tabelle_ExterneDaten_113[[#This Row],[ConventionLU]],ConventionLookup,2,FALSE),"")</f>
        <v>F</v>
      </c>
      <c r="S111" s="2" t="str">
        <f>IF(Tabelle_ExterneDaten_113[[#This Row],[TermConventionLU]]&lt;&gt;"",VLOOKUP(Tabelle_ExterneDaten_113[[#This Row],[TermConventionLU]],TermConventionLookup,2,FALSE),"")</f>
        <v>F</v>
      </c>
      <c r="T111" s="2" t="str">
        <f>IF(Tabelle_ExterneDaten_113[[#This Row],[RuleNameLU]]&lt;&gt;"",VLOOKUP(Tabelle_ExterneDaten_113[[#This Row],[RuleNameLU]],RuleNameLookup,2,FALSE),"")</f>
        <v>Backward</v>
      </c>
      <c r="U111" s="2" t="str">
        <f>IF(Tabelle_ExterneDaten_113[[#This Row],[EndOfMonthLU]]&lt;&gt;"",VLOOKUP(Tabelle_ExterneDaten_113[[#This Row],[EndOfMonthLU]],EndOfMonthLookup,2,FALSE),"")</f>
        <v/>
      </c>
    </row>
    <row r="112" spans="2:21" x14ac:dyDescent="0.25">
      <c r="B112" s="2">
        <v>110</v>
      </c>
      <c r="C112" s="2"/>
      <c r="D112" s="2" t="s">
        <v>313</v>
      </c>
      <c r="E112" s="2" t="s">
        <v>2057</v>
      </c>
      <c r="F112" s="2" t="s">
        <v>2058</v>
      </c>
      <c r="G112" s="2" t="s">
        <v>171</v>
      </c>
      <c r="H112" s="2" t="s">
        <v>155</v>
      </c>
      <c r="I112" s="2" t="s">
        <v>95</v>
      </c>
      <c r="J112" s="2" t="s">
        <v>95</v>
      </c>
      <c r="K112" s="2" t="s">
        <v>158</v>
      </c>
      <c r="L112" s="2"/>
      <c r="M112" s="2"/>
      <c r="N112" s="2"/>
      <c r="O112" s="2" t="str">
        <f>IF(Tabelle_ExterneDaten_113[[#This Row],[TradeActionIdLU]]&lt;&gt;"",VLOOKUP(Tabelle_ExterneDaten_113[[#This Row],[TradeActionIdLU]],TradeActionIdLookup,2,FALSE),"")</f>
        <v/>
      </c>
      <c r="P112" s="2">
        <f>IF(Tabelle_ExterneDaten_113[[#This Row],[LegDataIdLU]]&lt;&gt;"",VLOOKUP(Tabelle_ExterneDaten_113[[#This Row],[LegDataIdLU]],LegDataIdLookup,2,FALSE),"")</f>
        <v>117</v>
      </c>
      <c r="Q112" s="2" t="str">
        <f>IF(Tabelle_ExterneDaten_113[[#This Row],[CalendarLU]]&lt;&gt;"",VLOOKUP(Tabelle_ExterneDaten_113[[#This Row],[CalendarLU]],CalendarLookup,2,FALSE),"")</f>
        <v>TARGET</v>
      </c>
      <c r="R112" s="2" t="str">
        <f>IF(Tabelle_ExterneDaten_113[[#This Row],[ConventionLU]]&lt;&gt;"",VLOOKUP(Tabelle_ExterneDaten_113[[#This Row],[ConventionLU]],ConventionLookup,2,FALSE),"")</f>
        <v>MF</v>
      </c>
      <c r="S112" s="2" t="str">
        <f>IF(Tabelle_ExterneDaten_113[[#This Row],[TermConventionLU]]&lt;&gt;"",VLOOKUP(Tabelle_ExterneDaten_113[[#This Row],[TermConventionLU]],TermConventionLookup,2,FALSE),"")</f>
        <v>MF</v>
      </c>
      <c r="T112" s="2" t="str">
        <f>IF(Tabelle_ExterneDaten_113[[#This Row],[RuleNameLU]]&lt;&gt;"",VLOOKUP(Tabelle_ExterneDaten_113[[#This Row],[RuleNameLU]],RuleNameLookup,2,FALSE),"")</f>
        <v>Backward</v>
      </c>
      <c r="U112" s="2" t="str">
        <f>IF(Tabelle_ExterneDaten_113[[#This Row],[EndOfMonthLU]]&lt;&gt;"",VLOOKUP(Tabelle_ExterneDaten_113[[#This Row],[EndOfMonthLU]],EndOfMonthLookup,2,FALSE),"")</f>
        <v/>
      </c>
    </row>
    <row r="113" spans="2:21" x14ac:dyDescent="0.25">
      <c r="B113" s="2">
        <v>111</v>
      </c>
      <c r="C113" s="2"/>
      <c r="D113" s="2" t="s">
        <v>314</v>
      </c>
      <c r="E113" s="2" t="s">
        <v>2057</v>
      </c>
      <c r="F113" s="2" t="s">
        <v>2058</v>
      </c>
      <c r="G113" s="2" t="s">
        <v>70</v>
      </c>
      <c r="H113" s="2" t="s">
        <v>155</v>
      </c>
      <c r="I113" s="2" t="s">
        <v>93</v>
      </c>
      <c r="J113" s="2" t="s">
        <v>93</v>
      </c>
      <c r="K113" s="2" t="s">
        <v>158</v>
      </c>
      <c r="L113" s="2"/>
      <c r="M113" s="2"/>
      <c r="N113" s="2"/>
      <c r="O113" s="2" t="str">
        <f>IF(Tabelle_ExterneDaten_113[[#This Row],[TradeActionIdLU]]&lt;&gt;"",VLOOKUP(Tabelle_ExterneDaten_113[[#This Row],[TradeActionIdLU]],TradeActionIdLookup,2,FALSE),"")</f>
        <v/>
      </c>
      <c r="P113" s="2">
        <f>IF(Tabelle_ExterneDaten_113[[#This Row],[LegDataIdLU]]&lt;&gt;"",VLOOKUP(Tabelle_ExterneDaten_113[[#This Row],[LegDataIdLU]],LegDataIdLookup,2,FALSE),"")</f>
        <v>118</v>
      </c>
      <c r="Q113" s="2" t="str">
        <f>IF(Tabelle_ExterneDaten_113[[#This Row],[CalendarLU]]&lt;&gt;"",VLOOKUP(Tabelle_ExterneDaten_113[[#This Row],[CalendarLU]],CalendarLookup,2,FALSE),"")</f>
        <v>TARGET</v>
      </c>
      <c r="R113" s="2" t="str">
        <f>IF(Tabelle_ExterneDaten_113[[#This Row],[ConventionLU]]&lt;&gt;"",VLOOKUP(Tabelle_ExterneDaten_113[[#This Row],[ConventionLU]],ConventionLookup,2,FALSE),"")</f>
        <v>F</v>
      </c>
      <c r="S113" s="2" t="str">
        <f>IF(Tabelle_ExterneDaten_113[[#This Row],[TermConventionLU]]&lt;&gt;"",VLOOKUP(Tabelle_ExterneDaten_113[[#This Row],[TermConventionLU]],TermConventionLookup,2,FALSE),"")</f>
        <v>F</v>
      </c>
      <c r="T113" s="2" t="str">
        <f>IF(Tabelle_ExterneDaten_113[[#This Row],[RuleNameLU]]&lt;&gt;"",VLOOKUP(Tabelle_ExterneDaten_113[[#This Row],[RuleNameLU]],RuleNameLookup,2,FALSE),"")</f>
        <v>Backward</v>
      </c>
      <c r="U113" s="2" t="str">
        <f>IF(Tabelle_ExterneDaten_113[[#This Row],[EndOfMonthLU]]&lt;&gt;"",VLOOKUP(Tabelle_ExterneDaten_113[[#This Row],[EndOfMonthLU]],EndOfMonthLookup,2,FALSE),"")</f>
        <v/>
      </c>
    </row>
    <row r="114" spans="2:21" x14ac:dyDescent="0.25">
      <c r="B114" s="2">
        <v>112</v>
      </c>
      <c r="C114" s="2"/>
      <c r="D114" s="2" t="s">
        <v>315</v>
      </c>
      <c r="E114" s="2" t="s">
        <v>2057</v>
      </c>
      <c r="F114" s="2" t="s">
        <v>2058</v>
      </c>
      <c r="G114" s="2" t="s">
        <v>171</v>
      </c>
      <c r="H114" s="2" t="s">
        <v>155</v>
      </c>
      <c r="I114" s="2" t="s">
        <v>95</v>
      </c>
      <c r="J114" s="2" t="s">
        <v>95</v>
      </c>
      <c r="K114" s="2" t="s">
        <v>158</v>
      </c>
      <c r="L114" s="2"/>
      <c r="M114" s="2"/>
      <c r="N114" s="2"/>
      <c r="O114" s="2" t="str">
        <f>IF(Tabelle_ExterneDaten_113[[#This Row],[TradeActionIdLU]]&lt;&gt;"",VLOOKUP(Tabelle_ExterneDaten_113[[#This Row],[TradeActionIdLU]],TradeActionIdLookup,2,FALSE),"")</f>
        <v/>
      </c>
      <c r="P114" s="2">
        <f>IF(Tabelle_ExterneDaten_113[[#This Row],[LegDataIdLU]]&lt;&gt;"",VLOOKUP(Tabelle_ExterneDaten_113[[#This Row],[LegDataIdLU]],LegDataIdLookup,2,FALSE),"")</f>
        <v>119</v>
      </c>
      <c r="Q114" s="2" t="str">
        <f>IF(Tabelle_ExterneDaten_113[[#This Row],[CalendarLU]]&lt;&gt;"",VLOOKUP(Tabelle_ExterneDaten_113[[#This Row],[CalendarLU]],CalendarLookup,2,FALSE),"")</f>
        <v>TARGET</v>
      </c>
      <c r="R114" s="2" t="str">
        <f>IF(Tabelle_ExterneDaten_113[[#This Row],[ConventionLU]]&lt;&gt;"",VLOOKUP(Tabelle_ExterneDaten_113[[#This Row],[ConventionLU]],ConventionLookup,2,FALSE),"")</f>
        <v>MF</v>
      </c>
      <c r="S114" s="2" t="str">
        <f>IF(Tabelle_ExterneDaten_113[[#This Row],[TermConventionLU]]&lt;&gt;"",VLOOKUP(Tabelle_ExterneDaten_113[[#This Row],[TermConventionLU]],TermConventionLookup,2,FALSE),"")</f>
        <v>MF</v>
      </c>
      <c r="T114" s="2" t="str">
        <f>IF(Tabelle_ExterneDaten_113[[#This Row],[RuleNameLU]]&lt;&gt;"",VLOOKUP(Tabelle_ExterneDaten_113[[#This Row],[RuleNameLU]],RuleNameLookup,2,FALSE),"")</f>
        <v>Backward</v>
      </c>
      <c r="U114" s="2" t="str">
        <f>IF(Tabelle_ExterneDaten_113[[#This Row],[EndOfMonthLU]]&lt;&gt;"",VLOOKUP(Tabelle_ExterneDaten_113[[#This Row],[EndOfMonthLU]],EndOfMonthLookup,2,FALSE),"")</f>
        <v/>
      </c>
    </row>
    <row r="115" spans="2:21" x14ac:dyDescent="0.25">
      <c r="B115" s="2">
        <v>113</v>
      </c>
      <c r="C115" s="2"/>
      <c r="D115" s="2" t="s">
        <v>316</v>
      </c>
      <c r="E115" s="2" t="s">
        <v>2057</v>
      </c>
      <c r="F115" s="2" t="s">
        <v>2058</v>
      </c>
      <c r="G115" s="2" t="s">
        <v>70</v>
      </c>
      <c r="H115" s="2" t="s">
        <v>155</v>
      </c>
      <c r="I115" s="2" t="s">
        <v>93</v>
      </c>
      <c r="J115" s="2" t="s">
        <v>93</v>
      </c>
      <c r="K115" s="2" t="s">
        <v>158</v>
      </c>
      <c r="L115" s="2"/>
      <c r="M115" s="2"/>
      <c r="N115" s="2"/>
      <c r="O115" s="2" t="str">
        <f>IF(Tabelle_ExterneDaten_113[[#This Row],[TradeActionIdLU]]&lt;&gt;"",VLOOKUP(Tabelle_ExterneDaten_113[[#This Row],[TradeActionIdLU]],TradeActionIdLookup,2,FALSE),"")</f>
        <v/>
      </c>
      <c r="P115" s="2">
        <f>IF(Tabelle_ExterneDaten_113[[#This Row],[LegDataIdLU]]&lt;&gt;"",VLOOKUP(Tabelle_ExterneDaten_113[[#This Row],[LegDataIdLU]],LegDataIdLookup,2,FALSE),"")</f>
        <v>120</v>
      </c>
      <c r="Q115" s="2" t="str">
        <f>IF(Tabelle_ExterneDaten_113[[#This Row],[CalendarLU]]&lt;&gt;"",VLOOKUP(Tabelle_ExterneDaten_113[[#This Row],[CalendarLU]],CalendarLookup,2,FALSE),"")</f>
        <v>TARGET</v>
      </c>
      <c r="R115" s="2" t="str">
        <f>IF(Tabelle_ExterneDaten_113[[#This Row],[ConventionLU]]&lt;&gt;"",VLOOKUP(Tabelle_ExterneDaten_113[[#This Row],[ConventionLU]],ConventionLookup,2,FALSE),"")</f>
        <v>F</v>
      </c>
      <c r="S115" s="2" t="str">
        <f>IF(Tabelle_ExterneDaten_113[[#This Row],[TermConventionLU]]&lt;&gt;"",VLOOKUP(Tabelle_ExterneDaten_113[[#This Row],[TermConventionLU]],TermConventionLookup,2,FALSE),"")</f>
        <v>F</v>
      </c>
      <c r="T115" s="2" t="str">
        <f>IF(Tabelle_ExterneDaten_113[[#This Row],[RuleNameLU]]&lt;&gt;"",VLOOKUP(Tabelle_ExterneDaten_113[[#This Row],[RuleNameLU]],RuleNameLookup,2,FALSE),"")</f>
        <v>Backward</v>
      </c>
      <c r="U115" s="2" t="str">
        <f>IF(Tabelle_ExterneDaten_113[[#This Row],[EndOfMonthLU]]&lt;&gt;"",VLOOKUP(Tabelle_ExterneDaten_113[[#This Row],[EndOfMonthLU]],EndOfMonthLookup,2,FALSE),"")</f>
        <v/>
      </c>
    </row>
    <row r="116" spans="2:21" x14ac:dyDescent="0.25">
      <c r="B116" s="2">
        <v>114</v>
      </c>
      <c r="C116" s="2"/>
      <c r="D116" s="2" t="s">
        <v>295</v>
      </c>
      <c r="E116" s="2" t="s">
        <v>2059</v>
      </c>
      <c r="F116" s="2" t="s">
        <v>2060</v>
      </c>
      <c r="G116" s="2" t="s">
        <v>70</v>
      </c>
      <c r="H116" s="2" t="s">
        <v>155</v>
      </c>
      <c r="I116" s="2" t="s">
        <v>97</v>
      </c>
      <c r="J116" s="2" t="s">
        <v>97</v>
      </c>
      <c r="K116" s="2" t="s">
        <v>158</v>
      </c>
      <c r="L116" s="2"/>
      <c r="M116" s="2"/>
      <c r="N116" s="2"/>
      <c r="O116" s="2" t="str">
        <f>IF(Tabelle_ExterneDaten_113[[#This Row],[TradeActionIdLU]]&lt;&gt;"",VLOOKUP(Tabelle_ExterneDaten_113[[#This Row],[TradeActionIdLU]],TradeActionIdLookup,2,FALSE),"")</f>
        <v/>
      </c>
      <c r="P116" s="2">
        <f>IF(Tabelle_ExterneDaten_113[[#This Row],[LegDataIdLU]]&lt;&gt;"",VLOOKUP(Tabelle_ExterneDaten_113[[#This Row],[LegDataIdLU]],LegDataIdLookup,2,FALSE),"")</f>
        <v>121</v>
      </c>
      <c r="Q116" s="2" t="str">
        <f>IF(Tabelle_ExterneDaten_113[[#This Row],[CalendarLU]]&lt;&gt;"",VLOOKUP(Tabelle_ExterneDaten_113[[#This Row],[CalendarLU]],CalendarLookup,2,FALSE),"")</f>
        <v>TARGET</v>
      </c>
      <c r="R116" s="2" t="str">
        <f>IF(Tabelle_ExterneDaten_113[[#This Row],[ConventionLU]]&lt;&gt;"",VLOOKUP(Tabelle_ExterneDaten_113[[#This Row],[ConventionLU]],ConventionLookup,2,FALSE),"")</f>
        <v>Unadjusted</v>
      </c>
      <c r="S116" s="2" t="str">
        <f>IF(Tabelle_ExterneDaten_113[[#This Row],[TermConventionLU]]&lt;&gt;"",VLOOKUP(Tabelle_ExterneDaten_113[[#This Row],[TermConventionLU]],TermConventionLookup,2,FALSE),"")</f>
        <v>Unadjusted</v>
      </c>
      <c r="T116" s="2" t="str">
        <f>IF(Tabelle_ExterneDaten_113[[#This Row],[RuleNameLU]]&lt;&gt;"",VLOOKUP(Tabelle_ExterneDaten_113[[#This Row],[RuleNameLU]],RuleNameLookup,2,FALSE),"")</f>
        <v>Backward</v>
      </c>
      <c r="U116" s="2" t="str">
        <f>IF(Tabelle_ExterneDaten_113[[#This Row],[EndOfMonthLU]]&lt;&gt;"",VLOOKUP(Tabelle_ExterneDaten_113[[#This Row],[EndOfMonthLU]],EndOfMonthLookup,2,FALSE),"")</f>
        <v/>
      </c>
    </row>
    <row r="117" spans="2:21" x14ac:dyDescent="0.25">
      <c r="B117" s="2">
        <v>115</v>
      </c>
      <c r="C117" s="2"/>
      <c r="D117" s="2" t="s">
        <v>296</v>
      </c>
      <c r="E117" s="2" t="s">
        <v>2059</v>
      </c>
      <c r="F117" s="2" t="s">
        <v>2060</v>
      </c>
      <c r="G117" s="2" t="s">
        <v>170</v>
      </c>
      <c r="H117" s="2" t="s">
        <v>155</v>
      </c>
      <c r="I117" s="2" t="s">
        <v>95</v>
      </c>
      <c r="J117" s="2" t="s">
        <v>95</v>
      </c>
      <c r="K117" s="2" t="s">
        <v>158</v>
      </c>
      <c r="L117" s="2"/>
      <c r="M117" s="2"/>
      <c r="N117" s="2"/>
      <c r="O117" s="2" t="str">
        <f>IF(Tabelle_ExterneDaten_113[[#This Row],[TradeActionIdLU]]&lt;&gt;"",VLOOKUP(Tabelle_ExterneDaten_113[[#This Row],[TradeActionIdLU]],TradeActionIdLookup,2,FALSE),"")</f>
        <v/>
      </c>
      <c r="P117" s="2">
        <f>IF(Tabelle_ExterneDaten_113[[#This Row],[LegDataIdLU]]&lt;&gt;"",VLOOKUP(Tabelle_ExterneDaten_113[[#This Row],[LegDataIdLU]],LegDataIdLookup,2,FALSE),"")</f>
        <v>122</v>
      </c>
      <c r="Q117" s="2" t="str">
        <f>IF(Tabelle_ExterneDaten_113[[#This Row],[CalendarLU]]&lt;&gt;"",VLOOKUP(Tabelle_ExterneDaten_113[[#This Row],[CalendarLU]],CalendarLookup,2,FALSE),"")</f>
        <v>TARGET</v>
      </c>
      <c r="R117" s="2" t="str">
        <f>IF(Tabelle_ExterneDaten_113[[#This Row],[ConventionLU]]&lt;&gt;"",VLOOKUP(Tabelle_ExterneDaten_113[[#This Row],[ConventionLU]],ConventionLookup,2,FALSE),"")</f>
        <v>MF</v>
      </c>
      <c r="S117" s="2" t="str">
        <f>IF(Tabelle_ExterneDaten_113[[#This Row],[TermConventionLU]]&lt;&gt;"",VLOOKUP(Tabelle_ExterneDaten_113[[#This Row],[TermConventionLU]],TermConventionLookup,2,FALSE),"")</f>
        <v>MF</v>
      </c>
      <c r="T117" s="2" t="str">
        <f>IF(Tabelle_ExterneDaten_113[[#This Row],[RuleNameLU]]&lt;&gt;"",VLOOKUP(Tabelle_ExterneDaten_113[[#This Row],[RuleNameLU]],RuleNameLookup,2,FALSE),"")</f>
        <v>Backward</v>
      </c>
      <c r="U117" s="2" t="str">
        <f>IF(Tabelle_ExterneDaten_113[[#This Row],[EndOfMonthLU]]&lt;&gt;"",VLOOKUP(Tabelle_ExterneDaten_113[[#This Row],[EndOfMonthLU]],EndOfMonthLookup,2,FALSE),"")</f>
        <v/>
      </c>
    </row>
    <row r="118" spans="2:21" x14ac:dyDescent="0.25">
      <c r="B118" s="2">
        <v>116</v>
      </c>
      <c r="C118" s="2"/>
      <c r="D118" s="2" t="s">
        <v>329</v>
      </c>
      <c r="E118" s="2" t="s">
        <v>2061</v>
      </c>
      <c r="F118" s="2" t="s">
        <v>2062</v>
      </c>
      <c r="G118" s="2" t="s">
        <v>70</v>
      </c>
      <c r="H118" s="2" t="s">
        <v>1970</v>
      </c>
      <c r="I118" s="2" t="s">
        <v>97</v>
      </c>
      <c r="J118" s="2" t="s">
        <v>97</v>
      </c>
      <c r="K118" s="2" t="s">
        <v>158</v>
      </c>
      <c r="L118" s="2"/>
      <c r="M118" s="2"/>
      <c r="N118" s="2"/>
      <c r="O118" s="2" t="str">
        <f>IF(Tabelle_ExterneDaten_113[[#This Row],[TradeActionIdLU]]&lt;&gt;"",VLOOKUP(Tabelle_ExterneDaten_113[[#This Row],[TradeActionIdLU]],TradeActionIdLookup,2,FALSE),"")</f>
        <v/>
      </c>
      <c r="P118" s="2">
        <f>IF(Tabelle_ExterneDaten_113[[#This Row],[LegDataIdLU]]&lt;&gt;"",VLOOKUP(Tabelle_ExterneDaten_113[[#This Row],[LegDataIdLU]],LegDataIdLookup,2,FALSE),"")</f>
        <v>123</v>
      </c>
      <c r="Q118" s="2" t="str">
        <f>IF(Tabelle_ExterneDaten_113[[#This Row],[CalendarLU]]&lt;&gt;"",VLOOKUP(Tabelle_ExterneDaten_113[[#This Row],[CalendarLU]],CalendarLookup,2,FALSE),"")</f>
        <v>TARGET,US</v>
      </c>
      <c r="R118" s="2" t="str">
        <f>IF(Tabelle_ExterneDaten_113[[#This Row],[ConventionLU]]&lt;&gt;"",VLOOKUP(Tabelle_ExterneDaten_113[[#This Row],[ConventionLU]],ConventionLookup,2,FALSE),"")</f>
        <v>Unadjusted</v>
      </c>
      <c r="S118" s="2" t="str">
        <f>IF(Tabelle_ExterneDaten_113[[#This Row],[TermConventionLU]]&lt;&gt;"",VLOOKUP(Tabelle_ExterneDaten_113[[#This Row],[TermConventionLU]],TermConventionLookup,2,FALSE),"")</f>
        <v>Unadjusted</v>
      </c>
      <c r="T118" s="2" t="str">
        <f>IF(Tabelle_ExterneDaten_113[[#This Row],[RuleNameLU]]&lt;&gt;"",VLOOKUP(Tabelle_ExterneDaten_113[[#This Row],[RuleNameLU]],RuleNameLookup,2,FALSE),"")</f>
        <v>Backward</v>
      </c>
      <c r="U118" s="2" t="str">
        <f>IF(Tabelle_ExterneDaten_113[[#This Row],[EndOfMonthLU]]&lt;&gt;"",VLOOKUP(Tabelle_ExterneDaten_113[[#This Row],[EndOfMonthLU]],EndOfMonthLookup,2,FALSE),"")</f>
        <v/>
      </c>
    </row>
    <row r="119" spans="2:21" x14ac:dyDescent="0.25">
      <c r="B119" s="2">
        <v>117</v>
      </c>
      <c r="C119" s="2"/>
      <c r="D119" s="2" t="s">
        <v>330</v>
      </c>
      <c r="E119" s="2" t="s">
        <v>2061</v>
      </c>
      <c r="F119" s="2" t="s">
        <v>2062</v>
      </c>
      <c r="G119" s="2" t="s">
        <v>70</v>
      </c>
      <c r="H119" s="2" t="s">
        <v>1970</v>
      </c>
      <c r="I119" s="2" t="s">
        <v>97</v>
      </c>
      <c r="J119" s="2" t="s">
        <v>97</v>
      </c>
      <c r="K119" s="2" t="s">
        <v>158</v>
      </c>
      <c r="L119" s="2"/>
      <c r="M119" s="2"/>
      <c r="N119" s="2"/>
      <c r="O119" s="2" t="str">
        <f>IF(Tabelle_ExterneDaten_113[[#This Row],[TradeActionIdLU]]&lt;&gt;"",VLOOKUP(Tabelle_ExterneDaten_113[[#This Row],[TradeActionIdLU]],TradeActionIdLookup,2,FALSE),"")</f>
        <v/>
      </c>
      <c r="P119" s="2">
        <f>IF(Tabelle_ExterneDaten_113[[#This Row],[LegDataIdLU]]&lt;&gt;"",VLOOKUP(Tabelle_ExterneDaten_113[[#This Row],[LegDataIdLU]],LegDataIdLookup,2,FALSE),"")</f>
        <v>124</v>
      </c>
      <c r="Q119" s="2" t="str">
        <f>IF(Tabelle_ExterneDaten_113[[#This Row],[CalendarLU]]&lt;&gt;"",VLOOKUP(Tabelle_ExterneDaten_113[[#This Row],[CalendarLU]],CalendarLookup,2,FALSE),"")</f>
        <v>TARGET,US</v>
      </c>
      <c r="R119" s="2" t="str">
        <f>IF(Tabelle_ExterneDaten_113[[#This Row],[ConventionLU]]&lt;&gt;"",VLOOKUP(Tabelle_ExterneDaten_113[[#This Row],[ConventionLU]],ConventionLookup,2,FALSE),"")</f>
        <v>Unadjusted</v>
      </c>
      <c r="S119" s="2" t="str">
        <f>IF(Tabelle_ExterneDaten_113[[#This Row],[TermConventionLU]]&lt;&gt;"",VLOOKUP(Tabelle_ExterneDaten_113[[#This Row],[TermConventionLU]],TermConventionLookup,2,FALSE),"")</f>
        <v>Unadjusted</v>
      </c>
      <c r="T119" s="2" t="str">
        <f>IF(Tabelle_ExterneDaten_113[[#This Row],[RuleNameLU]]&lt;&gt;"",VLOOKUP(Tabelle_ExterneDaten_113[[#This Row],[RuleNameLU]],RuleNameLookup,2,FALSE),"")</f>
        <v>Backward</v>
      </c>
      <c r="U119" s="2" t="str">
        <f>IF(Tabelle_ExterneDaten_113[[#This Row],[EndOfMonthLU]]&lt;&gt;"",VLOOKUP(Tabelle_ExterneDaten_113[[#This Row],[EndOfMonthLU]],EndOfMonthLookup,2,FALSE),"")</f>
        <v/>
      </c>
    </row>
  </sheetData>
  <dataValidations count="7">
    <dataValidation type="list" allowBlank="1" showInputMessage="1" showErrorMessage="1" sqref="C2:C119">
      <formula1>OFFSET(TradeActionIdLookup,0,0,,1)</formula1>
    </dataValidation>
    <dataValidation type="list" allowBlank="1" showInputMessage="1" showErrorMessage="1" sqref="D2:D119">
      <formula1>OFFSET(LegDataIdLookup,0,0,,1)</formula1>
    </dataValidation>
    <dataValidation type="list" allowBlank="1" showInputMessage="1" showErrorMessage="1" sqref="H2:H119">
      <formula1>OFFSET(CalendarLookup,0,0,,1)</formula1>
    </dataValidation>
    <dataValidation type="list" allowBlank="1" showInputMessage="1" showErrorMessage="1" sqref="I2:I119">
      <formula1>OFFSET(ConventionLookup,0,0,,1)</formula1>
    </dataValidation>
    <dataValidation type="list" allowBlank="1" showInputMessage="1" showErrorMessage="1" sqref="J2:J119">
      <formula1>OFFSET(TermConventionLookup,0,0,,1)</formula1>
    </dataValidation>
    <dataValidation type="list" allowBlank="1" showInputMessage="1" showErrorMessage="1" sqref="K2:K119">
      <formula1>OFFSET(RuleNameLookup,0,0,,1)</formula1>
    </dataValidation>
    <dataValidation type="list" allowBlank="1" showInputMessage="1" showErrorMessage="1" sqref="L2:L119">
      <formula1>OFFSET(EndOfMonthLookup,0,0,,1)</formula1>
    </dataValidation>
  </dataValidations>
  <pageMargins left="0.7" right="0.7" top="0.78740157499999996" bottom="0.78740157499999996"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tr">
        <f>_xll.DBListFetch(B1,"",TradeIdLookup)</f>
        <v>Env:Dev, (last result:)Retrieved 77 records from: SELECT T1.TradeType+':'+T1.Id TradeId, T1.Id FROM ORE.dbo.PortfolioTrades T1 ORDER BY TradeId</v>
      </c>
      <c r="B1" s="1" t="s">
        <v>17</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workbookViewId="0"/>
  </sheetViews>
  <sheetFormatPr baseColWidth="10" defaultRowHeight="15" x14ac:dyDescent="0.25"/>
  <sheetData>
    <row r="1" spans="1:14" x14ac:dyDescent="0.25">
      <c r="A1" t="str">
        <f>_xll.DBListFetch(B1,"",TradeIdLookup)</f>
        <v>Env:Dev, (last result:)Retrieved 77 records from: SELECT T1.TradeType+':'+T1.Id TradeId, T1.Id FROM ORE.dbo.PortfolioTrades T1 ORDER BY TradeId</v>
      </c>
      <c r="B1" s="1" t="s">
        <v>17</v>
      </c>
      <c r="C1" t="str">
        <f>_xll.DBListFetch(D1,"",OptionDataLongShortLookup)</f>
        <v>Env:Dev, (last result:)Retrieved 2 records from: SELECT T1.value OptionDataLongShort,T1.value FROM ORE.dbo.TypesLongShort T1 ORDER BY value</v>
      </c>
      <c r="D1" s="1" t="s">
        <v>178</v>
      </c>
      <c r="E1" t="str">
        <f>_xll.DBListFetch(F1,"",OptionDataOptionTypeLookup)</f>
        <v>Env:Dev, (last result:)Retrieved 2 records from: SELECT T1.value OptionDataOptionType,T1.value FROM ORE.dbo.TypesOptionType T1 ORDER BY value</v>
      </c>
      <c r="F1" s="1" t="s">
        <v>179</v>
      </c>
      <c r="G1" t="str">
        <f>_xll.DBListFetch(H1,"",OptionDataStyleLookup)</f>
        <v>Env:Dev, (last result:)Retrieved 3 records from: SELECT T1.value OptionDataStyle,T1.value FROM ORE.dbo.TypesOptionStyle T1 ORDER BY value</v>
      </c>
      <c r="H1" s="1" t="s">
        <v>180</v>
      </c>
      <c r="I1" t="str">
        <f>_xll.DBListFetch(J1,"",OptionDataSettlementLookup)</f>
        <v>Env:Dev, (last result:)Retrieved 2 records from: SELECT T1.value OptionDataSettlement,T1.value FROM ORE.dbo.TypesOptionSettlement T1 ORDER BY value</v>
      </c>
      <c r="J1" s="1" t="s">
        <v>38</v>
      </c>
      <c r="K1" t="str">
        <f>_xll.DBListFetch(L1,"",OptionDataPayOffAtExpiryLookup)</f>
        <v>Env:Dev, (last result:)Retrieved 8 records from: SELECT T1.value OptionDataPayOffAtExpiry,T1.value FROM ORE.dbo.TypesBool T1 ORDER BY value</v>
      </c>
      <c r="L1" s="1" t="s">
        <v>39</v>
      </c>
      <c r="M1" t="str">
        <f>_xll.DBListFetch(N1,"",OptionDataPremiumCurrencyLookup)</f>
        <v>Env:Dev, (last result:)Retrieved 64 records from: SELECT T1.value OptionDataPremiumCurrency,T1.value FROM ORE.dbo.TypesCurrencyCode T1 ORDER BY value</v>
      </c>
      <c r="N1" s="1" t="s">
        <v>181</v>
      </c>
    </row>
    <row r="2" spans="1:14" x14ac:dyDescent="0.25">
      <c r="C2" t="s">
        <v>564</v>
      </c>
      <c r="D2" t="s">
        <v>564</v>
      </c>
      <c r="E2" t="s">
        <v>566</v>
      </c>
      <c r="F2" t="s">
        <v>566</v>
      </c>
      <c r="G2" t="s">
        <v>568</v>
      </c>
      <c r="H2" t="s">
        <v>568</v>
      </c>
      <c r="I2" t="s">
        <v>571</v>
      </c>
      <c r="J2" t="s">
        <v>571</v>
      </c>
      <c r="K2" t="s">
        <v>573</v>
      </c>
      <c r="L2" t="s">
        <v>573</v>
      </c>
      <c r="M2" t="s">
        <v>339</v>
      </c>
      <c r="N2" t="s">
        <v>339</v>
      </c>
    </row>
    <row r="3" spans="1:14" x14ac:dyDescent="0.25">
      <c r="C3" t="s">
        <v>565</v>
      </c>
      <c r="D3" t="s">
        <v>565</v>
      </c>
      <c r="E3" t="s">
        <v>567</v>
      </c>
      <c r="F3" t="s">
        <v>567</v>
      </c>
      <c r="G3" t="s">
        <v>569</v>
      </c>
      <c r="H3" t="s">
        <v>569</v>
      </c>
      <c r="I3" t="s">
        <v>572</v>
      </c>
      <c r="J3" t="s">
        <v>572</v>
      </c>
      <c r="K3" t="s">
        <v>574</v>
      </c>
      <c r="L3" t="s">
        <v>574</v>
      </c>
      <c r="M3" t="s">
        <v>340</v>
      </c>
      <c r="N3" t="s">
        <v>340</v>
      </c>
    </row>
    <row r="4" spans="1:14" x14ac:dyDescent="0.25">
      <c r="G4" t="s">
        <v>570</v>
      </c>
      <c r="H4" t="s">
        <v>570</v>
      </c>
      <c r="K4" t="s">
        <v>42</v>
      </c>
      <c r="L4" t="s">
        <v>42</v>
      </c>
      <c r="M4" t="s">
        <v>341</v>
      </c>
      <c r="N4" t="s">
        <v>341</v>
      </c>
    </row>
    <row r="5" spans="1:14" x14ac:dyDescent="0.25">
      <c r="K5" t="s">
        <v>575</v>
      </c>
      <c r="L5" t="s">
        <v>575</v>
      </c>
      <c r="M5" t="s">
        <v>342</v>
      </c>
      <c r="N5" t="s">
        <v>342</v>
      </c>
    </row>
    <row r="6" spans="1:14" x14ac:dyDescent="0.25">
      <c r="K6" t="s">
        <v>576</v>
      </c>
      <c r="L6" t="s">
        <v>576</v>
      </c>
      <c r="M6" t="s">
        <v>343</v>
      </c>
      <c r="N6" t="s">
        <v>343</v>
      </c>
    </row>
    <row r="7" spans="1:14" x14ac:dyDescent="0.25">
      <c r="K7" t="s">
        <v>43</v>
      </c>
      <c r="L7" t="s">
        <v>43</v>
      </c>
      <c r="M7" t="s">
        <v>344</v>
      </c>
      <c r="N7" t="s">
        <v>344</v>
      </c>
    </row>
    <row r="8" spans="1:14" x14ac:dyDescent="0.25">
      <c r="K8" t="s">
        <v>577</v>
      </c>
      <c r="L8" t="s">
        <v>577</v>
      </c>
      <c r="M8" t="s">
        <v>345</v>
      </c>
      <c r="N8" t="s">
        <v>345</v>
      </c>
    </row>
    <row r="9" spans="1:14" x14ac:dyDescent="0.25">
      <c r="K9" t="s">
        <v>578</v>
      </c>
      <c r="L9" t="s">
        <v>578</v>
      </c>
      <c r="M9" t="s">
        <v>346</v>
      </c>
      <c r="N9" t="s">
        <v>346</v>
      </c>
    </row>
    <row r="10" spans="1:14" x14ac:dyDescent="0.25">
      <c r="M10" t="s">
        <v>347</v>
      </c>
      <c r="N10" t="s">
        <v>347</v>
      </c>
    </row>
    <row r="11" spans="1:14" x14ac:dyDescent="0.25">
      <c r="M11" t="s">
        <v>348</v>
      </c>
      <c r="N11" t="s">
        <v>348</v>
      </c>
    </row>
    <row r="12" spans="1:14" x14ac:dyDescent="0.25">
      <c r="M12" t="s">
        <v>349</v>
      </c>
      <c r="N12" t="s">
        <v>349</v>
      </c>
    </row>
    <row r="13" spans="1:14" x14ac:dyDescent="0.25">
      <c r="M13" t="s">
        <v>350</v>
      </c>
      <c r="N13" t="s">
        <v>350</v>
      </c>
    </row>
    <row r="14" spans="1:14" x14ac:dyDescent="0.25">
      <c r="M14" t="s">
        <v>351</v>
      </c>
      <c r="N14" t="s">
        <v>351</v>
      </c>
    </row>
    <row r="15" spans="1:14" x14ac:dyDescent="0.25">
      <c r="M15" t="s">
        <v>352</v>
      </c>
      <c r="N15" t="s">
        <v>352</v>
      </c>
    </row>
    <row r="16" spans="1:14" x14ac:dyDescent="0.25">
      <c r="M16" t="s">
        <v>353</v>
      </c>
      <c r="N16" t="s">
        <v>353</v>
      </c>
    </row>
    <row r="17" spans="13:14" x14ac:dyDescent="0.25">
      <c r="M17" t="s">
        <v>354</v>
      </c>
      <c r="N17" t="s">
        <v>354</v>
      </c>
    </row>
    <row r="18" spans="13:14" x14ac:dyDescent="0.25">
      <c r="M18" t="s">
        <v>355</v>
      </c>
      <c r="N18" t="s">
        <v>355</v>
      </c>
    </row>
    <row r="19" spans="13:14" x14ac:dyDescent="0.25">
      <c r="M19" t="s">
        <v>356</v>
      </c>
      <c r="N19" t="s">
        <v>356</v>
      </c>
    </row>
    <row r="20" spans="13:14" x14ac:dyDescent="0.25">
      <c r="M20" t="s">
        <v>357</v>
      </c>
      <c r="N20" t="s">
        <v>357</v>
      </c>
    </row>
    <row r="21" spans="13:14" x14ac:dyDescent="0.25">
      <c r="M21" t="s">
        <v>21</v>
      </c>
      <c r="N21" t="s">
        <v>21</v>
      </c>
    </row>
    <row r="22" spans="13:14" x14ac:dyDescent="0.25">
      <c r="M22" t="s">
        <v>358</v>
      </c>
      <c r="N22" t="s">
        <v>358</v>
      </c>
    </row>
    <row r="23" spans="13:14" x14ac:dyDescent="0.25">
      <c r="M23" t="s">
        <v>359</v>
      </c>
      <c r="N23" t="s">
        <v>359</v>
      </c>
    </row>
    <row r="24" spans="13:14" x14ac:dyDescent="0.25">
      <c r="M24" t="s">
        <v>22</v>
      </c>
      <c r="N24" t="s">
        <v>22</v>
      </c>
    </row>
    <row r="25" spans="13:14" x14ac:dyDescent="0.25">
      <c r="M25" t="s">
        <v>360</v>
      </c>
      <c r="N25" t="s">
        <v>360</v>
      </c>
    </row>
    <row r="26" spans="13:14" x14ac:dyDescent="0.25">
      <c r="M26" t="s">
        <v>361</v>
      </c>
      <c r="N26" t="s">
        <v>361</v>
      </c>
    </row>
    <row r="27" spans="13:14" x14ac:dyDescent="0.25">
      <c r="M27" t="s">
        <v>362</v>
      </c>
      <c r="N27" t="s">
        <v>362</v>
      </c>
    </row>
    <row r="28" spans="13:14" x14ac:dyDescent="0.25">
      <c r="M28" t="s">
        <v>363</v>
      </c>
      <c r="N28" t="s">
        <v>363</v>
      </c>
    </row>
    <row r="29" spans="13:14" x14ac:dyDescent="0.25">
      <c r="M29" t="s">
        <v>364</v>
      </c>
      <c r="N29" t="s">
        <v>364</v>
      </c>
    </row>
    <row r="30" spans="13:14" x14ac:dyDescent="0.25">
      <c r="M30" t="s">
        <v>365</v>
      </c>
      <c r="N30" t="s">
        <v>365</v>
      </c>
    </row>
    <row r="31" spans="13:14" x14ac:dyDescent="0.25">
      <c r="M31" t="s">
        <v>366</v>
      </c>
      <c r="N31" t="s">
        <v>366</v>
      </c>
    </row>
    <row r="32" spans="13:14" x14ac:dyDescent="0.25">
      <c r="M32" t="s">
        <v>367</v>
      </c>
      <c r="N32" t="s">
        <v>367</v>
      </c>
    </row>
    <row r="33" spans="13:14" x14ac:dyDescent="0.25">
      <c r="M33" t="s">
        <v>368</v>
      </c>
      <c r="N33" t="s">
        <v>368</v>
      </c>
    </row>
    <row r="34" spans="13:14" x14ac:dyDescent="0.25">
      <c r="M34" t="s">
        <v>369</v>
      </c>
      <c r="N34" t="s">
        <v>369</v>
      </c>
    </row>
    <row r="35" spans="13:14" x14ac:dyDescent="0.25">
      <c r="M35" t="s">
        <v>370</v>
      </c>
      <c r="N35" t="s">
        <v>370</v>
      </c>
    </row>
    <row r="36" spans="13:14" x14ac:dyDescent="0.25">
      <c r="M36" t="s">
        <v>371</v>
      </c>
      <c r="N36" t="s">
        <v>371</v>
      </c>
    </row>
    <row r="37" spans="13:14" x14ac:dyDescent="0.25">
      <c r="M37" t="s">
        <v>372</v>
      </c>
      <c r="N37" t="s">
        <v>372</v>
      </c>
    </row>
    <row r="38" spans="13:14" x14ac:dyDescent="0.25">
      <c r="M38" t="s">
        <v>373</v>
      </c>
      <c r="N38" t="s">
        <v>373</v>
      </c>
    </row>
    <row r="39" spans="13:14" x14ac:dyDescent="0.25">
      <c r="M39" t="s">
        <v>374</v>
      </c>
      <c r="N39" t="s">
        <v>374</v>
      </c>
    </row>
    <row r="40" spans="13:14" x14ac:dyDescent="0.25">
      <c r="M40" t="s">
        <v>375</v>
      </c>
      <c r="N40" t="s">
        <v>375</v>
      </c>
    </row>
    <row r="41" spans="13:14" x14ac:dyDescent="0.25">
      <c r="M41" t="s">
        <v>376</v>
      </c>
      <c r="N41" t="s">
        <v>376</v>
      </c>
    </row>
    <row r="42" spans="13:14" x14ac:dyDescent="0.25">
      <c r="M42" t="s">
        <v>377</v>
      </c>
      <c r="N42" t="s">
        <v>377</v>
      </c>
    </row>
    <row r="43" spans="13:14" x14ac:dyDescent="0.25">
      <c r="M43" t="s">
        <v>378</v>
      </c>
      <c r="N43" t="s">
        <v>378</v>
      </c>
    </row>
    <row r="44" spans="13:14" x14ac:dyDescent="0.25">
      <c r="M44" t="s">
        <v>379</v>
      </c>
      <c r="N44" t="s">
        <v>379</v>
      </c>
    </row>
    <row r="45" spans="13:14" x14ac:dyDescent="0.25">
      <c r="M45" t="s">
        <v>380</v>
      </c>
      <c r="N45" t="s">
        <v>380</v>
      </c>
    </row>
    <row r="46" spans="13:14" x14ac:dyDescent="0.25">
      <c r="M46" t="s">
        <v>381</v>
      </c>
      <c r="N46" t="s">
        <v>381</v>
      </c>
    </row>
    <row r="47" spans="13:14" x14ac:dyDescent="0.25">
      <c r="M47" t="s">
        <v>382</v>
      </c>
      <c r="N47" t="s">
        <v>382</v>
      </c>
    </row>
    <row r="48" spans="13:14" x14ac:dyDescent="0.25">
      <c r="M48" t="s">
        <v>383</v>
      </c>
      <c r="N48" t="s">
        <v>383</v>
      </c>
    </row>
    <row r="49" spans="13:14" x14ac:dyDescent="0.25">
      <c r="M49" t="s">
        <v>384</v>
      </c>
      <c r="N49" t="s">
        <v>384</v>
      </c>
    </row>
    <row r="50" spans="13:14" x14ac:dyDescent="0.25">
      <c r="M50" t="s">
        <v>385</v>
      </c>
      <c r="N50" t="s">
        <v>385</v>
      </c>
    </row>
    <row r="51" spans="13:14" x14ac:dyDescent="0.25">
      <c r="M51" t="s">
        <v>386</v>
      </c>
      <c r="N51" t="s">
        <v>386</v>
      </c>
    </row>
    <row r="52" spans="13:14" x14ac:dyDescent="0.25">
      <c r="M52" t="s">
        <v>387</v>
      </c>
      <c r="N52" t="s">
        <v>387</v>
      </c>
    </row>
    <row r="53" spans="13:14" x14ac:dyDescent="0.25">
      <c r="M53" t="s">
        <v>388</v>
      </c>
      <c r="N53" t="s">
        <v>388</v>
      </c>
    </row>
    <row r="54" spans="13:14" x14ac:dyDescent="0.25">
      <c r="M54" t="s">
        <v>389</v>
      </c>
      <c r="N54" t="s">
        <v>389</v>
      </c>
    </row>
    <row r="55" spans="13:14" x14ac:dyDescent="0.25">
      <c r="M55" t="s">
        <v>390</v>
      </c>
      <c r="N55" t="s">
        <v>390</v>
      </c>
    </row>
    <row r="56" spans="13:14" x14ac:dyDescent="0.25">
      <c r="M56" t="s">
        <v>391</v>
      </c>
      <c r="N56" t="s">
        <v>391</v>
      </c>
    </row>
    <row r="57" spans="13:14" x14ac:dyDescent="0.25">
      <c r="M57" t="s">
        <v>392</v>
      </c>
      <c r="N57" t="s">
        <v>392</v>
      </c>
    </row>
    <row r="58" spans="13:14" x14ac:dyDescent="0.25">
      <c r="M58" t="s">
        <v>393</v>
      </c>
      <c r="N58" t="s">
        <v>393</v>
      </c>
    </row>
    <row r="59" spans="13:14" x14ac:dyDescent="0.25">
      <c r="M59" t="s">
        <v>394</v>
      </c>
      <c r="N59" t="s">
        <v>394</v>
      </c>
    </row>
    <row r="60" spans="13:14" x14ac:dyDescent="0.25">
      <c r="M60" t="s">
        <v>395</v>
      </c>
      <c r="N60" t="s">
        <v>395</v>
      </c>
    </row>
    <row r="61" spans="13:14" x14ac:dyDescent="0.25">
      <c r="M61" t="s">
        <v>396</v>
      </c>
      <c r="N61" t="s">
        <v>396</v>
      </c>
    </row>
    <row r="62" spans="13:14" x14ac:dyDescent="0.25">
      <c r="M62" t="s">
        <v>397</v>
      </c>
      <c r="N62" t="s">
        <v>397</v>
      </c>
    </row>
    <row r="63" spans="13:14" x14ac:dyDescent="0.25">
      <c r="M63" t="s">
        <v>23</v>
      </c>
      <c r="N63" t="s">
        <v>23</v>
      </c>
    </row>
    <row r="64" spans="13:14" x14ac:dyDescent="0.25">
      <c r="M64" t="s">
        <v>398</v>
      </c>
      <c r="N64" t="s">
        <v>398</v>
      </c>
    </row>
    <row r="65" spans="13:14" x14ac:dyDescent="0.25">
      <c r="M65" t="s">
        <v>399</v>
      </c>
      <c r="N65" t="s">
        <v>399</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1" max="11" width="35.7109375" hidden="1" customWidth="1"/>
    <col min="12" max="17" width="0" hidden="1" customWidth="1"/>
  </cols>
  <sheetData>
    <row r="1" spans="1:17" x14ac:dyDescent="0.25">
      <c r="A1" t="str">
        <f>_xll.DBSetQuery(A2,"",B1)</f>
        <v xml:space="preserve">Env:Dev, (last result:)Set OLEDB; ListObject to (bgQuery= False, ): 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
FROM ORE.dbo.PortfolioSwaptionData T1 INNER JOIN _x000D_
ORE.dbo.PortfolioTrades T2 ON T1.TradeId = T2.Id INNER JOIN _x000D_
ORE.dbo.TypesLongShort T3 ON T1.OptionDataLongShort = T3.value INNER JOIN _x000D_
ORE.dbo.TypesOptionType T4 ON T1.OptionDataOptionType = T4.value INNER JOIN _x000D_
ORE.dbo.TypesOptionStyle T5 ON T1.OptionDataStyle = T5.value INNER JOIN _x000D_
ORE.dbo.TypesOptionSettlement T6 ON T1.OptionDataSettlement = T6.value INNER JOIN _x000D_
ORE.dbo.TypesBool T7 ON T1.OptionDataPayOffAtExpiry = T7.value INNER JOIN _x000D_
ORE.dbo.TypesCurrencyCode T9 ON T1.OptionDataPremiumCurrency = T9.value_x000D_
</v>
      </c>
      <c r="B1" s="2" t="s">
        <v>24</v>
      </c>
      <c r="C1" s="2" t="s">
        <v>44</v>
      </c>
      <c r="D1" s="2" t="s">
        <v>45</v>
      </c>
      <c r="E1" s="2" t="s">
        <v>46</v>
      </c>
      <c r="F1" s="2" t="s">
        <v>47</v>
      </c>
      <c r="G1" s="2" t="s">
        <v>48</v>
      </c>
      <c r="H1" s="2" t="s">
        <v>49</v>
      </c>
      <c r="I1" s="2" t="s">
        <v>50</v>
      </c>
      <c r="J1" s="2" t="s">
        <v>51</v>
      </c>
      <c r="K1" s="2" t="s">
        <v>30</v>
      </c>
      <c r="L1" s="2" t="s">
        <v>52</v>
      </c>
      <c r="M1" s="2" t="s">
        <v>53</v>
      </c>
      <c r="N1" s="2" t="s">
        <v>54</v>
      </c>
      <c r="O1" s="2" t="s">
        <v>55</v>
      </c>
      <c r="P1" s="2" t="s">
        <v>56</v>
      </c>
      <c r="Q1" s="2" t="s">
        <v>57</v>
      </c>
    </row>
    <row r="2" spans="1:17" x14ac:dyDescent="0.25">
      <c r="A2" s="1" t="s">
        <v>182</v>
      </c>
      <c r="B2" s="3"/>
      <c r="C2" s="3"/>
      <c r="D2" s="3"/>
      <c r="E2" s="3"/>
      <c r="F2" s="3"/>
      <c r="G2" s="3"/>
      <c r="H2" s="3"/>
      <c r="I2" s="3"/>
      <c r="J2" s="3"/>
      <c r="K2" s="3"/>
      <c r="L2" s="3"/>
      <c r="M2" s="3"/>
      <c r="N2" s="3"/>
      <c r="O2" s="3"/>
      <c r="P2" s="3"/>
      <c r="Q2" s="3"/>
    </row>
  </sheetData>
  <dataValidations count="7">
    <dataValidation type="list" allowBlank="1" showInputMessage="1" showErrorMessage="1" sqref="B2">
      <formula1>OFFSET(TradeIdLookup,0,0,,1)</formula1>
    </dataValidation>
    <dataValidation type="list" allowBlank="1" showInputMessage="1" showErrorMessage="1" sqref="C2">
      <formula1>OFFSET(OptionDataLongShortLookup,0,0,,1)</formula1>
    </dataValidation>
    <dataValidation type="list" allowBlank="1" showInputMessage="1" showErrorMessage="1" sqref="D2">
      <formula1>OFFSET(OptionDataOptionTypeLookup,0,0,,1)</formula1>
    </dataValidation>
    <dataValidation type="list" allowBlank="1" showInputMessage="1" showErrorMessage="1" sqref="E2">
      <formula1>OFFSET(OptionDataStyleLookup,0,0,,1)</formula1>
    </dataValidation>
    <dataValidation type="list" allowBlank="1" showInputMessage="1" showErrorMessage="1" sqref="F2">
      <formula1>OFFSET(OptionDataSettlementLookup,0,0,,1)</formula1>
    </dataValidation>
    <dataValidation type="list" allowBlank="1" showInputMessage="1" showErrorMessage="1" sqref="G2">
      <formula1>OFFSET(OptionDataPayOffAtExpiryLookup,0,0,,1)</formula1>
    </dataValidation>
    <dataValidation type="list" allowBlank="1" showInputMessage="1" showErrorMessage="1" sqref="I2">
      <formula1>OFFSET(OptionDataPremiumCurrencyLookup,0,0,,1)</formula1>
    </dataValidation>
  </dataValidations>
  <pageMargins left="0.7" right="0.7" top="0.78740157499999996" bottom="0.78740157499999996"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sheetViews>
  <sheetFormatPr baseColWidth="10" defaultRowHeight="15" x14ac:dyDescent="0.25"/>
  <sheetData>
    <row r="1" spans="1:2" x14ac:dyDescent="0.25">
      <c r="A1" t="str">
        <f>_xll.DBListFetch(B1,"",TradeIdLookup)</f>
        <v>Env:Dev, (last result:)Retrieved 77 records from: SELECT Id+':'+TradeType+','+isnull(EnvelopeNettingSetId,'') TradeId,Id FROM ORE.dbo.PortfolioTrades ORDER BY Id</v>
      </c>
      <c r="B1" s="1" t="s">
        <v>183</v>
      </c>
    </row>
    <row r="2" spans="1:2" x14ac:dyDescent="0.25">
      <c r="A2" t="s">
        <v>1771</v>
      </c>
      <c r="B2" t="s">
        <v>437</v>
      </c>
    </row>
    <row r="3" spans="1:2" x14ac:dyDescent="0.25">
      <c r="A3" t="s">
        <v>1772</v>
      </c>
      <c r="B3" t="s">
        <v>439</v>
      </c>
    </row>
    <row r="4" spans="1:2" x14ac:dyDescent="0.25">
      <c r="A4" t="s">
        <v>1773</v>
      </c>
      <c r="B4" t="s">
        <v>441</v>
      </c>
    </row>
    <row r="5" spans="1:2" x14ac:dyDescent="0.25">
      <c r="A5" t="s">
        <v>1774</v>
      </c>
      <c r="B5" t="s">
        <v>443</v>
      </c>
    </row>
    <row r="6" spans="1:2" x14ac:dyDescent="0.25">
      <c r="A6" t="s">
        <v>1775</v>
      </c>
      <c r="B6" t="s">
        <v>445</v>
      </c>
    </row>
    <row r="7" spans="1:2" x14ac:dyDescent="0.25">
      <c r="A7" t="s">
        <v>1776</v>
      </c>
      <c r="B7" t="s">
        <v>447</v>
      </c>
    </row>
    <row r="8" spans="1:2" x14ac:dyDescent="0.25">
      <c r="A8" t="s">
        <v>1777</v>
      </c>
      <c r="B8" t="s">
        <v>449</v>
      </c>
    </row>
    <row r="9" spans="1:2" x14ac:dyDescent="0.25">
      <c r="A9" t="s">
        <v>1778</v>
      </c>
      <c r="B9" t="s">
        <v>451</v>
      </c>
    </row>
    <row r="10" spans="1:2" x14ac:dyDescent="0.25">
      <c r="A10" t="s">
        <v>1779</v>
      </c>
      <c r="B10" t="s">
        <v>453</v>
      </c>
    </row>
    <row r="11" spans="1:2" x14ac:dyDescent="0.25">
      <c r="A11" t="s">
        <v>1780</v>
      </c>
      <c r="B11" t="s">
        <v>455</v>
      </c>
    </row>
    <row r="12" spans="1:2" x14ac:dyDescent="0.25">
      <c r="A12" t="s">
        <v>1781</v>
      </c>
      <c r="B12" t="s">
        <v>457</v>
      </c>
    </row>
    <row r="13" spans="1:2" x14ac:dyDescent="0.25">
      <c r="A13" t="s">
        <v>1782</v>
      </c>
      <c r="B13" t="s">
        <v>459</v>
      </c>
    </row>
    <row r="14" spans="1:2" x14ac:dyDescent="0.25">
      <c r="A14" t="s">
        <v>1783</v>
      </c>
      <c r="B14" t="s">
        <v>461</v>
      </c>
    </row>
    <row r="15" spans="1:2" x14ac:dyDescent="0.25">
      <c r="A15" t="s">
        <v>1784</v>
      </c>
      <c r="B15" t="s">
        <v>463</v>
      </c>
    </row>
    <row r="16" spans="1:2" x14ac:dyDescent="0.25">
      <c r="A16" t="s">
        <v>1785</v>
      </c>
      <c r="B16" t="s">
        <v>465</v>
      </c>
    </row>
    <row r="17" spans="1:2" x14ac:dyDescent="0.25">
      <c r="A17" t="s">
        <v>1786</v>
      </c>
      <c r="B17" t="s">
        <v>467</v>
      </c>
    </row>
    <row r="18" spans="1:2" x14ac:dyDescent="0.25">
      <c r="A18" t="s">
        <v>1787</v>
      </c>
      <c r="B18" t="s">
        <v>469</v>
      </c>
    </row>
    <row r="19" spans="1:2" x14ac:dyDescent="0.25">
      <c r="A19" t="s">
        <v>1788</v>
      </c>
      <c r="B19" t="s">
        <v>471</v>
      </c>
    </row>
    <row r="20" spans="1:2" x14ac:dyDescent="0.25">
      <c r="A20" t="s">
        <v>1789</v>
      </c>
      <c r="B20" t="s">
        <v>473</v>
      </c>
    </row>
    <row r="21" spans="1:2" x14ac:dyDescent="0.25">
      <c r="A21" t="s">
        <v>1790</v>
      </c>
      <c r="B21" t="s">
        <v>475</v>
      </c>
    </row>
    <row r="22" spans="1:2" x14ac:dyDescent="0.25">
      <c r="A22" t="s">
        <v>1791</v>
      </c>
      <c r="B22" t="s">
        <v>477</v>
      </c>
    </row>
    <row r="23" spans="1:2" x14ac:dyDescent="0.25">
      <c r="A23" t="s">
        <v>1792</v>
      </c>
      <c r="B23" t="s">
        <v>479</v>
      </c>
    </row>
    <row r="24" spans="1:2" x14ac:dyDescent="0.25">
      <c r="A24" t="s">
        <v>1793</v>
      </c>
      <c r="B24" t="s">
        <v>481</v>
      </c>
    </row>
    <row r="25" spans="1:2" x14ac:dyDescent="0.25">
      <c r="A25" t="s">
        <v>1794</v>
      </c>
      <c r="B25" t="s">
        <v>483</v>
      </c>
    </row>
    <row r="26" spans="1:2" x14ac:dyDescent="0.25">
      <c r="A26" t="s">
        <v>1795</v>
      </c>
      <c r="B26" t="s">
        <v>485</v>
      </c>
    </row>
    <row r="27" spans="1:2" x14ac:dyDescent="0.25">
      <c r="A27" t="s">
        <v>1796</v>
      </c>
      <c r="B27" t="s">
        <v>487</v>
      </c>
    </row>
    <row r="28" spans="1:2" x14ac:dyDescent="0.25">
      <c r="A28" t="s">
        <v>1797</v>
      </c>
      <c r="B28" t="s">
        <v>489</v>
      </c>
    </row>
    <row r="29" spans="1:2" x14ac:dyDescent="0.25">
      <c r="A29" t="s">
        <v>1798</v>
      </c>
      <c r="B29" t="s">
        <v>491</v>
      </c>
    </row>
    <row r="30" spans="1:2" x14ac:dyDescent="0.25">
      <c r="A30" t="s">
        <v>1799</v>
      </c>
      <c r="B30" t="s">
        <v>493</v>
      </c>
    </row>
    <row r="31" spans="1:2" x14ac:dyDescent="0.25">
      <c r="A31" t="s">
        <v>1800</v>
      </c>
      <c r="B31" t="s">
        <v>495</v>
      </c>
    </row>
    <row r="32" spans="1:2" x14ac:dyDescent="0.25">
      <c r="A32" t="s">
        <v>1801</v>
      </c>
      <c r="B32" t="s">
        <v>497</v>
      </c>
    </row>
    <row r="33" spans="1:2" x14ac:dyDescent="0.25">
      <c r="A33" t="s">
        <v>1802</v>
      </c>
      <c r="B33" t="s">
        <v>499</v>
      </c>
    </row>
    <row r="34" spans="1:2" x14ac:dyDescent="0.25">
      <c r="A34" t="s">
        <v>1803</v>
      </c>
      <c r="B34" t="s">
        <v>501</v>
      </c>
    </row>
    <row r="35" spans="1:2" x14ac:dyDescent="0.25">
      <c r="A35" t="s">
        <v>1804</v>
      </c>
      <c r="B35" t="s">
        <v>503</v>
      </c>
    </row>
    <row r="36" spans="1:2" x14ac:dyDescent="0.25">
      <c r="A36" t="s">
        <v>1805</v>
      </c>
      <c r="B36" t="s">
        <v>505</v>
      </c>
    </row>
    <row r="37" spans="1:2" x14ac:dyDescent="0.25">
      <c r="A37" t="s">
        <v>1806</v>
      </c>
      <c r="B37" t="s">
        <v>507</v>
      </c>
    </row>
    <row r="38" spans="1:2" x14ac:dyDescent="0.25">
      <c r="A38" t="s">
        <v>1807</v>
      </c>
      <c r="B38" t="s">
        <v>509</v>
      </c>
    </row>
    <row r="39" spans="1:2" x14ac:dyDescent="0.25">
      <c r="A39" t="s">
        <v>1808</v>
      </c>
      <c r="B39" t="s">
        <v>511</v>
      </c>
    </row>
    <row r="40" spans="1:2" x14ac:dyDescent="0.25">
      <c r="A40" t="s">
        <v>1809</v>
      </c>
      <c r="B40" t="s">
        <v>513</v>
      </c>
    </row>
    <row r="41" spans="1:2" x14ac:dyDescent="0.25">
      <c r="A41" t="s">
        <v>1810</v>
      </c>
      <c r="B41" t="s">
        <v>515</v>
      </c>
    </row>
    <row r="42" spans="1:2" x14ac:dyDescent="0.25">
      <c r="A42" t="s">
        <v>1811</v>
      </c>
      <c r="B42" t="s">
        <v>517</v>
      </c>
    </row>
    <row r="43" spans="1:2" x14ac:dyDescent="0.25">
      <c r="A43" t="s">
        <v>1812</v>
      </c>
      <c r="B43" t="s">
        <v>519</v>
      </c>
    </row>
    <row r="44" spans="1:2" x14ac:dyDescent="0.25">
      <c r="A44" t="s">
        <v>1813</v>
      </c>
      <c r="B44" t="s">
        <v>401</v>
      </c>
    </row>
    <row r="45" spans="1:2" x14ac:dyDescent="0.25">
      <c r="A45" t="s">
        <v>1814</v>
      </c>
      <c r="B45" t="s">
        <v>403</v>
      </c>
    </row>
    <row r="46" spans="1:2" x14ac:dyDescent="0.25">
      <c r="A46" t="s">
        <v>1815</v>
      </c>
      <c r="B46" t="s">
        <v>405</v>
      </c>
    </row>
    <row r="47" spans="1:2" x14ac:dyDescent="0.25">
      <c r="A47" t="s">
        <v>1816</v>
      </c>
      <c r="B47" t="s">
        <v>407</v>
      </c>
    </row>
    <row r="48" spans="1:2" x14ac:dyDescent="0.25">
      <c r="A48" t="s">
        <v>1817</v>
      </c>
      <c r="B48" t="s">
        <v>409</v>
      </c>
    </row>
    <row r="49" spans="1:2" x14ac:dyDescent="0.25">
      <c r="A49" t="s">
        <v>1818</v>
      </c>
      <c r="B49" t="s">
        <v>411</v>
      </c>
    </row>
    <row r="50" spans="1:2" x14ac:dyDescent="0.25">
      <c r="A50" t="s">
        <v>1819</v>
      </c>
      <c r="B50" t="s">
        <v>413</v>
      </c>
    </row>
    <row r="51" spans="1:2" x14ac:dyDescent="0.25">
      <c r="A51" t="s">
        <v>1820</v>
      </c>
      <c r="B51" t="s">
        <v>415</v>
      </c>
    </row>
    <row r="52" spans="1:2" x14ac:dyDescent="0.25">
      <c r="A52" t="s">
        <v>1821</v>
      </c>
      <c r="B52" t="s">
        <v>417</v>
      </c>
    </row>
    <row r="53" spans="1:2" x14ac:dyDescent="0.25">
      <c r="A53" t="s">
        <v>1822</v>
      </c>
      <c r="B53" t="s">
        <v>419</v>
      </c>
    </row>
    <row r="54" spans="1:2" x14ac:dyDescent="0.25">
      <c r="A54" t="s">
        <v>1823</v>
      </c>
      <c r="B54" t="s">
        <v>521</v>
      </c>
    </row>
    <row r="55" spans="1:2" x14ac:dyDescent="0.25">
      <c r="A55" t="s">
        <v>1824</v>
      </c>
      <c r="B55" t="s">
        <v>523</v>
      </c>
    </row>
    <row r="56" spans="1:2" x14ac:dyDescent="0.25">
      <c r="A56" t="s">
        <v>1825</v>
      </c>
      <c r="B56" t="s">
        <v>525</v>
      </c>
    </row>
    <row r="57" spans="1:2" x14ac:dyDescent="0.25">
      <c r="A57" t="s">
        <v>1826</v>
      </c>
      <c r="B57" t="s">
        <v>527</v>
      </c>
    </row>
    <row r="58" spans="1:2" x14ac:dyDescent="0.25">
      <c r="A58" t="s">
        <v>1827</v>
      </c>
      <c r="B58" t="s">
        <v>529</v>
      </c>
    </row>
    <row r="59" spans="1:2" x14ac:dyDescent="0.25">
      <c r="A59" t="s">
        <v>1828</v>
      </c>
      <c r="B59" t="s">
        <v>531</v>
      </c>
    </row>
    <row r="60" spans="1:2" x14ac:dyDescent="0.25">
      <c r="A60" t="s">
        <v>1829</v>
      </c>
      <c r="B60" t="s">
        <v>533</v>
      </c>
    </row>
    <row r="61" spans="1:2" x14ac:dyDescent="0.25">
      <c r="A61" t="s">
        <v>1830</v>
      </c>
      <c r="B61" t="s">
        <v>421</v>
      </c>
    </row>
    <row r="62" spans="1:2" x14ac:dyDescent="0.25">
      <c r="A62" t="s">
        <v>1831</v>
      </c>
      <c r="B62" t="s">
        <v>423</v>
      </c>
    </row>
    <row r="63" spans="1:2" x14ac:dyDescent="0.25">
      <c r="A63" t="s">
        <v>1832</v>
      </c>
      <c r="B63" t="s">
        <v>425</v>
      </c>
    </row>
    <row r="64" spans="1:2" x14ac:dyDescent="0.25">
      <c r="A64" t="s">
        <v>1833</v>
      </c>
      <c r="B64" t="s">
        <v>427</v>
      </c>
    </row>
    <row r="65" spans="1:2" x14ac:dyDescent="0.25">
      <c r="A65" t="s">
        <v>1834</v>
      </c>
      <c r="B65" t="s">
        <v>429</v>
      </c>
    </row>
    <row r="66" spans="1:2" x14ac:dyDescent="0.25">
      <c r="A66" t="s">
        <v>1835</v>
      </c>
      <c r="B66" t="s">
        <v>431</v>
      </c>
    </row>
    <row r="67" spans="1:2" x14ac:dyDescent="0.25">
      <c r="A67" t="s">
        <v>1836</v>
      </c>
      <c r="B67" t="s">
        <v>433</v>
      </c>
    </row>
    <row r="68" spans="1:2" x14ac:dyDescent="0.25">
      <c r="A68" t="s">
        <v>1837</v>
      </c>
      <c r="B68" t="s">
        <v>435</v>
      </c>
    </row>
    <row r="69" spans="1:2" x14ac:dyDescent="0.25">
      <c r="A69" t="s">
        <v>1838</v>
      </c>
      <c r="B69" t="s">
        <v>535</v>
      </c>
    </row>
    <row r="70" spans="1:2" x14ac:dyDescent="0.25">
      <c r="A70" t="s">
        <v>1839</v>
      </c>
      <c r="B70" t="s">
        <v>537</v>
      </c>
    </row>
    <row r="71" spans="1:2" x14ac:dyDescent="0.25">
      <c r="A71" t="s">
        <v>1840</v>
      </c>
      <c r="B71" t="s">
        <v>539</v>
      </c>
    </row>
    <row r="72" spans="1:2" x14ac:dyDescent="0.25">
      <c r="A72" t="s">
        <v>1841</v>
      </c>
      <c r="B72" t="s">
        <v>541</v>
      </c>
    </row>
    <row r="73" spans="1:2" x14ac:dyDescent="0.25">
      <c r="A73" t="s">
        <v>1842</v>
      </c>
      <c r="B73" t="s">
        <v>543</v>
      </c>
    </row>
    <row r="74" spans="1:2" x14ac:dyDescent="0.25">
      <c r="A74" t="s">
        <v>1843</v>
      </c>
      <c r="B74" t="s">
        <v>545</v>
      </c>
    </row>
    <row r="75" spans="1:2" x14ac:dyDescent="0.25">
      <c r="A75" t="s">
        <v>1844</v>
      </c>
      <c r="B75" t="s">
        <v>547</v>
      </c>
    </row>
    <row r="76" spans="1:2" x14ac:dyDescent="0.25">
      <c r="A76" t="s">
        <v>1845</v>
      </c>
      <c r="B76" t="s">
        <v>549</v>
      </c>
    </row>
    <row r="77" spans="1:2" x14ac:dyDescent="0.25">
      <c r="A77" t="s">
        <v>1846</v>
      </c>
      <c r="B77" t="s">
        <v>551</v>
      </c>
    </row>
    <row r="78" spans="1:2" x14ac:dyDescent="0.25">
      <c r="A78" t="s">
        <v>1847</v>
      </c>
      <c r="B78" t="s">
        <v>553</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workbookViewId="0">
      <pane ySplit="1" topLeftCell="A2" activePane="bottomLeft" state="frozen"/>
      <selection pane="bottomLeft" activeCell="A2" sqref="A2:XFD2"/>
    </sheetView>
  </sheetViews>
  <sheetFormatPr baseColWidth="10" defaultRowHeight="15" x14ac:dyDescent="0.25"/>
  <cols>
    <col min="1" max="1" width="0.7109375" customWidth="1"/>
    <col min="2" max="2" width="28.85546875" bestFit="1" customWidth="1"/>
    <col min="4" max="4" width="35.7109375" hidden="1" customWidth="1"/>
  </cols>
  <sheetData>
    <row r="1" spans="1:4" x14ac:dyDescent="0.25">
      <c r="A1" t="str">
        <f>_xll.DBSetQuery(A2,"",B1)</f>
        <v>Env:Dev, (last result:)Set OLEDB; ListObject to (bgQuery= False, ): SELECT Id+':'+TradeType+','+isnull(EnvelopeNettingSetId,'') TradeIdLU, T1.GroupingId_x000D_
FROM ORE.dbo.PortfolioTradeGroupingIds T1 INNER JOIN _x000D_
ORE.dbo.PortfolioTrades T2 ON T1.TradeId = T2.Id_x000D_
ORDER BY 1 ASC, 2 ASC</v>
      </c>
      <c r="B1" s="2" t="s">
        <v>24</v>
      </c>
      <c r="C1" s="2" t="s">
        <v>185</v>
      </c>
      <c r="D1" s="2" t="s">
        <v>30</v>
      </c>
    </row>
    <row r="2" spans="1:4" x14ac:dyDescent="0.25">
      <c r="A2" s="1" t="s">
        <v>184</v>
      </c>
      <c r="B2" s="3" t="s">
        <v>1771</v>
      </c>
      <c r="C2" s="3" t="s">
        <v>1848</v>
      </c>
      <c r="D2" s="3" t="str">
        <f>IF(Tabelle_ExterneDaten_116[[#This Row],[TradeIdLU]]&lt;&gt;"",VLOOKUP(Tabelle_ExterneDaten_116[[#This Row],[TradeIdLU]],TradeIdLookup,2,FALSE),"")</f>
        <v>106</v>
      </c>
    </row>
    <row r="3" spans="1:4" x14ac:dyDescent="0.25">
      <c r="B3" s="3" t="s">
        <v>1772</v>
      </c>
      <c r="C3" s="3" t="s">
        <v>1848</v>
      </c>
      <c r="D3" s="3" t="str">
        <f>IF(Tabelle_ExterneDaten_116[[#This Row],[TradeIdLU]]&lt;&gt;"",VLOOKUP(Tabelle_ExterneDaten_116[[#This Row],[TradeIdLU]],TradeIdLookup,2,FALSE),"")</f>
        <v>108</v>
      </c>
    </row>
    <row r="4" spans="1:4" x14ac:dyDescent="0.25">
      <c r="B4" s="3" t="s">
        <v>1773</v>
      </c>
      <c r="C4" s="3" t="s">
        <v>1848</v>
      </c>
      <c r="D4" s="3" t="str">
        <f>IF(Tabelle_ExterneDaten_116[[#This Row],[TradeIdLU]]&lt;&gt;"",VLOOKUP(Tabelle_ExterneDaten_116[[#This Row],[TradeIdLU]],TradeIdLookup,2,FALSE),"")</f>
        <v>109</v>
      </c>
    </row>
    <row r="5" spans="1:4" x14ac:dyDescent="0.25">
      <c r="B5" s="3" t="s">
        <v>1774</v>
      </c>
      <c r="C5" s="3" t="s">
        <v>1848</v>
      </c>
      <c r="D5" s="3" t="str">
        <f>IF(Tabelle_ExterneDaten_116[[#This Row],[TradeIdLU]]&lt;&gt;"",VLOOKUP(Tabelle_ExterneDaten_116[[#This Row],[TradeIdLU]],TradeIdLookup,2,FALSE),"")</f>
        <v>1225</v>
      </c>
    </row>
    <row r="6" spans="1:4" x14ac:dyDescent="0.25">
      <c r="B6" s="3" t="s">
        <v>1775</v>
      </c>
      <c r="C6" s="3" t="s">
        <v>1848</v>
      </c>
      <c r="D6" s="3" t="str">
        <f>IF(Tabelle_ExterneDaten_116[[#This Row],[TradeIdLU]]&lt;&gt;"",VLOOKUP(Tabelle_ExterneDaten_116[[#This Row],[TradeIdLU]],TradeIdLookup,2,FALSE),"")</f>
        <v>1226</v>
      </c>
    </row>
    <row r="7" spans="1:4" x14ac:dyDescent="0.25">
      <c r="B7" s="3" t="s">
        <v>1776</v>
      </c>
      <c r="C7" s="3" t="s">
        <v>1848</v>
      </c>
      <c r="D7" s="3" t="str">
        <f>IF(Tabelle_ExterneDaten_116[[#This Row],[TradeIdLU]]&lt;&gt;"",VLOOKUP(Tabelle_ExterneDaten_116[[#This Row],[TradeIdLU]],TradeIdLookup,2,FALSE),"")</f>
        <v>1227</v>
      </c>
    </row>
    <row r="8" spans="1:4" x14ac:dyDescent="0.25">
      <c r="B8" s="3" t="s">
        <v>1777</v>
      </c>
      <c r="C8" s="3" t="s">
        <v>1848</v>
      </c>
      <c r="D8" s="3" t="str">
        <f>IF(Tabelle_ExterneDaten_116[[#This Row],[TradeIdLU]]&lt;&gt;"",VLOOKUP(Tabelle_ExterneDaten_116[[#This Row],[TradeIdLU]],TradeIdLookup,2,FALSE),"")</f>
        <v>129</v>
      </c>
    </row>
    <row r="9" spans="1:4" x14ac:dyDescent="0.25">
      <c r="B9" s="3" t="s">
        <v>1778</v>
      </c>
      <c r="C9" s="3" t="s">
        <v>1848</v>
      </c>
      <c r="D9" s="3" t="str">
        <f>IF(Tabelle_ExterneDaten_116[[#This Row],[TradeIdLU]]&lt;&gt;"",VLOOKUP(Tabelle_ExterneDaten_116[[#This Row],[TradeIdLU]],TradeIdLookup,2,FALSE),"")</f>
        <v>131</v>
      </c>
    </row>
    <row r="10" spans="1:4" x14ac:dyDescent="0.25">
      <c r="B10" s="3" t="s">
        <v>1779</v>
      </c>
      <c r="C10" s="3" t="s">
        <v>1848</v>
      </c>
      <c r="D10" s="3" t="str">
        <f>IF(Tabelle_ExterneDaten_116[[#This Row],[TradeIdLU]]&lt;&gt;"",VLOOKUP(Tabelle_ExterneDaten_116[[#This Row],[TradeIdLU]],TradeIdLookup,2,FALSE),"")</f>
        <v>1555</v>
      </c>
    </row>
    <row r="11" spans="1:4" x14ac:dyDescent="0.25">
      <c r="B11" s="3" t="s">
        <v>1780</v>
      </c>
      <c r="C11" s="3" t="s">
        <v>1848</v>
      </c>
      <c r="D11" s="3" t="str">
        <f>IF(Tabelle_ExterneDaten_116[[#This Row],[TradeIdLU]]&lt;&gt;"",VLOOKUP(Tabelle_ExterneDaten_116[[#This Row],[TradeIdLU]],TradeIdLookup,2,FALSE),"")</f>
        <v>1558</v>
      </c>
    </row>
    <row r="12" spans="1:4" x14ac:dyDescent="0.25">
      <c r="B12" s="3" t="s">
        <v>1781</v>
      </c>
      <c r="C12" s="3" t="s">
        <v>1848</v>
      </c>
      <c r="D12" s="3" t="str">
        <f>IF(Tabelle_ExterneDaten_116[[#This Row],[TradeIdLU]]&lt;&gt;"",VLOOKUP(Tabelle_ExterneDaten_116[[#This Row],[TradeIdLU]],TradeIdLookup,2,FALSE),"")</f>
        <v>173</v>
      </c>
    </row>
    <row r="13" spans="1:4" x14ac:dyDescent="0.25">
      <c r="B13" s="3" t="s">
        <v>1782</v>
      </c>
      <c r="C13" s="3" t="s">
        <v>1848</v>
      </c>
      <c r="D13" s="3" t="str">
        <f>IF(Tabelle_ExterneDaten_116[[#This Row],[TradeIdLU]]&lt;&gt;"",VLOOKUP(Tabelle_ExterneDaten_116[[#This Row],[TradeIdLU]],TradeIdLookup,2,FALSE),"")</f>
        <v>175</v>
      </c>
    </row>
    <row r="14" spans="1:4" x14ac:dyDescent="0.25">
      <c r="B14" s="3" t="s">
        <v>1783</v>
      </c>
      <c r="C14" s="3" t="s">
        <v>1848</v>
      </c>
      <c r="D14" s="3" t="str">
        <f>IF(Tabelle_ExterneDaten_116[[#This Row],[TradeIdLU]]&lt;&gt;"",VLOOKUP(Tabelle_ExterneDaten_116[[#This Row],[TradeIdLU]],TradeIdLookup,2,FALSE),"")</f>
        <v>177</v>
      </c>
    </row>
    <row r="15" spans="1:4" x14ac:dyDescent="0.25">
      <c r="B15" s="3" t="s">
        <v>1784</v>
      </c>
      <c r="C15" s="3" t="s">
        <v>1848</v>
      </c>
      <c r="D15" s="3" t="str">
        <f>IF(Tabelle_ExterneDaten_116[[#This Row],[TradeIdLU]]&lt;&gt;"",VLOOKUP(Tabelle_ExterneDaten_116[[#This Row],[TradeIdLU]],TradeIdLookup,2,FALSE),"")</f>
        <v>249</v>
      </c>
    </row>
    <row r="16" spans="1:4" x14ac:dyDescent="0.25">
      <c r="B16" s="3" t="s">
        <v>1785</v>
      </c>
      <c r="C16" s="3" t="s">
        <v>1848</v>
      </c>
      <c r="D16" s="3" t="str">
        <f>IF(Tabelle_ExterneDaten_116[[#This Row],[TradeIdLU]]&lt;&gt;"",VLOOKUP(Tabelle_ExterneDaten_116[[#This Row],[TradeIdLU]],TradeIdLookup,2,FALSE),"")</f>
        <v>255</v>
      </c>
    </row>
    <row r="17" spans="2:4" x14ac:dyDescent="0.25">
      <c r="B17" s="3" t="s">
        <v>1786</v>
      </c>
      <c r="C17" s="3" t="s">
        <v>1848</v>
      </c>
      <c r="D17" s="3" t="str">
        <f>IF(Tabelle_ExterneDaten_116[[#This Row],[TradeIdLU]]&lt;&gt;"",VLOOKUP(Tabelle_ExterneDaten_116[[#This Row],[TradeIdLU]],TradeIdLookup,2,FALSE),"")</f>
        <v>26</v>
      </c>
    </row>
    <row r="18" spans="2:4" x14ac:dyDescent="0.25">
      <c r="B18" s="3" t="s">
        <v>1787</v>
      </c>
      <c r="C18" s="3" t="s">
        <v>1848</v>
      </c>
      <c r="D18" s="3" t="str">
        <f>IF(Tabelle_ExterneDaten_116[[#This Row],[TradeIdLU]]&lt;&gt;"",VLOOKUP(Tabelle_ExterneDaten_116[[#This Row],[TradeIdLU]],TradeIdLookup,2,FALSE),"")</f>
        <v>304</v>
      </c>
    </row>
    <row r="19" spans="2:4" x14ac:dyDescent="0.25">
      <c r="B19" s="3" t="s">
        <v>1788</v>
      </c>
      <c r="C19" s="3" t="s">
        <v>1848</v>
      </c>
      <c r="D19" s="3" t="str">
        <f>IF(Tabelle_ExterneDaten_116[[#This Row],[TradeIdLU]]&lt;&gt;"",VLOOKUP(Tabelle_ExterneDaten_116[[#This Row],[TradeIdLU]],TradeIdLookup,2,FALSE),"")</f>
        <v>314</v>
      </c>
    </row>
    <row r="20" spans="2:4" x14ac:dyDescent="0.25">
      <c r="B20" s="3" t="s">
        <v>1789</v>
      </c>
      <c r="C20" s="3" t="s">
        <v>1848</v>
      </c>
      <c r="D20" s="3" t="str">
        <f>IF(Tabelle_ExterneDaten_116[[#This Row],[TradeIdLU]]&lt;&gt;"",VLOOKUP(Tabelle_ExterneDaten_116[[#This Row],[TradeIdLU]],TradeIdLookup,2,FALSE),"")</f>
        <v>361</v>
      </c>
    </row>
    <row r="21" spans="2:4" x14ac:dyDescent="0.25">
      <c r="B21" s="3" t="s">
        <v>1790</v>
      </c>
      <c r="C21" s="3" t="s">
        <v>1848</v>
      </c>
      <c r="D21" s="3" t="str">
        <f>IF(Tabelle_ExterneDaten_116[[#This Row],[TradeIdLU]]&lt;&gt;"",VLOOKUP(Tabelle_ExterneDaten_116[[#This Row],[TradeIdLU]],TradeIdLookup,2,FALSE),"")</f>
        <v>365</v>
      </c>
    </row>
    <row r="22" spans="2:4" x14ac:dyDescent="0.25">
      <c r="B22" s="3" t="s">
        <v>1791</v>
      </c>
      <c r="C22" s="3" t="s">
        <v>1848</v>
      </c>
      <c r="D22" s="3" t="str">
        <f>IF(Tabelle_ExterneDaten_116[[#This Row],[TradeIdLU]]&lt;&gt;"",VLOOKUP(Tabelle_ExterneDaten_116[[#This Row],[TradeIdLU]],TradeIdLookup,2,FALSE),"")</f>
        <v>369</v>
      </c>
    </row>
    <row r="23" spans="2:4" x14ac:dyDescent="0.25">
      <c r="B23" s="3" t="s">
        <v>1792</v>
      </c>
      <c r="C23" s="3" t="s">
        <v>1848</v>
      </c>
      <c r="D23" s="3" t="str">
        <f>IF(Tabelle_ExterneDaten_116[[#This Row],[TradeIdLU]]&lt;&gt;"",VLOOKUP(Tabelle_ExterneDaten_116[[#This Row],[TradeIdLU]],TradeIdLookup,2,FALSE),"")</f>
        <v>374</v>
      </c>
    </row>
    <row r="24" spans="2:4" x14ac:dyDescent="0.25">
      <c r="B24" s="3" t="s">
        <v>1793</v>
      </c>
      <c r="C24" s="3" t="s">
        <v>1848</v>
      </c>
      <c r="D24" s="3" t="str">
        <f>IF(Tabelle_ExterneDaten_116[[#This Row],[TradeIdLU]]&lt;&gt;"",VLOOKUP(Tabelle_ExterneDaten_116[[#This Row],[TradeIdLU]],TradeIdLookup,2,FALSE),"")</f>
        <v>391</v>
      </c>
    </row>
    <row r="25" spans="2:4" x14ac:dyDescent="0.25">
      <c r="B25" s="3" t="s">
        <v>1794</v>
      </c>
      <c r="C25" s="3" t="s">
        <v>1848</v>
      </c>
      <c r="D25" s="3" t="str">
        <f>IF(Tabelle_ExterneDaten_116[[#This Row],[TradeIdLU]]&lt;&gt;"",VLOOKUP(Tabelle_ExterneDaten_116[[#This Row],[TradeIdLU]],TradeIdLookup,2,FALSE),"")</f>
        <v>392</v>
      </c>
    </row>
    <row r="26" spans="2:4" x14ac:dyDescent="0.25">
      <c r="B26" s="3" t="s">
        <v>1795</v>
      </c>
      <c r="C26" s="3" t="s">
        <v>1848</v>
      </c>
      <c r="D26" s="3" t="str">
        <f>IF(Tabelle_ExterneDaten_116[[#This Row],[TradeIdLU]]&lt;&gt;"",VLOOKUP(Tabelle_ExterneDaten_116[[#This Row],[TradeIdLU]],TradeIdLookup,2,FALSE),"")</f>
        <v>397</v>
      </c>
    </row>
    <row r="27" spans="2:4" x14ac:dyDescent="0.25">
      <c r="B27" s="3" t="s">
        <v>1796</v>
      </c>
      <c r="C27" s="3" t="s">
        <v>1848</v>
      </c>
      <c r="D27" s="3" t="str">
        <f>IF(Tabelle_ExterneDaten_116[[#This Row],[TradeIdLU]]&lt;&gt;"",VLOOKUP(Tabelle_ExterneDaten_116[[#This Row],[TradeIdLU]],TradeIdLookup,2,FALSE),"")</f>
        <v>414</v>
      </c>
    </row>
    <row r="28" spans="2:4" x14ac:dyDescent="0.25">
      <c r="B28" s="3" t="s">
        <v>1797</v>
      </c>
      <c r="C28" s="3" t="s">
        <v>1848</v>
      </c>
      <c r="D28" s="3" t="str">
        <f>IF(Tabelle_ExterneDaten_116[[#This Row],[TradeIdLU]]&lt;&gt;"",VLOOKUP(Tabelle_ExterneDaten_116[[#This Row],[TradeIdLU]],TradeIdLookup,2,FALSE),"")</f>
        <v>416</v>
      </c>
    </row>
    <row r="29" spans="2:4" x14ac:dyDescent="0.25">
      <c r="B29" s="3" t="s">
        <v>1798</v>
      </c>
      <c r="C29" s="3" t="s">
        <v>1848</v>
      </c>
      <c r="D29" s="3" t="str">
        <f>IF(Tabelle_ExterneDaten_116[[#This Row],[TradeIdLU]]&lt;&gt;"",VLOOKUP(Tabelle_ExterneDaten_116[[#This Row],[TradeIdLU]],TradeIdLookup,2,FALSE),"")</f>
        <v>419</v>
      </c>
    </row>
    <row r="30" spans="2:4" x14ac:dyDescent="0.25">
      <c r="B30" s="3" t="s">
        <v>1799</v>
      </c>
      <c r="C30" s="3" t="s">
        <v>1848</v>
      </c>
      <c r="D30" s="3" t="str">
        <f>IF(Tabelle_ExterneDaten_116[[#This Row],[TradeIdLU]]&lt;&gt;"",VLOOKUP(Tabelle_ExterneDaten_116[[#This Row],[TradeIdLU]],TradeIdLookup,2,FALSE),"")</f>
        <v>421</v>
      </c>
    </row>
    <row r="31" spans="2:4" x14ac:dyDescent="0.25">
      <c r="B31" s="3" t="s">
        <v>1800</v>
      </c>
      <c r="C31" s="3" t="s">
        <v>1848</v>
      </c>
      <c r="D31" s="3" t="str">
        <f>IF(Tabelle_ExterneDaten_116[[#This Row],[TradeIdLU]]&lt;&gt;"",VLOOKUP(Tabelle_ExterneDaten_116[[#This Row],[TradeIdLU]],TradeIdLookup,2,FALSE),"")</f>
        <v>422</v>
      </c>
    </row>
    <row r="32" spans="2:4" x14ac:dyDescent="0.25">
      <c r="B32" s="3" t="s">
        <v>1801</v>
      </c>
      <c r="C32" s="3" t="s">
        <v>1848</v>
      </c>
      <c r="D32" s="3" t="str">
        <f>IF(Tabelle_ExterneDaten_116[[#This Row],[TradeIdLU]]&lt;&gt;"",VLOOKUP(Tabelle_ExterneDaten_116[[#This Row],[TradeIdLU]],TradeIdLookup,2,FALSE),"")</f>
        <v>425</v>
      </c>
    </row>
    <row r="33" spans="2:4" x14ac:dyDescent="0.25">
      <c r="B33" s="3" t="s">
        <v>1802</v>
      </c>
      <c r="C33" s="3" t="s">
        <v>1848</v>
      </c>
      <c r="D33" s="3" t="str">
        <f>IF(Tabelle_ExterneDaten_116[[#This Row],[TradeIdLU]]&lt;&gt;"",VLOOKUP(Tabelle_ExterneDaten_116[[#This Row],[TradeIdLU]],TradeIdLookup,2,FALSE),"")</f>
        <v>426</v>
      </c>
    </row>
    <row r="34" spans="2:4" x14ac:dyDescent="0.25">
      <c r="B34" s="3" t="s">
        <v>1803</v>
      </c>
      <c r="C34" s="3" t="s">
        <v>1848</v>
      </c>
      <c r="D34" s="3" t="str">
        <f>IF(Tabelle_ExterneDaten_116[[#This Row],[TradeIdLU]]&lt;&gt;"",VLOOKUP(Tabelle_ExterneDaten_116[[#This Row],[TradeIdLU]],TradeIdLookup,2,FALSE),"")</f>
        <v>427</v>
      </c>
    </row>
    <row r="35" spans="2:4" x14ac:dyDescent="0.25">
      <c r="B35" s="3" t="s">
        <v>1804</v>
      </c>
      <c r="C35" s="3" t="s">
        <v>1848</v>
      </c>
      <c r="D35" s="3" t="str">
        <f>IF(Tabelle_ExterneDaten_116[[#This Row],[TradeIdLU]]&lt;&gt;"",VLOOKUP(Tabelle_ExterneDaten_116[[#This Row],[TradeIdLU]],TradeIdLookup,2,FALSE),"")</f>
        <v>458</v>
      </c>
    </row>
    <row r="36" spans="2:4" x14ac:dyDescent="0.25">
      <c r="B36" s="3" t="s">
        <v>1805</v>
      </c>
      <c r="C36" s="3" t="s">
        <v>1848</v>
      </c>
      <c r="D36" s="3" t="str">
        <f>IF(Tabelle_ExterneDaten_116[[#This Row],[TradeIdLU]]&lt;&gt;"",VLOOKUP(Tabelle_ExterneDaten_116[[#This Row],[TradeIdLU]],TradeIdLookup,2,FALSE),"")</f>
        <v>478</v>
      </c>
    </row>
    <row r="37" spans="2:4" x14ac:dyDescent="0.25">
      <c r="B37" s="3" t="s">
        <v>1806</v>
      </c>
      <c r="C37" s="3" t="s">
        <v>1848</v>
      </c>
      <c r="D37" s="3" t="str">
        <f>IF(Tabelle_ExterneDaten_116[[#This Row],[TradeIdLU]]&lt;&gt;"",VLOOKUP(Tabelle_ExterneDaten_116[[#This Row],[TradeIdLU]],TradeIdLookup,2,FALSE),"")</f>
        <v>56200108</v>
      </c>
    </row>
    <row r="38" spans="2:4" x14ac:dyDescent="0.25">
      <c r="B38" s="3" t="s">
        <v>1807</v>
      </c>
      <c r="C38" s="3" t="s">
        <v>1848</v>
      </c>
      <c r="D38" s="3" t="str">
        <f>IF(Tabelle_ExterneDaten_116[[#This Row],[TradeIdLU]]&lt;&gt;"",VLOOKUP(Tabelle_ExterneDaten_116[[#This Row],[TradeIdLU]],TradeIdLookup,2,FALSE),"")</f>
        <v>56200110</v>
      </c>
    </row>
    <row r="39" spans="2:4" x14ac:dyDescent="0.25">
      <c r="B39" s="3" t="s">
        <v>1808</v>
      </c>
      <c r="C39" s="3" t="s">
        <v>1848</v>
      </c>
      <c r="D39" s="3" t="str">
        <f>IF(Tabelle_ExterneDaten_116[[#This Row],[TradeIdLU]]&lt;&gt;"",VLOOKUP(Tabelle_ExterneDaten_116[[#This Row],[TradeIdLU]],TradeIdLookup,2,FALSE),"")</f>
        <v>56200173</v>
      </c>
    </row>
    <row r="40" spans="2:4" x14ac:dyDescent="0.25">
      <c r="B40" s="3" t="s">
        <v>1809</v>
      </c>
      <c r="C40" s="3" t="s">
        <v>1848</v>
      </c>
      <c r="D40" s="3" t="str">
        <f>IF(Tabelle_ExterneDaten_116[[#This Row],[TradeIdLU]]&lt;&gt;"",VLOOKUP(Tabelle_ExterneDaten_116[[#This Row],[TradeIdLU]],TradeIdLookup,2,FALSE),"")</f>
        <v>56200435</v>
      </c>
    </row>
    <row r="41" spans="2:4" x14ac:dyDescent="0.25">
      <c r="B41" s="3" t="s">
        <v>1810</v>
      </c>
      <c r="C41" s="3" t="s">
        <v>1848</v>
      </c>
      <c r="D41" s="3" t="str">
        <f>IF(Tabelle_ExterneDaten_116[[#This Row],[TradeIdLU]]&lt;&gt;"",VLOOKUP(Tabelle_ExterneDaten_116[[#This Row],[TradeIdLU]],TradeIdLookup,2,FALSE),"")</f>
        <v>56200436</v>
      </c>
    </row>
    <row r="42" spans="2:4" x14ac:dyDescent="0.25">
      <c r="B42" s="3" t="s">
        <v>1811</v>
      </c>
      <c r="C42" s="3" t="s">
        <v>1848</v>
      </c>
      <c r="D42" s="3" t="str">
        <f>IF(Tabelle_ExterneDaten_116[[#This Row],[TradeIdLU]]&lt;&gt;"",VLOOKUP(Tabelle_ExterneDaten_116[[#This Row],[TradeIdLU]],TradeIdLookup,2,FALSE),"")</f>
        <v>56200437</v>
      </c>
    </row>
    <row r="43" spans="2:4" x14ac:dyDescent="0.25">
      <c r="B43" s="3" t="s">
        <v>1812</v>
      </c>
      <c r="C43" s="3" t="s">
        <v>1848</v>
      </c>
      <c r="D43" s="3" t="str">
        <f>IF(Tabelle_ExterneDaten_116[[#This Row],[TradeIdLU]]&lt;&gt;"",VLOOKUP(Tabelle_ExterneDaten_116[[#This Row],[TradeIdLU]],TradeIdLookup,2,FALSE),"")</f>
        <v>56200556</v>
      </c>
    </row>
    <row r="44" spans="2:4" x14ac:dyDescent="0.25">
      <c r="B44" s="3" t="s">
        <v>1813</v>
      </c>
      <c r="C44" s="3" t="s">
        <v>1848</v>
      </c>
      <c r="D44" s="3" t="str">
        <f>IF(Tabelle_ExterneDaten_116[[#This Row],[TradeIdLU]]&lt;&gt;"",VLOOKUP(Tabelle_ExterneDaten_116[[#This Row],[TradeIdLU]],TradeIdLookup,2,FALSE),"")</f>
        <v>58223672</v>
      </c>
    </row>
    <row r="45" spans="2:4" x14ac:dyDescent="0.25">
      <c r="B45" s="3" t="s">
        <v>1814</v>
      </c>
      <c r="C45" s="3" t="s">
        <v>1848</v>
      </c>
      <c r="D45" s="3" t="str">
        <f>IF(Tabelle_ExterneDaten_116[[#This Row],[TradeIdLU]]&lt;&gt;"",VLOOKUP(Tabelle_ExterneDaten_116[[#This Row],[TradeIdLU]],TradeIdLookup,2,FALSE),"")</f>
        <v>58224092</v>
      </c>
    </row>
    <row r="46" spans="2:4" x14ac:dyDescent="0.25">
      <c r="B46" s="3" t="s">
        <v>1815</v>
      </c>
      <c r="C46" s="3" t="s">
        <v>1848</v>
      </c>
      <c r="D46" s="3" t="str">
        <f>IF(Tabelle_ExterneDaten_116[[#This Row],[TradeIdLU]]&lt;&gt;"",VLOOKUP(Tabelle_ExterneDaten_116[[#This Row],[TradeIdLU]],TradeIdLookup,2,FALSE),"")</f>
        <v>58224406</v>
      </c>
    </row>
    <row r="47" spans="2:4" x14ac:dyDescent="0.25">
      <c r="B47" s="3" t="s">
        <v>1816</v>
      </c>
      <c r="C47" s="3" t="s">
        <v>1848</v>
      </c>
      <c r="D47" s="3" t="str">
        <f>IF(Tabelle_ExterneDaten_116[[#This Row],[TradeIdLU]]&lt;&gt;"",VLOOKUP(Tabelle_ExterneDaten_116[[#This Row],[TradeIdLU]],TradeIdLookup,2,FALSE),"")</f>
        <v>58224407</v>
      </c>
    </row>
    <row r="48" spans="2:4" x14ac:dyDescent="0.25">
      <c r="B48" s="3" t="s">
        <v>1817</v>
      </c>
      <c r="C48" s="3" t="s">
        <v>1848</v>
      </c>
      <c r="D48" s="3" t="str">
        <f>IF(Tabelle_ExterneDaten_116[[#This Row],[TradeIdLU]]&lt;&gt;"",VLOOKUP(Tabelle_ExterneDaten_116[[#This Row],[TradeIdLU]],TradeIdLookup,2,FALSE),"")</f>
        <v>58224458</v>
      </c>
    </row>
    <row r="49" spans="2:4" x14ac:dyDescent="0.25">
      <c r="B49" s="3" t="s">
        <v>1818</v>
      </c>
      <c r="C49" s="3" t="s">
        <v>1848</v>
      </c>
      <c r="D49" s="3" t="str">
        <f>IF(Tabelle_ExterneDaten_116[[#This Row],[TradeIdLU]]&lt;&gt;"",VLOOKUP(Tabelle_ExterneDaten_116[[#This Row],[TradeIdLU]],TradeIdLookup,2,FALSE),"")</f>
        <v>58224460</v>
      </c>
    </row>
    <row r="50" spans="2:4" x14ac:dyDescent="0.25">
      <c r="B50" s="3" t="s">
        <v>1819</v>
      </c>
      <c r="C50" s="3" t="s">
        <v>1848</v>
      </c>
      <c r="D50" s="3" t="str">
        <f>IF(Tabelle_ExterneDaten_116[[#This Row],[TradeIdLU]]&lt;&gt;"",VLOOKUP(Tabelle_ExterneDaten_116[[#This Row],[TradeIdLU]],TradeIdLookup,2,FALSE),"")</f>
        <v>58224483</v>
      </c>
    </row>
    <row r="51" spans="2:4" x14ac:dyDescent="0.25">
      <c r="B51" s="3" t="s">
        <v>1820</v>
      </c>
      <c r="C51" s="3" t="s">
        <v>1848</v>
      </c>
      <c r="D51" s="3" t="str">
        <f>IF(Tabelle_ExterneDaten_116[[#This Row],[TradeIdLU]]&lt;&gt;"",VLOOKUP(Tabelle_ExterneDaten_116[[#This Row],[TradeIdLU]],TradeIdLookup,2,FALSE),"")</f>
        <v>58224583</v>
      </c>
    </row>
    <row r="52" spans="2:4" x14ac:dyDescent="0.25">
      <c r="B52" s="3" t="s">
        <v>1821</v>
      </c>
      <c r="C52" s="3" t="s">
        <v>1848</v>
      </c>
      <c r="D52" s="3" t="str">
        <f>IF(Tabelle_ExterneDaten_116[[#This Row],[TradeIdLU]]&lt;&gt;"",VLOOKUP(Tabelle_ExterneDaten_116[[#This Row],[TradeIdLU]],TradeIdLookup,2,FALSE),"")</f>
        <v>58226491</v>
      </c>
    </row>
    <row r="53" spans="2:4" x14ac:dyDescent="0.25">
      <c r="B53" s="3" t="s">
        <v>1822</v>
      </c>
      <c r="C53" s="3" t="s">
        <v>1848</v>
      </c>
      <c r="D53" s="3" t="str">
        <f>IF(Tabelle_ExterneDaten_116[[#This Row],[TradeIdLU]]&lt;&gt;"",VLOOKUP(Tabelle_ExterneDaten_116[[#This Row],[TradeIdLU]],TradeIdLookup,2,FALSE),"")</f>
        <v>58226940</v>
      </c>
    </row>
    <row r="54" spans="2:4" x14ac:dyDescent="0.25">
      <c r="B54" s="3" t="s">
        <v>1823</v>
      </c>
      <c r="C54" s="3" t="s">
        <v>1848</v>
      </c>
      <c r="D54" s="3" t="str">
        <f>IF(Tabelle_ExterneDaten_116[[#This Row],[TradeIdLU]]&lt;&gt;"",VLOOKUP(Tabelle_ExterneDaten_116[[#This Row],[TradeIdLU]],TradeIdLookup,2,FALSE),"")</f>
        <v>58226997</v>
      </c>
    </row>
    <row r="55" spans="2:4" x14ac:dyDescent="0.25">
      <c r="B55" s="3" t="s">
        <v>1824</v>
      </c>
      <c r="C55" s="3" t="s">
        <v>1848</v>
      </c>
      <c r="D55" s="3" t="str">
        <f>IF(Tabelle_ExterneDaten_116[[#This Row],[TradeIdLU]]&lt;&gt;"",VLOOKUP(Tabelle_ExterneDaten_116[[#This Row],[TradeIdLU]],TradeIdLookup,2,FALSE),"")</f>
        <v>58227168</v>
      </c>
    </row>
    <row r="56" spans="2:4" x14ac:dyDescent="0.25">
      <c r="B56" s="3" t="s">
        <v>1825</v>
      </c>
      <c r="C56" s="3" t="s">
        <v>1848</v>
      </c>
      <c r="D56" s="3" t="str">
        <f>IF(Tabelle_ExterneDaten_116[[#This Row],[TradeIdLU]]&lt;&gt;"",VLOOKUP(Tabelle_ExterneDaten_116[[#This Row],[TradeIdLU]],TradeIdLookup,2,FALSE),"")</f>
        <v>58227249</v>
      </c>
    </row>
    <row r="57" spans="2:4" x14ac:dyDescent="0.25">
      <c r="B57" s="3" t="s">
        <v>1826</v>
      </c>
      <c r="C57" s="3" t="s">
        <v>1848</v>
      </c>
      <c r="D57" s="3" t="str">
        <f>IF(Tabelle_ExterneDaten_116[[#This Row],[TradeIdLU]]&lt;&gt;"",VLOOKUP(Tabelle_ExterneDaten_116[[#This Row],[TradeIdLU]],TradeIdLookup,2,FALSE),"")</f>
        <v>58227289</v>
      </c>
    </row>
    <row r="58" spans="2:4" x14ac:dyDescent="0.25">
      <c r="B58" s="3" t="s">
        <v>1827</v>
      </c>
      <c r="C58" s="3" t="s">
        <v>1848</v>
      </c>
      <c r="D58" s="3" t="str">
        <f>IF(Tabelle_ExterneDaten_116[[#This Row],[TradeIdLU]]&lt;&gt;"",VLOOKUP(Tabelle_ExterneDaten_116[[#This Row],[TradeIdLU]],TradeIdLookup,2,FALSE),"")</f>
        <v>58227399</v>
      </c>
    </row>
    <row r="59" spans="2:4" x14ac:dyDescent="0.25">
      <c r="B59" s="3" t="s">
        <v>1828</v>
      </c>
      <c r="C59" s="3" t="s">
        <v>1848</v>
      </c>
      <c r="D59" s="3" t="str">
        <f>IF(Tabelle_ExterneDaten_116[[#This Row],[TradeIdLU]]&lt;&gt;"",VLOOKUP(Tabelle_ExterneDaten_116[[#This Row],[TradeIdLU]],TradeIdLookup,2,FALSE),"")</f>
        <v>58228237</v>
      </c>
    </row>
    <row r="60" spans="2:4" x14ac:dyDescent="0.25">
      <c r="B60" s="3" t="s">
        <v>1829</v>
      </c>
      <c r="C60" s="3" t="s">
        <v>1848</v>
      </c>
      <c r="D60" s="3" t="str">
        <f>IF(Tabelle_ExterneDaten_116[[#This Row],[TradeIdLU]]&lt;&gt;"",VLOOKUP(Tabelle_ExterneDaten_116[[#This Row],[TradeIdLU]],TradeIdLookup,2,FALSE),"")</f>
        <v>58228272</v>
      </c>
    </row>
    <row r="61" spans="2:4" x14ac:dyDescent="0.25">
      <c r="B61" s="3" t="s">
        <v>1830</v>
      </c>
      <c r="C61" s="3" t="s">
        <v>1848</v>
      </c>
      <c r="D61" s="3" t="str">
        <f>IF(Tabelle_ExterneDaten_116[[#This Row],[TradeIdLU]]&lt;&gt;"",VLOOKUP(Tabelle_ExterneDaten_116[[#This Row],[TradeIdLU]],TradeIdLookup,2,FALSE),"")</f>
        <v>58228836</v>
      </c>
    </row>
    <row r="62" spans="2:4" x14ac:dyDescent="0.25">
      <c r="B62" s="3" t="s">
        <v>1831</v>
      </c>
      <c r="C62" s="3" t="s">
        <v>1848</v>
      </c>
      <c r="D62" s="3" t="str">
        <f>IF(Tabelle_ExterneDaten_116[[#This Row],[TradeIdLU]]&lt;&gt;"",VLOOKUP(Tabelle_ExterneDaten_116[[#This Row],[TradeIdLU]],TradeIdLookup,2,FALSE),"")</f>
        <v>58228838</v>
      </c>
    </row>
    <row r="63" spans="2:4" x14ac:dyDescent="0.25">
      <c r="B63" s="3" t="s">
        <v>1832</v>
      </c>
      <c r="C63" s="3" t="s">
        <v>1848</v>
      </c>
      <c r="D63" s="3" t="str">
        <f>IF(Tabelle_ExterneDaten_116[[#This Row],[TradeIdLU]]&lt;&gt;"",VLOOKUP(Tabelle_ExterneDaten_116[[#This Row],[TradeIdLU]],TradeIdLookup,2,FALSE),"")</f>
        <v>58228954</v>
      </c>
    </row>
    <row r="64" spans="2:4" x14ac:dyDescent="0.25">
      <c r="B64" s="3" t="s">
        <v>1833</v>
      </c>
      <c r="C64" s="3" t="s">
        <v>1848</v>
      </c>
      <c r="D64" s="3" t="str">
        <f>IF(Tabelle_ExterneDaten_116[[#This Row],[TradeIdLU]]&lt;&gt;"",VLOOKUP(Tabelle_ExterneDaten_116[[#This Row],[TradeIdLU]],TradeIdLookup,2,FALSE),"")</f>
        <v>58228983</v>
      </c>
    </row>
    <row r="65" spans="2:4" x14ac:dyDescent="0.25">
      <c r="B65" s="3" t="s">
        <v>1834</v>
      </c>
      <c r="C65" s="3" t="s">
        <v>1848</v>
      </c>
      <c r="D65" s="3" t="str">
        <f>IF(Tabelle_ExterneDaten_116[[#This Row],[TradeIdLU]]&lt;&gt;"",VLOOKUP(Tabelle_ExterneDaten_116[[#This Row],[TradeIdLU]],TradeIdLookup,2,FALSE),"")</f>
        <v>58228985</v>
      </c>
    </row>
    <row r="66" spans="2:4" x14ac:dyDescent="0.25">
      <c r="B66" s="3" t="s">
        <v>1835</v>
      </c>
      <c r="C66" s="3" t="s">
        <v>1848</v>
      </c>
      <c r="D66" s="3" t="str">
        <f>IF(Tabelle_ExterneDaten_116[[#This Row],[TradeIdLU]]&lt;&gt;"",VLOOKUP(Tabelle_ExterneDaten_116[[#This Row],[TradeIdLU]],TradeIdLookup,2,FALSE),"")</f>
        <v>58229051</v>
      </c>
    </row>
    <row r="67" spans="2:4" x14ac:dyDescent="0.25">
      <c r="B67" s="3" t="s">
        <v>1836</v>
      </c>
      <c r="C67" s="3" t="s">
        <v>1848</v>
      </c>
      <c r="D67" s="3" t="str">
        <f>IF(Tabelle_ExterneDaten_116[[#This Row],[TradeIdLU]]&lt;&gt;"",VLOOKUP(Tabelle_ExterneDaten_116[[#This Row],[TradeIdLU]],TradeIdLookup,2,FALSE),"")</f>
        <v>58229053</v>
      </c>
    </row>
    <row r="68" spans="2:4" x14ac:dyDescent="0.25">
      <c r="B68" s="3" t="s">
        <v>1837</v>
      </c>
      <c r="C68" s="3" t="s">
        <v>1848</v>
      </c>
      <c r="D68" s="3" t="str">
        <f>IF(Tabelle_ExterneDaten_116[[#This Row],[TradeIdLU]]&lt;&gt;"",VLOOKUP(Tabelle_ExterneDaten_116[[#This Row],[TradeIdLU]],TradeIdLookup,2,FALSE),"")</f>
        <v>58229275</v>
      </c>
    </row>
    <row r="69" spans="2:4" x14ac:dyDescent="0.25">
      <c r="B69" s="3" t="s">
        <v>1838</v>
      </c>
      <c r="C69" s="3" t="s">
        <v>1848</v>
      </c>
      <c r="D69" s="3" t="str">
        <f>IF(Tabelle_ExterneDaten_116[[#This Row],[TradeIdLU]]&lt;&gt;"",VLOOKUP(Tabelle_ExterneDaten_116[[#This Row],[TradeIdLU]],TradeIdLookup,2,FALSE),"")</f>
        <v>58233192</v>
      </c>
    </row>
    <row r="70" spans="2:4" x14ac:dyDescent="0.25">
      <c r="B70" s="3" t="s">
        <v>1839</v>
      </c>
      <c r="C70" s="3" t="s">
        <v>1848</v>
      </c>
      <c r="D70" s="3" t="str">
        <f>IF(Tabelle_ExterneDaten_116[[#This Row],[TradeIdLU]]&lt;&gt;"",VLOOKUP(Tabelle_ExterneDaten_116[[#This Row],[TradeIdLU]],TradeIdLookup,2,FALSE),"")</f>
        <v>58233193</v>
      </c>
    </row>
    <row r="71" spans="2:4" x14ac:dyDescent="0.25">
      <c r="B71" s="3" t="s">
        <v>1840</v>
      </c>
      <c r="C71" s="3" t="s">
        <v>1848</v>
      </c>
      <c r="D71" s="3" t="str">
        <f>IF(Tabelle_ExterneDaten_116[[#This Row],[TradeIdLU]]&lt;&gt;"",VLOOKUP(Tabelle_ExterneDaten_116[[#This Row],[TradeIdLU]],TradeIdLookup,2,FALSE),"")</f>
        <v>58233194</v>
      </c>
    </row>
    <row r="72" spans="2:4" x14ac:dyDescent="0.25">
      <c r="B72" s="3" t="s">
        <v>1841</v>
      </c>
      <c r="C72" s="3" t="s">
        <v>1848</v>
      </c>
      <c r="D72" s="3" t="str">
        <f>IF(Tabelle_ExterneDaten_116[[#This Row],[TradeIdLU]]&lt;&gt;"",VLOOKUP(Tabelle_ExterneDaten_116[[#This Row],[TradeIdLU]],TradeIdLookup,2,FALSE),"")</f>
        <v>624</v>
      </c>
    </row>
    <row r="73" spans="2:4" x14ac:dyDescent="0.25">
      <c r="B73" s="3" t="s">
        <v>1842</v>
      </c>
      <c r="C73" s="3" t="s">
        <v>1848</v>
      </c>
      <c r="D73" s="3" t="str">
        <f>IF(Tabelle_ExterneDaten_116[[#This Row],[TradeIdLU]]&lt;&gt;"",VLOOKUP(Tabelle_ExterneDaten_116[[#This Row],[TradeIdLU]],TradeIdLookup,2,FALSE),"")</f>
        <v>651</v>
      </c>
    </row>
    <row r="74" spans="2:4" x14ac:dyDescent="0.25">
      <c r="B74" s="3" t="s">
        <v>1843</v>
      </c>
      <c r="C74" s="3" t="s">
        <v>1848</v>
      </c>
      <c r="D74" s="3" t="str">
        <f>IF(Tabelle_ExterneDaten_116[[#This Row],[TradeIdLU]]&lt;&gt;"",VLOOKUP(Tabelle_ExterneDaten_116[[#This Row],[TradeIdLU]],TradeIdLookup,2,FALSE),"")</f>
        <v>777</v>
      </c>
    </row>
    <row r="75" spans="2:4" x14ac:dyDescent="0.25">
      <c r="B75" s="3" t="s">
        <v>1844</v>
      </c>
      <c r="C75" s="3" t="s">
        <v>1848</v>
      </c>
      <c r="D75" s="3" t="str">
        <f>IF(Tabelle_ExterneDaten_116[[#This Row],[TradeIdLU]]&lt;&gt;"",VLOOKUP(Tabelle_ExterneDaten_116[[#This Row],[TradeIdLU]],TradeIdLookup,2,FALSE),"")</f>
        <v>797</v>
      </c>
    </row>
    <row r="76" spans="2:4" x14ac:dyDescent="0.25">
      <c r="B76" s="3" t="s">
        <v>1845</v>
      </c>
      <c r="C76" s="3" t="s">
        <v>1848</v>
      </c>
      <c r="D76" s="3" t="str">
        <f>IF(Tabelle_ExterneDaten_116[[#This Row],[TradeIdLU]]&lt;&gt;"",VLOOKUP(Tabelle_ExterneDaten_116[[#This Row],[TradeIdLU]],TradeIdLookup,2,FALSE),"")</f>
        <v>802</v>
      </c>
    </row>
    <row r="77" spans="2:4" x14ac:dyDescent="0.25">
      <c r="B77" s="3" t="s">
        <v>1846</v>
      </c>
      <c r="C77" s="3" t="s">
        <v>1848</v>
      </c>
      <c r="D77" s="3" t="str">
        <f>IF(Tabelle_ExterneDaten_116[[#This Row],[TradeIdLU]]&lt;&gt;"",VLOOKUP(Tabelle_ExterneDaten_116[[#This Row],[TradeIdLU]],TradeIdLookup,2,FALSE),"")</f>
        <v>811</v>
      </c>
    </row>
  </sheetData>
  <dataValidations count="1">
    <dataValidation type="list" allowBlank="1" showInputMessage="1" showErrorMessage="1" sqref="B2:B77">
      <formula1>OFFSET(TradeIdLookup,0,0,,1)</formula1>
    </dataValidation>
  </dataValidation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tr">
        <f>_xll.DBListFetch(B1,"",LegDataIdLookup)</f>
        <v>Env:Dev, (last result:)Retrieved 124 records from: SELECT 'Trade:'+TradeId+'/'+LegType+'/'+Currency+'/'+convert(varchar,Id) LegDataId,Id FROM ORE.dbo.PortfolioLegData ORDER BY TradeId</v>
      </c>
      <c r="B1" s="1" t="s">
        <v>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heetViews>
  <sheetFormatPr baseColWidth="10" defaultRowHeight="15" x14ac:dyDescent="0.25"/>
  <sheetData>
    <row r="1" spans="1:6" x14ac:dyDescent="0.25">
      <c r="A1" t="str">
        <f>_xll.DBListFetch(B1,"",TradeTypeLookup)</f>
        <v>Env:Dev, (last result:)Retrieved 12 records from: SELECT T1.value TradeType,T1.value FROM ORE.dbo.TypesOreTradeType T1 ORDER BY value</v>
      </c>
      <c r="B1" s="1" t="s">
        <v>186</v>
      </c>
      <c r="C1" t="str">
        <f>_xll.DBListFetch(D1,"",EnvelopeCounterPartyLookup)</f>
        <v>Env:Dev, (last result:)Retrieved 29 records from: SELECT T1.value EnvelopeCounterParty,T1.value FROM ORE.dbo.TypesParties T1 ORDER BY value</v>
      </c>
      <c r="D1" s="1" t="s">
        <v>187</v>
      </c>
      <c r="E1" t="str">
        <f>_xll.DBListFetch(F1,"",EnvelopeNettingSetIdLookup)</f>
        <v>Env:Dev, (last result:)Retrieved 29 records from: SELECT Counterparty+':'+NettingSetId EnvelopeNettingSetId,NettingSetId FROM ORE.dbo.NettingSet ORDER BY Counterparty</v>
      </c>
      <c r="F1" s="1" t="s">
        <v>188</v>
      </c>
    </row>
    <row r="2" spans="1:6" x14ac:dyDescent="0.25">
      <c r="A2" t="s">
        <v>190</v>
      </c>
      <c r="B2" t="s">
        <v>190</v>
      </c>
      <c r="C2" t="s">
        <v>1849</v>
      </c>
      <c r="D2" t="s">
        <v>1849</v>
      </c>
      <c r="E2" t="s">
        <v>1877</v>
      </c>
      <c r="F2" t="s">
        <v>1878</v>
      </c>
    </row>
    <row r="3" spans="1:6" x14ac:dyDescent="0.25">
      <c r="A3" t="s">
        <v>191</v>
      </c>
      <c r="B3" t="s">
        <v>191</v>
      </c>
      <c r="C3" t="s">
        <v>1850</v>
      </c>
      <c r="D3" t="s">
        <v>1850</v>
      </c>
      <c r="E3" t="s">
        <v>1879</v>
      </c>
      <c r="F3" t="s">
        <v>1880</v>
      </c>
    </row>
    <row r="4" spans="1:6" x14ac:dyDescent="0.25">
      <c r="A4" t="s">
        <v>579</v>
      </c>
      <c r="B4" t="s">
        <v>579</v>
      </c>
      <c r="C4" t="s">
        <v>1851</v>
      </c>
      <c r="D4" t="s">
        <v>1851</v>
      </c>
      <c r="E4" t="s">
        <v>1881</v>
      </c>
      <c r="F4" t="s">
        <v>1882</v>
      </c>
    </row>
    <row r="5" spans="1:6" x14ac:dyDescent="0.25">
      <c r="A5" t="s">
        <v>192</v>
      </c>
      <c r="B5" t="s">
        <v>192</v>
      </c>
      <c r="C5" t="s">
        <v>1852</v>
      </c>
      <c r="D5" t="s">
        <v>1852</v>
      </c>
      <c r="E5" t="s">
        <v>1883</v>
      </c>
      <c r="F5" t="s">
        <v>1884</v>
      </c>
    </row>
    <row r="6" spans="1:6" x14ac:dyDescent="0.25">
      <c r="A6" t="s">
        <v>193</v>
      </c>
      <c r="B6" t="s">
        <v>193</v>
      </c>
      <c r="C6" t="s">
        <v>1853</v>
      </c>
      <c r="D6" t="s">
        <v>1853</v>
      </c>
      <c r="E6" t="s">
        <v>1885</v>
      </c>
      <c r="F6" t="s">
        <v>1886</v>
      </c>
    </row>
    <row r="7" spans="1:6" x14ac:dyDescent="0.25">
      <c r="A7" t="s">
        <v>194</v>
      </c>
      <c r="B7" t="s">
        <v>194</v>
      </c>
      <c r="C7" t="s">
        <v>1854</v>
      </c>
      <c r="D7" t="s">
        <v>1854</v>
      </c>
      <c r="E7" t="s">
        <v>1887</v>
      </c>
      <c r="F7" t="s">
        <v>1888</v>
      </c>
    </row>
    <row r="8" spans="1:6" x14ac:dyDescent="0.25">
      <c r="A8" t="s">
        <v>195</v>
      </c>
      <c r="B8" t="s">
        <v>195</v>
      </c>
      <c r="C8" t="s">
        <v>1855</v>
      </c>
      <c r="D8" t="s">
        <v>1855</v>
      </c>
      <c r="E8" t="s">
        <v>1889</v>
      </c>
      <c r="F8" t="s">
        <v>1890</v>
      </c>
    </row>
    <row r="9" spans="1:6" x14ac:dyDescent="0.25">
      <c r="A9" t="s">
        <v>196</v>
      </c>
      <c r="B9" t="s">
        <v>196</v>
      </c>
      <c r="C9" t="s">
        <v>1856</v>
      </c>
      <c r="D9" t="s">
        <v>1856</v>
      </c>
      <c r="E9" t="s">
        <v>1891</v>
      </c>
      <c r="F9" t="s">
        <v>1892</v>
      </c>
    </row>
    <row r="10" spans="1:6" x14ac:dyDescent="0.25">
      <c r="A10" t="s">
        <v>197</v>
      </c>
      <c r="B10" t="s">
        <v>197</v>
      </c>
      <c r="C10" t="s">
        <v>1857</v>
      </c>
      <c r="D10" t="s">
        <v>1857</v>
      </c>
      <c r="E10" t="s">
        <v>1893</v>
      </c>
      <c r="F10" t="s">
        <v>1894</v>
      </c>
    </row>
    <row r="11" spans="1:6" x14ac:dyDescent="0.25">
      <c r="A11" t="s">
        <v>1935</v>
      </c>
      <c r="B11" t="s">
        <v>1935</v>
      </c>
      <c r="C11" t="s">
        <v>1858</v>
      </c>
      <c r="D11" t="s">
        <v>1858</v>
      </c>
      <c r="E11" t="s">
        <v>1895</v>
      </c>
      <c r="F11" t="s">
        <v>1896</v>
      </c>
    </row>
    <row r="12" spans="1:6" x14ac:dyDescent="0.25">
      <c r="A12" t="s">
        <v>198</v>
      </c>
      <c r="B12" t="s">
        <v>198</v>
      </c>
      <c r="C12" t="s">
        <v>1859</v>
      </c>
      <c r="D12" t="s">
        <v>1859</v>
      </c>
      <c r="E12" t="s">
        <v>1897</v>
      </c>
      <c r="F12" t="s">
        <v>1898</v>
      </c>
    </row>
    <row r="13" spans="1:6" x14ac:dyDescent="0.25">
      <c r="A13" t="s">
        <v>199</v>
      </c>
      <c r="B13" t="s">
        <v>199</v>
      </c>
      <c r="C13" t="s">
        <v>1860</v>
      </c>
      <c r="D13" t="s">
        <v>1860</v>
      </c>
      <c r="E13" t="s">
        <v>1899</v>
      </c>
      <c r="F13" t="s">
        <v>1900</v>
      </c>
    </row>
    <row r="14" spans="1:6" x14ac:dyDescent="0.25">
      <c r="C14" t="s">
        <v>1861</v>
      </c>
      <c r="D14" t="s">
        <v>1861</v>
      </c>
      <c r="E14" t="s">
        <v>1901</v>
      </c>
      <c r="F14" t="s">
        <v>1902</v>
      </c>
    </row>
    <row r="15" spans="1:6" x14ac:dyDescent="0.25">
      <c r="C15" t="s">
        <v>1862</v>
      </c>
      <c r="D15" t="s">
        <v>1862</v>
      </c>
      <c r="E15" t="s">
        <v>1903</v>
      </c>
      <c r="F15" t="s">
        <v>1904</v>
      </c>
    </row>
    <row r="16" spans="1:6" x14ac:dyDescent="0.25">
      <c r="C16" t="s">
        <v>1863</v>
      </c>
      <c r="D16" t="s">
        <v>1863</v>
      </c>
      <c r="E16" t="s">
        <v>1905</v>
      </c>
      <c r="F16" t="s">
        <v>1906</v>
      </c>
    </row>
    <row r="17" spans="3:6" x14ac:dyDescent="0.25">
      <c r="C17" t="s">
        <v>1864</v>
      </c>
      <c r="D17" t="s">
        <v>1864</v>
      </c>
      <c r="E17" t="s">
        <v>1907</v>
      </c>
      <c r="F17" t="s">
        <v>1908</v>
      </c>
    </row>
    <row r="18" spans="3:6" x14ac:dyDescent="0.25">
      <c r="C18" t="s">
        <v>1865</v>
      </c>
      <c r="D18" t="s">
        <v>1865</v>
      </c>
      <c r="E18" t="s">
        <v>1909</v>
      </c>
      <c r="F18" t="s">
        <v>1910</v>
      </c>
    </row>
    <row r="19" spans="3:6" x14ac:dyDescent="0.25">
      <c r="C19" t="s">
        <v>1866</v>
      </c>
      <c r="D19" t="s">
        <v>1866</v>
      </c>
      <c r="E19" t="s">
        <v>1911</v>
      </c>
      <c r="F19" t="s">
        <v>1912</v>
      </c>
    </row>
    <row r="20" spans="3:6" x14ac:dyDescent="0.25">
      <c r="C20" t="s">
        <v>1867</v>
      </c>
      <c r="D20" t="s">
        <v>1867</v>
      </c>
      <c r="E20" t="s">
        <v>1913</v>
      </c>
      <c r="F20" t="s">
        <v>1914</v>
      </c>
    </row>
    <row r="21" spans="3:6" x14ac:dyDescent="0.25">
      <c r="C21" t="s">
        <v>1868</v>
      </c>
      <c r="D21" t="s">
        <v>1868</v>
      </c>
      <c r="E21" t="s">
        <v>1915</v>
      </c>
      <c r="F21" t="s">
        <v>1916</v>
      </c>
    </row>
    <row r="22" spans="3:6" x14ac:dyDescent="0.25">
      <c r="C22" t="s">
        <v>1869</v>
      </c>
      <c r="D22" t="s">
        <v>1869</v>
      </c>
      <c r="E22" t="s">
        <v>1917</v>
      </c>
      <c r="F22" t="s">
        <v>1918</v>
      </c>
    </row>
    <row r="23" spans="3:6" x14ac:dyDescent="0.25">
      <c r="C23" t="s">
        <v>1870</v>
      </c>
      <c r="D23" t="s">
        <v>1870</v>
      </c>
      <c r="E23" t="s">
        <v>1919</v>
      </c>
      <c r="F23" t="s">
        <v>1920</v>
      </c>
    </row>
    <row r="24" spans="3:6" x14ac:dyDescent="0.25">
      <c r="C24" t="s">
        <v>1871</v>
      </c>
      <c r="D24" t="s">
        <v>1871</v>
      </c>
      <c r="E24" t="s">
        <v>1921</v>
      </c>
      <c r="F24" t="s">
        <v>1922</v>
      </c>
    </row>
    <row r="25" spans="3:6" x14ac:dyDescent="0.25">
      <c r="C25" t="s">
        <v>495</v>
      </c>
      <c r="D25" t="s">
        <v>495</v>
      </c>
      <c r="E25" t="s">
        <v>1923</v>
      </c>
      <c r="F25" t="s">
        <v>1924</v>
      </c>
    </row>
    <row r="26" spans="3:6" x14ac:dyDescent="0.25">
      <c r="C26" t="s">
        <v>1872</v>
      </c>
      <c r="D26" t="s">
        <v>1872</v>
      </c>
      <c r="E26" t="s">
        <v>1925</v>
      </c>
      <c r="F26" t="s">
        <v>1926</v>
      </c>
    </row>
    <row r="27" spans="3:6" x14ac:dyDescent="0.25">
      <c r="C27" t="s">
        <v>1873</v>
      </c>
      <c r="D27" t="s">
        <v>1873</v>
      </c>
      <c r="E27" t="s">
        <v>1927</v>
      </c>
      <c r="F27" t="s">
        <v>1928</v>
      </c>
    </row>
    <row r="28" spans="3:6" x14ac:dyDescent="0.25">
      <c r="C28" t="s">
        <v>1874</v>
      </c>
      <c r="D28" t="s">
        <v>1874</v>
      </c>
      <c r="E28" t="s">
        <v>1929</v>
      </c>
      <c r="F28" t="s">
        <v>1930</v>
      </c>
    </row>
    <row r="29" spans="3:6" x14ac:dyDescent="0.25">
      <c r="C29" t="s">
        <v>1875</v>
      </c>
      <c r="D29" t="s">
        <v>1875</v>
      </c>
      <c r="E29" t="s">
        <v>1931</v>
      </c>
      <c r="F29" t="s">
        <v>1932</v>
      </c>
    </row>
    <row r="30" spans="3:6" x14ac:dyDescent="0.25">
      <c r="C30" t="s">
        <v>1876</v>
      </c>
      <c r="D30" t="s">
        <v>1876</v>
      </c>
      <c r="E30" t="s">
        <v>1933</v>
      </c>
      <c r="F30" t="s">
        <v>1934</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workbookViewId="0">
      <pane xSplit="2" ySplit="1" topLeftCell="C2" activePane="bottomRight" state="frozen"/>
      <selection pane="topRight" activeCell="C1" sqref="C1"/>
      <selection pane="bottomLeft" activeCell="A2" sqref="A2"/>
      <selection pane="bottomRight" activeCell="K30" sqref="K30"/>
    </sheetView>
  </sheetViews>
  <sheetFormatPr baseColWidth="10" defaultRowHeight="15" x14ac:dyDescent="0.25"/>
  <cols>
    <col min="1" max="1" width="0.7109375" customWidth="1"/>
    <col min="2" max="2" width="32.140625" customWidth="1"/>
    <col min="3" max="3" width="22.5703125" bestFit="1" customWidth="1"/>
    <col min="4" max="4" width="21" customWidth="1"/>
    <col min="5" max="5" width="20.7109375" customWidth="1"/>
    <col min="7" max="7" width="35.7109375" hidden="1" customWidth="1"/>
    <col min="8" max="9" width="0" hidden="1" customWidth="1"/>
  </cols>
  <sheetData>
    <row r="1" spans="1:9" x14ac:dyDescent="0.25">
      <c r="A1" t="str">
        <f>_xll.DBSetQuery(A2,"",B1)</f>
        <v xml:space="preserve">Env:Dev, (last result:)Set OLEDB; ListObject to (bgQuery= False, ): SELECT T1.Id, T3.value TradeTypeLU, T4.value EnvelopeCounterPartyLU, Counterparty+':'+NettingSetId EnvelopeNettingSetIdLU, T1.AddFieldsAdditionalId_x000D_
FROM ORE.dbo.PortfolioTrades T1 INNER JOIN _x000D_
ORE.dbo.TypesOreTradeType T3 ON T1.TradeType = T3.value INNER JOIN _x000D_
ORE.dbo.TypesParties T4 ON T1.EnvelopeCounterParty = T4.value LEFT JOIN _x000D_
ORE.dbo.NettingSet T5 ON T1.EnvelopeNettingSetId = T5.NettingSetId_x000D_
</v>
      </c>
      <c r="B1" s="2" t="s">
        <v>111</v>
      </c>
      <c r="C1" s="2" t="s">
        <v>200</v>
      </c>
      <c r="D1" s="2" t="s">
        <v>201</v>
      </c>
      <c r="E1" s="2" t="s">
        <v>202</v>
      </c>
      <c r="F1" s="2" t="s">
        <v>203</v>
      </c>
      <c r="G1" s="2" t="s">
        <v>204</v>
      </c>
      <c r="H1" s="2" t="s">
        <v>205</v>
      </c>
      <c r="I1" s="2" t="s">
        <v>206</v>
      </c>
    </row>
    <row r="2" spans="1:9" x14ac:dyDescent="0.25">
      <c r="A2" s="1" t="s">
        <v>189</v>
      </c>
      <c r="B2" s="3" t="s">
        <v>437</v>
      </c>
      <c r="C2" s="3" t="s">
        <v>198</v>
      </c>
      <c r="D2" s="3" t="s">
        <v>1865</v>
      </c>
      <c r="E2" s="3" t="s">
        <v>1909</v>
      </c>
      <c r="F2" s="3" t="s">
        <v>1936</v>
      </c>
      <c r="G2" s="3" t="str">
        <f>IF(Tabelle_ExterneDaten_117[[#This Row],[TradeTypeLU]]&lt;&gt;"",VLOOKUP(Tabelle_ExterneDaten_117[[#This Row],[TradeTypeLU]],TradeTypeLookup,2,FALSE),"")</f>
        <v>Swap</v>
      </c>
      <c r="H2" s="3" t="str">
        <f>IF(Tabelle_ExterneDaten_117[[#This Row],[EnvelopeCounterPartyLU]]&lt;&gt;"",VLOOKUP(Tabelle_ExterneDaten_117[[#This Row],[EnvelopeCounterPartyLU]],EnvelopeCounterPartyLookup,2,FALSE),"")</f>
        <v>330</v>
      </c>
      <c r="I2" s="3" t="str">
        <f>IF(Tabelle_ExterneDaten_117[[#This Row],[EnvelopeNettingSetIdLU]]&lt;&gt;"",VLOOKUP(Tabelle_ExterneDaten_117[[#This Row],[EnvelopeNettingSetIdLU]],EnvelopeNettingSetIdLookup,2,FALSE),"")</f>
        <v>JPMC</v>
      </c>
    </row>
    <row r="3" spans="1:9" x14ac:dyDescent="0.25">
      <c r="B3" s="2" t="s">
        <v>439</v>
      </c>
      <c r="C3" s="2" t="s">
        <v>198</v>
      </c>
      <c r="D3" s="2" t="s">
        <v>1869</v>
      </c>
      <c r="E3" s="2" t="s">
        <v>1917</v>
      </c>
      <c r="F3" s="2" t="s">
        <v>1936</v>
      </c>
      <c r="G3" s="2" t="str">
        <f>IF(Tabelle_ExterneDaten_117[[#This Row],[TradeTypeLU]]&lt;&gt;"",VLOOKUP(Tabelle_ExterneDaten_117[[#This Row],[TradeTypeLU]],TradeTypeLookup,2,FALSE),"")</f>
        <v>Swap</v>
      </c>
      <c r="H3" s="2" t="str">
        <f>IF(Tabelle_ExterneDaten_117[[#This Row],[EnvelopeCounterPartyLU]]&lt;&gt;"",VLOOKUP(Tabelle_ExterneDaten_117[[#This Row],[EnvelopeCounterPartyLU]],EnvelopeCounterPartyLookup,2,FALSE),"")</f>
        <v>360</v>
      </c>
      <c r="I3" s="2" t="str">
        <f>IF(Tabelle_ExterneDaten_117[[#This Row],[EnvelopeNettingSetIdLU]]&lt;&gt;"",VLOOKUP(Tabelle_ExterneDaten_117[[#This Row],[EnvelopeNettingSetIdLU]],EnvelopeNettingSetIdLookup,2,FALSE),"")</f>
        <v>MS</v>
      </c>
    </row>
    <row r="4" spans="1:9" x14ac:dyDescent="0.25">
      <c r="B4" s="2" t="s">
        <v>441</v>
      </c>
      <c r="C4" s="2" t="s">
        <v>198</v>
      </c>
      <c r="D4" s="2" t="s">
        <v>1869</v>
      </c>
      <c r="E4" s="2" t="s">
        <v>1917</v>
      </c>
      <c r="F4" s="2" t="s">
        <v>1936</v>
      </c>
      <c r="G4" s="2" t="str">
        <f>IF(Tabelle_ExterneDaten_117[[#This Row],[TradeTypeLU]]&lt;&gt;"",VLOOKUP(Tabelle_ExterneDaten_117[[#This Row],[TradeTypeLU]],TradeTypeLookup,2,FALSE),"")</f>
        <v>Swap</v>
      </c>
      <c r="H4" s="2" t="str">
        <f>IF(Tabelle_ExterneDaten_117[[#This Row],[EnvelopeCounterPartyLU]]&lt;&gt;"",VLOOKUP(Tabelle_ExterneDaten_117[[#This Row],[EnvelopeCounterPartyLU]],EnvelopeCounterPartyLookup,2,FALSE),"")</f>
        <v>360</v>
      </c>
      <c r="I4" s="2" t="str">
        <f>IF(Tabelle_ExterneDaten_117[[#This Row],[EnvelopeNettingSetIdLU]]&lt;&gt;"",VLOOKUP(Tabelle_ExterneDaten_117[[#This Row],[EnvelopeNettingSetIdLU]],EnvelopeNettingSetIdLookup,2,FALSE),"")</f>
        <v>MS</v>
      </c>
    </row>
    <row r="5" spans="1:9" x14ac:dyDescent="0.25">
      <c r="B5" s="2" t="s">
        <v>443</v>
      </c>
      <c r="C5" s="2" t="s">
        <v>198</v>
      </c>
      <c r="D5" s="2" t="s">
        <v>1851</v>
      </c>
      <c r="E5" s="2" t="s">
        <v>1881</v>
      </c>
      <c r="F5" s="2" t="s">
        <v>1936</v>
      </c>
      <c r="G5" s="2" t="str">
        <f>IF(Tabelle_ExterneDaten_117[[#This Row],[TradeTypeLU]]&lt;&gt;"",VLOOKUP(Tabelle_ExterneDaten_117[[#This Row],[TradeTypeLU]],TradeTypeLookup,2,FALSE),"")</f>
        <v>Swap</v>
      </c>
      <c r="H5" s="2" t="str">
        <f>IF(Tabelle_ExterneDaten_117[[#This Row],[EnvelopeCounterPartyLU]]&lt;&gt;"",VLOOKUP(Tabelle_ExterneDaten_117[[#This Row],[EnvelopeCounterPartyLU]],EnvelopeCounterPartyLookup,2,FALSE),"")</f>
        <v>208</v>
      </c>
      <c r="I5" s="2" t="str">
        <f>IF(Tabelle_ExterneDaten_117[[#This Row],[EnvelopeNettingSetIdLU]]&lt;&gt;"",VLOOKUP(Tabelle_ExterneDaten_117[[#This Row],[EnvelopeNettingSetIdLU]],EnvelopeNettingSetIdLookup,2,FALSE),"")</f>
        <v>TD</v>
      </c>
    </row>
    <row r="6" spans="1:9" x14ac:dyDescent="0.25">
      <c r="B6" s="2" t="s">
        <v>445</v>
      </c>
      <c r="C6" s="2" t="s">
        <v>198</v>
      </c>
      <c r="D6" s="2" t="s">
        <v>1851</v>
      </c>
      <c r="E6" s="2" t="s">
        <v>1881</v>
      </c>
      <c r="F6" s="2" t="s">
        <v>1936</v>
      </c>
      <c r="G6" s="2" t="str">
        <f>IF(Tabelle_ExterneDaten_117[[#This Row],[TradeTypeLU]]&lt;&gt;"",VLOOKUP(Tabelle_ExterneDaten_117[[#This Row],[TradeTypeLU]],TradeTypeLookup,2,FALSE),"")</f>
        <v>Swap</v>
      </c>
      <c r="H6" s="2" t="str">
        <f>IF(Tabelle_ExterneDaten_117[[#This Row],[EnvelopeCounterPartyLU]]&lt;&gt;"",VLOOKUP(Tabelle_ExterneDaten_117[[#This Row],[EnvelopeCounterPartyLU]],EnvelopeCounterPartyLookup,2,FALSE),"")</f>
        <v>208</v>
      </c>
      <c r="I6" s="2" t="str">
        <f>IF(Tabelle_ExterneDaten_117[[#This Row],[EnvelopeNettingSetIdLU]]&lt;&gt;"",VLOOKUP(Tabelle_ExterneDaten_117[[#This Row],[EnvelopeNettingSetIdLU]],EnvelopeNettingSetIdLookup,2,FALSE),"")</f>
        <v>TD</v>
      </c>
    </row>
    <row r="7" spans="1:9" x14ac:dyDescent="0.25">
      <c r="B7" s="2" t="s">
        <v>447</v>
      </c>
      <c r="C7" s="2" t="s">
        <v>198</v>
      </c>
      <c r="D7" s="2" t="s">
        <v>1851</v>
      </c>
      <c r="E7" s="2" t="s">
        <v>1881</v>
      </c>
      <c r="F7" s="2" t="s">
        <v>1936</v>
      </c>
      <c r="G7" s="2" t="str">
        <f>IF(Tabelle_ExterneDaten_117[[#This Row],[TradeTypeLU]]&lt;&gt;"",VLOOKUP(Tabelle_ExterneDaten_117[[#This Row],[TradeTypeLU]],TradeTypeLookup,2,FALSE),"")</f>
        <v>Swap</v>
      </c>
      <c r="H7" s="2" t="str">
        <f>IF(Tabelle_ExterneDaten_117[[#This Row],[EnvelopeCounterPartyLU]]&lt;&gt;"",VLOOKUP(Tabelle_ExterneDaten_117[[#This Row],[EnvelopeCounterPartyLU]],EnvelopeCounterPartyLookup,2,FALSE),"")</f>
        <v>208</v>
      </c>
      <c r="I7" s="2" t="str">
        <f>IF(Tabelle_ExterneDaten_117[[#This Row],[EnvelopeNettingSetIdLU]]&lt;&gt;"",VLOOKUP(Tabelle_ExterneDaten_117[[#This Row],[EnvelopeNettingSetIdLU]],EnvelopeNettingSetIdLookup,2,FALSE),"")</f>
        <v>TD</v>
      </c>
    </row>
    <row r="8" spans="1:9" x14ac:dyDescent="0.25">
      <c r="B8" s="2" t="s">
        <v>449</v>
      </c>
      <c r="C8" s="2" t="s">
        <v>198</v>
      </c>
      <c r="D8" s="2" t="s">
        <v>1868</v>
      </c>
      <c r="E8" s="2" t="s">
        <v>1915</v>
      </c>
      <c r="F8" s="2" t="s">
        <v>1937</v>
      </c>
      <c r="G8" s="2" t="str">
        <f>IF(Tabelle_ExterneDaten_117[[#This Row],[TradeTypeLU]]&lt;&gt;"",VLOOKUP(Tabelle_ExterneDaten_117[[#This Row],[TradeTypeLU]],TradeTypeLookup,2,FALSE),"")</f>
        <v>Swap</v>
      </c>
      <c r="H8" s="2" t="str">
        <f>IF(Tabelle_ExterneDaten_117[[#This Row],[EnvelopeCounterPartyLU]]&lt;&gt;"",VLOOKUP(Tabelle_ExterneDaten_117[[#This Row],[EnvelopeCounterPartyLU]],EnvelopeCounterPartyLookup,2,FALSE),"")</f>
        <v>356</v>
      </c>
      <c r="I8" s="2" t="str">
        <f>IF(Tabelle_ExterneDaten_117[[#This Row],[EnvelopeNettingSetIdLU]]&lt;&gt;"",VLOOKUP(Tabelle_ExterneDaten_117[[#This Row],[EnvelopeNettingSetIdLU]],EnvelopeNettingSetIdLookup,2,FALSE),"")</f>
        <v>MLI</v>
      </c>
    </row>
    <row r="9" spans="1:9" x14ac:dyDescent="0.25">
      <c r="B9" s="2" t="s">
        <v>451</v>
      </c>
      <c r="C9" s="2" t="s">
        <v>198</v>
      </c>
      <c r="D9" s="2" t="s">
        <v>1858</v>
      </c>
      <c r="E9" s="2" t="s">
        <v>1895</v>
      </c>
      <c r="F9" s="2" t="s">
        <v>1937</v>
      </c>
      <c r="G9" s="2" t="str">
        <f>IF(Tabelle_ExterneDaten_117[[#This Row],[TradeTypeLU]]&lt;&gt;"",VLOOKUP(Tabelle_ExterneDaten_117[[#This Row],[TradeTypeLU]],TradeTypeLookup,2,FALSE),"")</f>
        <v>Swap</v>
      </c>
      <c r="H9" s="2" t="str">
        <f>IF(Tabelle_ExterneDaten_117[[#This Row],[EnvelopeCounterPartyLU]]&lt;&gt;"",VLOOKUP(Tabelle_ExterneDaten_117[[#This Row],[EnvelopeCounterPartyLU]],EnvelopeCounterPartyLookup,2,FALSE),"")</f>
        <v>250</v>
      </c>
      <c r="I9" s="2" t="str">
        <f>IF(Tabelle_ExterneDaten_117[[#This Row],[EnvelopeNettingSetIdLU]]&lt;&gt;"",VLOOKUP(Tabelle_ExterneDaten_117[[#This Row],[EnvelopeNettingSetIdLU]],EnvelopeNettingSetIdLookup,2,FALSE),"")</f>
        <v>CS</v>
      </c>
    </row>
    <row r="10" spans="1:9" x14ac:dyDescent="0.25">
      <c r="B10" s="2" t="s">
        <v>453</v>
      </c>
      <c r="C10" s="2" t="s">
        <v>198</v>
      </c>
      <c r="D10" s="2" t="s">
        <v>1850</v>
      </c>
      <c r="E10" s="2" t="s">
        <v>1879</v>
      </c>
      <c r="F10" s="2" t="s">
        <v>1936</v>
      </c>
      <c r="G10" s="2" t="str">
        <f>IF(Tabelle_ExterneDaten_117[[#This Row],[TradeTypeLU]]&lt;&gt;"",VLOOKUP(Tabelle_ExterneDaten_117[[#This Row],[TradeTypeLU]],TradeTypeLookup,2,FALSE),"")</f>
        <v>Swap</v>
      </c>
      <c r="H10" s="2" t="str">
        <f>IF(Tabelle_ExterneDaten_117[[#This Row],[EnvelopeCounterPartyLU]]&lt;&gt;"",VLOOKUP(Tabelle_ExterneDaten_117[[#This Row],[EnvelopeCounterPartyLU]],EnvelopeCounterPartyLookup,2,FALSE),"")</f>
        <v>206</v>
      </c>
      <c r="I10" s="2" t="str">
        <f>IF(Tabelle_ExterneDaten_117[[#This Row],[EnvelopeNettingSetIdLU]]&lt;&gt;"",VLOOKUP(Tabelle_ExterneDaten_117[[#This Row],[EnvelopeNettingSetIdLU]],EnvelopeNettingSetIdLookup,2,FALSE),"")</f>
        <v>DB</v>
      </c>
    </row>
    <row r="11" spans="1:9" x14ac:dyDescent="0.25">
      <c r="B11" s="2" t="s">
        <v>455</v>
      </c>
      <c r="C11" s="2" t="s">
        <v>198</v>
      </c>
      <c r="D11" s="2" t="s">
        <v>1850</v>
      </c>
      <c r="E11" s="2" t="s">
        <v>1879</v>
      </c>
      <c r="F11" s="2" t="s">
        <v>1936</v>
      </c>
      <c r="G11" s="2" t="str">
        <f>IF(Tabelle_ExterneDaten_117[[#This Row],[TradeTypeLU]]&lt;&gt;"",VLOOKUP(Tabelle_ExterneDaten_117[[#This Row],[TradeTypeLU]],TradeTypeLookup,2,FALSE),"")</f>
        <v>Swap</v>
      </c>
      <c r="H11" s="2" t="str">
        <f>IF(Tabelle_ExterneDaten_117[[#This Row],[EnvelopeCounterPartyLU]]&lt;&gt;"",VLOOKUP(Tabelle_ExterneDaten_117[[#This Row],[EnvelopeCounterPartyLU]],EnvelopeCounterPartyLookup,2,FALSE),"")</f>
        <v>206</v>
      </c>
      <c r="I11" s="2" t="str">
        <f>IF(Tabelle_ExterneDaten_117[[#This Row],[EnvelopeNettingSetIdLU]]&lt;&gt;"",VLOOKUP(Tabelle_ExterneDaten_117[[#This Row],[EnvelopeNettingSetIdLU]],EnvelopeNettingSetIdLookup,2,FALSE),"")</f>
        <v>DB</v>
      </c>
    </row>
    <row r="12" spans="1:9" x14ac:dyDescent="0.25">
      <c r="B12" s="2" t="s">
        <v>457</v>
      </c>
      <c r="C12" s="2" t="s">
        <v>198</v>
      </c>
      <c r="D12" s="2" t="s">
        <v>1869</v>
      </c>
      <c r="E12" s="2" t="s">
        <v>1917</v>
      </c>
      <c r="F12" s="2" t="s">
        <v>1937</v>
      </c>
      <c r="G12" s="2" t="str">
        <f>IF(Tabelle_ExterneDaten_117[[#This Row],[TradeTypeLU]]&lt;&gt;"",VLOOKUP(Tabelle_ExterneDaten_117[[#This Row],[TradeTypeLU]],TradeTypeLookup,2,FALSE),"")</f>
        <v>Swap</v>
      </c>
      <c r="H12" s="2" t="str">
        <f>IF(Tabelle_ExterneDaten_117[[#This Row],[EnvelopeCounterPartyLU]]&lt;&gt;"",VLOOKUP(Tabelle_ExterneDaten_117[[#This Row],[EnvelopeCounterPartyLU]],EnvelopeCounterPartyLookup,2,FALSE),"")</f>
        <v>360</v>
      </c>
      <c r="I12" s="2" t="str">
        <f>IF(Tabelle_ExterneDaten_117[[#This Row],[EnvelopeNettingSetIdLU]]&lt;&gt;"",VLOOKUP(Tabelle_ExterneDaten_117[[#This Row],[EnvelopeNettingSetIdLU]],EnvelopeNettingSetIdLookup,2,FALSE),"")</f>
        <v>MS</v>
      </c>
    </row>
    <row r="13" spans="1:9" x14ac:dyDescent="0.25">
      <c r="B13" s="2" t="s">
        <v>459</v>
      </c>
      <c r="C13" s="2" t="s">
        <v>198</v>
      </c>
      <c r="D13" s="2" t="s">
        <v>1854</v>
      </c>
      <c r="E13" s="2" t="s">
        <v>1887</v>
      </c>
      <c r="F13" s="2" t="s">
        <v>1937</v>
      </c>
      <c r="G13" s="2" t="str">
        <f>IF(Tabelle_ExterneDaten_117[[#This Row],[TradeTypeLU]]&lt;&gt;"",VLOOKUP(Tabelle_ExterneDaten_117[[#This Row],[TradeTypeLU]],TradeTypeLookup,2,FALSE),"")</f>
        <v>Swap</v>
      </c>
      <c r="H13" s="2" t="str">
        <f>IF(Tabelle_ExterneDaten_117[[#This Row],[EnvelopeCounterPartyLU]]&lt;&gt;"",VLOOKUP(Tabelle_ExterneDaten_117[[#This Row],[EnvelopeCounterPartyLU]],EnvelopeCounterPartyLookup,2,FALSE),"")</f>
        <v>234</v>
      </c>
      <c r="I13" s="2" t="str">
        <f>IF(Tabelle_ExterneDaten_117[[#This Row],[EnvelopeNettingSetIdLU]]&lt;&gt;"",VLOOKUP(Tabelle_ExterneDaten_117[[#This Row],[EnvelopeNettingSetIdLU]],EnvelopeNettingSetIdLookup,2,FALSE),"")</f>
        <v>BOA</v>
      </c>
    </row>
    <row r="14" spans="1:9" x14ac:dyDescent="0.25">
      <c r="B14" s="2" t="s">
        <v>461</v>
      </c>
      <c r="C14" s="2" t="s">
        <v>198</v>
      </c>
      <c r="D14" s="2" t="s">
        <v>1854</v>
      </c>
      <c r="E14" s="2" t="s">
        <v>1887</v>
      </c>
      <c r="F14" s="2" t="s">
        <v>1937</v>
      </c>
      <c r="G14" s="2" t="str">
        <f>IF(Tabelle_ExterneDaten_117[[#This Row],[TradeTypeLU]]&lt;&gt;"",VLOOKUP(Tabelle_ExterneDaten_117[[#This Row],[TradeTypeLU]],TradeTypeLookup,2,FALSE),"")</f>
        <v>Swap</v>
      </c>
      <c r="H14" s="2" t="str">
        <f>IF(Tabelle_ExterneDaten_117[[#This Row],[EnvelopeCounterPartyLU]]&lt;&gt;"",VLOOKUP(Tabelle_ExterneDaten_117[[#This Row],[EnvelopeCounterPartyLU]],EnvelopeCounterPartyLookup,2,FALSE),"")</f>
        <v>234</v>
      </c>
      <c r="I14" s="2" t="str">
        <f>IF(Tabelle_ExterneDaten_117[[#This Row],[EnvelopeNettingSetIdLU]]&lt;&gt;"",VLOOKUP(Tabelle_ExterneDaten_117[[#This Row],[EnvelopeNettingSetIdLU]],EnvelopeNettingSetIdLookup,2,FALSE),"")</f>
        <v>BOA</v>
      </c>
    </row>
    <row r="15" spans="1:9" x14ac:dyDescent="0.25">
      <c r="B15" s="2" t="s">
        <v>463</v>
      </c>
      <c r="C15" s="2" t="s">
        <v>198</v>
      </c>
      <c r="D15" s="2" t="s">
        <v>1862</v>
      </c>
      <c r="E15" s="2" t="s">
        <v>1903</v>
      </c>
      <c r="F15" s="2" t="s">
        <v>1937</v>
      </c>
      <c r="G15" s="2" t="str">
        <f>IF(Tabelle_ExterneDaten_117[[#This Row],[TradeTypeLU]]&lt;&gt;"",VLOOKUP(Tabelle_ExterneDaten_117[[#This Row],[TradeTypeLU]],TradeTypeLookup,2,FALSE),"")</f>
        <v>Swap</v>
      </c>
      <c r="H15" s="2" t="str">
        <f>IF(Tabelle_ExterneDaten_117[[#This Row],[EnvelopeCounterPartyLU]]&lt;&gt;"",VLOOKUP(Tabelle_ExterneDaten_117[[#This Row],[EnvelopeCounterPartyLU]],EnvelopeCounterPartyLookup,2,FALSE),"")</f>
        <v>313</v>
      </c>
      <c r="I15" s="2" t="str">
        <f>IF(Tabelle_ExterneDaten_117[[#This Row],[EnvelopeNettingSetIdLU]]&lt;&gt;"",VLOOKUP(Tabelle_ExterneDaten_117[[#This Row],[EnvelopeNettingSetIdLU]],EnvelopeNettingSetIdLookup,2,FALSE),"")</f>
        <v>HSBCFR</v>
      </c>
    </row>
    <row r="16" spans="1:9" x14ac:dyDescent="0.25">
      <c r="B16" s="2" t="s">
        <v>465</v>
      </c>
      <c r="C16" s="2" t="s">
        <v>198</v>
      </c>
      <c r="D16" s="2" t="s">
        <v>1865</v>
      </c>
      <c r="E16" s="2" t="s">
        <v>1909</v>
      </c>
      <c r="F16" s="2" t="s">
        <v>1937</v>
      </c>
      <c r="G16" s="2" t="str">
        <f>IF(Tabelle_ExterneDaten_117[[#This Row],[TradeTypeLU]]&lt;&gt;"",VLOOKUP(Tabelle_ExterneDaten_117[[#This Row],[TradeTypeLU]],TradeTypeLookup,2,FALSE),"")</f>
        <v>Swap</v>
      </c>
      <c r="H16" s="2" t="str">
        <f>IF(Tabelle_ExterneDaten_117[[#This Row],[EnvelopeCounterPartyLU]]&lt;&gt;"",VLOOKUP(Tabelle_ExterneDaten_117[[#This Row],[EnvelopeCounterPartyLU]],EnvelopeCounterPartyLookup,2,FALSE),"")</f>
        <v>330</v>
      </c>
      <c r="I16" s="2" t="str">
        <f>IF(Tabelle_ExterneDaten_117[[#This Row],[EnvelopeNettingSetIdLU]]&lt;&gt;"",VLOOKUP(Tabelle_ExterneDaten_117[[#This Row],[EnvelopeNettingSetIdLU]],EnvelopeNettingSetIdLookup,2,FALSE),"")</f>
        <v>JPMC</v>
      </c>
    </row>
    <row r="17" spans="2:9" x14ac:dyDescent="0.25">
      <c r="B17" s="2" t="s">
        <v>467</v>
      </c>
      <c r="C17" s="2" t="s">
        <v>198</v>
      </c>
      <c r="D17" s="2" t="s">
        <v>1862</v>
      </c>
      <c r="E17" s="2" t="s">
        <v>1903</v>
      </c>
      <c r="F17" s="2" t="s">
        <v>1937</v>
      </c>
      <c r="G17" s="2" t="str">
        <f>IF(Tabelle_ExterneDaten_117[[#This Row],[TradeTypeLU]]&lt;&gt;"",VLOOKUP(Tabelle_ExterneDaten_117[[#This Row],[TradeTypeLU]],TradeTypeLookup,2,FALSE),"")</f>
        <v>Swap</v>
      </c>
      <c r="H17" s="2" t="str">
        <f>IF(Tabelle_ExterneDaten_117[[#This Row],[EnvelopeCounterPartyLU]]&lt;&gt;"",VLOOKUP(Tabelle_ExterneDaten_117[[#This Row],[EnvelopeCounterPartyLU]],EnvelopeCounterPartyLookup,2,FALSE),"")</f>
        <v>313</v>
      </c>
      <c r="I17" s="2" t="str">
        <f>IF(Tabelle_ExterneDaten_117[[#This Row],[EnvelopeNettingSetIdLU]]&lt;&gt;"",VLOOKUP(Tabelle_ExterneDaten_117[[#This Row],[EnvelopeNettingSetIdLU]],EnvelopeNettingSetIdLookup,2,FALSE),"")</f>
        <v>HSBCFR</v>
      </c>
    </row>
    <row r="18" spans="2:9" x14ac:dyDescent="0.25">
      <c r="B18" s="2" t="s">
        <v>469</v>
      </c>
      <c r="C18" s="2" t="s">
        <v>198</v>
      </c>
      <c r="D18" s="2" t="s">
        <v>1862</v>
      </c>
      <c r="E18" s="2" t="s">
        <v>1903</v>
      </c>
      <c r="F18" s="2" t="s">
        <v>1937</v>
      </c>
      <c r="G18" s="2" t="str">
        <f>IF(Tabelle_ExterneDaten_117[[#This Row],[TradeTypeLU]]&lt;&gt;"",VLOOKUP(Tabelle_ExterneDaten_117[[#This Row],[TradeTypeLU]],TradeTypeLookup,2,FALSE),"")</f>
        <v>Swap</v>
      </c>
      <c r="H18" s="2" t="str">
        <f>IF(Tabelle_ExterneDaten_117[[#This Row],[EnvelopeCounterPartyLU]]&lt;&gt;"",VLOOKUP(Tabelle_ExterneDaten_117[[#This Row],[EnvelopeCounterPartyLU]],EnvelopeCounterPartyLookup,2,FALSE),"")</f>
        <v>313</v>
      </c>
      <c r="I18" s="2" t="str">
        <f>IF(Tabelle_ExterneDaten_117[[#This Row],[EnvelopeNettingSetIdLU]]&lt;&gt;"",VLOOKUP(Tabelle_ExterneDaten_117[[#This Row],[EnvelopeNettingSetIdLU]],EnvelopeNettingSetIdLookup,2,FALSE),"")</f>
        <v>HSBCFR</v>
      </c>
    </row>
    <row r="19" spans="2:9" x14ac:dyDescent="0.25">
      <c r="B19" s="2" t="s">
        <v>471</v>
      </c>
      <c r="C19" s="2" t="s">
        <v>198</v>
      </c>
      <c r="D19" s="2" t="s">
        <v>1857</v>
      </c>
      <c r="E19" s="2" t="s">
        <v>1893</v>
      </c>
      <c r="F19" s="2" t="s">
        <v>1937</v>
      </c>
      <c r="G19" s="2" t="str">
        <f>IF(Tabelle_ExterneDaten_117[[#This Row],[TradeTypeLU]]&lt;&gt;"",VLOOKUP(Tabelle_ExterneDaten_117[[#This Row],[TradeTypeLU]],TradeTypeLookup,2,FALSE),"")</f>
        <v>Swap</v>
      </c>
      <c r="H19" s="2" t="str">
        <f>IF(Tabelle_ExterneDaten_117[[#This Row],[EnvelopeCounterPartyLU]]&lt;&gt;"",VLOOKUP(Tabelle_ExterneDaten_117[[#This Row],[EnvelopeCounterPartyLU]],EnvelopeCounterPartyLookup,2,FALSE),"")</f>
        <v>248</v>
      </c>
      <c r="I19" s="2" t="str">
        <f>IF(Tabelle_ExterneDaten_117[[#This Row],[EnvelopeNettingSetIdLU]]&lt;&gt;"",VLOOKUP(Tabelle_ExterneDaten_117[[#This Row],[EnvelopeNettingSetIdLU]],EnvelopeNettingSetIdLookup,2,FALSE),"")</f>
        <v>Commerzbank</v>
      </c>
    </row>
    <row r="20" spans="2:9" x14ac:dyDescent="0.25">
      <c r="B20" s="2" t="s">
        <v>473</v>
      </c>
      <c r="C20" s="2" t="s">
        <v>198</v>
      </c>
      <c r="D20" s="2" t="s">
        <v>1858</v>
      </c>
      <c r="E20" s="2" t="s">
        <v>1895</v>
      </c>
      <c r="F20" s="2" t="s">
        <v>1937</v>
      </c>
      <c r="G20" s="2" t="str">
        <f>IF(Tabelle_ExterneDaten_117[[#This Row],[TradeTypeLU]]&lt;&gt;"",VLOOKUP(Tabelle_ExterneDaten_117[[#This Row],[TradeTypeLU]],TradeTypeLookup,2,FALSE),"")</f>
        <v>Swap</v>
      </c>
      <c r="H20" s="2" t="str">
        <f>IF(Tabelle_ExterneDaten_117[[#This Row],[EnvelopeCounterPartyLU]]&lt;&gt;"",VLOOKUP(Tabelle_ExterneDaten_117[[#This Row],[EnvelopeCounterPartyLU]],EnvelopeCounterPartyLookup,2,FALSE),"")</f>
        <v>250</v>
      </c>
      <c r="I20" s="2" t="str">
        <f>IF(Tabelle_ExterneDaten_117[[#This Row],[EnvelopeNettingSetIdLU]]&lt;&gt;"",VLOOKUP(Tabelle_ExterneDaten_117[[#This Row],[EnvelopeNettingSetIdLU]],EnvelopeNettingSetIdLookup,2,FALSE),"")</f>
        <v>CS</v>
      </c>
    </row>
    <row r="21" spans="2:9" x14ac:dyDescent="0.25">
      <c r="B21" s="2" t="s">
        <v>475</v>
      </c>
      <c r="C21" s="2" t="s">
        <v>198</v>
      </c>
      <c r="D21" s="2" t="s">
        <v>1869</v>
      </c>
      <c r="E21" s="2" t="s">
        <v>1917</v>
      </c>
      <c r="F21" s="2" t="s">
        <v>1936</v>
      </c>
      <c r="G21" s="2" t="str">
        <f>IF(Tabelle_ExterneDaten_117[[#This Row],[TradeTypeLU]]&lt;&gt;"",VLOOKUP(Tabelle_ExterneDaten_117[[#This Row],[TradeTypeLU]],TradeTypeLookup,2,FALSE),"")</f>
        <v>Swap</v>
      </c>
      <c r="H21" s="2" t="str">
        <f>IF(Tabelle_ExterneDaten_117[[#This Row],[EnvelopeCounterPartyLU]]&lt;&gt;"",VLOOKUP(Tabelle_ExterneDaten_117[[#This Row],[EnvelopeCounterPartyLU]],EnvelopeCounterPartyLookup,2,FALSE),"")</f>
        <v>360</v>
      </c>
      <c r="I21" s="2" t="str">
        <f>IF(Tabelle_ExterneDaten_117[[#This Row],[EnvelopeNettingSetIdLU]]&lt;&gt;"",VLOOKUP(Tabelle_ExterneDaten_117[[#This Row],[EnvelopeNettingSetIdLU]],EnvelopeNettingSetIdLookup,2,FALSE),"")</f>
        <v>MS</v>
      </c>
    </row>
    <row r="22" spans="2:9" x14ac:dyDescent="0.25">
      <c r="B22" s="2" t="s">
        <v>477</v>
      </c>
      <c r="C22" s="2" t="s">
        <v>198</v>
      </c>
      <c r="D22" s="2" t="s">
        <v>1869</v>
      </c>
      <c r="E22" s="2" t="s">
        <v>1917</v>
      </c>
      <c r="F22" s="2" t="s">
        <v>1936</v>
      </c>
      <c r="G22" s="2" t="str">
        <f>IF(Tabelle_ExterneDaten_117[[#This Row],[TradeTypeLU]]&lt;&gt;"",VLOOKUP(Tabelle_ExterneDaten_117[[#This Row],[TradeTypeLU]],TradeTypeLookup,2,FALSE),"")</f>
        <v>Swap</v>
      </c>
      <c r="H22" s="2" t="str">
        <f>IF(Tabelle_ExterneDaten_117[[#This Row],[EnvelopeCounterPartyLU]]&lt;&gt;"",VLOOKUP(Tabelle_ExterneDaten_117[[#This Row],[EnvelopeCounterPartyLU]],EnvelopeCounterPartyLookup,2,FALSE),"")</f>
        <v>360</v>
      </c>
      <c r="I22" s="2" t="str">
        <f>IF(Tabelle_ExterneDaten_117[[#This Row],[EnvelopeNettingSetIdLU]]&lt;&gt;"",VLOOKUP(Tabelle_ExterneDaten_117[[#This Row],[EnvelopeNettingSetIdLU]],EnvelopeNettingSetIdLookup,2,FALSE),"")</f>
        <v>MS</v>
      </c>
    </row>
    <row r="23" spans="2:9" x14ac:dyDescent="0.25">
      <c r="B23" s="2" t="s">
        <v>479</v>
      </c>
      <c r="C23" s="2" t="s">
        <v>198</v>
      </c>
      <c r="D23" s="2" t="s">
        <v>1854</v>
      </c>
      <c r="E23" s="2" t="s">
        <v>1887</v>
      </c>
      <c r="F23" s="2" t="s">
        <v>1936</v>
      </c>
      <c r="G23" s="2" t="str">
        <f>IF(Tabelle_ExterneDaten_117[[#This Row],[TradeTypeLU]]&lt;&gt;"",VLOOKUP(Tabelle_ExterneDaten_117[[#This Row],[TradeTypeLU]],TradeTypeLookup,2,FALSE),"")</f>
        <v>Swap</v>
      </c>
      <c r="H23" s="2" t="str">
        <f>IF(Tabelle_ExterneDaten_117[[#This Row],[EnvelopeCounterPartyLU]]&lt;&gt;"",VLOOKUP(Tabelle_ExterneDaten_117[[#This Row],[EnvelopeCounterPartyLU]],EnvelopeCounterPartyLookup,2,FALSE),"")</f>
        <v>234</v>
      </c>
      <c r="I23" s="2" t="str">
        <f>IF(Tabelle_ExterneDaten_117[[#This Row],[EnvelopeNettingSetIdLU]]&lt;&gt;"",VLOOKUP(Tabelle_ExterneDaten_117[[#This Row],[EnvelopeNettingSetIdLU]],EnvelopeNettingSetIdLookup,2,FALSE),"")</f>
        <v>BOA</v>
      </c>
    </row>
    <row r="24" spans="2:9" x14ac:dyDescent="0.25">
      <c r="B24" s="2" t="s">
        <v>481</v>
      </c>
      <c r="C24" s="2" t="s">
        <v>198</v>
      </c>
      <c r="D24" s="2" t="s">
        <v>1870</v>
      </c>
      <c r="E24" s="2" t="s">
        <v>1919</v>
      </c>
      <c r="F24" s="2" t="s">
        <v>1936</v>
      </c>
      <c r="G24" s="2" t="str">
        <f>IF(Tabelle_ExterneDaten_117[[#This Row],[TradeTypeLU]]&lt;&gt;"",VLOOKUP(Tabelle_ExterneDaten_117[[#This Row],[TradeTypeLU]],TradeTypeLookup,2,FALSE),"")</f>
        <v>Swap</v>
      </c>
      <c r="H24" s="2" t="str">
        <f>IF(Tabelle_ExterneDaten_117[[#This Row],[EnvelopeCounterPartyLU]]&lt;&gt;"",VLOOKUP(Tabelle_ExterneDaten_117[[#This Row],[EnvelopeCounterPartyLU]],EnvelopeCounterPartyLookup,2,FALSE),"")</f>
        <v>373</v>
      </c>
      <c r="I24" s="2" t="str">
        <f>IF(Tabelle_ExterneDaten_117[[#This Row],[EnvelopeNettingSetIdLU]]&lt;&gt;"",VLOOKUP(Tabelle_ExterneDaten_117[[#This Row],[EnvelopeNettingSetIdLU]],EnvelopeNettingSetIdLookup,2,FALSE),"")</f>
        <v>Nomura</v>
      </c>
    </row>
    <row r="25" spans="2:9" x14ac:dyDescent="0.25">
      <c r="B25" s="2" t="s">
        <v>483</v>
      </c>
      <c r="C25" s="2" t="s">
        <v>198</v>
      </c>
      <c r="D25" s="2" t="s">
        <v>1857</v>
      </c>
      <c r="E25" s="2" t="s">
        <v>1893</v>
      </c>
      <c r="F25" s="2" t="s">
        <v>1936</v>
      </c>
      <c r="G25" s="2" t="str">
        <f>IF(Tabelle_ExterneDaten_117[[#This Row],[TradeTypeLU]]&lt;&gt;"",VLOOKUP(Tabelle_ExterneDaten_117[[#This Row],[TradeTypeLU]],TradeTypeLookup,2,FALSE),"")</f>
        <v>Swap</v>
      </c>
      <c r="H25" s="2" t="str">
        <f>IF(Tabelle_ExterneDaten_117[[#This Row],[EnvelopeCounterPartyLU]]&lt;&gt;"",VLOOKUP(Tabelle_ExterneDaten_117[[#This Row],[EnvelopeCounterPartyLU]],EnvelopeCounterPartyLookup,2,FALSE),"")</f>
        <v>248</v>
      </c>
      <c r="I25" s="2" t="str">
        <f>IF(Tabelle_ExterneDaten_117[[#This Row],[EnvelopeNettingSetIdLU]]&lt;&gt;"",VLOOKUP(Tabelle_ExterneDaten_117[[#This Row],[EnvelopeNettingSetIdLU]],EnvelopeNettingSetIdLookup,2,FALSE),"")</f>
        <v>Commerzbank</v>
      </c>
    </row>
    <row r="26" spans="2:9" x14ac:dyDescent="0.25">
      <c r="B26" s="2" t="s">
        <v>485</v>
      </c>
      <c r="C26" s="2" t="s">
        <v>198</v>
      </c>
      <c r="D26" s="2" t="s">
        <v>1850</v>
      </c>
      <c r="E26" s="2" t="s">
        <v>1879</v>
      </c>
      <c r="F26" s="2" t="s">
        <v>1936</v>
      </c>
      <c r="G26" s="2" t="str">
        <f>IF(Tabelle_ExterneDaten_117[[#This Row],[TradeTypeLU]]&lt;&gt;"",VLOOKUP(Tabelle_ExterneDaten_117[[#This Row],[TradeTypeLU]],TradeTypeLookup,2,FALSE),"")</f>
        <v>Swap</v>
      </c>
      <c r="H26" s="2" t="str">
        <f>IF(Tabelle_ExterneDaten_117[[#This Row],[EnvelopeCounterPartyLU]]&lt;&gt;"",VLOOKUP(Tabelle_ExterneDaten_117[[#This Row],[EnvelopeCounterPartyLU]],EnvelopeCounterPartyLookup,2,FALSE),"")</f>
        <v>206</v>
      </c>
      <c r="I26" s="2" t="str">
        <f>IF(Tabelle_ExterneDaten_117[[#This Row],[EnvelopeNettingSetIdLU]]&lt;&gt;"",VLOOKUP(Tabelle_ExterneDaten_117[[#This Row],[EnvelopeNettingSetIdLU]],EnvelopeNettingSetIdLookup,2,FALSE),"")</f>
        <v>DB</v>
      </c>
    </row>
    <row r="27" spans="2:9" x14ac:dyDescent="0.25">
      <c r="B27" s="2" t="s">
        <v>487</v>
      </c>
      <c r="C27" s="2" t="s">
        <v>198</v>
      </c>
      <c r="D27" s="2" t="s">
        <v>1871</v>
      </c>
      <c r="E27" s="2" t="s">
        <v>1921</v>
      </c>
      <c r="F27" s="2" t="s">
        <v>1937</v>
      </c>
      <c r="G27" s="2" t="str">
        <f>IF(Tabelle_ExterneDaten_117[[#This Row],[TradeTypeLU]]&lt;&gt;"",VLOOKUP(Tabelle_ExterneDaten_117[[#This Row],[TradeTypeLU]],TradeTypeLookup,2,FALSE),"")</f>
        <v>Swap</v>
      </c>
      <c r="H27" s="2" t="str">
        <f>IF(Tabelle_ExterneDaten_117[[#This Row],[EnvelopeCounterPartyLU]]&lt;&gt;"",VLOOKUP(Tabelle_ExterneDaten_117[[#This Row],[EnvelopeCounterPartyLU]],EnvelopeCounterPartyLookup,2,FALSE),"")</f>
        <v>377</v>
      </c>
      <c r="I27" s="2" t="str">
        <f>IF(Tabelle_ExterneDaten_117[[#This Row],[EnvelopeNettingSetIdLU]]&lt;&gt;"",VLOOKUP(Tabelle_ExterneDaten_117[[#This Row],[EnvelopeNettingSetIdLU]],EnvelopeNettingSetIdLookup,2,FALSE),"")</f>
        <v>NordeaAB</v>
      </c>
    </row>
    <row r="28" spans="2:9" x14ac:dyDescent="0.25">
      <c r="B28" s="2" t="s">
        <v>489</v>
      </c>
      <c r="C28" s="2" t="s">
        <v>198</v>
      </c>
      <c r="D28" s="2" t="s">
        <v>1871</v>
      </c>
      <c r="E28" s="2" t="s">
        <v>1921</v>
      </c>
      <c r="F28" s="2" t="s">
        <v>1937</v>
      </c>
      <c r="G28" s="2" t="str">
        <f>IF(Tabelle_ExterneDaten_117[[#This Row],[TradeTypeLU]]&lt;&gt;"",VLOOKUP(Tabelle_ExterneDaten_117[[#This Row],[TradeTypeLU]],TradeTypeLookup,2,FALSE),"")</f>
        <v>Swap</v>
      </c>
      <c r="H28" s="2" t="str">
        <f>IF(Tabelle_ExterneDaten_117[[#This Row],[EnvelopeCounterPartyLU]]&lt;&gt;"",VLOOKUP(Tabelle_ExterneDaten_117[[#This Row],[EnvelopeCounterPartyLU]],EnvelopeCounterPartyLookup,2,FALSE),"")</f>
        <v>377</v>
      </c>
      <c r="I28" s="2" t="str">
        <f>IF(Tabelle_ExterneDaten_117[[#This Row],[EnvelopeNettingSetIdLU]]&lt;&gt;"",VLOOKUP(Tabelle_ExterneDaten_117[[#This Row],[EnvelopeNettingSetIdLU]],EnvelopeNettingSetIdLookup,2,FALSE),"")</f>
        <v>NordeaAB</v>
      </c>
    </row>
    <row r="29" spans="2:9" x14ac:dyDescent="0.25">
      <c r="B29" s="2" t="s">
        <v>491</v>
      </c>
      <c r="C29" s="2" t="s">
        <v>198</v>
      </c>
      <c r="D29" s="2" t="s">
        <v>1850</v>
      </c>
      <c r="E29" s="2" t="s">
        <v>1879</v>
      </c>
      <c r="F29" s="2" t="s">
        <v>1936</v>
      </c>
      <c r="G29" s="2" t="str">
        <f>IF(Tabelle_ExterneDaten_117[[#This Row],[TradeTypeLU]]&lt;&gt;"",VLOOKUP(Tabelle_ExterneDaten_117[[#This Row],[TradeTypeLU]],TradeTypeLookup,2,FALSE),"")</f>
        <v>Swap</v>
      </c>
      <c r="H29" s="2" t="str">
        <f>IF(Tabelle_ExterneDaten_117[[#This Row],[EnvelopeCounterPartyLU]]&lt;&gt;"",VLOOKUP(Tabelle_ExterneDaten_117[[#This Row],[EnvelopeCounterPartyLU]],EnvelopeCounterPartyLookup,2,FALSE),"")</f>
        <v>206</v>
      </c>
      <c r="I29" s="2" t="str">
        <f>IF(Tabelle_ExterneDaten_117[[#This Row],[EnvelopeNettingSetIdLU]]&lt;&gt;"",VLOOKUP(Tabelle_ExterneDaten_117[[#This Row],[EnvelopeNettingSetIdLU]],EnvelopeNettingSetIdLookup,2,FALSE),"")</f>
        <v>DB</v>
      </c>
    </row>
    <row r="30" spans="2:9" x14ac:dyDescent="0.25">
      <c r="B30" s="2" t="s">
        <v>493</v>
      </c>
      <c r="C30" s="2" t="s">
        <v>198</v>
      </c>
      <c r="D30" s="2" t="s">
        <v>1870</v>
      </c>
      <c r="E30" s="2" t="s">
        <v>1919</v>
      </c>
      <c r="F30" s="2" t="s">
        <v>1936</v>
      </c>
      <c r="G30" s="2" t="str">
        <f>IF(Tabelle_ExterneDaten_117[[#This Row],[TradeTypeLU]]&lt;&gt;"",VLOOKUP(Tabelle_ExterneDaten_117[[#This Row],[TradeTypeLU]],TradeTypeLookup,2,FALSE),"")</f>
        <v>Swap</v>
      </c>
      <c r="H30" s="2" t="str">
        <f>IF(Tabelle_ExterneDaten_117[[#This Row],[EnvelopeCounterPartyLU]]&lt;&gt;"",VLOOKUP(Tabelle_ExterneDaten_117[[#This Row],[EnvelopeCounterPartyLU]],EnvelopeCounterPartyLookup,2,FALSE),"")</f>
        <v>373</v>
      </c>
      <c r="I30" s="2" t="str">
        <f>IF(Tabelle_ExterneDaten_117[[#This Row],[EnvelopeNettingSetIdLU]]&lt;&gt;"",VLOOKUP(Tabelle_ExterneDaten_117[[#This Row],[EnvelopeNettingSetIdLU]],EnvelopeNettingSetIdLookup,2,FALSE),"")</f>
        <v>Nomura</v>
      </c>
    </row>
    <row r="31" spans="2:9" x14ac:dyDescent="0.25">
      <c r="B31" s="2" t="s">
        <v>495</v>
      </c>
      <c r="C31" s="2" t="s">
        <v>198</v>
      </c>
      <c r="D31" s="2" t="s">
        <v>1862</v>
      </c>
      <c r="E31" s="2" t="s">
        <v>1903</v>
      </c>
      <c r="F31" s="2" t="s">
        <v>1936</v>
      </c>
      <c r="G31" s="2" t="str">
        <f>IF(Tabelle_ExterneDaten_117[[#This Row],[TradeTypeLU]]&lt;&gt;"",VLOOKUP(Tabelle_ExterneDaten_117[[#This Row],[TradeTypeLU]],TradeTypeLookup,2,FALSE),"")</f>
        <v>Swap</v>
      </c>
      <c r="H31" s="2" t="str">
        <f>IF(Tabelle_ExterneDaten_117[[#This Row],[EnvelopeCounterPartyLU]]&lt;&gt;"",VLOOKUP(Tabelle_ExterneDaten_117[[#This Row],[EnvelopeCounterPartyLU]],EnvelopeCounterPartyLookup,2,FALSE),"")</f>
        <v>313</v>
      </c>
      <c r="I31" s="2" t="str">
        <f>IF(Tabelle_ExterneDaten_117[[#This Row],[EnvelopeNettingSetIdLU]]&lt;&gt;"",VLOOKUP(Tabelle_ExterneDaten_117[[#This Row],[EnvelopeNettingSetIdLU]],EnvelopeNettingSetIdLookup,2,FALSE),"")</f>
        <v>HSBCFR</v>
      </c>
    </row>
    <row r="32" spans="2:9" x14ac:dyDescent="0.25">
      <c r="B32" s="2" t="s">
        <v>497</v>
      </c>
      <c r="C32" s="2" t="s">
        <v>198</v>
      </c>
      <c r="D32" s="2" t="s">
        <v>1862</v>
      </c>
      <c r="E32" s="2" t="s">
        <v>1903</v>
      </c>
      <c r="F32" s="2" t="s">
        <v>1936</v>
      </c>
      <c r="G32" s="2" t="str">
        <f>IF(Tabelle_ExterneDaten_117[[#This Row],[TradeTypeLU]]&lt;&gt;"",VLOOKUP(Tabelle_ExterneDaten_117[[#This Row],[TradeTypeLU]],TradeTypeLookup,2,FALSE),"")</f>
        <v>Swap</v>
      </c>
      <c r="H32" s="2" t="str">
        <f>IF(Tabelle_ExterneDaten_117[[#This Row],[EnvelopeCounterPartyLU]]&lt;&gt;"",VLOOKUP(Tabelle_ExterneDaten_117[[#This Row],[EnvelopeCounterPartyLU]],EnvelopeCounterPartyLookup,2,FALSE),"")</f>
        <v>313</v>
      </c>
      <c r="I32" s="2" t="str">
        <f>IF(Tabelle_ExterneDaten_117[[#This Row],[EnvelopeNettingSetIdLU]]&lt;&gt;"",VLOOKUP(Tabelle_ExterneDaten_117[[#This Row],[EnvelopeNettingSetIdLU]],EnvelopeNettingSetIdLookup,2,FALSE),"")</f>
        <v>HSBCFR</v>
      </c>
    </row>
    <row r="33" spans="2:9" x14ac:dyDescent="0.25">
      <c r="B33" s="2" t="s">
        <v>499</v>
      </c>
      <c r="C33" s="2" t="s">
        <v>198</v>
      </c>
      <c r="D33" s="2" t="s">
        <v>1862</v>
      </c>
      <c r="E33" s="2" t="s">
        <v>1903</v>
      </c>
      <c r="F33" s="2" t="s">
        <v>1936</v>
      </c>
      <c r="G33" s="2" t="str">
        <f>IF(Tabelle_ExterneDaten_117[[#This Row],[TradeTypeLU]]&lt;&gt;"",VLOOKUP(Tabelle_ExterneDaten_117[[#This Row],[TradeTypeLU]],TradeTypeLookup,2,FALSE),"")</f>
        <v>Swap</v>
      </c>
      <c r="H33" s="2" t="str">
        <f>IF(Tabelle_ExterneDaten_117[[#This Row],[EnvelopeCounterPartyLU]]&lt;&gt;"",VLOOKUP(Tabelle_ExterneDaten_117[[#This Row],[EnvelopeCounterPartyLU]],EnvelopeCounterPartyLookup,2,FALSE),"")</f>
        <v>313</v>
      </c>
      <c r="I33" s="2" t="str">
        <f>IF(Tabelle_ExterneDaten_117[[#This Row],[EnvelopeNettingSetIdLU]]&lt;&gt;"",VLOOKUP(Tabelle_ExterneDaten_117[[#This Row],[EnvelopeNettingSetIdLU]],EnvelopeNettingSetIdLookup,2,FALSE),"")</f>
        <v>HSBCFR</v>
      </c>
    </row>
    <row r="34" spans="2:9" x14ac:dyDescent="0.25">
      <c r="B34" s="2" t="s">
        <v>501</v>
      </c>
      <c r="C34" s="2" t="s">
        <v>198</v>
      </c>
      <c r="D34" s="2" t="s">
        <v>1869</v>
      </c>
      <c r="E34" s="2" t="s">
        <v>1917</v>
      </c>
      <c r="F34" s="2" t="s">
        <v>1936</v>
      </c>
      <c r="G34" s="2" t="str">
        <f>IF(Tabelle_ExterneDaten_117[[#This Row],[TradeTypeLU]]&lt;&gt;"",VLOOKUP(Tabelle_ExterneDaten_117[[#This Row],[TradeTypeLU]],TradeTypeLookup,2,FALSE),"")</f>
        <v>Swap</v>
      </c>
      <c r="H34" s="2" t="str">
        <f>IF(Tabelle_ExterneDaten_117[[#This Row],[EnvelopeCounterPartyLU]]&lt;&gt;"",VLOOKUP(Tabelle_ExterneDaten_117[[#This Row],[EnvelopeCounterPartyLU]],EnvelopeCounterPartyLookup,2,FALSE),"")</f>
        <v>360</v>
      </c>
      <c r="I34" s="2" t="str">
        <f>IF(Tabelle_ExterneDaten_117[[#This Row],[EnvelopeNettingSetIdLU]]&lt;&gt;"",VLOOKUP(Tabelle_ExterneDaten_117[[#This Row],[EnvelopeNettingSetIdLU]],EnvelopeNettingSetIdLookup,2,FALSE),"")</f>
        <v>MS</v>
      </c>
    </row>
    <row r="35" spans="2:9" x14ac:dyDescent="0.25">
      <c r="B35" s="2" t="s">
        <v>503</v>
      </c>
      <c r="C35" s="2" t="s">
        <v>198</v>
      </c>
      <c r="D35" s="2" t="s">
        <v>1865</v>
      </c>
      <c r="E35" s="2" t="s">
        <v>1909</v>
      </c>
      <c r="F35" s="2" t="s">
        <v>1937</v>
      </c>
      <c r="G35" s="2" t="str">
        <f>IF(Tabelle_ExterneDaten_117[[#This Row],[TradeTypeLU]]&lt;&gt;"",VLOOKUP(Tabelle_ExterneDaten_117[[#This Row],[TradeTypeLU]],TradeTypeLookup,2,FALSE),"")</f>
        <v>Swap</v>
      </c>
      <c r="H35" s="2" t="str">
        <f>IF(Tabelle_ExterneDaten_117[[#This Row],[EnvelopeCounterPartyLU]]&lt;&gt;"",VLOOKUP(Tabelle_ExterneDaten_117[[#This Row],[EnvelopeCounterPartyLU]],EnvelopeCounterPartyLookup,2,FALSE),"")</f>
        <v>330</v>
      </c>
      <c r="I35" s="2" t="str">
        <f>IF(Tabelle_ExterneDaten_117[[#This Row],[EnvelopeNettingSetIdLU]]&lt;&gt;"",VLOOKUP(Tabelle_ExterneDaten_117[[#This Row],[EnvelopeNettingSetIdLU]],EnvelopeNettingSetIdLookup,2,FALSE),"")</f>
        <v>JPMC</v>
      </c>
    </row>
    <row r="36" spans="2:9" x14ac:dyDescent="0.25">
      <c r="B36" s="2" t="s">
        <v>505</v>
      </c>
      <c r="C36" s="2" t="s">
        <v>198</v>
      </c>
      <c r="D36" s="2" t="s">
        <v>1869</v>
      </c>
      <c r="E36" s="2" t="s">
        <v>1917</v>
      </c>
      <c r="F36" s="2" t="s">
        <v>1937</v>
      </c>
      <c r="G36" s="2" t="str">
        <f>IF(Tabelle_ExterneDaten_117[[#This Row],[TradeTypeLU]]&lt;&gt;"",VLOOKUP(Tabelle_ExterneDaten_117[[#This Row],[TradeTypeLU]],TradeTypeLookup,2,FALSE),"")</f>
        <v>Swap</v>
      </c>
      <c r="H36" s="2" t="str">
        <f>IF(Tabelle_ExterneDaten_117[[#This Row],[EnvelopeCounterPartyLU]]&lt;&gt;"",VLOOKUP(Tabelle_ExterneDaten_117[[#This Row],[EnvelopeCounterPartyLU]],EnvelopeCounterPartyLookup,2,FALSE),"")</f>
        <v>360</v>
      </c>
      <c r="I36" s="2" t="str">
        <f>IF(Tabelle_ExterneDaten_117[[#This Row],[EnvelopeNettingSetIdLU]]&lt;&gt;"",VLOOKUP(Tabelle_ExterneDaten_117[[#This Row],[EnvelopeNettingSetIdLU]],EnvelopeNettingSetIdLookup,2,FALSE),"")</f>
        <v>MS</v>
      </c>
    </row>
    <row r="37" spans="2:9" x14ac:dyDescent="0.25">
      <c r="B37" s="2" t="s">
        <v>507</v>
      </c>
      <c r="C37" s="2" t="s">
        <v>198</v>
      </c>
      <c r="D37" s="2" t="s">
        <v>1862</v>
      </c>
      <c r="E37" s="2" t="s">
        <v>1903</v>
      </c>
      <c r="F37" s="2" t="s">
        <v>1937</v>
      </c>
      <c r="G37" s="2" t="str">
        <f>IF(Tabelle_ExterneDaten_117[[#This Row],[TradeTypeLU]]&lt;&gt;"",VLOOKUP(Tabelle_ExterneDaten_117[[#This Row],[TradeTypeLU]],TradeTypeLookup,2,FALSE),"")</f>
        <v>Swap</v>
      </c>
      <c r="H37" s="2" t="str">
        <f>IF(Tabelle_ExterneDaten_117[[#This Row],[EnvelopeCounterPartyLU]]&lt;&gt;"",VLOOKUP(Tabelle_ExterneDaten_117[[#This Row],[EnvelopeCounterPartyLU]],EnvelopeCounterPartyLookup,2,FALSE),"")</f>
        <v>313</v>
      </c>
      <c r="I37" s="2" t="str">
        <f>IF(Tabelle_ExterneDaten_117[[#This Row],[EnvelopeNettingSetIdLU]]&lt;&gt;"",VLOOKUP(Tabelle_ExterneDaten_117[[#This Row],[EnvelopeNettingSetIdLU]],EnvelopeNettingSetIdLookup,2,FALSE),"")</f>
        <v>HSBCFR</v>
      </c>
    </row>
    <row r="38" spans="2:9" x14ac:dyDescent="0.25">
      <c r="B38" s="2" t="s">
        <v>509</v>
      </c>
      <c r="C38" s="2" t="s">
        <v>198</v>
      </c>
      <c r="D38" s="2" t="s">
        <v>1862</v>
      </c>
      <c r="E38" s="2" t="s">
        <v>1903</v>
      </c>
      <c r="F38" s="2" t="s">
        <v>1937</v>
      </c>
      <c r="G38" s="2" t="str">
        <f>IF(Tabelle_ExterneDaten_117[[#This Row],[TradeTypeLU]]&lt;&gt;"",VLOOKUP(Tabelle_ExterneDaten_117[[#This Row],[TradeTypeLU]],TradeTypeLookup,2,FALSE),"")</f>
        <v>Swap</v>
      </c>
      <c r="H38" s="2" t="str">
        <f>IF(Tabelle_ExterneDaten_117[[#This Row],[EnvelopeCounterPartyLU]]&lt;&gt;"",VLOOKUP(Tabelle_ExterneDaten_117[[#This Row],[EnvelopeCounterPartyLU]],EnvelopeCounterPartyLookup,2,FALSE),"")</f>
        <v>313</v>
      </c>
      <c r="I38" s="2" t="str">
        <f>IF(Tabelle_ExterneDaten_117[[#This Row],[EnvelopeNettingSetIdLU]]&lt;&gt;"",VLOOKUP(Tabelle_ExterneDaten_117[[#This Row],[EnvelopeNettingSetIdLU]],EnvelopeNettingSetIdLookup,2,FALSE),"")</f>
        <v>HSBCFR</v>
      </c>
    </row>
    <row r="39" spans="2:9" x14ac:dyDescent="0.25">
      <c r="B39" s="2" t="s">
        <v>511</v>
      </c>
      <c r="C39" s="2" t="s">
        <v>198</v>
      </c>
      <c r="D39" s="2" t="s">
        <v>1854</v>
      </c>
      <c r="E39" s="2" t="s">
        <v>1887</v>
      </c>
      <c r="F39" s="2" t="s">
        <v>1937</v>
      </c>
      <c r="G39" s="2" t="str">
        <f>IF(Tabelle_ExterneDaten_117[[#This Row],[TradeTypeLU]]&lt;&gt;"",VLOOKUP(Tabelle_ExterneDaten_117[[#This Row],[TradeTypeLU]],TradeTypeLookup,2,FALSE),"")</f>
        <v>Swap</v>
      </c>
      <c r="H39" s="2" t="str">
        <f>IF(Tabelle_ExterneDaten_117[[#This Row],[EnvelopeCounterPartyLU]]&lt;&gt;"",VLOOKUP(Tabelle_ExterneDaten_117[[#This Row],[EnvelopeCounterPartyLU]],EnvelopeCounterPartyLookup,2,FALSE),"")</f>
        <v>234</v>
      </c>
      <c r="I39" s="2" t="str">
        <f>IF(Tabelle_ExterneDaten_117[[#This Row],[EnvelopeNettingSetIdLU]]&lt;&gt;"",VLOOKUP(Tabelle_ExterneDaten_117[[#This Row],[EnvelopeNettingSetIdLU]],EnvelopeNettingSetIdLookup,2,FALSE),"")</f>
        <v>BOA</v>
      </c>
    </row>
    <row r="40" spans="2:9" x14ac:dyDescent="0.25">
      <c r="B40" s="2" t="s">
        <v>513</v>
      </c>
      <c r="C40" s="2" t="s">
        <v>198</v>
      </c>
      <c r="D40" s="2" t="s">
        <v>1862</v>
      </c>
      <c r="E40" s="2" t="s">
        <v>1903</v>
      </c>
      <c r="F40" s="2" t="s">
        <v>1937</v>
      </c>
      <c r="G40" s="2" t="str">
        <f>IF(Tabelle_ExterneDaten_117[[#This Row],[TradeTypeLU]]&lt;&gt;"",VLOOKUP(Tabelle_ExterneDaten_117[[#This Row],[TradeTypeLU]],TradeTypeLookup,2,FALSE),"")</f>
        <v>Swap</v>
      </c>
      <c r="H40" s="2" t="str">
        <f>IF(Tabelle_ExterneDaten_117[[#This Row],[EnvelopeCounterPartyLU]]&lt;&gt;"",VLOOKUP(Tabelle_ExterneDaten_117[[#This Row],[EnvelopeCounterPartyLU]],EnvelopeCounterPartyLookup,2,FALSE),"")</f>
        <v>313</v>
      </c>
      <c r="I40" s="2" t="str">
        <f>IF(Tabelle_ExterneDaten_117[[#This Row],[EnvelopeNettingSetIdLU]]&lt;&gt;"",VLOOKUP(Tabelle_ExterneDaten_117[[#This Row],[EnvelopeNettingSetIdLU]],EnvelopeNettingSetIdLookup,2,FALSE),"")</f>
        <v>HSBCFR</v>
      </c>
    </row>
    <row r="41" spans="2:9" x14ac:dyDescent="0.25">
      <c r="B41" s="2" t="s">
        <v>515</v>
      </c>
      <c r="C41" s="2" t="s">
        <v>198</v>
      </c>
      <c r="D41" s="2" t="s">
        <v>1862</v>
      </c>
      <c r="E41" s="2" t="s">
        <v>1903</v>
      </c>
      <c r="F41" s="2" t="s">
        <v>1937</v>
      </c>
      <c r="G41" s="2" t="str">
        <f>IF(Tabelle_ExterneDaten_117[[#This Row],[TradeTypeLU]]&lt;&gt;"",VLOOKUP(Tabelle_ExterneDaten_117[[#This Row],[TradeTypeLU]],TradeTypeLookup,2,FALSE),"")</f>
        <v>Swap</v>
      </c>
      <c r="H41" s="2" t="str">
        <f>IF(Tabelle_ExterneDaten_117[[#This Row],[EnvelopeCounterPartyLU]]&lt;&gt;"",VLOOKUP(Tabelle_ExterneDaten_117[[#This Row],[EnvelopeCounterPartyLU]],EnvelopeCounterPartyLookup,2,FALSE),"")</f>
        <v>313</v>
      </c>
      <c r="I41" s="2" t="str">
        <f>IF(Tabelle_ExterneDaten_117[[#This Row],[EnvelopeNettingSetIdLU]]&lt;&gt;"",VLOOKUP(Tabelle_ExterneDaten_117[[#This Row],[EnvelopeNettingSetIdLU]],EnvelopeNettingSetIdLookup,2,FALSE),"")</f>
        <v>HSBCFR</v>
      </c>
    </row>
    <row r="42" spans="2:9" x14ac:dyDescent="0.25">
      <c r="B42" s="2" t="s">
        <v>517</v>
      </c>
      <c r="C42" s="2" t="s">
        <v>198</v>
      </c>
      <c r="D42" s="2" t="s">
        <v>1862</v>
      </c>
      <c r="E42" s="2" t="s">
        <v>1903</v>
      </c>
      <c r="F42" s="2" t="s">
        <v>1937</v>
      </c>
      <c r="G42" s="2" t="str">
        <f>IF(Tabelle_ExterneDaten_117[[#This Row],[TradeTypeLU]]&lt;&gt;"",VLOOKUP(Tabelle_ExterneDaten_117[[#This Row],[TradeTypeLU]],TradeTypeLookup,2,FALSE),"")</f>
        <v>Swap</v>
      </c>
      <c r="H42" s="2" t="str">
        <f>IF(Tabelle_ExterneDaten_117[[#This Row],[EnvelopeCounterPartyLU]]&lt;&gt;"",VLOOKUP(Tabelle_ExterneDaten_117[[#This Row],[EnvelopeCounterPartyLU]],EnvelopeCounterPartyLookup,2,FALSE),"")</f>
        <v>313</v>
      </c>
      <c r="I42" s="2" t="str">
        <f>IF(Tabelle_ExterneDaten_117[[#This Row],[EnvelopeNettingSetIdLU]]&lt;&gt;"",VLOOKUP(Tabelle_ExterneDaten_117[[#This Row],[EnvelopeNettingSetIdLU]],EnvelopeNettingSetIdLookup,2,FALSE),"")</f>
        <v>HSBCFR</v>
      </c>
    </row>
    <row r="43" spans="2:9" x14ac:dyDescent="0.25">
      <c r="B43" s="2" t="s">
        <v>519</v>
      </c>
      <c r="C43" s="2" t="s">
        <v>198</v>
      </c>
      <c r="D43" s="2" t="s">
        <v>1862</v>
      </c>
      <c r="E43" s="2" t="s">
        <v>1903</v>
      </c>
      <c r="F43" s="2" t="s">
        <v>1937</v>
      </c>
      <c r="G43" s="2" t="str">
        <f>IF(Tabelle_ExterneDaten_117[[#This Row],[TradeTypeLU]]&lt;&gt;"",VLOOKUP(Tabelle_ExterneDaten_117[[#This Row],[TradeTypeLU]],TradeTypeLookup,2,FALSE),"")</f>
        <v>Swap</v>
      </c>
      <c r="H43" s="2" t="str">
        <f>IF(Tabelle_ExterneDaten_117[[#This Row],[EnvelopeCounterPartyLU]]&lt;&gt;"",VLOOKUP(Tabelle_ExterneDaten_117[[#This Row],[EnvelopeCounterPartyLU]],EnvelopeCounterPartyLookup,2,FALSE),"")</f>
        <v>313</v>
      </c>
      <c r="I43" s="2" t="str">
        <f>IF(Tabelle_ExterneDaten_117[[#This Row],[EnvelopeNettingSetIdLU]]&lt;&gt;"",VLOOKUP(Tabelle_ExterneDaten_117[[#This Row],[EnvelopeNettingSetIdLU]],EnvelopeNettingSetIdLookup,2,FALSE),"")</f>
        <v>HSBCFR</v>
      </c>
    </row>
    <row r="44" spans="2:9" x14ac:dyDescent="0.25">
      <c r="B44" s="2" t="s">
        <v>401</v>
      </c>
      <c r="C44" s="2" t="s">
        <v>196</v>
      </c>
      <c r="D44" s="2" t="s">
        <v>1849</v>
      </c>
      <c r="E44" s="2" t="s">
        <v>1877</v>
      </c>
      <c r="F44" s="2" t="s">
        <v>1936</v>
      </c>
      <c r="G44" s="2" t="str">
        <f>IF(Tabelle_ExterneDaten_117[[#This Row],[TradeTypeLU]]&lt;&gt;"",VLOOKUP(Tabelle_ExterneDaten_117[[#This Row],[TradeTypeLU]],TradeTypeLookup,2,FALSE),"")</f>
        <v>FxForward</v>
      </c>
      <c r="H44" s="2" t="str">
        <f>IF(Tabelle_ExterneDaten_117[[#This Row],[EnvelopeCounterPartyLU]]&lt;&gt;"",VLOOKUP(Tabelle_ExterneDaten_117[[#This Row],[EnvelopeCounterPartyLU]],EnvelopeCounterPartyLookup,2,FALSE),"")</f>
        <v>204</v>
      </c>
      <c r="I44" s="2" t="str">
        <f>IF(Tabelle_ExterneDaten_117[[#This Row],[EnvelopeNettingSetIdLU]]&lt;&gt;"",VLOOKUP(Tabelle_ExterneDaten_117[[#This Row],[EnvelopeNettingSetIdLU]],EnvelopeNettingSetIdLookup,2,FALSE),"")</f>
        <v>Citi</v>
      </c>
    </row>
    <row r="45" spans="2:9" x14ac:dyDescent="0.25">
      <c r="B45" s="2" t="s">
        <v>403</v>
      </c>
      <c r="C45" s="2" t="s">
        <v>196</v>
      </c>
      <c r="D45" s="2" t="s">
        <v>1849</v>
      </c>
      <c r="E45" s="2" t="s">
        <v>1877</v>
      </c>
      <c r="F45" s="2" t="s">
        <v>1936</v>
      </c>
      <c r="G45" s="2" t="str">
        <f>IF(Tabelle_ExterneDaten_117[[#This Row],[TradeTypeLU]]&lt;&gt;"",VLOOKUP(Tabelle_ExterneDaten_117[[#This Row],[TradeTypeLU]],TradeTypeLookup,2,FALSE),"")</f>
        <v>FxForward</v>
      </c>
      <c r="H45" s="2" t="str">
        <f>IF(Tabelle_ExterneDaten_117[[#This Row],[EnvelopeCounterPartyLU]]&lt;&gt;"",VLOOKUP(Tabelle_ExterneDaten_117[[#This Row],[EnvelopeCounterPartyLU]],EnvelopeCounterPartyLookup,2,FALSE),"")</f>
        <v>204</v>
      </c>
      <c r="I45" s="2" t="str">
        <f>IF(Tabelle_ExterneDaten_117[[#This Row],[EnvelopeNettingSetIdLU]]&lt;&gt;"",VLOOKUP(Tabelle_ExterneDaten_117[[#This Row],[EnvelopeNettingSetIdLU]],EnvelopeNettingSetIdLookup,2,FALSE),"")</f>
        <v>Citi</v>
      </c>
    </row>
    <row r="46" spans="2:9" x14ac:dyDescent="0.25">
      <c r="B46" s="2" t="s">
        <v>405</v>
      </c>
      <c r="C46" s="2" t="s">
        <v>196</v>
      </c>
      <c r="D46" s="2" t="s">
        <v>1871</v>
      </c>
      <c r="E46" s="2" t="s">
        <v>1921</v>
      </c>
      <c r="F46" s="2" t="s">
        <v>1936</v>
      </c>
      <c r="G46" s="2" t="str">
        <f>IF(Tabelle_ExterneDaten_117[[#This Row],[TradeTypeLU]]&lt;&gt;"",VLOOKUP(Tabelle_ExterneDaten_117[[#This Row],[TradeTypeLU]],TradeTypeLookup,2,FALSE),"")</f>
        <v>FxForward</v>
      </c>
      <c r="H46" s="2" t="str">
        <f>IF(Tabelle_ExterneDaten_117[[#This Row],[EnvelopeCounterPartyLU]]&lt;&gt;"",VLOOKUP(Tabelle_ExterneDaten_117[[#This Row],[EnvelopeCounterPartyLU]],EnvelopeCounterPartyLookup,2,FALSE),"")</f>
        <v>377</v>
      </c>
      <c r="I46" s="2" t="str">
        <f>IF(Tabelle_ExterneDaten_117[[#This Row],[EnvelopeNettingSetIdLU]]&lt;&gt;"",VLOOKUP(Tabelle_ExterneDaten_117[[#This Row],[EnvelopeNettingSetIdLU]],EnvelopeNettingSetIdLookup,2,FALSE),"")</f>
        <v>NordeaAB</v>
      </c>
    </row>
    <row r="47" spans="2:9" x14ac:dyDescent="0.25">
      <c r="B47" s="2" t="s">
        <v>407</v>
      </c>
      <c r="C47" s="2" t="s">
        <v>196</v>
      </c>
      <c r="D47" s="2" t="s">
        <v>1876</v>
      </c>
      <c r="E47" s="2" t="s">
        <v>1933</v>
      </c>
      <c r="F47" s="2" t="s">
        <v>1936</v>
      </c>
      <c r="G47" s="2" t="str">
        <f>IF(Tabelle_ExterneDaten_117[[#This Row],[TradeTypeLU]]&lt;&gt;"",VLOOKUP(Tabelle_ExterneDaten_117[[#This Row],[TradeTypeLU]],TradeTypeLookup,2,FALSE),"")</f>
        <v>FxForward</v>
      </c>
      <c r="H47" s="2" t="str">
        <f>IF(Tabelle_ExterneDaten_117[[#This Row],[EnvelopeCounterPartyLU]]&lt;&gt;"",VLOOKUP(Tabelle_ExterneDaten_117[[#This Row],[EnvelopeCounterPartyLU]],EnvelopeCounterPartyLookup,2,FALSE),"")</f>
        <v>637</v>
      </c>
      <c r="I47" s="2" t="str">
        <f>IF(Tabelle_ExterneDaten_117[[#This Row],[EnvelopeNettingSetIdLU]]&lt;&gt;"",VLOOKUP(Tabelle_ExterneDaten_117[[#This Row],[EnvelopeNettingSetIdLU]],EnvelopeNettingSetIdLookup,2,FALSE),"")</f>
        <v>Rabo</v>
      </c>
    </row>
    <row r="48" spans="2:9" x14ac:dyDescent="0.25">
      <c r="B48" s="2" t="s">
        <v>409</v>
      </c>
      <c r="C48" s="2" t="s">
        <v>196</v>
      </c>
      <c r="D48" s="2" t="s">
        <v>1871</v>
      </c>
      <c r="E48" s="2" t="s">
        <v>1921</v>
      </c>
      <c r="F48" s="2" t="s">
        <v>1936</v>
      </c>
      <c r="G48" s="2" t="str">
        <f>IF(Tabelle_ExterneDaten_117[[#This Row],[TradeTypeLU]]&lt;&gt;"",VLOOKUP(Tabelle_ExterneDaten_117[[#This Row],[TradeTypeLU]],TradeTypeLookup,2,FALSE),"")</f>
        <v>FxForward</v>
      </c>
      <c r="H48" s="2" t="str">
        <f>IF(Tabelle_ExterneDaten_117[[#This Row],[EnvelopeCounterPartyLU]]&lt;&gt;"",VLOOKUP(Tabelle_ExterneDaten_117[[#This Row],[EnvelopeCounterPartyLU]],EnvelopeCounterPartyLookup,2,FALSE),"")</f>
        <v>377</v>
      </c>
      <c r="I48" s="2" t="str">
        <f>IF(Tabelle_ExterneDaten_117[[#This Row],[EnvelopeNettingSetIdLU]]&lt;&gt;"",VLOOKUP(Tabelle_ExterneDaten_117[[#This Row],[EnvelopeNettingSetIdLU]],EnvelopeNettingSetIdLookup,2,FALSE),"")</f>
        <v>NordeaAB</v>
      </c>
    </row>
    <row r="49" spans="2:9" x14ac:dyDescent="0.25">
      <c r="B49" s="2" t="s">
        <v>411</v>
      </c>
      <c r="C49" s="2" t="s">
        <v>196</v>
      </c>
      <c r="D49" s="2" t="s">
        <v>1871</v>
      </c>
      <c r="E49" s="2" t="s">
        <v>1921</v>
      </c>
      <c r="F49" s="2" t="s">
        <v>1936</v>
      </c>
      <c r="G49" s="2" t="str">
        <f>IF(Tabelle_ExterneDaten_117[[#This Row],[TradeTypeLU]]&lt;&gt;"",VLOOKUP(Tabelle_ExterneDaten_117[[#This Row],[TradeTypeLU]],TradeTypeLookup,2,FALSE),"")</f>
        <v>FxForward</v>
      </c>
      <c r="H49" s="2" t="str">
        <f>IF(Tabelle_ExterneDaten_117[[#This Row],[EnvelopeCounterPartyLU]]&lt;&gt;"",VLOOKUP(Tabelle_ExterneDaten_117[[#This Row],[EnvelopeCounterPartyLU]],EnvelopeCounterPartyLookup,2,FALSE),"")</f>
        <v>377</v>
      </c>
      <c r="I49" s="2" t="str">
        <f>IF(Tabelle_ExterneDaten_117[[#This Row],[EnvelopeNettingSetIdLU]]&lt;&gt;"",VLOOKUP(Tabelle_ExterneDaten_117[[#This Row],[EnvelopeNettingSetIdLU]],EnvelopeNettingSetIdLookup,2,FALSE),"")</f>
        <v>NordeaAB</v>
      </c>
    </row>
    <row r="50" spans="2:9" x14ac:dyDescent="0.25">
      <c r="B50" s="2" t="s">
        <v>413</v>
      </c>
      <c r="C50" s="2" t="s">
        <v>196</v>
      </c>
      <c r="D50" s="2" t="s">
        <v>1849</v>
      </c>
      <c r="E50" s="2" t="s">
        <v>1877</v>
      </c>
      <c r="F50" s="2" t="s">
        <v>1936</v>
      </c>
      <c r="G50" s="2" t="str">
        <f>IF(Tabelle_ExterneDaten_117[[#This Row],[TradeTypeLU]]&lt;&gt;"",VLOOKUP(Tabelle_ExterneDaten_117[[#This Row],[TradeTypeLU]],TradeTypeLookup,2,FALSE),"")</f>
        <v>FxForward</v>
      </c>
      <c r="H50" s="2" t="str">
        <f>IF(Tabelle_ExterneDaten_117[[#This Row],[EnvelopeCounterPartyLU]]&lt;&gt;"",VLOOKUP(Tabelle_ExterneDaten_117[[#This Row],[EnvelopeCounterPartyLU]],EnvelopeCounterPartyLookup,2,FALSE),"")</f>
        <v>204</v>
      </c>
      <c r="I50" s="2" t="str">
        <f>IF(Tabelle_ExterneDaten_117[[#This Row],[EnvelopeNettingSetIdLU]]&lt;&gt;"",VLOOKUP(Tabelle_ExterneDaten_117[[#This Row],[EnvelopeNettingSetIdLU]],EnvelopeNettingSetIdLookup,2,FALSE),"")</f>
        <v>Citi</v>
      </c>
    </row>
    <row r="51" spans="2:9" x14ac:dyDescent="0.25">
      <c r="B51" s="2" t="s">
        <v>415</v>
      </c>
      <c r="C51" s="2" t="s">
        <v>196</v>
      </c>
      <c r="D51" s="2" t="s">
        <v>1871</v>
      </c>
      <c r="E51" s="2" t="s">
        <v>1921</v>
      </c>
      <c r="F51" s="2" t="s">
        <v>1936</v>
      </c>
      <c r="G51" s="2" t="str">
        <f>IF(Tabelle_ExterneDaten_117[[#This Row],[TradeTypeLU]]&lt;&gt;"",VLOOKUP(Tabelle_ExterneDaten_117[[#This Row],[TradeTypeLU]],TradeTypeLookup,2,FALSE),"")</f>
        <v>FxForward</v>
      </c>
      <c r="H51" s="2" t="str">
        <f>IF(Tabelle_ExterneDaten_117[[#This Row],[EnvelopeCounterPartyLU]]&lt;&gt;"",VLOOKUP(Tabelle_ExterneDaten_117[[#This Row],[EnvelopeCounterPartyLU]],EnvelopeCounterPartyLookup,2,FALSE),"")</f>
        <v>377</v>
      </c>
      <c r="I51" s="2" t="str">
        <f>IF(Tabelle_ExterneDaten_117[[#This Row],[EnvelopeNettingSetIdLU]]&lt;&gt;"",VLOOKUP(Tabelle_ExterneDaten_117[[#This Row],[EnvelopeNettingSetIdLU]],EnvelopeNettingSetIdLookup,2,FALSE),"")</f>
        <v>NordeaAB</v>
      </c>
    </row>
    <row r="52" spans="2:9" x14ac:dyDescent="0.25">
      <c r="B52" s="2" t="s">
        <v>417</v>
      </c>
      <c r="C52" s="2" t="s">
        <v>196</v>
      </c>
      <c r="D52" s="2" t="s">
        <v>1874</v>
      </c>
      <c r="E52" s="2" t="s">
        <v>1929</v>
      </c>
      <c r="F52" s="2" t="s">
        <v>1936</v>
      </c>
      <c r="G52" s="2" t="str">
        <f>IF(Tabelle_ExterneDaten_117[[#This Row],[TradeTypeLU]]&lt;&gt;"",VLOOKUP(Tabelle_ExterneDaten_117[[#This Row],[TradeTypeLU]],TradeTypeLookup,2,FALSE),"")</f>
        <v>FxForward</v>
      </c>
      <c r="H52" s="2" t="str">
        <f>IF(Tabelle_ExterneDaten_117[[#This Row],[EnvelopeCounterPartyLU]]&lt;&gt;"",VLOOKUP(Tabelle_ExterneDaten_117[[#This Row],[EnvelopeCounterPartyLU]],EnvelopeCounterPartyLookup,2,FALSE),"")</f>
        <v>449</v>
      </c>
      <c r="I52" s="2" t="str">
        <f>IF(Tabelle_ExterneDaten_117[[#This Row],[EnvelopeNettingSetIdLU]]&lt;&gt;"",VLOOKUP(Tabelle_ExterneDaten_117[[#This Row],[EnvelopeNettingSetIdLU]],EnvelopeNettingSetIdLookup,2,FALSE),"")</f>
        <v>UBS</v>
      </c>
    </row>
    <row r="53" spans="2:9" x14ac:dyDescent="0.25">
      <c r="B53" s="2" t="s">
        <v>419</v>
      </c>
      <c r="C53" s="2" t="s">
        <v>196</v>
      </c>
      <c r="D53" s="2" t="s">
        <v>1868</v>
      </c>
      <c r="E53" s="2" t="s">
        <v>1915</v>
      </c>
      <c r="F53" s="2" t="s">
        <v>1936</v>
      </c>
      <c r="G53" s="2" t="str">
        <f>IF(Tabelle_ExterneDaten_117[[#This Row],[TradeTypeLU]]&lt;&gt;"",VLOOKUP(Tabelle_ExterneDaten_117[[#This Row],[TradeTypeLU]],TradeTypeLookup,2,FALSE),"")</f>
        <v>FxForward</v>
      </c>
      <c r="H53" s="2" t="str">
        <f>IF(Tabelle_ExterneDaten_117[[#This Row],[EnvelopeCounterPartyLU]]&lt;&gt;"",VLOOKUP(Tabelle_ExterneDaten_117[[#This Row],[EnvelopeCounterPartyLU]],EnvelopeCounterPartyLookup,2,FALSE),"")</f>
        <v>356</v>
      </c>
      <c r="I53" s="2" t="str">
        <f>IF(Tabelle_ExterneDaten_117[[#This Row],[EnvelopeNettingSetIdLU]]&lt;&gt;"",VLOOKUP(Tabelle_ExterneDaten_117[[#This Row],[EnvelopeNettingSetIdLU]],EnvelopeNettingSetIdLookup,2,FALSE),"")</f>
        <v>MLI</v>
      </c>
    </row>
    <row r="54" spans="2:9" x14ac:dyDescent="0.25">
      <c r="B54" s="2" t="s">
        <v>521</v>
      </c>
      <c r="C54" s="2" t="s">
        <v>198</v>
      </c>
      <c r="D54" s="2" t="s">
        <v>1873</v>
      </c>
      <c r="E54" s="2" t="s">
        <v>1927</v>
      </c>
      <c r="F54" s="2" t="s">
        <v>1936</v>
      </c>
      <c r="G54" s="2" t="str">
        <f>IF(Tabelle_ExterneDaten_117[[#This Row],[TradeTypeLU]]&lt;&gt;"",VLOOKUP(Tabelle_ExterneDaten_117[[#This Row],[TradeTypeLU]],TradeTypeLookup,2,FALSE),"")</f>
        <v>Swap</v>
      </c>
      <c r="H54" s="2" t="str">
        <f>IF(Tabelle_ExterneDaten_117[[#This Row],[EnvelopeCounterPartyLU]]&lt;&gt;"",VLOOKUP(Tabelle_ExterneDaten_117[[#This Row],[EnvelopeCounterPartyLU]],EnvelopeCounterPartyLookup,2,FALSE),"")</f>
        <v>438</v>
      </c>
      <c r="I54" s="2" t="str">
        <f>IF(Tabelle_ExterneDaten_117[[#This Row],[EnvelopeNettingSetIdLU]]&lt;&gt;"",VLOOKUP(Tabelle_ExterneDaten_117[[#This Row],[EnvelopeNettingSetIdLU]],EnvelopeNettingSetIdLookup,2,FALSE),"")</f>
        <v>SocGen</v>
      </c>
    </row>
    <row r="55" spans="2:9" x14ac:dyDescent="0.25">
      <c r="B55" s="2" t="s">
        <v>523</v>
      </c>
      <c r="C55" s="2" t="s">
        <v>198</v>
      </c>
      <c r="D55" s="2" t="s">
        <v>1873</v>
      </c>
      <c r="E55" s="2" t="s">
        <v>1927</v>
      </c>
      <c r="F55" s="2" t="s">
        <v>1936</v>
      </c>
      <c r="G55" s="2" t="str">
        <f>IF(Tabelle_ExterneDaten_117[[#This Row],[TradeTypeLU]]&lt;&gt;"",VLOOKUP(Tabelle_ExterneDaten_117[[#This Row],[TradeTypeLU]],TradeTypeLookup,2,FALSE),"")</f>
        <v>Swap</v>
      </c>
      <c r="H55" s="2" t="str">
        <f>IF(Tabelle_ExterneDaten_117[[#This Row],[EnvelopeCounterPartyLU]]&lt;&gt;"",VLOOKUP(Tabelle_ExterneDaten_117[[#This Row],[EnvelopeCounterPartyLU]],EnvelopeCounterPartyLookup,2,FALSE),"")</f>
        <v>438</v>
      </c>
      <c r="I55" s="2" t="str">
        <f>IF(Tabelle_ExterneDaten_117[[#This Row],[EnvelopeNettingSetIdLU]]&lt;&gt;"",VLOOKUP(Tabelle_ExterneDaten_117[[#This Row],[EnvelopeNettingSetIdLU]],EnvelopeNettingSetIdLookup,2,FALSE),"")</f>
        <v>SocGen</v>
      </c>
    </row>
    <row r="56" spans="2:9" x14ac:dyDescent="0.25">
      <c r="B56" s="2" t="s">
        <v>525</v>
      </c>
      <c r="C56" s="2" t="s">
        <v>198</v>
      </c>
      <c r="D56" s="2" t="s">
        <v>1862</v>
      </c>
      <c r="E56" s="2" t="s">
        <v>1903</v>
      </c>
      <c r="F56" s="2" t="s">
        <v>1936</v>
      </c>
      <c r="G56" s="2" t="str">
        <f>IF(Tabelle_ExterneDaten_117[[#This Row],[TradeTypeLU]]&lt;&gt;"",VLOOKUP(Tabelle_ExterneDaten_117[[#This Row],[TradeTypeLU]],TradeTypeLookup,2,FALSE),"")</f>
        <v>Swap</v>
      </c>
      <c r="H56" s="2" t="str">
        <f>IF(Tabelle_ExterneDaten_117[[#This Row],[EnvelopeCounterPartyLU]]&lt;&gt;"",VLOOKUP(Tabelle_ExterneDaten_117[[#This Row],[EnvelopeCounterPartyLU]],EnvelopeCounterPartyLookup,2,FALSE),"")</f>
        <v>313</v>
      </c>
      <c r="I56" s="2" t="str">
        <f>IF(Tabelle_ExterneDaten_117[[#This Row],[EnvelopeNettingSetIdLU]]&lt;&gt;"",VLOOKUP(Tabelle_ExterneDaten_117[[#This Row],[EnvelopeNettingSetIdLU]],EnvelopeNettingSetIdLookup,2,FALSE),"")</f>
        <v>HSBCFR</v>
      </c>
    </row>
    <row r="57" spans="2:9" x14ac:dyDescent="0.25">
      <c r="B57" s="2" t="s">
        <v>527</v>
      </c>
      <c r="C57" s="2" t="s">
        <v>198</v>
      </c>
      <c r="D57" s="2" t="s">
        <v>1862</v>
      </c>
      <c r="E57" s="2" t="s">
        <v>1903</v>
      </c>
      <c r="F57" s="2" t="s">
        <v>1936</v>
      </c>
      <c r="G57" s="2" t="str">
        <f>IF(Tabelle_ExterneDaten_117[[#This Row],[TradeTypeLU]]&lt;&gt;"",VLOOKUP(Tabelle_ExterneDaten_117[[#This Row],[TradeTypeLU]],TradeTypeLookup,2,FALSE),"")</f>
        <v>Swap</v>
      </c>
      <c r="H57" s="2" t="str">
        <f>IF(Tabelle_ExterneDaten_117[[#This Row],[EnvelopeCounterPartyLU]]&lt;&gt;"",VLOOKUP(Tabelle_ExterneDaten_117[[#This Row],[EnvelopeCounterPartyLU]],EnvelopeCounterPartyLookup,2,FALSE),"")</f>
        <v>313</v>
      </c>
      <c r="I57" s="2" t="str">
        <f>IF(Tabelle_ExterneDaten_117[[#This Row],[EnvelopeNettingSetIdLU]]&lt;&gt;"",VLOOKUP(Tabelle_ExterneDaten_117[[#This Row],[EnvelopeNettingSetIdLU]],EnvelopeNettingSetIdLookup,2,FALSE),"")</f>
        <v>HSBCFR</v>
      </c>
    </row>
    <row r="58" spans="2:9" x14ac:dyDescent="0.25">
      <c r="B58" s="2" t="s">
        <v>529</v>
      </c>
      <c r="C58" s="2" t="s">
        <v>198</v>
      </c>
      <c r="D58" s="2" t="s">
        <v>1873</v>
      </c>
      <c r="E58" s="2" t="s">
        <v>1927</v>
      </c>
      <c r="F58" s="2" t="s">
        <v>1936</v>
      </c>
      <c r="G58" s="2" t="str">
        <f>IF(Tabelle_ExterneDaten_117[[#This Row],[TradeTypeLU]]&lt;&gt;"",VLOOKUP(Tabelle_ExterneDaten_117[[#This Row],[TradeTypeLU]],TradeTypeLookup,2,FALSE),"")</f>
        <v>Swap</v>
      </c>
      <c r="H58" s="2" t="str">
        <f>IF(Tabelle_ExterneDaten_117[[#This Row],[EnvelopeCounterPartyLU]]&lt;&gt;"",VLOOKUP(Tabelle_ExterneDaten_117[[#This Row],[EnvelopeCounterPartyLU]],EnvelopeCounterPartyLookup,2,FALSE),"")</f>
        <v>438</v>
      </c>
      <c r="I58" s="2" t="str">
        <f>IF(Tabelle_ExterneDaten_117[[#This Row],[EnvelopeNettingSetIdLU]]&lt;&gt;"",VLOOKUP(Tabelle_ExterneDaten_117[[#This Row],[EnvelopeNettingSetIdLU]],EnvelopeNettingSetIdLookup,2,FALSE),"")</f>
        <v>SocGen</v>
      </c>
    </row>
    <row r="59" spans="2:9" x14ac:dyDescent="0.25">
      <c r="B59" s="2" t="s">
        <v>531</v>
      </c>
      <c r="C59" s="2" t="s">
        <v>198</v>
      </c>
      <c r="D59" s="2" t="s">
        <v>1866</v>
      </c>
      <c r="E59" s="2" t="s">
        <v>1911</v>
      </c>
      <c r="F59" s="2" t="s">
        <v>1936</v>
      </c>
      <c r="G59" s="2" t="str">
        <f>IF(Tabelle_ExterneDaten_117[[#This Row],[TradeTypeLU]]&lt;&gt;"",VLOOKUP(Tabelle_ExterneDaten_117[[#This Row],[TradeTypeLU]],TradeTypeLookup,2,FALSE),"")</f>
        <v>Swap</v>
      </c>
      <c r="H59" s="2" t="str">
        <f>IF(Tabelle_ExterneDaten_117[[#This Row],[EnvelopeCounterPartyLU]]&lt;&gt;"",VLOOKUP(Tabelle_ExterneDaten_117[[#This Row],[EnvelopeCounterPartyLU]],EnvelopeCounterPartyLookup,2,FALSE),"")</f>
        <v>340</v>
      </c>
      <c r="I59" s="2" t="str">
        <f>IF(Tabelle_ExterneDaten_117[[#This Row],[EnvelopeNettingSetIdLU]]&lt;&gt;"",VLOOKUP(Tabelle_ExterneDaten_117[[#This Row],[EnvelopeNettingSetIdLU]],EnvelopeNettingSetIdLookup,2,FALSE),"")</f>
        <v>UCBA</v>
      </c>
    </row>
    <row r="60" spans="2:9" x14ac:dyDescent="0.25">
      <c r="B60" s="2" t="s">
        <v>533</v>
      </c>
      <c r="C60" s="2" t="s">
        <v>198</v>
      </c>
      <c r="D60" s="2" t="s">
        <v>1873</v>
      </c>
      <c r="E60" s="2" t="s">
        <v>1927</v>
      </c>
      <c r="F60" s="2" t="s">
        <v>1936</v>
      </c>
      <c r="G60" s="2" t="str">
        <f>IF(Tabelle_ExterneDaten_117[[#This Row],[TradeTypeLU]]&lt;&gt;"",VLOOKUP(Tabelle_ExterneDaten_117[[#This Row],[TradeTypeLU]],TradeTypeLookup,2,FALSE),"")</f>
        <v>Swap</v>
      </c>
      <c r="H60" s="2" t="str">
        <f>IF(Tabelle_ExterneDaten_117[[#This Row],[EnvelopeCounterPartyLU]]&lt;&gt;"",VLOOKUP(Tabelle_ExterneDaten_117[[#This Row],[EnvelopeCounterPartyLU]],EnvelopeCounterPartyLookup,2,FALSE),"")</f>
        <v>438</v>
      </c>
      <c r="I60" s="2" t="str">
        <f>IF(Tabelle_ExterneDaten_117[[#This Row],[EnvelopeNettingSetIdLU]]&lt;&gt;"",VLOOKUP(Tabelle_ExterneDaten_117[[#This Row],[EnvelopeNettingSetIdLU]],EnvelopeNettingSetIdLookup,2,FALSE),"")</f>
        <v>SocGen</v>
      </c>
    </row>
    <row r="61" spans="2:9" x14ac:dyDescent="0.25">
      <c r="B61" s="2" t="s">
        <v>421</v>
      </c>
      <c r="C61" s="2" t="s">
        <v>196</v>
      </c>
      <c r="D61" s="2" t="s">
        <v>1851</v>
      </c>
      <c r="E61" s="2" t="s">
        <v>1881</v>
      </c>
      <c r="F61" s="2" t="s">
        <v>1936</v>
      </c>
      <c r="G61" s="2" t="str">
        <f>IF(Tabelle_ExterneDaten_117[[#This Row],[TradeTypeLU]]&lt;&gt;"",VLOOKUP(Tabelle_ExterneDaten_117[[#This Row],[TradeTypeLU]],TradeTypeLookup,2,FALSE),"")</f>
        <v>FxForward</v>
      </c>
      <c r="H61" s="2" t="str">
        <f>IF(Tabelle_ExterneDaten_117[[#This Row],[EnvelopeCounterPartyLU]]&lt;&gt;"",VLOOKUP(Tabelle_ExterneDaten_117[[#This Row],[EnvelopeCounterPartyLU]],EnvelopeCounterPartyLookup,2,FALSE),"")</f>
        <v>208</v>
      </c>
      <c r="I61" s="2" t="str">
        <f>IF(Tabelle_ExterneDaten_117[[#This Row],[EnvelopeNettingSetIdLU]]&lt;&gt;"",VLOOKUP(Tabelle_ExterneDaten_117[[#This Row],[EnvelopeNettingSetIdLU]],EnvelopeNettingSetIdLookup,2,FALSE),"")</f>
        <v>TD</v>
      </c>
    </row>
    <row r="62" spans="2:9" x14ac:dyDescent="0.25">
      <c r="B62" s="2" t="s">
        <v>423</v>
      </c>
      <c r="C62" s="2" t="s">
        <v>196</v>
      </c>
      <c r="D62" s="2" t="s">
        <v>1873</v>
      </c>
      <c r="E62" s="2" t="s">
        <v>1927</v>
      </c>
      <c r="F62" s="2" t="s">
        <v>1936</v>
      </c>
      <c r="G62" s="2" t="str">
        <f>IF(Tabelle_ExterneDaten_117[[#This Row],[TradeTypeLU]]&lt;&gt;"",VLOOKUP(Tabelle_ExterneDaten_117[[#This Row],[TradeTypeLU]],TradeTypeLookup,2,FALSE),"")</f>
        <v>FxForward</v>
      </c>
      <c r="H62" s="2" t="str">
        <f>IF(Tabelle_ExterneDaten_117[[#This Row],[EnvelopeCounterPartyLU]]&lt;&gt;"",VLOOKUP(Tabelle_ExterneDaten_117[[#This Row],[EnvelopeCounterPartyLU]],EnvelopeCounterPartyLookup,2,FALSE),"")</f>
        <v>438</v>
      </c>
      <c r="I62" s="2" t="str">
        <f>IF(Tabelle_ExterneDaten_117[[#This Row],[EnvelopeNettingSetIdLU]]&lt;&gt;"",VLOOKUP(Tabelle_ExterneDaten_117[[#This Row],[EnvelopeNettingSetIdLU]],EnvelopeNettingSetIdLookup,2,FALSE),"")</f>
        <v>SocGen</v>
      </c>
    </row>
    <row r="63" spans="2:9" x14ac:dyDescent="0.25">
      <c r="B63" s="2" t="s">
        <v>425</v>
      </c>
      <c r="C63" s="2" t="s">
        <v>196</v>
      </c>
      <c r="D63" s="2" t="s">
        <v>1851</v>
      </c>
      <c r="E63" s="2" t="s">
        <v>1881</v>
      </c>
      <c r="F63" s="2" t="s">
        <v>1936</v>
      </c>
      <c r="G63" s="2" t="str">
        <f>IF(Tabelle_ExterneDaten_117[[#This Row],[TradeTypeLU]]&lt;&gt;"",VLOOKUP(Tabelle_ExterneDaten_117[[#This Row],[TradeTypeLU]],TradeTypeLookup,2,FALSE),"")</f>
        <v>FxForward</v>
      </c>
      <c r="H63" s="2" t="str">
        <f>IF(Tabelle_ExterneDaten_117[[#This Row],[EnvelopeCounterPartyLU]]&lt;&gt;"",VLOOKUP(Tabelle_ExterneDaten_117[[#This Row],[EnvelopeCounterPartyLU]],EnvelopeCounterPartyLookup,2,FALSE),"")</f>
        <v>208</v>
      </c>
      <c r="I63" s="2" t="str">
        <f>IF(Tabelle_ExterneDaten_117[[#This Row],[EnvelopeNettingSetIdLU]]&lt;&gt;"",VLOOKUP(Tabelle_ExterneDaten_117[[#This Row],[EnvelopeNettingSetIdLU]],EnvelopeNettingSetIdLookup,2,FALSE),"")</f>
        <v>TD</v>
      </c>
    </row>
    <row r="64" spans="2:9" x14ac:dyDescent="0.25">
      <c r="B64" s="2" t="s">
        <v>427</v>
      </c>
      <c r="C64" s="2" t="s">
        <v>196</v>
      </c>
      <c r="D64" s="2" t="s">
        <v>1851</v>
      </c>
      <c r="E64" s="2" t="s">
        <v>1881</v>
      </c>
      <c r="F64" s="2" t="s">
        <v>1936</v>
      </c>
      <c r="G64" s="2" t="str">
        <f>IF(Tabelle_ExterneDaten_117[[#This Row],[TradeTypeLU]]&lt;&gt;"",VLOOKUP(Tabelle_ExterneDaten_117[[#This Row],[TradeTypeLU]],TradeTypeLookup,2,FALSE),"")</f>
        <v>FxForward</v>
      </c>
      <c r="H64" s="2" t="str">
        <f>IF(Tabelle_ExterneDaten_117[[#This Row],[EnvelopeCounterPartyLU]]&lt;&gt;"",VLOOKUP(Tabelle_ExterneDaten_117[[#This Row],[EnvelopeCounterPartyLU]],EnvelopeCounterPartyLookup,2,FALSE),"")</f>
        <v>208</v>
      </c>
      <c r="I64" s="2" t="str">
        <f>IF(Tabelle_ExterneDaten_117[[#This Row],[EnvelopeNettingSetIdLU]]&lt;&gt;"",VLOOKUP(Tabelle_ExterneDaten_117[[#This Row],[EnvelopeNettingSetIdLU]],EnvelopeNettingSetIdLookup,2,FALSE),"")</f>
        <v>TD</v>
      </c>
    </row>
    <row r="65" spans="2:9" x14ac:dyDescent="0.25">
      <c r="B65" s="2" t="s">
        <v>429</v>
      </c>
      <c r="C65" s="2" t="s">
        <v>196</v>
      </c>
      <c r="D65" s="2" t="s">
        <v>1851</v>
      </c>
      <c r="E65" s="2" t="s">
        <v>1881</v>
      </c>
      <c r="F65" s="2" t="s">
        <v>1936</v>
      </c>
      <c r="G65" s="2" t="str">
        <f>IF(Tabelle_ExterneDaten_117[[#This Row],[TradeTypeLU]]&lt;&gt;"",VLOOKUP(Tabelle_ExterneDaten_117[[#This Row],[TradeTypeLU]],TradeTypeLookup,2,FALSE),"")</f>
        <v>FxForward</v>
      </c>
      <c r="H65" s="2" t="str">
        <f>IF(Tabelle_ExterneDaten_117[[#This Row],[EnvelopeCounterPartyLU]]&lt;&gt;"",VLOOKUP(Tabelle_ExterneDaten_117[[#This Row],[EnvelopeCounterPartyLU]],EnvelopeCounterPartyLookup,2,FALSE),"")</f>
        <v>208</v>
      </c>
      <c r="I65" s="2" t="str">
        <f>IF(Tabelle_ExterneDaten_117[[#This Row],[EnvelopeNettingSetIdLU]]&lt;&gt;"",VLOOKUP(Tabelle_ExterneDaten_117[[#This Row],[EnvelopeNettingSetIdLU]],EnvelopeNettingSetIdLookup,2,FALSE),"")</f>
        <v>TD</v>
      </c>
    </row>
    <row r="66" spans="2:9" x14ac:dyDescent="0.25">
      <c r="B66" s="2" t="s">
        <v>431</v>
      </c>
      <c r="C66" s="2" t="s">
        <v>196</v>
      </c>
      <c r="D66" s="2" t="s">
        <v>1861</v>
      </c>
      <c r="E66" s="2" t="s">
        <v>1901</v>
      </c>
      <c r="F66" s="2" t="s">
        <v>1936</v>
      </c>
      <c r="G66" s="2" t="str">
        <f>IF(Tabelle_ExterneDaten_117[[#This Row],[TradeTypeLU]]&lt;&gt;"",VLOOKUP(Tabelle_ExterneDaten_117[[#This Row],[TradeTypeLU]],TradeTypeLookup,2,FALSE),"")</f>
        <v>FxForward</v>
      </c>
      <c r="H66" s="2" t="str">
        <f>IF(Tabelle_ExterneDaten_117[[#This Row],[EnvelopeCounterPartyLU]]&lt;&gt;"",VLOOKUP(Tabelle_ExterneDaten_117[[#This Row],[EnvelopeCounterPartyLU]],EnvelopeCounterPartyLookup,2,FALSE),"")</f>
        <v>312</v>
      </c>
      <c r="I66" s="2" t="str">
        <f>IF(Tabelle_ExterneDaten_117[[#This Row],[EnvelopeNettingSetIdLU]]&lt;&gt;"",VLOOKUP(Tabelle_ExterneDaten_117[[#This Row],[EnvelopeNettingSetIdLU]],EnvelopeNettingSetIdLookup,2,FALSE),"")</f>
        <v>HSBCUK</v>
      </c>
    </row>
    <row r="67" spans="2:9" x14ac:dyDescent="0.25">
      <c r="B67" s="2" t="s">
        <v>433</v>
      </c>
      <c r="C67" s="2" t="s">
        <v>196</v>
      </c>
      <c r="D67" s="2" t="s">
        <v>1861</v>
      </c>
      <c r="E67" s="2" t="s">
        <v>1901</v>
      </c>
      <c r="F67" s="2" t="s">
        <v>1936</v>
      </c>
      <c r="G67" s="2" t="str">
        <f>IF(Tabelle_ExterneDaten_117[[#This Row],[TradeTypeLU]]&lt;&gt;"",VLOOKUP(Tabelle_ExterneDaten_117[[#This Row],[TradeTypeLU]],TradeTypeLookup,2,FALSE),"")</f>
        <v>FxForward</v>
      </c>
      <c r="H67" s="2" t="str">
        <f>IF(Tabelle_ExterneDaten_117[[#This Row],[EnvelopeCounterPartyLU]]&lt;&gt;"",VLOOKUP(Tabelle_ExterneDaten_117[[#This Row],[EnvelopeCounterPartyLU]],EnvelopeCounterPartyLookup,2,FALSE),"")</f>
        <v>312</v>
      </c>
      <c r="I67" s="2" t="str">
        <f>IF(Tabelle_ExterneDaten_117[[#This Row],[EnvelopeNettingSetIdLU]]&lt;&gt;"",VLOOKUP(Tabelle_ExterneDaten_117[[#This Row],[EnvelopeNettingSetIdLU]],EnvelopeNettingSetIdLookup,2,FALSE),"")</f>
        <v>HSBCUK</v>
      </c>
    </row>
    <row r="68" spans="2:9" x14ac:dyDescent="0.25">
      <c r="B68" s="2" t="s">
        <v>435</v>
      </c>
      <c r="C68" s="2" t="s">
        <v>196</v>
      </c>
      <c r="D68" s="2" t="s">
        <v>1873</v>
      </c>
      <c r="E68" s="2" t="s">
        <v>1927</v>
      </c>
      <c r="F68" s="2" t="s">
        <v>1936</v>
      </c>
      <c r="G68" s="2" t="str">
        <f>IF(Tabelle_ExterneDaten_117[[#This Row],[TradeTypeLU]]&lt;&gt;"",VLOOKUP(Tabelle_ExterneDaten_117[[#This Row],[TradeTypeLU]],TradeTypeLookup,2,FALSE),"")</f>
        <v>FxForward</v>
      </c>
      <c r="H68" s="2" t="str">
        <f>IF(Tabelle_ExterneDaten_117[[#This Row],[EnvelopeCounterPartyLU]]&lt;&gt;"",VLOOKUP(Tabelle_ExterneDaten_117[[#This Row],[EnvelopeCounterPartyLU]],EnvelopeCounterPartyLookup,2,FALSE),"")</f>
        <v>438</v>
      </c>
      <c r="I68" s="2" t="str">
        <f>IF(Tabelle_ExterneDaten_117[[#This Row],[EnvelopeNettingSetIdLU]]&lt;&gt;"",VLOOKUP(Tabelle_ExterneDaten_117[[#This Row],[EnvelopeNettingSetIdLU]],EnvelopeNettingSetIdLookup,2,FALSE),"")</f>
        <v>SocGen</v>
      </c>
    </row>
    <row r="69" spans="2:9" x14ac:dyDescent="0.25">
      <c r="B69" s="2" t="s">
        <v>535</v>
      </c>
      <c r="C69" s="2" t="s">
        <v>198</v>
      </c>
      <c r="D69" s="2" t="s">
        <v>1873</v>
      </c>
      <c r="E69" s="2" t="s">
        <v>1927</v>
      </c>
      <c r="F69" s="2" t="s">
        <v>1936</v>
      </c>
      <c r="G69" s="2" t="str">
        <f>IF(Tabelle_ExterneDaten_117[[#This Row],[TradeTypeLU]]&lt;&gt;"",VLOOKUP(Tabelle_ExterneDaten_117[[#This Row],[TradeTypeLU]],TradeTypeLookup,2,FALSE),"")</f>
        <v>Swap</v>
      </c>
      <c r="H69" s="2" t="str">
        <f>IF(Tabelle_ExterneDaten_117[[#This Row],[EnvelopeCounterPartyLU]]&lt;&gt;"",VLOOKUP(Tabelle_ExterneDaten_117[[#This Row],[EnvelopeCounterPartyLU]],EnvelopeCounterPartyLookup,2,FALSE),"")</f>
        <v>438</v>
      </c>
      <c r="I69" s="2" t="str">
        <f>IF(Tabelle_ExterneDaten_117[[#This Row],[EnvelopeNettingSetIdLU]]&lt;&gt;"",VLOOKUP(Tabelle_ExterneDaten_117[[#This Row],[EnvelopeNettingSetIdLU]],EnvelopeNettingSetIdLookup,2,FALSE),"")</f>
        <v>SocGen</v>
      </c>
    </row>
    <row r="70" spans="2:9" x14ac:dyDescent="0.25">
      <c r="B70" s="2" t="s">
        <v>537</v>
      </c>
      <c r="C70" s="2" t="s">
        <v>198</v>
      </c>
      <c r="D70" s="2" t="s">
        <v>1862</v>
      </c>
      <c r="E70" s="2" t="s">
        <v>1903</v>
      </c>
      <c r="F70" s="2" t="s">
        <v>1936</v>
      </c>
      <c r="G70" s="2" t="str">
        <f>IF(Tabelle_ExterneDaten_117[[#This Row],[TradeTypeLU]]&lt;&gt;"",VLOOKUP(Tabelle_ExterneDaten_117[[#This Row],[TradeTypeLU]],TradeTypeLookup,2,FALSE),"")</f>
        <v>Swap</v>
      </c>
      <c r="H70" s="2" t="str">
        <f>IF(Tabelle_ExterneDaten_117[[#This Row],[EnvelopeCounterPartyLU]]&lt;&gt;"",VLOOKUP(Tabelle_ExterneDaten_117[[#This Row],[EnvelopeCounterPartyLU]],EnvelopeCounterPartyLookup,2,FALSE),"")</f>
        <v>313</v>
      </c>
      <c r="I70" s="2" t="str">
        <f>IF(Tabelle_ExterneDaten_117[[#This Row],[EnvelopeNettingSetIdLU]]&lt;&gt;"",VLOOKUP(Tabelle_ExterneDaten_117[[#This Row],[EnvelopeNettingSetIdLU]],EnvelopeNettingSetIdLookup,2,FALSE),"")</f>
        <v>HSBCFR</v>
      </c>
    </row>
    <row r="71" spans="2:9" x14ac:dyDescent="0.25">
      <c r="B71" s="2" t="s">
        <v>539</v>
      </c>
      <c r="C71" s="2" t="s">
        <v>198</v>
      </c>
      <c r="D71" s="2" t="s">
        <v>1851</v>
      </c>
      <c r="E71" s="2" t="s">
        <v>1881</v>
      </c>
      <c r="F71" s="2" t="s">
        <v>1936</v>
      </c>
      <c r="G71" s="2" t="str">
        <f>IF(Tabelle_ExterneDaten_117[[#This Row],[TradeTypeLU]]&lt;&gt;"",VLOOKUP(Tabelle_ExterneDaten_117[[#This Row],[TradeTypeLU]],TradeTypeLookup,2,FALSE),"")</f>
        <v>Swap</v>
      </c>
      <c r="H71" s="2" t="str">
        <f>IF(Tabelle_ExterneDaten_117[[#This Row],[EnvelopeCounterPartyLU]]&lt;&gt;"",VLOOKUP(Tabelle_ExterneDaten_117[[#This Row],[EnvelopeCounterPartyLU]],EnvelopeCounterPartyLookup,2,FALSE),"")</f>
        <v>208</v>
      </c>
      <c r="I71" s="2" t="str">
        <f>IF(Tabelle_ExterneDaten_117[[#This Row],[EnvelopeNettingSetIdLU]]&lt;&gt;"",VLOOKUP(Tabelle_ExterneDaten_117[[#This Row],[EnvelopeNettingSetIdLU]],EnvelopeNettingSetIdLookup,2,FALSE),"")</f>
        <v>TD</v>
      </c>
    </row>
    <row r="72" spans="2:9" x14ac:dyDescent="0.25">
      <c r="B72" s="2" t="s">
        <v>541</v>
      </c>
      <c r="C72" s="2" t="s">
        <v>198</v>
      </c>
      <c r="D72" s="2" t="s">
        <v>1856</v>
      </c>
      <c r="E72" s="2" t="s">
        <v>1891</v>
      </c>
      <c r="F72" s="2" t="s">
        <v>1936</v>
      </c>
      <c r="G72" s="2" t="str">
        <f>IF(Tabelle_ExterneDaten_117[[#This Row],[TradeTypeLU]]&lt;&gt;"",VLOOKUP(Tabelle_ExterneDaten_117[[#This Row],[TradeTypeLU]],TradeTypeLookup,2,FALSE),"")</f>
        <v>Swap</v>
      </c>
      <c r="H72" s="2" t="str">
        <f>IF(Tabelle_ExterneDaten_117[[#This Row],[EnvelopeCounterPartyLU]]&lt;&gt;"",VLOOKUP(Tabelle_ExterneDaten_117[[#This Row],[EnvelopeCounterPartyLU]],EnvelopeCounterPartyLookup,2,FALSE),"")</f>
        <v>243</v>
      </c>
      <c r="I72" s="2" t="str">
        <f>IF(Tabelle_ExterneDaten_117[[#This Row],[EnvelopeNettingSetIdLU]]&lt;&gt;"",VLOOKUP(Tabelle_ExterneDaten_117[[#This Row],[EnvelopeNettingSetIdLU]],EnvelopeNettingSetIdLookup,2,FALSE),"")</f>
        <v>CACIB</v>
      </c>
    </row>
    <row r="73" spans="2:9" x14ac:dyDescent="0.25">
      <c r="B73" s="2" t="s">
        <v>543</v>
      </c>
      <c r="C73" s="2" t="s">
        <v>198</v>
      </c>
      <c r="D73" s="2" t="s">
        <v>1850</v>
      </c>
      <c r="E73" s="2" t="s">
        <v>1879</v>
      </c>
      <c r="F73" s="2" t="s">
        <v>1936</v>
      </c>
      <c r="G73" s="2" t="str">
        <f>IF(Tabelle_ExterneDaten_117[[#This Row],[TradeTypeLU]]&lt;&gt;"",VLOOKUP(Tabelle_ExterneDaten_117[[#This Row],[TradeTypeLU]],TradeTypeLookup,2,FALSE),"")</f>
        <v>Swap</v>
      </c>
      <c r="H73" s="2" t="str">
        <f>IF(Tabelle_ExterneDaten_117[[#This Row],[EnvelopeCounterPartyLU]]&lt;&gt;"",VLOOKUP(Tabelle_ExterneDaten_117[[#This Row],[EnvelopeCounterPartyLU]],EnvelopeCounterPartyLookup,2,FALSE),"")</f>
        <v>206</v>
      </c>
      <c r="I73" s="2" t="str">
        <f>IF(Tabelle_ExterneDaten_117[[#This Row],[EnvelopeNettingSetIdLU]]&lt;&gt;"",VLOOKUP(Tabelle_ExterneDaten_117[[#This Row],[EnvelopeNettingSetIdLU]],EnvelopeNettingSetIdLookup,2,FALSE),"")</f>
        <v>DB</v>
      </c>
    </row>
    <row r="74" spans="2:9" x14ac:dyDescent="0.25">
      <c r="B74" s="2" t="s">
        <v>545</v>
      </c>
      <c r="C74" s="2" t="s">
        <v>198</v>
      </c>
      <c r="D74" s="2" t="s">
        <v>1850</v>
      </c>
      <c r="E74" s="2" t="s">
        <v>1879</v>
      </c>
      <c r="F74" s="2" t="s">
        <v>1936</v>
      </c>
      <c r="G74" s="2" t="str">
        <f>IF(Tabelle_ExterneDaten_117[[#This Row],[TradeTypeLU]]&lt;&gt;"",VLOOKUP(Tabelle_ExterneDaten_117[[#This Row],[TradeTypeLU]],TradeTypeLookup,2,FALSE),"")</f>
        <v>Swap</v>
      </c>
      <c r="H74" s="2" t="str">
        <f>IF(Tabelle_ExterneDaten_117[[#This Row],[EnvelopeCounterPartyLU]]&lt;&gt;"",VLOOKUP(Tabelle_ExterneDaten_117[[#This Row],[EnvelopeCounterPartyLU]],EnvelopeCounterPartyLookup,2,FALSE),"")</f>
        <v>206</v>
      </c>
      <c r="I74" s="2" t="str">
        <f>IF(Tabelle_ExterneDaten_117[[#This Row],[EnvelopeNettingSetIdLU]]&lt;&gt;"",VLOOKUP(Tabelle_ExterneDaten_117[[#This Row],[EnvelopeNettingSetIdLU]],EnvelopeNettingSetIdLookup,2,FALSE),"")</f>
        <v>DB</v>
      </c>
    </row>
    <row r="75" spans="2:9" x14ac:dyDescent="0.25">
      <c r="B75" s="2" t="s">
        <v>547</v>
      </c>
      <c r="C75" s="2" t="s">
        <v>198</v>
      </c>
      <c r="D75" s="2" t="s">
        <v>1868</v>
      </c>
      <c r="E75" s="2" t="s">
        <v>1915</v>
      </c>
      <c r="F75" s="2" t="s">
        <v>1936</v>
      </c>
      <c r="G75" s="2" t="str">
        <f>IF(Tabelle_ExterneDaten_117[[#This Row],[TradeTypeLU]]&lt;&gt;"",VLOOKUP(Tabelle_ExterneDaten_117[[#This Row],[TradeTypeLU]],TradeTypeLookup,2,FALSE),"")</f>
        <v>Swap</v>
      </c>
      <c r="H75" s="2" t="str">
        <f>IF(Tabelle_ExterneDaten_117[[#This Row],[EnvelopeCounterPartyLU]]&lt;&gt;"",VLOOKUP(Tabelle_ExterneDaten_117[[#This Row],[EnvelopeCounterPartyLU]],EnvelopeCounterPartyLookup,2,FALSE),"")</f>
        <v>356</v>
      </c>
      <c r="I75" s="2" t="str">
        <f>IF(Tabelle_ExterneDaten_117[[#This Row],[EnvelopeNettingSetIdLU]]&lt;&gt;"",VLOOKUP(Tabelle_ExterneDaten_117[[#This Row],[EnvelopeNettingSetIdLU]],EnvelopeNettingSetIdLookup,2,FALSE),"")</f>
        <v>MLI</v>
      </c>
    </row>
    <row r="76" spans="2:9" x14ac:dyDescent="0.25">
      <c r="B76" s="2" t="s">
        <v>549</v>
      </c>
      <c r="C76" s="2" t="s">
        <v>198</v>
      </c>
      <c r="D76" s="2" t="s">
        <v>1863</v>
      </c>
      <c r="E76" s="2" t="s">
        <v>1905</v>
      </c>
      <c r="F76" s="2" t="s">
        <v>1936</v>
      </c>
      <c r="G76" s="2" t="str">
        <f>IF(Tabelle_ExterneDaten_117[[#This Row],[TradeTypeLU]]&lt;&gt;"",VLOOKUP(Tabelle_ExterneDaten_117[[#This Row],[TradeTypeLU]],TradeTypeLookup,2,FALSE),"")</f>
        <v>Swap</v>
      </c>
      <c r="H76" s="2" t="str">
        <f>IF(Tabelle_ExterneDaten_117[[#This Row],[EnvelopeCounterPartyLU]]&lt;&gt;"",VLOOKUP(Tabelle_ExterneDaten_117[[#This Row],[EnvelopeCounterPartyLU]],EnvelopeCounterPartyLookup,2,FALSE),"")</f>
        <v>318</v>
      </c>
      <c r="I76" s="2" t="str">
        <f>IF(Tabelle_ExterneDaten_117[[#This Row],[EnvelopeNettingSetIdLU]]&lt;&gt;"",VLOOKUP(Tabelle_ExterneDaten_117[[#This Row],[EnvelopeNettingSetIdLU]],EnvelopeNettingSetIdLookup,2,FALSE),"")</f>
        <v>UCB</v>
      </c>
    </row>
    <row r="77" spans="2:9" x14ac:dyDescent="0.25">
      <c r="B77" s="2" t="s">
        <v>551</v>
      </c>
      <c r="C77" s="2" t="s">
        <v>198</v>
      </c>
      <c r="D77" s="2" t="s">
        <v>1874</v>
      </c>
      <c r="E77" s="2" t="s">
        <v>1929</v>
      </c>
      <c r="F77" s="2" t="s">
        <v>1936</v>
      </c>
      <c r="G77" s="2" t="str">
        <f>IF(Tabelle_ExterneDaten_117[[#This Row],[TradeTypeLU]]&lt;&gt;"",VLOOKUP(Tabelle_ExterneDaten_117[[#This Row],[TradeTypeLU]],TradeTypeLookup,2,FALSE),"")</f>
        <v>Swap</v>
      </c>
      <c r="H77" s="2" t="str">
        <f>IF(Tabelle_ExterneDaten_117[[#This Row],[EnvelopeCounterPartyLU]]&lt;&gt;"",VLOOKUP(Tabelle_ExterneDaten_117[[#This Row],[EnvelopeCounterPartyLU]],EnvelopeCounterPartyLookup,2,FALSE),"")</f>
        <v>449</v>
      </c>
      <c r="I77" s="2" t="str">
        <f>IF(Tabelle_ExterneDaten_117[[#This Row],[EnvelopeNettingSetIdLU]]&lt;&gt;"",VLOOKUP(Tabelle_ExterneDaten_117[[#This Row],[EnvelopeNettingSetIdLU]],EnvelopeNettingSetIdLookup,2,FALSE),"")</f>
        <v>UBS</v>
      </c>
    </row>
    <row r="78" spans="2:9" x14ac:dyDescent="0.25">
      <c r="B78" s="2" t="s">
        <v>553</v>
      </c>
      <c r="C78" s="2" t="s">
        <v>198</v>
      </c>
      <c r="D78" s="2" t="s">
        <v>1863</v>
      </c>
      <c r="E78" s="2" t="s">
        <v>1905</v>
      </c>
      <c r="F78" s="2" t="s">
        <v>1936</v>
      </c>
      <c r="G78" s="2" t="str">
        <f>IF(Tabelle_ExterneDaten_117[[#This Row],[TradeTypeLU]]&lt;&gt;"",VLOOKUP(Tabelle_ExterneDaten_117[[#This Row],[TradeTypeLU]],TradeTypeLookup,2,FALSE),"")</f>
        <v>Swap</v>
      </c>
      <c r="H78" s="2" t="str">
        <f>IF(Tabelle_ExterneDaten_117[[#This Row],[EnvelopeCounterPartyLU]]&lt;&gt;"",VLOOKUP(Tabelle_ExterneDaten_117[[#This Row],[EnvelopeCounterPartyLU]],EnvelopeCounterPartyLookup,2,FALSE),"")</f>
        <v>318</v>
      </c>
      <c r="I78" s="2" t="str">
        <f>IF(Tabelle_ExterneDaten_117[[#This Row],[EnvelopeNettingSetIdLU]]&lt;&gt;"",VLOOKUP(Tabelle_ExterneDaten_117[[#This Row],[EnvelopeNettingSetIdLU]],EnvelopeNettingSetIdLookup,2,FALSE),"")</f>
        <v>UCB</v>
      </c>
    </row>
  </sheetData>
  <dataValidations count="3">
    <dataValidation type="list" allowBlank="1" showInputMessage="1" showErrorMessage="1" sqref="C2:C78">
      <formula1>OFFSET(TradeTypeLookup,0,0,,1)</formula1>
    </dataValidation>
    <dataValidation type="list" allowBlank="1" showInputMessage="1" showErrorMessage="1" sqref="D2:D78">
      <formula1>OFFSET(EnvelopeCounterPartyLookup,0,0,,1)</formula1>
    </dataValidation>
    <dataValidation type="list" allowBlank="1" showInputMessage="1" showErrorMessage="1" sqref="E2:E78">
      <formula1>OFFSET(EnvelopeNettingSetIdLookup,0,0,,1)</formula1>
    </dataValidation>
  </dataValidations>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9.140625" defaultRowHeight="15" x14ac:dyDescent="0.25"/>
  <cols>
    <col min="1" max="1" width="0.7109375" customWidth="1"/>
    <col min="6" max="6" width="35.7109375" hidden="1" customWidth="1"/>
  </cols>
  <sheetData>
    <row r="1" spans="1:6" x14ac:dyDescent="0.25">
      <c r="A1" t="str">
        <f>_xll.DBSetQuery(A2,"",B1)</f>
        <v xml:space="preserve">Env:Dev, (last result:)Set OLEDB; ListObject to (bgQuery= False, ): SELECT 'Trade:'+TradeId+'/'+LegType+'/'+Currency+'/'+convert(varchar,Id) LegDataIdLU, T1.SeqId, T1.Rate, T1.StartDate_x000D_
FROM ORE.dbo.PortfolioFixedLegCPIRates T1 INNER JOIN _x000D_
ORE.dbo.PortfolioLegData T2 ON T1.LegDataId = T2.Id_x000D_
</v>
      </c>
      <c r="B1" s="2" t="s">
        <v>2</v>
      </c>
      <c r="C1" s="2" t="s">
        <v>3</v>
      </c>
      <c r="D1" s="2" t="s">
        <v>8</v>
      </c>
      <c r="E1" s="2" t="s">
        <v>5</v>
      </c>
      <c r="F1" s="2" t="s">
        <v>6</v>
      </c>
    </row>
    <row r="2" spans="1:6" x14ac:dyDescent="0.25">
      <c r="A2" s="1" t="s">
        <v>7</v>
      </c>
      <c r="B2" s="3" t="s">
        <v>325</v>
      </c>
      <c r="C2" s="3">
        <v>0</v>
      </c>
      <c r="D2" s="3">
        <v>4.8750000000000002E-2</v>
      </c>
      <c r="E2" s="3"/>
      <c r="F2" s="3">
        <f>IF(Tabelle_ExterneDaten_13[[#This Row],[LegDataIdLU]]&lt;&gt;"",VLOOKUP(Tabelle_ExterneDaten_13[[#This Row],[LegDataIdLU]],LegDataIdLookup,2,FALSE),"")</f>
        <v>1</v>
      </c>
    </row>
    <row r="3" spans="1:6" x14ac:dyDescent="0.25">
      <c r="B3" s="2" t="s">
        <v>326</v>
      </c>
      <c r="C3" s="2">
        <v>0</v>
      </c>
      <c r="D3" s="2">
        <v>5.1249999999999997E-2</v>
      </c>
      <c r="E3" s="2"/>
      <c r="F3" s="2">
        <f>IF(Tabelle_ExterneDaten_13[[#This Row],[LegDataIdLU]]&lt;&gt;"",VLOOKUP(Tabelle_ExterneDaten_13[[#This Row],[LegDataIdLU]],LegDataIdLookup,2,FALSE),"")</f>
        <v>2</v>
      </c>
    </row>
    <row r="4" spans="1:6" x14ac:dyDescent="0.25">
      <c r="B4" s="2" t="s">
        <v>277</v>
      </c>
      <c r="C4" s="2">
        <v>0</v>
      </c>
      <c r="D4" s="2">
        <v>4.8500000000000001E-2</v>
      </c>
      <c r="E4" s="2"/>
      <c r="F4" s="2">
        <f>IF(Tabelle_ExterneDaten_13[[#This Row],[LegDataIdLU]]&lt;&gt;"",VLOOKUP(Tabelle_ExterneDaten_13[[#This Row],[LegDataIdLU]],LegDataIdLookup,2,FALSE),"")</f>
        <v>3</v>
      </c>
    </row>
    <row r="5" spans="1:6" x14ac:dyDescent="0.25">
      <c r="B5" s="2" t="s">
        <v>284</v>
      </c>
      <c r="C5" s="2">
        <v>0</v>
      </c>
      <c r="D5" s="2">
        <v>4.8500000000000001E-2</v>
      </c>
      <c r="E5" s="2"/>
      <c r="F5" s="2">
        <f>IF(Tabelle_ExterneDaten_13[[#This Row],[LegDataIdLU]]&lt;&gt;"",VLOOKUP(Tabelle_ExterneDaten_13[[#This Row],[LegDataIdLU]],LegDataIdLookup,2,FALSE),"")</f>
        <v>6</v>
      </c>
    </row>
    <row r="6" spans="1:6" x14ac:dyDescent="0.25">
      <c r="B6" s="2" t="s">
        <v>286</v>
      </c>
      <c r="C6" s="2">
        <v>0</v>
      </c>
      <c r="D6" s="2">
        <v>3.5000000000000003E-2</v>
      </c>
      <c r="E6" s="2"/>
      <c r="F6" s="2">
        <f>IF(Tabelle_ExterneDaten_13[[#This Row],[LegDataIdLU]]&lt;&gt;"",VLOOKUP(Tabelle_ExterneDaten_13[[#This Row],[LegDataIdLU]],LegDataIdLookup,2,FALSE),"")</f>
        <v>8</v>
      </c>
    </row>
    <row r="7" spans="1:6" x14ac:dyDescent="0.25">
      <c r="B7" s="2" t="s">
        <v>276</v>
      </c>
      <c r="C7" s="2">
        <v>0</v>
      </c>
      <c r="D7" s="2">
        <v>7.2499999999999995E-2</v>
      </c>
      <c r="E7" s="2"/>
      <c r="F7" s="2">
        <f>IF(Tabelle_ExterneDaten_13[[#This Row],[LegDataIdLU]]&lt;&gt;"",VLOOKUP(Tabelle_ExterneDaten_13[[#This Row],[LegDataIdLU]],LegDataIdLookup,2,FALSE),"")</f>
        <v>10</v>
      </c>
    </row>
    <row r="8" spans="1:6" x14ac:dyDescent="0.25">
      <c r="B8" s="2" t="s">
        <v>213</v>
      </c>
      <c r="C8" s="2">
        <v>0</v>
      </c>
      <c r="D8" s="2">
        <v>4.4119999999999999E-2</v>
      </c>
      <c r="E8" s="2"/>
      <c r="F8" s="2">
        <f>IF(Tabelle_ExterneDaten_13[[#This Row],[LegDataIdLU]]&lt;&gt;"",VLOOKUP(Tabelle_ExterneDaten_13[[#This Row],[LegDataIdLU]],LegDataIdLookup,2,FALSE),"")</f>
        <v>11</v>
      </c>
    </row>
    <row r="9" spans="1:6" x14ac:dyDescent="0.25">
      <c r="B9" s="2" t="s">
        <v>214</v>
      </c>
      <c r="C9" s="2">
        <v>0</v>
      </c>
      <c r="D9" s="2">
        <v>5.3749999999999999E-2</v>
      </c>
      <c r="E9" s="2"/>
      <c r="F9" s="2">
        <f>IF(Tabelle_ExterneDaten_13[[#This Row],[LegDataIdLU]]&lt;&gt;"",VLOOKUP(Tabelle_ExterneDaten_13[[#This Row],[LegDataIdLU]],LegDataIdLookup,2,FALSE),"")</f>
        <v>12</v>
      </c>
    </row>
    <row r="10" spans="1:6" x14ac:dyDescent="0.25">
      <c r="B10" s="2" t="s">
        <v>215</v>
      </c>
      <c r="C10" s="2">
        <v>0</v>
      </c>
      <c r="D10" s="2">
        <v>4.4119999999999999E-2</v>
      </c>
      <c r="E10" s="2"/>
      <c r="F10" s="2">
        <f>IF(Tabelle_ExterneDaten_13[[#This Row],[LegDataIdLU]]&lt;&gt;"",VLOOKUP(Tabelle_ExterneDaten_13[[#This Row],[LegDataIdLU]],LegDataIdLookup,2,FALSE),"")</f>
        <v>13</v>
      </c>
    </row>
    <row r="11" spans="1:6" x14ac:dyDescent="0.25">
      <c r="B11" s="2" t="s">
        <v>216</v>
      </c>
      <c r="C11" s="2">
        <v>0</v>
      </c>
      <c r="D11" s="2">
        <v>5.3749999999999999E-2</v>
      </c>
      <c r="E11" s="2"/>
      <c r="F11" s="2">
        <f>IF(Tabelle_ExterneDaten_13[[#This Row],[LegDataIdLU]]&lt;&gt;"",VLOOKUP(Tabelle_ExterneDaten_13[[#This Row],[LegDataIdLU]],LegDataIdLookup,2,FALSE),"")</f>
        <v>14</v>
      </c>
    </row>
    <row r="12" spans="1:6" x14ac:dyDescent="0.25">
      <c r="B12" s="2" t="s">
        <v>217</v>
      </c>
      <c r="C12" s="2">
        <v>0</v>
      </c>
      <c r="D12" s="2">
        <v>0.05</v>
      </c>
      <c r="E12" s="2"/>
      <c r="F12" s="2">
        <f>IF(Tabelle_ExterneDaten_13[[#This Row],[LegDataIdLU]]&lt;&gt;"",VLOOKUP(Tabelle_ExterneDaten_13[[#This Row],[LegDataIdLU]],LegDataIdLookup,2,FALSE),"")</f>
        <v>15</v>
      </c>
    </row>
    <row r="13" spans="1:6" x14ac:dyDescent="0.25">
      <c r="B13" s="2" t="s">
        <v>218</v>
      </c>
      <c r="C13" s="2">
        <v>0</v>
      </c>
      <c r="D13" s="2">
        <v>4.0439999999999997E-2</v>
      </c>
      <c r="E13" s="2"/>
      <c r="F13" s="2">
        <f>IF(Tabelle_ExterneDaten_13[[#This Row],[LegDataIdLU]]&lt;&gt;"",VLOOKUP(Tabelle_ExterneDaten_13[[#This Row],[LegDataIdLU]],LegDataIdLookup,2,FALSE),"")</f>
        <v>16</v>
      </c>
    </row>
    <row r="14" spans="1:6" x14ac:dyDescent="0.25">
      <c r="B14" s="2" t="s">
        <v>242</v>
      </c>
      <c r="C14" s="2">
        <v>0</v>
      </c>
      <c r="D14" s="2">
        <v>4.4725000000000001E-2</v>
      </c>
      <c r="E14" s="2"/>
      <c r="F14" s="2">
        <f>IF(Tabelle_ExterneDaten_13[[#This Row],[LegDataIdLU]]&lt;&gt;"",VLOOKUP(Tabelle_ExterneDaten_13[[#This Row],[LegDataIdLU]],LegDataIdLookup,2,FALSE),"")</f>
        <v>18</v>
      </c>
    </row>
    <row r="15" spans="1:6" x14ac:dyDescent="0.25">
      <c r="B15" s="2" t="s">
        <v>238</v>
      </c>
      <c r="C15" s="2">
        <v>0</v>
      </c>
      <c r="D15" s="2">
        <v>6.25E-2</v>
      </c>
      <c r="E15" s="2"/>
      <c r="F15" s="2">
        <f>IF(Tabelle_ExterneDaten_13[[#This Row],[LegDataIdLU]]&lt;&gt;"",VLOOKUP(Tabelle_ExterneDaten_13[[#This Row],[LegDataIdLU]],LegDataIdLookup,2,FALSE),"")</f>
        <v>20</v>
      </c>
    </row>
    <row r="16" spans="1:6" x14ac:dyDescent="0.25">
      <c r="B16" s="2" t="s">
        <v>207</v>
      </c>
      <c r="C16" s="2">
        <v>0</v>
      </c>
      <c r="D16" s="2">
        <v>6.25E-2</v>
      </c>
      <c r="E16" s="2"/>
      <c r="F16" s="2">
        <f>IF(Tabelle_ExterneDaten_13[[#This Row],[LegDataIdLU]]&lt;&gt;"",VLOOKUP(Tabelle_ExterneDaten_13[[#This Row],[LegDataIdLU]],LegDataIdLookup,2,FALSE),"")</f>
        <v>21</v>
      </c>
    </row>
    <row r="17" spans="2:6" x14ac:dyDescent="0.25">
      <c r="B17" s="2" t="s">
        <v>208</v>
      </c>
      <c r="C17" s="2">
        <v>0</v>
      </c>
      <c r="D17" s="2">
        <v>5.4019999999999999E-2</v>
      </c>
      <c r="E17" s="2"/>
      <c r="F17" s="2">
        <f>IF(Tabelle_ExterneDaten_13[[#This Row],[LegDataIdLU]]&lt;&gt;"",VLOOKUP(Tabelle_ExterneDaten_13[[#This Row],[LegDataIdLU]],LegDataIdLookup,2,FALSE),"")</f>
        <v>22</v>
      </c>
    </row>
    <row r="18" spans="2:6" x14ac:dyDescent="0.25">
      <c r="B18" s="2" t="s">
        <v>209</v>
      </c>
      <c r="C18" s="2">
        <v>0</v>
      </c>
      <c r="D18" s="2">
        <v>3.5975E-2</v>
      </c>
      <c r="E18" s="2"/>
      <c r="F18" s="2">
        <f>IF(Tabelle_ExterneDaten_13[[#This Row],[LegDataIdLU]]&lt;&gt;"",VLOOKUP(Tabelle_ExterneDaten_13[[#This Row],[LegDataIdLU]],LegDataIdLookup,2,FALSE),"")</f>
        <v>23</v>
      </c>
    </row>
    <row r="19" spans="2:6" x14ac:dyDescent="0.25">
      <c r="B19" s="2" t="s">
        <v>210</v>
      </c>
      <c r="C19" s="2">
        <v>0</v>
      </c>
      <c r="D19" s="2">
        <v>6.25E-2</v>
      </c>
      <c r="E19" s="2"/>
      <c r="F19" s="2">
        <f>IF(Tabelle_ExterneDaten_13[[#This Row],[LegDataIdLU]]&lt;&gt;"",VLOOKUP(Tabelle_ExterneDaten_13[[#This Row],[LegDataIdLU]],LegDataIdLookup,2,FALSE),"")</f>
        <v>24</v>
      </c>
    </row>
    <row r="20" spans="2:6" x14ac:dyDescent="0.25">
      <c r="B20" s="2" t="s">
        <v>211</v>
      </c>
      <c r="C20" s="2">
        <v>0</v>
      </c>
      <c r="D20" s="2">
        <v>3.5319999999999997E-2</v>
      </c>
      <c r="E20" s="2"/>
      <c r="F20" s="2">
        <f>IF(Tabelle_ExterneDaten_13[[#This Row],[LegDataIdLU]]&lt;&gt;"",VLOOKUP(Tabelle_ExterneDaten_13[[#This Row],[LegDataIdLU]],LegDataIdLookup,2,FALSE),"")</f>
        <v>25</v>
      </c>
    </row>
    <row r="21" spans="2:6" x14ac:dyDescent="0.25">
      <c r="B21" s="2" t="s">
        <v>212</v>
      </c>
      <c r="C21" s="2">
        <v>0</v>
      </c>
      <c r="D21" s="2">
        <v>6.25E-2</v>
      </c>
      <c r="E21" s="2"/>
      <c r="F21" s="2">
        <f>IF(Tabelle_ExterneDaten_13[[#This Row],[LegDataIdLU]]&lt;&gt;"",VLOOKUP(Tabelle_ExterneDaten_13[[#This Row],[LegDataIdLU]],LegDataIdLookup,2,FALSE),"")</f>
        <v>26</v>
      </c>
    </row>
    <row r="22" spans="2:6" x14ac:dyDescent="0.25">
      <c r="B22" s="2" t="s">
        <v>219</v>
      </c>
      <c r="C22" s="2">
        <v>0</v>
      </c>
      <c r="D22" s="2">
        <v>3.9E-2</v>
      </c>
      <c r="E22" s="2"/>
      <c r="F22" s="2">
        <f>IF(Tabelle_ExterneDaten_13[[#This Row],[LegDataIdLU]]&lt;&gt;"",VLOOKUP(Tabelle_ExterneDaten_13[[#This Row],[LegDataIdLU]],LegDataIdLookup,2,FALSE),"")</f>
        <v>27</v>
      </c>
    </row>
    <row r="23" spans="2:6" x14ac:dyDescent="0.25">
      <c r="B23" s="2" t="s">
        <v>221</v>
      </c>
      <c r="C23" s="2">
        <v>0</v>
      </c>
      <c r="D23" s="2">
        <v>3.4630000000000001E-2</v>
      </c>
      <c r="E23" s="2"/>
      <c r="F23" s="2">
        <f>IF(Tabelle_ExterneDaten_13[[#This Row],[LegDataIdLU]]&lt;&gt;"",VLOOKUP(Tabelle_ExterneDaten_13[[#This Row],[LegDataIdLU]],LegDataIdLookup,2,FALSE),"")</f>
        <v>29</v>
      </c>
    </row>
    <row r="24" spans="2:6" x14ac:dyDescent="0.25">
      <c r="B24" s="2" t="s">
        <v>227</v>
      </c>
      <c r="C24" s="2">
        <v>0</v>
      </c>
      <c r="D24" s="2">
        <v>3.5000000000000003E-2</v>
      </c>
      <c r="E24" s="2"/>
      <c r="F24" s="2">
        <f>IF(Tabelle_ExterneDaten_13[[#This Row],[LegDataIdLU]]&lt;&gt;"",VLOOKUP(Tabelle_ExterneDaten_13[[#This Row],[LegDataIdLU]],LegDataIdLookup,2,FALSE),"")</f>
        <v>31</v>
      </c>
    </row>
    <row r="25" spans="2:6" x14ac:dyDescent="0.25">
      <c r="B25" s="2" t="s">
        <v>229</v>
      </c>
      <c r="C25" s="2">
        <v>0</v>
      </c>
      <c r="D25" s="2">
        <v>3.5000000000000003E-2</v>
      </c>
      <c r="E25" s="2"/>
      <c r="F25" s="2">
        <f>IF(Tabelle_ExterneDaten_13[[#This Row],[LegDataIdLU]]&lt;&gt;"",VLOOKUP(Tabelle_ExterneDaten_13[[#This Row],[LegDataIdLU]],LegDataIdLookup,2,FALSE),"")</f>
        <v>33</v>
      </c>
    </row>
    <row r="26" spans="2:6" x14ac:dyDescent="0.25">
      <c r="B26" s="2" t="s">
        <v>232</v>
      </c>
      <c r="C26" s="2">
        <v>0</v>
      </c>
      <c r="D26" s="2">
        <v>3.5000000000000003E-2</v>
      </c>
      <c r="E26" s="2"/>
      <c r="F26" s="2">
        <f>IF(Tabelle_ExterneDaten_13[[#This Row],[LegDataIdLU]]&lt;&gt;"",VLOOKUP(Tabelle_ExterneDaten_13[[#This Row],[LegDataIdLU]],LegDataIdLookup,2,FALSE),"")</f>
        <v>36</v>
      </c>
    </row>
    <row r="27" spans="2:6" x14ac:dyDescent="0.25">
      <c r="B27" s="2" t="s">
        <v>233</v>
      </c>
      <c r="C27" s="2">
        <v>0</v>
      </c>
      <c r="D27" s="2">
        <v>4.1500000000000002E-2</v>
      </c>
      <c r="E27" s="2"/>
      <c r="F27" s="2">
        <f>IF(Tabelle_ExterneDaten_13[[#This Row],[LegDataIdLU]]&lt;&gt;"",VLOOKUP(Tabelle_ExterneDaten_13[[#This Row],[LegDataIdLU]],LegDataIdLookup,2,FALSE),"")</f>
        <v>37</v>
      </c>
    </row>
    <row r="28" spans="2:6" x14ac:dyDescent="0.25">
      <c r="B28" s="2" t="s">
        <v>234</v>
      </c>
      <c r="C28" s="2">
        <v>0</v>
      </c>
      <c r="D28" s="2">
        <v>4.6199999999999998E-2</v>
      </c>
      <c r="E28" s="2"/>
      <c r="F28" s="2">
        <f>IF(Tabelle_ExterneDaten_13[[#This Row],[LegDataIdLU]]&lt;&gt;"",VLOOKUP(Tabelle_ExterneDaten_13[[#This Row],[LegDataIdLU]],LegDataIdLookup,2,FALSE),"")</f>
        <v>38</v>
      </c>
    </row>
    <row r="29" spans="2:6" x14ac:dyDescent="0.25">
      <c r="B29" s="2" t="s">
        <v>236</v>
      </c>
      <c r="C29" s="2">
        <v>0</v>
      </c>
      <c r="D29" s="2">
        <v>2.8799999999999999E-2</v>
      </c>
      <c r="E29" s="2"/>
      <c r="F29" s="2">
        <f>IF(Tabelle_ExterneDaten_13[[#This Row],[LegDataIdLU]]&lt;&gt;"",VLOOKUP(Tabelle_ExterneDaten_13[[#This Row],[LegDataIdLU]],LegDataIdLookup,2,FALSE),"")</f>
        <v>40</v>
      </c>
    </row>
    <row r="30" spans="2:6" x14ac:dyDescent="0.25">
      <c r="B30" s="2" t="s">
        <v>239</v>
      </c>
      <c r="C30" s="2">
        <v>0</v>
      </c>
      <c r="D30" s="2">
        <v>4.3499999999999997E-2</v>
      </c>
      <c r="E30" s="2"/>
      <c r="F30" s="2">
        <f>IF(Tabelle_ExterneDaten_13[[#This Row],[LegDataIdLU]]&lt;&gt;"",VLOOKUP(Tabelle_ExterneDaten_13[[#This Row],[LegDataIdLU]],LegDataIdLookup,2,FALSE),"")</f>
        <v>41</v>
      </c>
    </row>
    <row r="31" spans="2:6" x14ac:dyDescent="0.25">
      <c r="B31" s="2" t="s">
        <v>243</v>
      </c>
      <c r="C31" s="2">
        <v>0</v>
      </c>
      <c r="D31" s="2">
        <v>4.8500000000000001E-2</v>
      </c>
      <c r="E31" s="2"/>
      <c r="F31" s="2">
        <f>IF(Tabelle_ExterneDaten_13[[#This Row],[LegDataIdLU]]&lt;&gt;"",VLOOKUP(Tabelle_ExterneDaten_13[[#This Row],[LegDataIdLU]],LegDataIdLookup,2,FALSE),"")</f>
        <v>43</v>
      </c>
    </row>
    <row r="32" spans="2:6" x14ac:dyDescent="0.25">
      <c r="B32" s="2" t="s">
        <v>245</v>
      </c>
      <c r="C32" s="2">
        <v>0</v>
      </c>
      <c r="D32" s="2">
        <v>3.9849999999999997E-2</v>
      </c>
      <c r="E32" s="2"/>
      <c r="F32" s="2">
        <f>IF(Tabelle_ExterneDaten_13[[#This Row],[LegDataIdLU]]&lt;&gt;"",VLOOKUP(Tabelle_ExterneDaten_13[[#This Row],[LegDataIdLU]],LegDataIdLookup,2,FALSE),"")</f>
        <v>45</v>
      </c>
    </row>
    <row r="33" spans="2:6" x14ac:dyDescent="0.25">
      <c r="B33" s="2" t="s">
        <v>246</v>
      </c>
      <c r="C33" s="2">
        <v>0</v>
      </c>
      <c r="D33" s="2">
        <v>3.9E-2</v>
      </c>
      <c r="E33" s="2"/>
      <c r="F33" s="2">
        <f>IF(Tabelle_ExterneDaten_13[[#This Row],[LegDataIdLU]]&lt;&gt;"",VLOOKUP(Tabelle_ExterneDaten_13[[#This Row],[LegDataIdLU]],LegDataIdLookup,2,FALSE),"")</f>
        <v>46</v>
      </c>
    </row>
    <row r="34" spans="2:6" x14ac:dyDescent="0.25">
      <c r="B34" s="2" t="s">
        <v>247</v>
      </c>
      <c r="C34" s="2">
        <v>0</v>
      </c>
      <c r="D34" s="2">
        <v>3.9E-2</v>
      </c>
      <c r="E34" s="2"/>
      <c r="F34" s="2">
        <f>IF(Tabelle_ExterneDaten_13[[#This Row],[LegDataIdLU]]&lt;&gt;"",VLOOKUP(Tabelle_ExterneDaten_13[[#This Row],[LegDataIdLU]],LegDataIdLookup,2,FALSE),"")</f>
        <v>47</v>
      </c>
    </row>
    <row r="35" spans="2:6" x14ac:dyDescent="0.25">
      <c r="B35" s="2" t="s">
        <v>248</v>
      </c>
      <c r="C35" s="2">
        <v>0</v>
      </c>
      <c r="D35" s="2">
        <v>3.9618E-2</v>
      </c>
      <c r="E35" s="2"/>
      <c r="F35" s="2">
        <f>IF(Tabelle_ExterneDaten_13[[#This Row],[LegDataIdLU]]&lt;&gt;"",VLOOKUP(Tabelle_ExterneDaten_13[[#This Row],[LegDataIdLU]],LegDataIdLookup,2,FALSE),"")</f>
        <v>48</v>
      </c>
    </row>
    <row r="36" spans="2:6" x14ac:dyDescent="0.25">
      <c r="B36" s="2" t="s">
        <v>249</v>
      </c>
      <c r="C36" s="2">
        <v>0</v>
      </c>
      <c r="D36" s="2">
        <v>3.8510000000000003E-2</v>
      </c>
      <c r="E36" s="2"/>
      <c r="F36" s="2">
        <f>IF(Tabelle_ExterneDaten_13[[#This Row],[LegDataIdLU]]&lt;&gt;"",VLOOKUP(Tabelle_ExterneDaten_13[[#This Row],[LegDataIdLU]],LegDataIdLookup,2,FALSE),"")</f>
        <v>49</v>
      </c>
    </row>
    <row r="37" spans="2:6" x14ac:dyDescent="0.25">
      <c r="B37" s="2" t="s">
        <v>250</v>
      </c>
      <c r="C37" s="2">
        <v>0</v>
      </c>
      <c r="D37" s="2">
        <v>3.5000000000000003E-2</v>
      </c>
      <c r="E37" s="2"/>
      <c r="F37" s="2">
        <f>IF(Tabelle_ExterneDaten_13[[#This Row],[LegDataIdLU]]&lt;&gt;"",VLOOKUP(Tabelle_ExterneDaten_13[[#This Row],[LegDataIdLU]],LegDataIdLookup,2,FALSE),"")</f>
        <v>50</v>
      </c>
    </row>
    <row r="38" spans="2:6" x14ac:dyDescent="0.25">
      <c r="B38" s="2" t="s">
        <v>251</v>
      </c>
      <c r="C38" s="2">
        <v>0</v>
      </c>
      <c r="D38" s="2">
        <v>4.2174999999999997E-2</v>
      </c>
      <c r="E38" s="2"/>
      <c r="F38" s="2">
        <f>IF(Tabelle_ExterneDaten_13[[#This Row],[LegDataIdLU]]&lt;&gt;"",VLOOKUP(Tabelle_ExterneDaten_13[[#This Row],[LegDataIdLU]],LegDataIdLookup,2,FALSE),"")</f>
        <v>51</v>
      </c>
    </row>
    <row r="39" spans="2:6" x14ac:dyDescent="0.25">
      <c r="B39" s="2" t="s">
        <v>252</v>
      </c>
      <c r="C39" s="2">
        <v>0</v>
      </c>
      <c r="D39" s="2">
        <v>3.5000000000000003E-2</v>
      </c>
      <c r="E39" s="2"/>
      <c r="F39" s="2">
        <f>IF(Tabelle_ExterneDaten_13[[#This Row],[LegDataIdLU]]&lt;&gt;"",VLOOKUP(Tabelle_ExterneDaten_13[[#This Row],[LegDataIdLU]],LegDataIdLookup,2,FALSE),"")</f>
        <v>52</v>
      </c>
    </row>
    <row r="40" spans="2:6" x14ac:dyDescent="0.25">
      <c r="B40" s="2" t="s">
        <v>253</v>
      </c>
      <c r="C40" s="2">
        <v>0</v>
      </c>
      <c r="D40" s="2">
        <v>3.5000000000000003E-2</v>
      </c>
      <c r="E40" s="2"/>
      <c r="F40" s="2">
        <f>IF(Tabelle_ExterneDaten_13[[#This Row],[LegDataIdLU]]&lt;&gt;"",VLOOKUP(Tabelle_ExterneDaten_13[[#This Row],[LegDataIdLU]],LegDataIdLookup,2,FALSE),"")</f>
        <v>53</v>
      </c>
    </row>
    <row r="41" spans="2:6" x14ac:dyDescent="0.25">
      <c r="B41" s="2" t="s">
        <v>254</v>
      </c>
      <c r="C41" s="2">
        <v>0</v>
      </c>
      <c r="D41" s="2">
        <v>4.1134999999999998E-2</v>
      </c>
      <c r="E41" s="2"/>
      <c r="F41" s="2">
        <f>IF(Tabelle_ExterneDaten_13[[#This Row],[LegDataIdLU]]&lt;&gt;"",VLOOKUP(Tabelle_ExterneDaten_13[[#This Row],[LegDataIdLU]],LegDataIdLookup,2,FALSE),"")</f>
        <v>54</v>
      </c>
    </row>
    <row r="42" spans="2:6" x14ac:dyDescent="0.25">
      <c r="B42" s="2" t="s">
        <v>256</v>
      </c>
      <c r="C42" s="2">
        <v>0</v>
      </c>
      <c r="D42" s="2">
        <v>4.4075000000000003E-2</v>
      </c>
      <c r="E42" s="2"/>
      <c r="F42" s="2">
        <f>IF(Tabelle_ExterneDaten_13[[#This Row],[LegDataIdLU]]&lt;&gt;"",VLOOKUP(Tabelle_ExterneDaten_13[[#This Row],[LegDataIdLU]],LegDataIdLookup,2,FALSE),"")</f>
        <v>56</v>
      </c>
    </row>
    <row r="43" spans="2:6" x14ac:dyDescent="0.25">
      <c r="B43" s="2" t="s">
        <v>257</v>
      </c>
      <c r="C43" s="2">
        <v>0</v>
      </c>
      <c r="D43" s="2">
        <v>2.8060000000000002E-2</v>
      </c>
      <c r="E43" s="2"/>
      <c r="F43" s="2">
        <f>IF(Tabelle_ExterneDaten_13[[#This Row],[LegDataIdLU]]&lt;&gt;"",VLOOKUP(Tabelle_ExterneDaten_13[[#This Row],[LegDataIdLU]],LegDataIdLookup,2,FALSE),"")</f>
        <v>57</v>
      </c>
    </row>
    <row r="44" spans="2:6" x14ac:dyDescent="0.25">
      <c r="B44" s="2" t="s">
        <v>259</v>
      </c>
      <c r="C44" s="2">
        <v>0</v>
      </c>
      <c r="D44" s="2">
        <v>3.4215000000000002E-2</v>
      </c>
      <c r="E44" s="2"/>
      <c r="F44" s="2">
        <f>IF(Tabelle_ExterneDaten_13[[#This Row],[LegDataIdLU]]&lt;&gt;"",VLOOKUP(Tabelle_ExterneDaten_13[[#This Row],[LegDataIdLU]],LegDataIdLookup,2,FALSE),"")</f>
        <v>59</v>
      </c>
    </row>
    <row r="45" spans="2:6" x14ac:dyDescent="0.25">
      <c r="B45" s="2" t="s">
        <v>262</v>
      </c>
      <c r="C45" s="2">
        <v>0</v>
      </c>
      <c r="D45" s="2">
        <v>4.3799999999999999E-2</v>
      </c>
      <c r="E45" s="2"/>
      <c r="F45" s="2">
        <f>IF(Tabelle_ExterneDaten_13[[#This Row],[LegDataIdLU]]&lt;&gt;"",VLOOKUP(Tabelle_ExterneDaten_13[[#This Row],[LegDataIdLU]],LegDataIdLookup,2,FALSE),"")</f>
        <v>62</v>
      </c>
    </row>
    <row r="46" spans="2:6" x14ac:dyDescent="0.25">
      <c r="B46" s="2" t="s">
        <v>263</v>
      </c>
      <c r="C46" s="2">
        <v>0</v>
      </c>
      <c r="D46" s="2">
        <v>3.95E-2</v>
      </c>
      <c r="E46" s="2"/>
      <c r="F46" s="2">
        <f>IF(Tabelle_ExterneDaten_13[[#This Row],[LegDataIdLU]]&lt;&gt;"",VLOOKUP(Tabelle_ExterneDaten_13[[#This Row],[LegDataIdLU]],LegDataIdLookup,2,FALSE),"")</f>
        <v>63</v>
      </c>
    </row>
    <row r="47" spans="2:6" x14ac:dyDescent="0.25">
      <c r="B47" s="2" t="s">
        <v>264</v>
      </c>
      <c r="C47" s="2">
        <v>0</v>
      </c>
      <c r="D47" s="2">
        <v>3.5000000000000003E-2</v>
      </c>
      <c r="E47" s="2"/>
      <c r="F47" s="2">
        <f>IF(Tabelle_ExterneDaten_13[[#This Row],[LegDataIdLU]]&lt;&gt;"",VLOOKUP(Tabelle_ExterneDaten_13[[#This Row],[LegDataIdLU]],LegDataIdLookup,2,FALSE),"")</f>
        <v>64</v>
      </c>
    </row>
    <row r="48" spans="2:6" x14ac:dyDescent="0.25">
      <c r="B48" s="2" t="s">
        <v>265</v>
      </c>
      <c r="C48" s="2">
        <v>0</v>
      </c>
      <c r="D48" s="2">
        <v>3.9460000000000002E-2</v>
      </c>
      <c r="E48" s="2"/>
      <c r="F48" s="2">
        <f>IF(Tabelle_ExterneDaten_13[[#This Row],[LegDataIdLU]]&lt;&gt;"",VLOOKUP(Tabelle_ExterneDaten_13[[#This Row],[LegDataIdLU]],LegDataIdLookup,2,FALSE),"")</f>
        <v>65</v>
      </c>
    </row>
    <row r="49" spans="2:6" x14ac:dyDescent="0.25">
      <c r="B49" s="2" t="s">
        <v>266</v>
      </c>
      <c r="C49" s="2">
        <v>0</v>
      </c>
      <c r="D49" s="2">
        <v>3.5000000000000003E-2</v>
      </c>
      <c r="E49" s="2"/>
      <c r="F49" s="2">
        <f>IF(Tabelle_ExterneDaten_13[[#This Row],[LegDataIdLU]]&lt;&gt;"",VLOOKUP(Tabelle_ExterneDaten_13[[#This Row],[LegDataIdLU]],LegDataIdLookup,2,FALSE),"")</f>
        <v>66</v>
      </c>
    </row>
    <row r="50" spans="2:6" x14ac:dyDescent="0.25">
      <c r="B50" s="2" t="s">
        <v>267</v>
      </c>
      <c r="C50" s="2">
        <v>0</v>
      </c>
      <c r="D50" s="2">
        <v>3.5000000000000003E-2</v>
      </c>
      <c r="E50" s="2"/>
      <c r="F50" s="2">
        <f>IF(Tabelle_ExterneDaten_13[[#This Row],[LegDataIdLU]]&lt;&gt;"",VLOOKUP(Tabelle_ExterneDaten_13[[#This Row],[LegDataIdLU]],LegDataIdLookup,2,FALSE),"")</f>
        <v>67</v>
      </c>
    </row>
    <row r="51" spans="2:6" x14ac:dyDescent="0.25">
      <c r="B51" s="2" t="s">
        <v>268</v>
      </c>
      <c r="C51" s="2">
        <v>0</v>
      </c>
      <c r="D51" s="2">
        <v>4.3130000000000002E-2</v>
      </c>
      <c r="E51" s="2"/>
      <c r="F51" s="2">
        <f>IF(Tabelle_ExterneDaten_13[[#This Row],[LegDataIdLU]]&lt;&gt;"",VLOOKUP(Tabelle_ExterneDaten_13[[#This Row],[LegDataIdLU]],LegDataIdLookup,2,FALSE),"")</f>
        <v>68</v>
      </c>
    </row>
    <row r="52" spans="2:6" x14ac:dyDescent="0.25">
      <c r="B52" s="2" t="s">
        <v>269</v>
      </c>
      <c r="C52" s="2">
        <v>0</v>
      </c>
      <c r="D52" s="2">
        <v>3.5000000000000003E-2</v>
      </c>
      <c r="E52" s="2"/>
      <c r="F52" s="2">
        <f>IF(Tabelle_ExterneDaten_13[[#This Row],[LegDataIdLU]]&lt;&gt;"",VLOOKUP(Tabelle_ExterneDaten_13[[#This Row],[LegDataIdLU]],LegDataIdLookup,2,FALSE),"")</f>
        <v>69</v>
      </c>
    </row>
    <row r="53" spans="2:6" x14ac:dyDescent="0.25">
      <c r="B53" s="2" t="s">
        <v>270</v>
      </c>
      <c r="C53" s="2">
        <v>0</v>
      </c>
      <c r="D53" s="2">
        <v>4.3225E-2</v>
      </c>
      <c r="E53" s="2"/>
      <c r="F53" s="2">
        <f>IF(Tabelle_ExterneDaten_13[[#This Row],[LegDataIdLU]]&lt;&gt;"",VLOOKUP(Tabelle_ExterneDaten_13[[#This Row],[LegDataIdLU]],LegDataIdLookup,2,FALSE),"")</f>
        <v>70</v>
      </c>
    </row>
    <row r="54" spans="2:6" x14ac:dyDescent="0.25">
      <c r="B54" s="2" t="s">
        <v>272</v>
      </c>
      <c r="C54" s="2">
        <v>0</v>
      </c>
      <c r="D54" s="2">
        <v>3.5000000000000003E-2</v>
      </c>
      <c r="E54" s="2"/>
      <c r="F54" s="2">
        <f>IF(Tabelle_ExterneDaten_13[[#This Row],[LegDataIdLU]]&lt;&gt;"",VLOOKUP(Tabelle_ExterneDaten_13[[#This Row],[LegDataIdLU]],LegDataIdLookup,2,FALSE),"")</f>
        <v>72</v>
      </c>
    </row>
    <row r="55" spans="2:6" x14ac:dyDescent="0.25">
      <c r="B55" s="2" t="s">
        <v>273</v>
      </c>
      <c r="C55" s="2">
        <v>0</v>
      </c>
      <c r="D55" s="2">
        <v>3.415E-2</v>
      </c>
      <c r="E55" s="2"/>
      <c r="F55" s="2">
        <f>IF(Tabelle_ExterneDaten_13[[#This Row],[LegDataIdLU]]&lt;&gt;"",VLOOKUP(Tabelle_ExterneDaten_13[[#This Row],[LegDataIdLU]],LegDataIdLookup,2,FALSE),"")</f>
        <v>73</v>
      </c>
    </row>
    <row r="56" spans="2:6" x14ac:dyDescent="0.25">
      <c r="B56" s="2" t="s">
        <v>317</v>
      </c>
      <c r="C56" s="2">
        <v>0</v>
      </c>
      <c r="D56" s="2">
        <v>5.3499999999999999E-2</v>
      </c>
      <c r="E56" s="2"/>
      <c r="F56" s="2">
        <f>IF(Tabelle_ExterneDaten_13[[#This Row],[LegDataIdLU]]&lt;&gt;"",VLOOKUP(Tabelle_ExterneDaten_13[[#This Row],[LegDataIdLU]],LegDataIdLookup,2,FALSE),"")</f>
        <v>75</v>
      </c>
    </row>
    <row r="57" spans="2:6" x14ac:dyDescent="0.25">
      <c r="B57" s="2" t="s">
        <v>318</v>
      </c>
      <c r="C57" s="2">
        <v>0</v>
      </c>
      <c r="D57" s="2">
        <v>4.6574999999999998E-2</v>
      </c>
      <c r="E57" s="2"/>
      <c r="F57" s="2">
        <f>IF(Tabelle_ExterneDaten_13[[#This Row],[LegDataIdLU]]&lt;&gt;"",VLOOKUP(Tabelle_ExterneDaten_13[[#This Row],[LegDataIdLU]],LegDataIdLookup,2,FALSE),"")</f>
        <v>76</v>
      </c>
    </row>
    <row r="58" spans="2:6" x14ac:dyDescent="0.25">
      <c r="B58" s="2" t="s">
        <v>319</v>
      </c>
      <c r="C58" s="2">
        <v>0</v>
      </c>
      <c r="D58" s="2">
        <v>4.3029999999999999E-2</v>
      </c>
      <c r="E58" s="2"/>
      <c r="F58" s="2">
        <f>IF(Tabelle_ExterneDaten_13[[#This Row],[LegDataIdLU]]&lt;&gt;"",VLOOKUP(Tabelle_ExterneDaten_13[[#This Row],[LegDataIdLU]],LegDataIdLookup,2,FALSE),"")</f>
        <v>77</v>
      </c>
    </row>
    <row r="59" spans="2:6" x14ac:dyDescent="0.25">
      <c r="B59" s="2" t="s">
        <v>321</v>
      </c>
      <c r="C59" s="2">
        <v>0</v>
      </c>
      <c r="D59" s="2">
        <v>2.5000000000000001E-3</v>
      </c>
      <c r="E59" s="2"/>
      <c r="F59" s="2">
        <f>IF(Tabelle_ExterneDaten_13[[#This Row],[LegDataIdLU]]&lt;&gt;"",VLOOKUP(Tabelle_ExterneDaten_13[[#This Row],[LegDataIdLU]],LegDataIdLookup,2,FALSE),"")</f>
        <v>79</v>
      </c>
    </row>
    <row r="60" spans="2:6" x14ac:dyDescent="0.25">
      <c r="B60" s="2" t="s">
        <v>322</v>
      </c>
      <c r="C60" s="2">
        <v>0</v>
      </c>
      <c r="D60" s="2">
        <v>3.9449999999999999E-2</v>
      </c>
      <c r="E60" s="2"/>
      <c r="F60" s="2">
        <f>IF(Tabelle_ExterneDaten_13[[#This Row],[LegDataIdLU]]&lt;&gt;"",VLOOKUP(Tabelle_ExterneDaten_13[[#This Row],[LegDataIdLU]],LegDataIdLookup,2,FALSE),"")</f>
        <v>80</v>
      </c>
    </row>
    <row r="61" spans="2:6" x14ac:dyDescent="0.25">
      <c r="B61" s="2" t="s">
        <v>323</v>
      </c>
      <c r="C61" s="2">
        <v>0</v>
      </c>
      <c r="D61" s="2">
        <v>3.3562000000000002E-2</v>
      </c>
      <c r="E61" s="2"/>
      <c r="F61" s="2">
        <f>IF(Tabelle_ExterneDaten_13[[#This Row],[LegDataIdLU]]&lt;&gt;"",VLOOKUP(Tabelle_ExterneDaten_13[[#This Row],[LegDataIdLU]],LegDataIdLookup,2,FALSE),"")</f>
        <v>81</v>
      </c>
    </row>
    <row r="62" spans="2:6" x14ac:dyDescent="0.25">
      <c r="B62" s="2" t="s">
        <v>328</v>
      </c>
      <c r="C62" s="2">
        <v>0</v>
      </c>
      <c r="D62" s="2">
        <v>3.3602E-2</v>
      </c>
      <c r="E62" s="2"/>
      <c r="F62" s="2">
        <f>IF(Tabelle_ExterneDaten_13[[#This Row],[LegDataIdLU]]&lt;&gt;"",VLOOKUP(Tabelle_ExterneDaten_13[[#This Row],[LegDataIdLU]],LegDataIdLookup,2,FALSE),"")</f>
        <v>84</v>
      </c>
    </row>
    <row r="63" spans="2:6" x14ac:dyDescent="0.25">
      <c r="B63" s="2" t="s">
        <v>223</v>
      </c>
      <c r="C63" s="2">
        <v>0</v>
      </c>
      <c r="D63" s="2">
        <v>4.3029999999999999E-2</v>
      </c>
      <c r="E63" s="2"/>
      <c r="F63" s="2">
        <f>IF(Tabelle_ExterneDaten_13[[#This Row],[LegDataIdLU]]&lt;&gt;"",VLOOKUP(Tabelle_ExterneDaten_13[[#This Row],[LegDataIdLU]],LegDataIdLookup,2,FALSE),"")</f>
        <v>85</v>
      </c>
    </row>
    <row r="64" spans="2:6" x14ac:dyDescent="0.25">
      <c r="B64" s="2" t="s">
        <v>226</v>
      </c>
      <c r="C64" s="2">
        <v>0</v>
      </c>
      <c r="D64" s="2">
        <v>4.3029999999999999E-2</v>
      </c>
      <c r="E64" s="2"/>
      <c r="F64" s="2">
        <f>IF(Tabelle_ExterneDaten_13[[#This Row],[LegDataIdLU]]&lt;&gt;"",VLOOKUP(Tabelle_ExterneDaten_13[[#This Row],[LegDataIdLU]],LegDataIdLookup,2,FALSE),"")</f>
        <v>88</v>
      </c>
    </row>
    <row r="65" spans="2:6" x14ac:dyDescent="0.25">
      <c r="B65" s="2" t="s">
        <v>289</v>
      </c>
      <c r="C65" s="2">
        <v>0</v>
      </c>
      <c r="D65" s="2">
        <v>4.1500000000000002E-2</v>
      </c>
      <c r="E65" s="2"/>
      <c r="F65" s="2">
        <f>IF(Tabelle_ExterneDaten_13[[#This Row],[LegDataIdLU]]&lt;&gt;"",VLOOKUP(Tabelle_ExterneDaten_13[[#This Row],[LegDataIdLU]],LegDataIdLookup,2,FALSE),"")</f>
        <v>89</v>
      </c>
    </row>
    <row r="66" spans="2:6" x14ac:dyDescent="0.25">
      <c r="B66" s="2" t="s">
        <v>290</v>
      </c>
      <c r="C66" s="2">
        <v>0</v>
      </c>
      <c r="D66" s="2">
        <v>4.6580000000000003E-2</v>
      </c>
      <c r="E66" s="2"/>
      <c r="F66" s="2">
        <f>IF(Tabelle_ExterneDaten_13[[#This Row],[LegDataIdLU]]&lt;&gt;"",VLOOKUP(Tabelle_ExterneDaten_13[[#This Row],[LegDataIdLU]],LegDataIdLookup,2,FALSE),"")</f>
        <v>90</v>
      </c>
    </row>
    <row r="67" spans="2:6" x14ac:dyDescent="0.25">
      <c r="B67" s="2" t="s">
        <v>291</v>
      </c>
      <c r="C67" s="2">
        <v>0</v>
      </c>
      <c r="D67" s="2">
        <v>4.1500000000000002E-2</v>
      </c>
      <c r="E67" s="2"/>
      <c r="F67" s="2">
        <f>IF(Tabelle_ExterneDaten_13[[#This Row],[LegDataIdLU]]&lt;&gt;"",VLOOKUP(Tabelle_ExterneDaten_13[[#This Row],[LegDataIdLU]],LegDataIdLookup,2,FALSE),"")</f>
        <v>91</v>
      </c>
    </row>
    <row r="68" spans="2:6" x14ac:dyDescent="0.25">
      <c r="B68" s="2" t="s">
        <v>293</v>
      </c>
      <c r="C68" s="2">
        <v>0</v>
      </c>
      <c r="D68" s="2">
        <v>6.25E-2</v>
      </c>
      <c r="E68" s="2"/>
      <c r="F68" s="2">
        <f>IF(Tabelle_ExterneDaten_13[[#This Row],[LegDataIdLU]]&lt;&gt;"",VLOOKUP(Tabelle_ExterneDaten_13[[#This Row],[LegDataIdLU]],LegDataIdLookup,2,FALSE),"")</f>
        <v>93</v>
      </c>
    </row>
    <row r="69" spans="2:6" x14ac:dyDescent="0.25">
      <c r="B69" s="2" t="s">
        <v>298</v>
      </c>
      <c r="C69" s="2">
        <v>0</v>
      </c>
      <c r="D69" s="2">
        <v>1.3010000000000001E-2</v>
      </c>
      <c r="E69" s="2"/>
      <c r="F69" s="2">
        <f>IF(Tabelle_ExterneDaten_13[[#This Row],[LegDataIdLU]]&lt;&gt;"",VLOOKUP(Tabelle_ExterneDaten_13[[#This Row],[LegDataIdLU]],LegDataIdLookup,2,FALSE),"")</f>
        <v>96</v>
      </c>
    </row>
    <row r="70" spans="2:6" x14ac:dyDescent="0.25">
      <c r="B70" s="2" t="s">
        <v>300</v>
      </c>
      <c r="C70" s="2">
        <v>0</v>
      </c>
      <c r="D70" s="2">
        <v>1.3010000000000001E-2</v>
      </c>
      <c r="E70" s="2"/>
      <c r="F70" s="2">
        <f>IF(Tabelle_ExterneDaten_13[[#This Row],[LegDataIdLU]]&lt;&gt;"",VLOOKUP(Tabelle_ExterneDaten_13[[#This Row],[LegDataIdLU]],LegDataIdLookup,2,FALSE),"")</f>
        <v>98</v>
      </c>
    </row>
    <row r="71" spans="2:6" x14ac:dyDescent="0.25">
      <c r="B71" s="2" t="s">
        <v>302</v>
      </c>
      <c r="C71" s="2">
        <v>0</v>
      </c>
      <c r="D71" s="2">
        <v>1.32E-2</v>
      </c>
      <c r="E71" s="2"/>
      <c r="F71" s="2">
        <f>IF(Tabelle_ExterneDaten_13[[#This Row],[LegDataIdLU]]&lt;&gt;"",VLOOKUP(Tabelle_ExterneDaten_13[[#This Row],[LegDataIdLU]],LegDataIdLookup,2,FALSE),"")</f>
        <v>100</v>
      </c>
    </row>
    <row r="72" spans="2:6" x14ac:dyDescent="0.25">
      <c r="B72" s="2" t="s">
        <v>303</v>
      </c>
      <c r="C72" s="2">
        <v>0</v>
      </c>
      <c r="D72" s="2">
        <v>1.35E-2</v>
      </c>
      <c r="E72" s="2"/>
      <c r="F72" s="2">
        <f>IF(Tabelle_ExterneDaten_13[[#This Row],[LegDataIdLU]]&lt;&gt;"",VLOOKUP(Tabelle_ExterneDaten_13[[#This Row],[LegDataIdLU]],LegDataIdLookup,2,FALSE),"")</f>
        <v>101</v>
      </c>
    </row>
    <row r="73" spans="2:6" x14ac:dyDescent="0.25">
      <c r="B73" s="2" t="s">
        <v>305</v>
      </c>
      <c r="C73" s="2">
        <v>0</v>
      </c>
      <c r="D73" s="2">
        <v>1.3849999999999999E-2</v>
      </c>
      <c r="E73" s="2"/>
      <c r="F73" s="2">
        <f>IF(Tabelle_ExterneDaten_13[[#This Row],[LegDataIdLU]]&lt;&gt;"",VLOOKUP(Tabelle_ExterneDaten_13[[#This Row],[LegDataIdLU]],LegDataIdLookup,2,FALSE),"")</f>
        <v>103</v>
      </c>
    </row>
    <row r="74" spans="2:6" x14ac:dyDescent="0.25">
      <c r="B74" s="2" t="s">
        <v>308</v>
      </c>
      <c r="C74" s="2">
        <v>0</v>
      </c>
      <c r="D74" s="2">
        <v>1.4E-2</v>
      </c>
      <c r="E74" s="2"/>
      <c r="F74" s="2">
        <f>IF(Tabelle_ExterneDaten_13[[#This Row],[LegDataIdLU]]&lt;&gt;"",VLOOKUP(Tabelle_ExterneDaten_13[[#This Row],[LegDataIdLU]],LegDataIdLookup,2,FALSE),"")</f>
        <v>106</v>
      </c>
    </row>
    <row r="75" spans="2:6" x14ac:dyDescent="0.25">
      <c r="B75" s="2" t="s">
        <v>309</v>
      </c>
      <c r="C75" s="2">
        <v>0</v>
      </c>
      <c r="D75" s="2">
        <v>1.4250000000000001E-2</v>
      </c>
      <c r="E75" s="2"/>
      <c r="F75" s="2">
        <f>IF(Tabelle_ExterneDaten_13[[#This Row],[LegDataIdLU]]&lt;&gt;"",VLOOKUP(Tabelle_ExterneDaten_13[[#This Row],[LegDataIdLU]],LegDataIdLookup,2,FALSE),"")</f>
        <v>107</v>
      </c>
    </row>
    <row r="76" spans="2:6" x14ac:dyDescent="0.25">
      <c r="B76" s="2" t="s">
        <v>312</v>
      </c>
      <c r="C76" s="2">
        <v>0</v>
      </c>
      <c r="D76" s="2">
        <v>5.6499999999999996E-3</v>
      </c>
      <c r="E76" s="2"/>
      <c r="F76" s="2">
        <f>IF(Tabelle_ExterneDaten_13[[#This Row],[LegDataIdLU]]&lt;&gt;"",VLOOKUP(Tabelle_ExterneDaten_13[[#This Row],[LegDataIdLU]],LegDataIdLookup,2,FALSE),"")</f>
        <v>116</v>
      </c>
    </row>
    <row r="77" spans="2:6" x14ac:dyDescent="0.25">
      <c r="B77" s="2" t="s">
        <v>314</v>
      </c>
      <c r="C77" s="2">
        <v>0</v>
      </c>
      <c r="D77" s="2">
        <v>5.6299999999999996E-3</v>
      </c>
      <c r="E77" s="2"/>
      <c r="F77" s="2">
        <f>IF(Tabelle_ExterneDaten_13[[#This Row],[LegDataIdLU]]&lt;&gt;"",VLOOKUP(Tabelle_ExterneDaten_13[[#This Row],[LegDataIdLU]],LegDataIdLookup,2,FALSE),"")</f>
        <v>118</v>
      </c>
    </row>
    <row r="78" spans="2:6" x14ac:dyDescent="0.25">
      <c r="B78" s="2" t="s">
        <v>316</v>
      </c>
      <c r="C78" s="2">
        <v>0</v>
      </c>
      <c r="D78" s="2">
        <v>5.64E-3</v>
      </c>
      <c r="E78" s="2"/>
      <c r="F78" s="2">
        <f>IF(Tabelle_ExterneDaten_13[[#This Row],[LegDataIdLU]]&lt;&gt;"",VLOOKUP(Tabelle_ExterneDaten_13[[#This Row],[LegDataIdLU]],LegDataIdLookup,2,FALSE),"")</f>
        <v>120</v>
      </c>
    </row>
    <row r="79" spans="2:6" x14ac:dyDescent="0.25">
      <c r="B79" s="2" t="s">
        <v>295</v>
      </c>
      <c r="C79" s="2">
        <v>0</v>
      </c>
      <c r="D79" s="2">
        <v>-3.215E-3</v>
      </c>
      <c r="E79" s="2"/>
      <c r="F79" s="2">
        <f>IF(Tabelle_ExterneDaten_13[[#This Row],[LegDataIdLU]]&lt;&gt;"",VLOOKUP(Tabelle_ExterneDaten_13[[#This Row],[LegDataIdLU]],LegDataIdLookup,2,FALSE),"")</f>
        <v>121</v>
      </c>
    </row>
    <row r="80" spans="2:6" x14ac:dyDescent="0.25">
      <c r="B80" s="2" t="s">
        <v>329</v>
      </c>
      <c r="C80" s="2">
        <v>0</v>
      </c>
      <c r="D80" s="2">
        <v>-3.2000000000000002E-3</v>
      </c>
      <c r="E80" s="2"/>
      <c r="F80" s="2">
        <f>IF(Tabelle_ExterneDaten_13[[#This Row],[LegDataIdLU]]&lt;&gt;"",VLOOKUP(Tabelle_ExterneDaten_13[[#This Row],[LegDataIdLU]],LegDataIdLookup,2,FALSE),"")</f>
        <v>123</v>
      </c>
    </row>
    <row r="81" spans="2:6" x14ac:dyDescent="0.25">
      <c r="B81" s="2" t="s">
        <v>330</v>
      </c>
      <c r="C81" s="2">
        <v>0</v>
      </c>
      <c r="D81" s="2">
        <v>6.7000000000000002E-3</v>
      </c>
      <c r="E81" s="2"/>
      <c r="F81" s="2">
        <f>IF(Tabelle_ExterneDaten_13[[#This Row],[LegDataIdLU]]&lt;&gt;"",VLOOKUP(Tabelle_ExterneDaten_13[[#This Row],[LegDataIdLU]],LegDataIdLookup,2,FALSE),"")</f>
        <v>124</v>
      </c>
    </row>
  </sheetData>
  <dataValidations count="1">
    <dataValidation type="list" allowBlank="1" showInputMessage="1" showErrorMessage="1" sqref="B2:B81">
      <formula1>OFFSET(LegDataIdLookup,0,0,,1)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tr">
        <f>_xll.DBListFetch(B1,"",LegDataIdLookup)</f>
        <v>Env:Dev, (last result:)Retrieved 124 records from: SELECT 'Trade:'+TradeId+'/'+LegType+'/'+Currency+'/'+convert(varchar,Id) LegDataId,Id FROM ORE.dbo.PortfolioLegData ORDER BY TradeId</v>
      </c>
      <c r="B1" s="1" t="s">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9.140625" defaultRowHeight="15" x14ac:dyDescent="0.25"/>
  <cols>
    <col min="1" max="1" width="0.7109375" customWidth="1"/>
    <col min="6" max="6" width="35.7109375" hidden="1" customWidth="1"/>
  </cols>
  <sheetData>
    <row r="1" spans="1:6" x14ac:dyDescent="0.25">
      <c r="A1" t="str">
        <f>_xll.DBSetQuery(A2,"",B1)</f>
        <v xml:space="preserve">Env:Dev, (last result:)Set OLEDB; ListObject to (bgQuery= False, ): SELECT 'Trade:'+TradeId+'/'+LegType+'/'+Currency+'/'+convert(varchar,Id) LegDataIdLU, T1.SeqId, T1.Cap, T1.StartDate_x000D_
FROM ORE.dbo.PortfolioFloatingLegCaps T1 INNER JOIN _x000D_
ORE.dbo.PortfolioLegData T2 ON T1.LegDataId = T2.Id_x000D_
</v>
      </c>
      <c r="B1" s="2" t="s">
        <v>2</v>
      </c>
      <c r="C1" s="2" t="s">
        <v>3</v>
      </c>
      <c r="D1" s="2" t="s">
        <v>10</v>
      </c>
      <c r="E1" s="2" t="s">
        <v>5</v>
      </c>
      <c r="F1" s="2" t="s">
        <v>6</v>
      </c>
    </row>
    <row r="2" spans="1:6" x14ac:dyDescent="0.25">
      <c r="A2" s="1" t="s">
        <v>9</v>
      </c>
      <c r="B2" s="3"/>
      <c r="C2" s="3"/>
      <c r="D2" s="3"/>
      <c r="E2" s="3"/>
      <c r="F2" s="3"/>
    </row>
  </sheetData>
  <dataValidations count="1">
    <dataValidation type="list" allowBlank="1" showInputMessage="1" showErrorMessage="1" sqref="B2">
      <formula1>OFFSET(LegDataIdLookup,0,0,,1)</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tr">
        <f>_xll.DBListFetch(B1,"",LegDataIdLookup)</f>
        <v>Env:Dev, (last result:)Retrieved 124 records from: SELECT 'Trade:'+TradeId+'/'+LegType+'/'+Currency+'/'+convert(varchar,Id) LegDataId,Id FROM ORE.dbo.PortfolioLegData ORDER BY TradeId</v>
      </c>
      <c r="B1" s="1" t="s">
        <v>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Env:Dev, (last result:)Set OLEDB; ListObject to (bgQuery= False, ): SELECT 'Trade:'+TradeId+'/'+LegType+'/'+Currency+'/'+convert(varchar,Id) LegDataIdLU, T1.SeqId, T1.Floor, T1.StartDate_x000D_
FROM ORE.dbo.PortfolioFloatingLegFloors T1 INNER JOIN _x000D_
ORE.dbo.PortfolioLegData T2 ON T1.LegDataId = T2.Id_x000D_
</v>
      </c>
      <c r="B1" s="2" t="s">
        <v>2</v>
      </c>
      <c r="C1" s="2" t="s">
        <v>3</v>
      </c>
      <c r="D1" s="2" t="s">
        <v>12</v>
      </c>
      <c r="E1" s="2" t="s">
        <v>5</v>
      </c>
      <c r="F1" s="2" t="s">
        <v>6</v>
      </c>
    </row>
    <row r="2" spans="1:6" x14ac:dyDescent="0.25">
      <c r="A2" s="1" t="s">
        <v>11</v>
      </c>
      <c r="B2" s="3" t="s">
        <v>327</v>
      </c>
      <c r="C2" s="3">
        <v>0</v>
      </c>
      <c r="D2" s="3">
        <v>0</v>
      </c>
      <c r="E2" s="3"/>
      <c r="F2" s="3">
        <f>IF(Tabelle_ExterneDaten_15[[#This Row],[LegDataIdLU]]&lt;&gt;"",VLOOKUP(Tabelle_ExterneDaten_15[[#This Row],[LegDataIdLU]],LegDataIdLookup,2,FALSE),"")</f>
        <v>83</v>
      </c>
    </row>
  </sheetData>
  <dataValidations count="1">
    <dataValidation type="list" allowBlank="1" showInputMessage="1" showErrorMessage="1" sqref="B2">
      <formula1>OFFSET(LegDataIdLookup,0,0,,1)</formula1>
    </dataValidation>
  </dataValidations>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RowHeight="15" x14ac:dyDescent="0.25"/>
  <sheetData>
    <row r="1" spans="1:2" x14ac:dyDescent="0.25">
      <c r="A1" t="str">
        <f>_xll.DBListFetch(B1,"",LegDataIdLookup)</f>
        <v>Env:Dev, (last result:)Retrieved 124 records from: SELECT 'Trade:'+TradeId+'/'+LegType+'/'+Currency+'/'+convert(varchar,Id) LegDataId,Id FROM ORE.dbo.PortfolioLegData ORDER BY TradeId</v>
      </c>
      <c r="B1" s="1" t="s">
        <v>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root xmlns="DBModifDef">
  <DBMapper Name="PortfolioFloatingLegFloors">
    <execOnSave>True</execOnSave>
    <askBeforeExecute>True</askBeforeExecute>
    <env>0</env>
    <database>ORE</database>
    <tableName>PortfolioFloatingLegFloors</tableName>
    <primKeysStr>2</primKeysStr>
    <insertIfMissing>True</insertIfMissing>
    <executeAdditionalProc/>
    <ignoreColumns>LegDataIdLU</ignoreColumns>
    <CUDFlags>True</CUDFlags>
    <IgnoreDataErrors>False</IgnoreDataErrors>
    <confirmText/>
  </DBMapper>
  <DBMapper Name="PortfolioFxForwardData">
    <execOnSave>True</execOnSave>
    <askBeforeExecute>True</askBeforeExecute>
    <env>0</env>
    <database>ORE</database>
    <tableName>PortfolioFxForwardData</tableName>
    <primKeysStr>1</primKeysStr>
    <insertIfMissing>True</insertIfMissing>
    <executeAdditionalProc/>
    <ignoreColumns>TradeIdLU,BoughtCurrencyLU,SoldCurrencyLU</ignoreColumns>
    <CUDFlags>True</CUDFlags>
    <IgnoreDataErrors>False</IgnoreDataErrors>
    <confirmText/>
  </DBMapper>
  <DBMapper Name="PortfolioFxOptionData">
    <execOnSave>True</execOnSave>
    <askBeforeExecute>True</askBeforeExecute>
    <env>0</env>
    <database>ORE</database>
    <tableName>PortfolioFxOptionData</tableName>
    <primKeysStr>1</primKeysStr>
    <insertIfMissing>True</insertIfMissing>
    <executeAdditionalProc/>
    <ignoreColumns>TradeIdLU,BoughtCurrencyLU,SoldCurrencyLU,OptionDataLongShortLU,OptionDataOptionTypeLU,OptionDataStyleLU,OptionDataSettlementLU,OptionDataPayOffAtExpiryLU,OptionDataPremiumCurrencyLU</ignoreColumns>
    <CUDFlags>True</CUDFlags>
    <IgnoreDataErrors>False</IgnoreDataErrors>
    <confirmText/>
  </DBMapper>
  <DBMapper Name="PortfolioLegNotionals">
    <execOnSave>True</execOnSave>
    <askBeforeExecute>True</askBeforeExecute>
    <env>0</env>
    <database>ORE</database>
    <tableName>PortfolioLegNotionals</tableName>
    <primKeysStr>2</primKeysStr>
    <insertIfMissing>True</insertIfMissing>
    <executeAdditionalProc/>
    <ignoreColumns>LegDataIdLU</ignoreColumns>
    <CUDFlags>True</CUDFlags>
    <IgnoreDataErrors>False</IgnoreDataErrors>
    <confirmText/>
  </DBMapper>
  <DBMapper Name="PortfolioScheduleDataRules">
    <execOnSave>True</execOnSave>
    <askBeforeExecute>True</askBeforeExecute>
    <env>0</env>
    <database>ORE</database>
    <tableName>PortfolioScheduleDataRules</tableName>
    <primKeysStr>1</primKeysStr>
    <insertIfMissing>True</insertIfMissing>
    <executeAdditionalProc/>
    <ignoreColumns>TradeActionIdLU,LegDataIdLU,CalendarLU,ConventionLU,TermConventionLU,RuleNameLU,EndOfMonthLU</ignoreColumns>
    <CUDFlags>True</CUDFlags>
    <IgnoreDataErrors>False</IgnoreDataErrors>
    <confirmText>Really execute DB Mapper DBMapperPortfolioScheduleDataRules?</confirmText>
  </DBMapper>
  <DBMapper Name="PortfolioSwaptionData">
    <execOnSave>True</execOnSave>
    <askBeforeExecute>True</askBeforeExecute>
    <env>0</env>
    <database>ORE</database>
    <tableName>PortfolioSwaptionData</tableName>
    <primKeysStr>1</primKeysStr>
    <insertIfMissing>True</insertIfMissing>
    <executeAdditionalProc/>
    <ignoreColumns>TradeIdLU,OptionDataLongShortLU,OptionDataOptionTypeLU,OptionDataStyleLU,OptionDataSettlementLU,OptionDataPayOffAtExpiryLU,OptionDataPremiumCurrencyLU</ignoreColumns>
    <CUDFlags>True</CUDFlags>
    <IgnoreDataErrors>False</IgnoreDataErrors>
    <confirmText/>
  </DBMapper>
  <DBMapper Name="PortfolioTrades">
    <execOnSave>True</execOnSave>
    <askBeforeExecute>True</askBeforeExecute>
    <env>0</env>
    <database>ORE</database>
    <tableName>PortfolioTrades</tableName>
    <primKeysStr>1</primKeysStr>
    <insertIfMissing>True</insertIfMissing>
    <executeAdditionalProc/>
    <ignoreColumns>TradeTypeLU,EnvelopeCounterPartyLU,EnvelopeNettingSetIdLU</ignoreColumns>
    <CUDFlags>True</CUDFlags>
    <IgnoreDataErrors>False</IgnoreDataErrors>
    <confirmText/>
  </DBMapper>
  <DBMapper Name="PortfolioLegData">
    <execOnSave>True</execOnSave>
    <askBeforeExecute>True</askBeforeExecute>
    <env>0</env>
    <database>ORE</database>
    <tableName>PortfolioLegData</tableName>
    <primKeysStr>1</primKeysStr>
    <insertIfMissing>True</insertIfMissing>
    <executeAdditionalProc/>
    <ignoreColumns>TradeIdLU,PayerLU,LegTypeLU,CurrencyLU,PaymentConventionLU,DayCounterLU,NotionalInitialExchangeLU,NotionalFinalExchangeLU,NotionalAmortizingExchangeLU,FXResetForeignCurrencyLU,FXResetFXIndexLU,FloatingLegIndexNameLU,FloatingLegIsInArrearsLU,FloatingLegIsAveragedLU,FloatingLegIsNotResettingXCCYLU</ignoreColumns>
    <CUDFlags>True</CUDFlags>
    <IgnoreDataErrors>False</IgnoreDataErrors>
    <confirmText/>
  </DBMapper>
  <DBMapper Name="PortfolioLegAmortizations">
    <execOnSave>True</execOnSave>
    <askBeforeExecute>True</askBeforeExecute>
    <env>0</env>
    <database>ORE</database>
    <tableName>PortfolioLegAmortizations</tableName>
    <primKeysStr>2</primKeysStr>
    <insertIfMissing>True</insertIfMissing>
    <executeAdditionalProc/>
    <ignoreColumns>LegDataIdLU,TypeLU,UnderflowLU</ignoreColumns>
    <CUDFlags>True</CUDFlags>
    <IgnoreDataErrors>False</IgnoreDataErrors>
    <confirmText/>
  </DBMapper>
  <DBMapper Name="PortfolioFloatingLegGearings">
    <execOnSave>True</execOnSave>
    <askBeforeExecute>True</askBeforeExecute>
    <env>0</env>
    <database>ORE</database>
    <tableName>PortfolioFloatingLegGearings</tableName>
    <primKeysStr>2</primKeysStr>
    <insertIfMissing>True</insertIfMissing>
    <executeAdditionalProc/>
    <ignoreColumns>LegDataIdLU</ignoreColumns>
    <CUDFlags>True</CUDFlags>
    <IgnoreDataErrors>False</IgnoreDataErrors>
    <confirmText/>
  </DBMapper>
  <DBMapper Name="PortfolioFixedLegCPIRates">
    <execOnSave>True</execOnSave>
    <askBeforeExecute>True</askBeforeExecute>
    <env>0</env>
    <database>ORE</database>
    <tableName>PortfolioFixedLegCPIRates</tableName>
    <primKeysStr>2</primKeysStr>
    <insertIfMissing>True</insertIfMissing>
    <executeAdditionalProc/>
    <ignoreColumns>LegDataIdLU</ignoreColumns>
    <CUDFlags>True</CUDFlags>
    <IgnoreDataErrors>False</IgnoreDataErrors>
    <confirmText/>
  </DBMapper>
  <DBMapper Name="PortfolioTradeGroupingIds">
    <execOnSave>True</execOnSave>
    <askBeforeExecute>True</askBeforeExecute>
    <env>0</env>
    <database>ORE</database>
    <tableName>PortfolioTradeGroupingIds</tableName>
    <primKeysStr>2</primKeysStr>
    <insertIfMissing>True</insertIfMissing>
    <executeAdditionalProc/>
    <ignoreColumns>TradeIdLU</ignoreColumns>
    <CUDFlags>True</CUDFlags>
    <IgnoreDataErrors>False</IgnoreDataErrors>
    <confirmText/>
  </DBMapper>
  <DBMapper Name="PortfolioCashflowDataCashflow">
    <execOnSave>True</execOnSave>
    <askBeforeExecute>True</askBeforeExecute>
    <env>0</env>
    <database>ORE</database>
    <tableName>PortfolioCashflowDataCashflow</tableName>
    <primKeysStr>2</primKeysStr>
    <insertIfMissing>True</insertIfMissing>
    <executeAdditionalProc/>
    <ignoreColumns>LegDataIdLU</ignoreColumns>
    <CUDFlags>True</CUDFlags>
    <IgnoreDataErrors>False</IgnoreDataErrors>
    <confirmText/>
  </DBMapper>
  <DBMapper Name="PortfolioFloatingLegSpreads">
    <execOnSave>True</execOnSave>
    <askBeforeExecute>True</askBeforeExecute>
    <env>0</env>
    <database>ORE</database>
    <tableName>PortfolioFloatingLegSpreads</tableName>
    <primKeysStr>2</primKeysStr>
    <insertIfMissing>True</insertIfMissing>
    <executeAdditionalProc/>
    <ignoreColumns>LegDataIdLU</ignoreColumns>
    <CUDFlags>True</CUDFlags>
    <IgnoreDataErrors>False</IgnoreDataErrors>
    <confirmText/>
  </DBMapper>
  <DBMapper Name="PortfolioFloatingLegCaps">
    <execOnSave>True</execOnSave>
    <askBeforeExecute>True</askBeforeExecute>
    <env>0</env>
    <database>ORE</database>
    <tableName>PortfolioFloatingLegCaps</tableName>
    <primKeysStr>2</primKeysStr>
    <insertIfMissing>True</insertIfMissing>
    <executeAdditionalProc/>
    <ignoreColumns>LegDataIdLU</ignoreColumns>
    <CUDFlags>True</CUDFlags>
    <IgnoreDataErrors>False</IgnoreDataErrors>
    <confirmText/>
  </DBMapper>
</root>
</file>

<file path=customXml/itemProps1.xml><?xml version="1.0" encoding="utf-8"?>
<ds:datastoreItem xmlns:ds="http://schemas.openxmlformats.org/officeDocument/2006/customXml" ds:itemID="{15897FDD-9861-4ABD-A7D6-BD35EA1415DB}">
  <ds:schemaRefs>
    <ds:schemaRef ds:uri="DBModifDe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31</vt:i4>
      </vt:variant>
      <vt:variant>
        <vt:lpstr>Benannte Bereiche</vt:lpstr>
      </vt:variant>
      <vt:variant>
        <vt:i4>50</vt:i4>
      </vt:variant>
    </vt:vector>
  </HeadingPairs>
  <TitlesOfParts>
    <vt:vector size="81" baseType="lpstr">
      <vt:lpstr>8ca9ab887f8a46b9a9f39b0ba8ec9fc</vt:lpstr>
      <vt:lpstr>PortfolioCashflowDataCashflow</vt:lpstr>
      <vt:lpstr>6b25f5955ef142e59c51f092214e1cf</vt:lpstr>
      <vt:lpstr>PortfolioFixedLegCPIRates</vt:lpstr>
      <vt:lpstr>01d8438942484d818e76a7f6a2740a4</vt:lpstr>
      <vt:lpstr>PortfolioFloatingLegCaps</vt:lpstr>
      <vt:lpstr>6839f0ff290d456eadb99a0b6b21dd9</vt:lpstr>
      <vt:lpstr>PortfolioFloatingLegFloors</vt:lpstr>
      <vt:lpstr>c74bc43817574fd18673567c12e2128</vt:lpstr>
      <vt:lpstr>PortfolioFloatingLegGearings</vt:lpstr>
      <vt:lpstr>daa54fcefd2440feb76c1148b1a261b</vt:lpstr>
      <vt:lpstr>PortfolioFloatingLegSpreads</vt:lpstr>
      <vt:lpstr>ac67e0e5924d49bba9da10da7ad2890</vt:lpstr>
      <vt:lpstr>PortfolioFxForwardData</vt:lpstr>
      <vt:lpstr>dd794c9870bb4bb7a10bb921455c2e4</vt:lpstr>
      <vt:lpstr>PortfolioFxOptionData</vt:lpstr>
      <vt:lpstr>f24bd64a232f407d843a5b8c554535e</vt:lpstr>
      <vt:lpstr>PortfolioLegAmortizations</vt:lpstr>
      <vt:lpstr>18c53111308d43aab267384a519957a</vt:lpstr>
      <vt:lpstr>PortfolioLegData</vt:lpstr>
      <vt:lpstr>926e95fabfb94d1fa395e8623f48401</vt:lpstr>
      <vt:lpstr>PortfolioLegNotionals</vt:lpstr>
      <vt:lpstr>c7c0734628d74dd6a729e41c19b1e65</vt:lpstr>
      <vt:lpstr>PortfolioScheduleDataRules</vt:lpstr>
      <vt:lpstr>2e4b4de36d06453f9443c15669c4e18</vt:lpstr>
      <vt:lpstr>14dd9bda95184ba38ea90f18c43a59a</vt:lpstr>
      <vt:lpstr>PortfolioSwaptionData</vt:lpstr>
      <vt:lpstr>8b99551144fa49dbbe3fd1cd7fbcee8</vt:lpstr>
      <vt:lpstr>PortfolioTradeGroupingIds</vt:lpstr>
      <vt:lpstr>e433809dc5244e86b6642db7d898dea</vt:lpstr>
      <vt:lpstr>PortfolioTrades</vt:lpstr>
      <vt:lpstr>BoughtCurrencyLookup</vt:lpstr>
      <vt:lpstr>CalendarLookup</vt:lpstr>
      <vt:lpstr>ConventionLookup</vt:lpstr>
      <vt:lpstr>CurrencyLookup</vt:lpstr>
      <vt:lpstr>DayCounterLookup</vt:lpstr>
      <vt:lpstr>DBMapperPortfolioCashflowDataCashflow</vt:lpstr>
      <vt:lpstr>DBMapperPortfolioFixedLegCPIRates</vt:lpstr>
      <vt:lpstr>DBMapperPortfolioFloatingLegCaps</vt:lpstr>
      <vt:lpstr>DBMapperPortfolioFloatingLegFloors</vt:lpstr>
      <vt:lpstr>DBMapperPortfolioFloatingLegGearings</vt:lpstr>
      <vt:lpstr>DBMapperPortfolioFloatingLegSpreads</vt:lpstr>
      <vt:lpstr>DBMapperPortfolioFxForwardData</vt:lpstr>
      <vt:lpstr>DBMapperPortfolioFxOptionData</vt:lpstr>
      <vt:lpstr>DBMapperPortfolioLegAmortizations</vt:lpstr>
      <vt:lpstr>DBMapperPortfolioLegData</vt:lpstr>
      <vt:lpstr>DBMapperPortfolioLegNotionals</vt:lpstr>
      <vt:lpstr>DBMapperPortfolioScheduleDataRules</vt:lpstr>
      <vt:lpstr>DBMapperPortfolioSwaptionData</vt:lpstr>
      <vt:lpstr>DBMapperPortfolioTradeGroupingIds</vt:lpstr>
      <vt:lpstr>DBMapperPortfolioTrades</vt:lpstr>
      <vt:lpstr>EndOfMonthLookup</vt:lpstr>
      <vt:lpstr>EnvelopeCounterPartyLookup</vt:lpstr>
      <vt:lpstr>EnvelopeNettingSetIdLookup</vt:lpstr>
      <vt:lpstr>FloatingLegIndexNameLookup</vt:lpstr>
      <vt:lpstr>FloatingLegIsAveragedLookup</vt:lpstr>
      <vt:lpstr>FloatingLegIsInArrearsLookup</vt:lpstr>
      <vt:lpstr>FloatingLegIsNotResettingXCCYLookup</vt:lpstr>
      <vt:lpstr>FXResetForeignCurrencyLookup</vt:lpstr>
      <vt:lpstr>FXResetFXIndexLookup</vt:lpstr>
      <vt:lpstr>LegDataIdLookup</vt:lpstr>
      <vt:lpstr>LegTypeLookup</vt:lpstr>
      <vt:lpstr>NotionalAmortizingExchangeLookup</vt:lpstr>
      <vt:lpstr>NotionalFinalExchangeLookup</vt:lpstr>
      <vt:lpstr>NotionalInitialExchangeLookup</vt:lpstr>
      <vt:lpstr>OptionDataLongShortLookup</vt:lpstr>
      <vt:lpstr>OptionDataOptionTypeLookup</vt:lpstr>
      <vt:lpstr>OptionDataPayOffAtExpiryLookup</vt:lpstr>
      <vt:lpstr>OptionDataPremiumCurrencyLookup</vt:lpstr>
      <vt:lpstr>OptionDataSettlementLookup</vt:lpstr>
      <vt:lpstr>OptionDataStyleLookup</vt:lpstr>
      <vt:lpstr>PayerLookup</vt:lpstr>
      <vt:lpstr>PaymentConventionLookup</vt:lpstr>
      <vt:lpstr>RuleNameLookup</vt:lpstr>
      <vt:lpstr>SoldCurrencyLookup</vt:lpstr>
      <vt:lpstr>TermConventionLookup</vt:lpstr>
      <vt:lpstr>TradeActionIdLookup</vt:lpstr>
      <vt:lpstr>TradeIdLookup</vt:lpstr>
      <vt:lpstr>TradeTypeLookup</vt:lpstr>
      <vt:lpstr>TypeLookup</vt:lpstr>
      <vt:lpstr>UnderflowLookup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2020-07-06T16:36:17Z</dcterms:modified>
</cp:coreProperties>
</file>