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15" windowWidth="847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37" i="1" l="1"/>
  <c r="Q33" i="1" l="1"/>
  <c r="Q34" i="1"/>
  <c r="U46" i="1" s="1"/>
  <c r="Q36" i="1"/>
  <c r="Q38" i="1"/>
  <c r="Q32" i="1"/>
  <c r="W17" i="1"/>
  <c r="W20" i="1" s="1"/>
  <c r="V17" i="1"/>
  <c r="V20" i="1" s="1"/>
  <c r="U17" i="1"/>
  <c r="U20" i="1" s="1"/>
  <c r="T17" i="1"/>
  <c r="T20" i="1" s="1"/>
  <c r="S17" i="1"/>
  <c r="S20" i="1" s="1"/>
  <c r="R17" i="1"/>
  <c r="W16" i="1"/>
  <c r="V16" i="1"/>
  <c r="U16" i="1"/>
  <c r="T16" i="1"/>
  <c r="S16" i="1"/>
  <c r="R16" i="1"/>
  <c r="R20" i="1"/>
  <c r="C13" i="1"/>
  <c r="C12" i="1"/>
  <c r="G4" i="1"/>
  <c r="G2" i="1"/>
  <c r="I7" i="1" s="1"/>
  <c r="E44" i="1"/>
  <c r="C45" i="1"/>
  <c r="E47" i="1"/>
  <c r="C48" i="1"/>
  <c r="D12" i="1"/>
  <c r="G12" i="1"/>
  <c r="F14" i="1"/>
  <c r="H14" i="1"/>
  <c r="E14" i="1"/>
  <c r="C14" i="1"/>
  <c r="H12" i="1"/>
  <c r="F12" i="1"/>
  <c r="E12" i="1"/>
  <c r="H13" i="1"/>
  <c r="G13" i="1"/>
  <c r="F13" i="1"/>
  <c r="E13" i="1"/>
  <c r="D13" i="1"/>
  <c r="R46" i="1" l="1"/>
  <c r="R51" i="1" s="1"/>
  <c r="U51" i="1"/>
  <c r="I5" i="1"/>
  <c r="D46" i="1" s="1"/>
  <c r="I4" i="1"/>
  <c r="D45" i="1" s="1"/>
  <c r="G3" i="1"/>
  <c r="J7" i="1" s="1"/>
  <c r="C43" i="1" s="1"/>
  <c r="D48" i="1"/>
  <c r="B43" i="1"/>
  <c r="B46" i="1"/>
  <c r="I2" i="1"/>
  <c r="D43" i="1" s="1"/>
  <c r="I3" i="1"/>
  <c r="T47" i="1"/>
  <c r="T50" i="1" s="1"/>
  <c r="V47" i="1"/>
  <c r="B47" i="1" l="1"/>
  <c r="B44" i="1"/>
  <c r="V46" i="1"/>
  <c r="V51" i="1" s="1"/>
  <c r="J4" i="1"/>
  <c r="C46" i="1" s="1"/>
  <c r="E48" i="1"/>
  <c r="J2" i="1"/>
  <c r="E43" i="1" s="1"/>
  <c r="S47" i="1"/>
  <c r="S50" i="1" s="1"/>
  <c r="J5" i="1"/>
  <c r="C47" i="1" s="1"/>
  <c r="Q47" i="1"/>
  <c r="Q50" i="1" s="1"/>
  <c r="V50" i="1"/>
  <c r="I6" i="1"/>
  <c r="B48" i="1" s="1"/>
  <c r="E46" i="1"/>
  <c r="D44" i="1"/>
  <c r="B45" i="1"/>
  <c r="V54" i="1" l="1"/>
  <c r="V59" i="1" s="1"/>
  <c r="S46" i="1"/>
  <c r="S49" i="1" s="1"/>
  <c r="E45" i="1"/>
  <c r="T46" i="1"/>
  <c r="T49" i="1" s="1"/>
  <c r="U47" i="1"/>
  <c r="U50" i="1" s="1"/>
  <c r="U54" i="1" s="1"/>
  <c r="U59" i="1" s="1"/>
  <c r="V48" i="1"/>
  <c r="C44" i="1"/>
  <c r="Q46" i="1"/>
  <c r="Q51" i="1" s="1"/>
  <c r="Q54" i="1" s="1"/>
  <c r="Q59" i="1" s="1"/>
  <c r="V49" i="1"/>
  <c r="D47" i="1"/>
  <c r="V53" i="1" l="1"/>
  <c r="V60" i="1" s="1"/>
  <c r="V52" i="1"/>
  <c r="V58" i="1" s="1"/>
  <c r="S48" i="1"/>
  <c r="S52" i="1" s="1"/>
  <c r="S51" i="1"/>
  <c r="S54" i="1" s="1"/>
  <c r="S59" i="1" s="1"/>
  <c r="T28" i="1" s="1"/>
  <c r="T48" i="1"/>
  <c r="U48" i="1"/>
  <c r="T51" i="1"/>
  <c r="T54" i="1" s="1"/>
  <c r="Q49" i="1"/>
  <c r="U49" i="1"/>
  <c r="Q48" i="1"/>
  <c r="R28" i="1"/>
  <c r="W28" i="1"/>
  <c r="V28" i="1"/>
  <c r="V68" i="1" l="1"/>
  <c r="W3" i="1" s="1"/>
  <c r="U53" i="1"/>
  <c r="U60" i="1" s="1"/>
  <c r="U52" i="1"/>
  <c r="U58" i="1" s="1"/>
  <c r="T53" i="1"/>
  <c r="T60" i="1" s="1"/>
  <c r="Q53" i="1"/>
  <c r="Q52" i="1"/>
  <c r="S58" i="1"/>
  <c r="T52" i="1"/>
  <c r="T58" i="1" s="1"/>
  <c r="S53" i="1"/>
  <c r="S60" i="1" s="1"/>
  <c r="W14" i="1"/>
  <c r="W15" i="1"/>
  <c r="W18" i="1" s="1"/>
  <c r="V15" i="1"/>
  <c r="V18" i="1" s="1"/>
  <c r="V14" i="1"/>
  <c r="H17" i="1"/>
  <c r="R14" i="1"/>
  <c r="R15" i="1"/>
  <c r="R18" i="1" s="1"/>
  <c r="T15" i="1"/>
  <c r="T18" i="1" s="1"/>
  <c r="T14" i="1"/>
  <c r="T59" i="1"/>
  <c r="U28" i="1" s="1"/>
  <c r="W27" i="1"/>
  <c r="U68" i="1" l="1"/>
  <c r="V3" i="1" s="1"/>
  <c r="T68" i="1"/>
  <c r="U3" i="1" s="1"/>
  <c r="U15" i="1"/>
  <c r="U18" i="1" s="1"/>
  <c r="U14" i="1"/>
  <c r="U29" i="1"/>
  <c r="Q60" i="1"/>
  <c r="R29" i="1" s="1"/>
  <c r="V29" i="1"/>
  <c r="V61" i="1"/>
  <c r="V62" i="1" s="1"/>
  <c r="V64" i="1" s="1"/>
  <c r="T29" i="1"/>
  <c r="T27" i="1"/>
  <c r="W6" i="1"/>
  <c r="V27" i="1"/>
  <c r="Q58" i="1"/>
  <c r="R27" i="1" s="1"/>
  <c r="R47" i="1"/>
  <c r="R48" i="1" s="1"/>
  <c r="S68" i="1" l="1"/>
  <c r="T3" i="1" s="1"/>
  <c r="T6" i="1" s="1"/>
  <c r="V6" i="1"/>
  <c r="W29" i="1"/>
  <c r="U61" i="1"/>
  <c r="U62" i="1" s="1"/>
  <c r="U27" i="1"/>
  <c r="T61" i="1"/>
  <c r="Q68" i="1"/>
  <c r="R3" i="1" s="1"/>
  <c r="R6" i="1" s="1"/>
  <c r="Q61" i="1"/>
  <c r="Q62" i="1" s="1"/>
  <c r="Q64" i="1" s="1"/>
  <c r="U6" i="1"/>
  <c r="S61" i="1"/>
  <c r="S63" i="1" s="1"/>
  <c r="W13" i="1"/>
  <c r="V63" i="1"/>
  <c r="V67" i="1" s="1"/>
  <c r="R49" i="1"/>
  <c r="R50" i="1"/>
  <c r="R54" i="1" s="1"/>
  <c r="R59" i="1" s="1"/>
  <c r="S28" i="1" s="1"/>
  <c r="V65" i="1"/>
  <c r="V66" i="1" s="1"/>
  <c r="R52" i="1" l="1"/>
  <c r="R58" i="1" s="1"/>
  <c r="S27" i="1" s="1"/>
  <c r="R53" i="1"/>
  <c r="R60" i="1" s="1"/>
  <c r="U65" i="1"/>
  <c r="U64" i="1"/>
  <c r="S14" i="1"/>
  <c r="S15" i="1"/>
  <c r="S18" i="1" s="1"/>
  <c r="W5" i="1"/>
  <c r="W8" i="1" s="1"/>
  <c r="V13" i="1"/>
  <c r="W4" i="1"/>
  <c r="R13" i="1"/>
  <c r="U63" i="1"/>
  <c r="Q65" i="1"/>
  <c r="Q66" i="1" s="1"/>
  <c r="Q63" i="1"/>
  <c r="Q67" i="1" s="1"/>
  <c r="S62" i="1"/>
  <c r="T13" i="1"/>
  <c r="T62" i="1"/>
  <c r="T64" i="1" s="1"/>
  <c r="U13" i="1"/>
  <c r="T63" i="1"/>
  <c r="T67" i="1" l="1"/>
  <c r="U67" i="1"/>
  <c r="V4" i="1" s="1"/>
  <c r="W7" i="1"/>
  <c r="W19" i="1"/>
  <c r="U66" i="1"/>
  <c r="V5" i="1" s="1"/>
  <c r="V8" i="1" s="1"/>
  <c r="R4" i="1"/>
  <c r="S64" i="1"/>
  <c r="S67" i="1" s="1"/>
  <c r="R5" i="1"/>
  <c r="R8" i="1" s="1"/>
  <c r="S29" i="1"/>
  <c r="R68" i="1"/>
  <c r="S3" i="1" s="1"/>
  <c r="S6" i="1" s="1"/>
  <c r="R61" i="1"/>
  <c r="W21" i="1"/>
  <c r="W24" i="1" s="1"/>
  <c r="W25" i="1" s="1"/>
  <c r="S65" i="1"/>
  <c r="S66" i="1" s="1"/>
  <c r="T65" i="1"/>
  <c r="T66" i="1" s="1"/>
  <c r="R21" i="1" l="1"/>
  <c r="R24" i="1" s="1"/>
  <c r="R25" i="1" s="1"/>
  <c r="R19" i="1"/>
  <c r="R22" i="1" s="1"/>
  <c r="V7" i="1"/>
  <c r="V19" i="1"/>
  <c r="R7" i="1"/>
  <c r="T4" i="1"/>
  <c r="T19" i="1" s="1"/>
  <c r="T5" i="1"/>
  <c r="T8" i="1" s="1"/>
  <c r="U5" i="1"/>
  <c r="U8" i="1" s="1"/>
  <c r="R62" i="1"/>
  <c r="R64" i="1" s="1"/>
  <c r="R63" i="1"/>
  <c r="S13" i="1"/>
  <c r="U4" i="1"/>
  <c r="U19" i="1" s="1"/>
  <c r="W23" i="1"/>
  <c r="W22" i="1"/>
  <c r="V21" i="1"/>
  <c r="V24" i="1" s="1"/>
  <c r="V25" i="1" s="1"/>
  <c r="R67" i="1" l="1"/>
  <c r="S4" i="1" s="1"/>
  <c r="R23" i="1"/>
  <c r="T7" i="1"/>
  <c r="T22" i="1"/>
  <c r="T21" i="1"/>
  <c r="T24" i="1" s="1"/>
  <c r="T25" i="1" s="1"/>
  <c r="U21" i="1"/>
  <c r="U24" i="1" s="1"/>
  <c r="U25" i="1" s="1"/>
  <c r="U7" i="1"/>
  <c r="R65" i="1"/>
  <c r="R66" i="1" s="1"/>
  <c r="U23" i="1"/>
  <c r="V23" i="1"/>
  <c r="V22" i="1"/>
  <c r="S7" i="1" l="1"/>
  <c r="S19" i="1"/>
  <c r="T23" i="1"/>
  <c r="S5" i="1"/>
  <c r="S8" i="1" s="1"/>
  <c r="S21" i="1"/>
  <c r="S24" i="1" s="1"/>
  <c r="U22" i="1"/>
  <c r="S25" i="1" l="1"/>
  <c r="S23" i="1"/>
  <c r="S22" i="1"/>
</calcChain>
</file>

<file path=xl/sharedStrings.xml><?xml version="1.0" encoding="utf-8"?>
<sst xmlns="http://schemas.openxmlformats.org/spreadsheetml/2006/main" count="81" uniqueCount="76">
  <si>
    <t>Body</t>
  </si>
  <si>
    <t>X</t>
  </si>
  <si>
    <t>Z</t>
  </si>
  <si>
    <t>Center</t>
  </si>
  <si>
    <t>X1</t>
  </si>
  <si>
    <t>Z1</t>
  </si>
  <si>
    <t>X2</t>
  </si>
  <si>
    <t>Z2</t>
  </si>
  <si>
    <t>Legs Angles</t>
  </si>
  <si>
    <t>Leg Num</t>
  </si>
  <si>
    <t>Coxa</t>
  </si>
  <si>
    <t>Femur</t>
  </si>
  <si>
    <t>Tibia</t>
  </si>
  <si>
    <t>Dimension</t>
  </si>
  <si>
    <t>Coxa Length</t>
  </si>
  <si>
    <t>Femur Length</t>
  </si>
  <si>
    <t>Tibia Length</t>
  </si>
  <si>
    <t>CoxaBodyCenterOffset</t>
  </si>
  <si>
    <t>Inputs</t>
  </si>
  <si>
    <t>PosX</t>
  </si>
  <si>
    <t>PosY</t>
  </si>
  <si>
    <t>PosZ</t>
  </si>
  <si>
    <t>RotX</t>
  </si>
  <si>
    <t>RotY</t>
  </si>
  <si>
    <t>RotZ</t>
  </si>
  <si>
    <t>LegLengthXZ</t>
  </si>
  <si>
    <t>FeetPosX</t>
  </si>
  <si>
    <t>FeetPosY</t>
  </si>
  <si>
    <t>FeetPosZ</t>
  </si>
  <si>
    <t>Display Data</t>
  </si>
  <si>
    <t>Body IK</t>
  </si>
  <si>
    <t>TotalZ</t>
  </si>
  <si>
    <t>TotalX</t>
  </si>
  <si>
    <t>DistBodyCenterFeet</t>
  </si>
  <si>
    <t>AngleBodyCenterX</t>
  </si>
  <si>
    <t>RollY</t>
  </si>
  <si>
    <t>PitchY</t>
  </si>
  <si>
    <t>LegNum</t>
  </si>
  <si>
    <t>BodyCoxaOffsetX</t>
  </si>
  <si>
    <t>BodyCoxaOffsetZ</t>
  </si>
  <si>
    <t>BodyCoxaOffset</t>
  </si>
  <si>
    <t>FeetPosX (wrt coxa)</t>
  </si>
  <si>
    <t>FeetPosY (wrt coxa)</t>
  </si>
  <si>
    <t>FeetPosZ (wrt coxa)</t>
  </si>
  <si>
    <t>Init Feet Position</t>
  </si>
  <si>
    <t>BodyIkX</t>
  </si>
  <si>
    <t>BodyIkZ</t>
  </si>
  <si>
    <t>BodyIkY</t>
  </si>
  <si>
    <t>Leg IK</t>
  </si>
  <si>
    <t>CoxaFeetDist</t>
  </si>
  <si>
    <t>IKSW</t>
  </si>
  <si>
    <t>IKA1</t>
  </si>
  <si>
    <t>IKA2</t>
  </si>
  <si>
    <t>IKFemurAngle</t>
  </si>
  <si>
    <t>TAngle</t>
  </si>
  <si>
    <t>IKTibiaAngle</t>
  </si>
  <si>
    <t>IKCoxaAngle</t>
  </si>
  <si>
    <t>New PosX</t>
  </si>
  <si>
    <t>New PosY</t>
  </si>
  <si>
    <t>New PosZ</t>
  </si>
  <si>
    <t>Y</t>
  </si>
  <si>
    <t>SideLength of Hexagon</t>
  </si>
  <si>
    <t>Body Display</t>
  </si>
  <si>
    <t>mm</t>
  </si>
  <si>
    <t>CoxaStartPosY</t>
  </si>
  <si>
    <t>CoxaEndPosY</t>
  </si>
  <si>
    <t>CoxaStartPosXZ</t>
  </si>
  <si>
    <t>CoxaEndPosXZ</t>
  </si>
  <si>
    <t>FemurStartPosY</t>
  </si>
  <si>
    <t>FemurEndPosY</t>
  </si>
  <si>
    <t>FemurStartPosXZ</t>
  </si>
  <si>
    <t>FemurEndPosXZ</t>
  </si>
  <si>
    <t>TibiaStartPosY</t>
  </si>
  <si>
    <t>TibiaEndPosY</t>
  </si>
  <si>
    <t>TibiaStartPosXZ</t>
  </si>
  <si>
    <t>TibiaEndPosXZ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</si>
</sst>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EFF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3" borderId="13" xfId="0" applyFont="1" applyFill="1" applyBorder="1"/>
    <xf numFmtId="0" fontId="0" fillId="0" borderId="1" xfId="0" applyBorder="1"/>
    <xf numFmtId="0" fontId="0" fillId="3" borderId="0" xfId="0" applyFill="1"/>
    <xf numFmtId="0" fontId="0" fillId="0" borderId="12" xfId="0" applyFont="1" applyFill="1" applyBorder="1"/>
    <xf numFmtId="0" fontId="0" fillId="0" borderId="3" xfId="0" applyBorder="1"/>
    <xf numFmtId="0" fontId="0" fillId="5" borderId="9" xfId="0" applyFill="1" applyBorder="1"/>
    <xf numFmtId="0" fontId="3" fillId="0" borderId="14" xfId="0" applyFont="1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3" fillId="2" borderId="2" xfId="0" applyNumberFormat="1" applyFont="1" applyFill="1" applyBorder="1"/>
    <xf numFmtId="164" fontId="0" fillId="2" borderId="9" xfId="0" applyNumberFormat="1" applyFill="1" applyBorder="1"/>
    <xf numFmtId="164" fontId="0" fillId="6" borderId="0" xfId="0" applyNumberFormat="1" applyFill="1" applyBorder="1"/>
    <xf numFmtId="164" fontId="0" fillId="6" borderId="6" xfId="0" applyNumberFormat="1" applyFill="1" applyBorder="1"/>
    <xf numFmtId="164" fontId="0" fillId="6" borderId="8" xfId="0" applyNumberFormat="1" applyFill="1" applyBorder="1"/>
    <xf numFmtId="164" fontId="0" fillId="4" borderId="13" xfId="0" applyNumberFormat="1" applyFill="1" applyBorder="1"/>
    <xf numFmtId="164" fontId="0" fillId="4" borderId="14" xfId="0" applyNumberFormat="1" applyFill="1" applyBorder="1"/>
    <xf numFmtId="164" fontId="0" fillId="4" borderId="14" xfId="0" applyNumberFormat="1" applyFont="1" applyFill="1" applyBorder="1"/>
    <xf numFmtId="164" fontId="0" fillId="4" borderId="15" xfId="0" applyNumberFormat="1" applyFont="1" applyFill="1" applyBorder="1"/>
    <xf numFmtId="164" fontId="0" fillId="4" borderId="0" xfId="0" applyNumberFormat="1" applyFill="1" applyBorder="1"/>
    <xf numFmtId="164" fontId="0" fillId="4" borderId="6" xfId="0" applyNumberFormat="1" applyFill="1" applyBorder="1"/>
    <xf numFmtId="164" fontId="0" fillId="4" borderId="8" xfId="0" applyNumberFormat="1" applyFill="1" applyBorder="1"/>
    <xf numFmtId="164" fontId="0" fillId="4" borderId="9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7" borderId="8" xfId="0" applyFill="1" applyBorder="1"/>
    <xf numFmtId="0" fontId="0" fillId="7" borderId="9" xfId="0" applyFill="1" applyBorder="1"/>
    <xf numFmtId="0" fontId="1" fillId="3" borderId="10" xfId="0" applyFont="1" applyFill="1" applyBorder="1"/>
    <xf numFmtId="0" fontId="0" fillId="5" borderId="7" xfId="0" applyFill="1" applyBorder="1"/>
    <xf numFmtId="0" fontId="1" fillId="3" borderId="11" xfId="0" applyFont="1" applyFill="1" applyBorder="1"/>
    <xf numFmtId="0" fontId="1" fillId="3" borderId="12" xfId="0" applyFont="1" applyFill="1" applyBorder="1"/>
    <xf numFmtId="164" fontId="0" fillId="4" borderId="15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0" fontId="0" fillId="0" borderId="1" xfId="0" applyFont="1" applyFill="1" applyBorder="1"/>
    <xf numFmtId="0" fontId="4" fillId="0" borderId="5" xfId="0" applyFont="1" applyBorder="1"/>
    <xf numFmtId="0" fontId="0" fillId="0" borderId="5" xfId="0" applyFont="1" applyBorder="1"/>
    <xf numFmtId="0" fontId="0" fillId="0" borderId="2" xfId="0" applyFont="1" applyBorder="1"/>
    <xf numFmtId="0" fontId="4" fillId="0" borderId="7" xfId="0" applyFont="1" applyBorder="1"/>
    <xf numFmtId="0" fontId="5" fillId="0" borderId="0" xfId="0" applyFont="1"/>
    <xf numFmtId="0" fontId="0" fillId="5" borderId="13" xfId="0" applyFill="1" applyBorder="1"/>
    <xf numFmtId="2" fontId="0" fillId="6" borderId="0" xfId="0" applyNumberFormat="1" applyFill="1" applyBorder="1"/>
    <xf numFmtId="2" fontId="0" fillId="6" borderId="6" xfId="0" applyNumberFormat="1" applyFill="1" applyBorder="1"/>
    <xf numFmtId="2" fontId="0" fillId="6" borderId="8" xfId="0" applyNumberFormat="1" applyFill="1" applyBorder="1"/>
    <xf numFmtId="0" fontId="0" fillId="0" borderId="4" xfId="0" applyBorder="1"/>
    <xf numFmtId="2" fontId="0" fillId="6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FC1"/>
      <color rgb="FF5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14410906691819E-2"/>
          <c:y val="3.8651069399614865E-2"/>
          <c:w val="0.8689170263042616"/>
          <c:h val="0.9226978612007708"/>
        </c:manualLayout>
      </c:layout>
      <c:scatterChart>
        <c:scatterStyle val="lineMarker"/>
        <c:varyColors val="0"/>
        <c:ser>
          <c:idx val="6"/>
          <c:order val="0"/>
          <c:tx>
            <c:v>Leg1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(Sheet1!$I$2,Sheet1!$R$27)</c:f>
              <c:numCache>
                <c:formatCode>0.0</c:formatCode>
                <c:ptCount val="2"/>
                <c:pt idx="0">
                  <c:v>22.5</c:v>
                </c:pt>
                <c:pt idx="1">
                  <c:v>46.000008867730152</c:v>
                </c:pt>
              </c:numCache>
            </c:numRef>
          </c:xVal>
          <c:yVal>
            <c:numRef>
              <c:f>(Sheet1!$J$2,Sheet1!$R$29)</c:f>
              <c:numCache>
                <c:formatCode>0.0</c:formatCode>
                <c:ptCount val="2"/>
                <c:pt idx="0">
                  <c:v>38.97114317029974</c:v>
                </c:pt>
                <c:pt idx="1">
                  <c:v>79.674332028380675</c:v>
                </c:pt>
              </c:numCache>
            </c:numRef>
          </c:yVal>
          <c:smooth val="0"/>
        </c:ser>
        <c:ser>
          <c:idx val="7"/>
          <c:order val="1"/>
          <c:tx>
            <c:v>Leg2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(Sheet1!$I$3,Sheet1!$S$27)</c:f>
              <c:numCache>
                <c:formatCode>0.0</c:formatCode>
                <c:ptCount val="2"/>
                <c:pt idx="0">
                  <c:v>45</c:v>
                </c:pt>
                <c:pt idx="1">
                  <c:v>92</c:v>
                </c:pt>
              </c:numCache>
            </c:numRef>
          </c:xVal>
          <c:yVal>
            <c:numRef>
              <c:f>(Sheet1!$J$3,Sheet1!$S$29)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8"/>
          <c:order val="2"/>
          <c:tx>
            <c:v>Leg3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(Sheet1!$I$4,Sheet1!$T$27)</c:f>
              <c:numCache>
                <c:formatCode>0.0</c:formatCode>
                <c:ptCount val="2"/>
                <c:pt idx="0">
                  <c:v>22.5</c:v>
                </c:pt>
                <c:pt idx="1">
                  <c:v>46.000008867730152</c:v>
                </c:pt>
              </c:numCache>
            </c:numRef>
          </c:xVal>
          <c:yVal>
            <c:numRef>
              <c:f>(Sheet1!$J$4,Sheet1!$T$29)</c:f>
              <c:numCache>
                <c:formatCode>0.0</c:formatCode>
                <c:ptCount val="2"/>
                <c:pt idx="0">
                  <c:v>-38.97114317029974</c:v>
                </c:pt>
                <c:pt idx="1">
                  <c:v>-79.674332028380675</c:v>
                </c:pt>
              </c:numCache>
            </c:numRef>
          </c:yVal>
          <c:smooth val="0"/>
        </c:ser>
        <c:ser>
          <c:idx val="9"/>
          <c:order val="3"/>
          <c:tx>
            <c:v>Leg4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(Sheet1!$I$5,Sheet1!$U$27)</c:f>
              <c:numCache>
                <c:formatCode>0.0</c:formatCode>
                <c:ptCount val="2"/>
                <c:pt idx="0">
                  <c:v>-22.5</c:v>
                </c:pt>
                <c:pt idx="1">
                  <c:v>-46.000008867730152</c:v>
                </c:pt>
              </c:numCache>
            </c:numRef>
          </c:xVal>
          <c:yVal>
            <c:numRef>
              <c:f>(Sheet1!$J$5,Sheet1!$U$29)</c:f>
              <c:numCache>
                <c:formatCode>0.0</c:formatCode>
                <c:ptCount val="2"/>
                <c:pt idx="0">
                  <c:v>-38.97114317029974</c:v>
                </c:pt>
                <c:pt idx="1">
                  <c:v>-79.674332028380675</c:v>
                </c:pt>
              </c:numCache>
            </c:numRef>
          </c:yVal>
          <c:smooth val="0"/>
        </c:ser>
        <c:ser>
          <c:idx val="10"/>
          <c:order val="4"/>
          <c:tx>
            <c:v>Leg5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(Sheet1!$I$6,Sheet1!$V$27)</c:f>
              <c:numCache>
                <c:formatCode>0.0</c:formatCode>
                <c:ptCount val="2"/>
                <c:pt idx="0">
                  <c:v>-45</c:v>
                </c:pt>
                <c:pt idx="1">
                  <c:v>-92</c:v>
                </c:pt>
              </c:numCache>
            </c:numRef>
          </c:xVal>
          <c:yVal>
            <c:numRef>
              <c:f>(Sheet1!$J$6,Sheet1!$V$29)</c:f>
              <c:numCache>
                <c:formatCode>0.0</c:formatCode>
                <c:ptCount val="2"/>
                <c:pt idx="0">
                  <c:v>0</c:v>
                </c:pt>
                <c:pt idx="1">
                  <c:v>1.1271365785159304E-14</c:v>
                </c:pt>
              </c:numCache>
            </c:numRef>
          </c:yVal>
          <c:smooth val="0"/>
        </c:ser>
        <c:ser>
          <c:idx val="11"/>
          <c:order val="5"/>
          <c:tx>
            <c:v>Leg6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(Sheet1!$I$7,Sheet1!$W$27)</c:f>
              <c:numCache>
                <c:formatCode>0.0</c:formatCode>
                <c:ptCount val="2"/>
                <c:pt idx="0">
                  <c:v>-22.5</c:v>
                </c:pt>
                <c:pt idx="1">
                  <c:v>-46.000008867730152</c:v>
                </c:pt>
              </c:numCache>
            </c:numRef>
          </c:xVal>
          <c:yVal>
            <c:numRef>
              <c:f>(Sheet1!$J$7,Sheet1!$W$29)</c:f>
              <c:numCache>
                <c:formatCode>0.0</c:formatCode>
                <c:ptCount val="2"/>
                <c:pt idx="0">
                  <c:v>38.97114317029974</c:v>
                </c:pt>
                <c:pt idx="1">
                  <c:v>79.674332028380675</c:v>
                </c:pt>
              </c:numCache>
            </c:numRef>
          </c:yVal>
          <c:smooth val="0"/>
        </c:ser>
        <c:ser>
          <c:idx val="0"/>
          <c:order val="6"/>
          <c:tx>
            <c:v>Body1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(Sheet1!$B$43,Sheet1!$D$43)</c:f>
              <c:numCache>
                <c:formatCode>0.0</c:formatCode>
                <c:ptCount val="2"/>
                <c:pt idx="0">
                  <c:v>-22.5</c:v>
                </c:pt>
                <c:pt idx="1">
                  <c:v>22.5</c:v>
                </c:pt>
              </c:numCache>
            </c:numRef>
          </c:xVal>
          <c:yVal>
            <c:numRef>
              <c:f>(Sheet1!$C$43,Sheet1!$E$43)</c:f>
              <c:numCache>
                <c:formatCode>0.0</c:formatCode>
                <c:ptCount val="2"/>
                <c:pt idx="0">
                  <c:v>38.97114317029974</c:v>
                </c:pt>
                <c:pt idx="1">
                  <c:v>38.97114317029974</c:v>
                </c:pt>
              </c:numCache>
            </c:numRef>
          </c:yVal>
          <c:smooth val="0"/>
        </c:ser>
        <c:ser>
          <c:idx val="1"/>
          <c:order val="7"/>
          <c:tx>
            <c:v>Body2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(Sheet1!$B$44,Sheet1!$D$44)</c:f>
              <c:numCache>
                <c:formatCode>0.0</c:formatCode>
                <c:ptCount val="2"/>
                <c:pt idx="0">
                  <c:v>22.5</c:v>
                </c:pt>
                <c:pt idx="1">
                  <c:v>45</c:v>
                </c:pt>
              </c:numCache>
            </c:numRef>
          </c:xVal>
          <c:yVal>
            <c:numRef>
              <c:f>(Sheet1!$C$44,Sheet1!$E$44)</c:f>
              <c:numCache>
                <c:formatCode>0.0</c:formatCode>
                <c:ptCount val="2"/>
                <c:pt idx="0">
                  <c:v>38.97114317029974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8"/>
          <c:tx>
            <c:v>Body3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(Sheet1!$B$45,Sheet1!$D$45)</c:f>
              <c:numCache>
                <c:formatCode>0.0</c:formatCode>
                <c:ptCount val="2"/>
                <c:pt idx="0">
                  <c:v>45</c:v>
                </c:pt>
                <c:pt idx="1">
                  <c:v>22.5</c:v>
                </c:pt>
              </c:numCache>
            </c:numRef>
          </c:xVal>
          <c:yVal>
            <c:numRef>
              <c:f>(Sheet1!$C$45,Sheet1!$E$45)</c:f>
              <c:numCache>
                <c:formatCode>0.0</c:formatCode>
                <c:ptCount val="2"/>
                <c:pt idx="0">
                  <c:v>0</c:v>
                </c:pt>
                <c:pt idx="1">
                  <c:v>-38.97114317029974</c:v>
                </c:pt>
              </c:numCache>
            </c:numRef>
          </c:yVal>
          <c:smooth val="0"/>
        </c:ser>
        <c:ser>
          <c:idx val="3"/>
          <c:order val="9"/>
          <c:tx>
            <c:v>Body4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(Sheet1!$B$46,Sheet1!$D$46)</c:f>
              <c:numCache>
                <c:formatCode>0.0</c:formatCode>
                <c:ptCount val="2"/>
                <c:pt idx="0">
                  <c:v>22.5</c:v>
                </c:pt>
                <c:pt idx="1">
                  <c:v>-22.5</c:v>
                </c:pt>
              </c:numCache>
            </c:numRef>
          </c:xVal>
          <c:yVal>
            <c:numRef>
              <c:f>(Sheet1!$C$46,Sheet1!$E$46)</c:f>
              <c:numCache>
                <c:formatCode>0.0</c:formatCode>
                <c:ptCount val="2"/>
                <c:pt idx="0">
                  <c:v>-38.97114317029974</c:v>
                </c:pt>
                <c:pt idx="1">
                  <c:v>-38.97114317029974</c:v>
                </c:pt>
              </c:numCache>
            </c:numRef>
          </c:yVal>
          <c:smooth val="0"/>
        </c:ser>
        <c:ser>
          <c:idx val="4"/>
          <c:order val="10"/>
          <c:tx>
            <c:v>Body5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(Sheet1!$B$47,Sheet1!$D$47)</c:f>
              <c:numCache>
                <c:formatCode>0.0</c:formatCode>
                <c:ptCount val="2"/>
                <c:pt idx="0">
                  <c:v>-22.5</c:v>
                </c:pt>
                <c:pt idx="1">
                  <c:v>-45</c:v>
                </c:pt>
              </c:numCache>
            </c:numRef>
          </c:xVal>
          <c:yVal>
            <c:numRef>
              <c:f>(Sheet1!$C$47,Sheet1!$E$47)</c:f>
              <c:numCache>
                <c:formatCode>0.0</c:formatCode>
                <c:ptCount val="2"/>
                <c:pt idx="0">
                  <c:v>-38.97114317029974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11"/>
          <c:tx>
            <c:v>Body6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(Sheet1!$B$48,Sheet1!$D$48)</c:f>
              <c:numCache>
                <c:formatCode>0.0</c:formatCode>
                <c:ptCount val="2"/>
                <c:pt idx="0">
                  <c:v>-45</c:v>
                </c:pt>
                <c:pt idx="1">
                  <c:v>-22.5</c:v>
                </c:pt>
              </c:numCache>
            </c:numRef>
          </c:xVal>
          <c:yVal>
            <c:numRef>
              <c:f>(Sheet1!$C$48,Sheet1!$E$48)</c:f>
              <c:numCache>
                <c:formatCode>0.0</c:formatCode>
                <c:ptCount val="2"/>
                <c:pt idx="0">
                  <c:v>0</c:v>
                </c:pt>
                <c:pt idx="1">
                  <c:v>38.97114317029974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6384"/>
        <c:axId val="96194560"/>
      </c:scatterChart>
      <c:valAx>
        <c:axId val="96176384"/>
        <c:scaling>
          <c:orientation val="minMax"/>
          <c:max val="150"/>
          <c:min val="-150"/>
        </c:scaling>
        <c:delete val="0"/>
        <c:axPos val="b"/>
        <c:numFmt formatCode="0.0" sourceLinked="1"/>
        <c:majorTickMark val="cross"/>
        <c:minorTickMark val="none"/>
        <c:tickLblPos val="nextTo"/>
        <c:crossAx val="96194560"/>
        <c:crosses val="autoZero"/>
        <c:crossBetween val="midCat"/>
      </c:valAx>
      <c:valAx>
        <c:axId val="96194560"/>
        <c:scaling>
          <c:orientation val="minMax"/>
          <c:max val="150"/>
          <c:min val="-150"/>
        </c:scaling>
        <c:delete val="0"/>
        <c:axPos val="l"/>
        <c:numFmt formatCode="0.0" sourceLinked="1"/>
        <c:majorTickMark val="cross"/>
        <c:minorTickMark val="none"/>
        <c:tickLblPos val="nextTo"/>
        <c:crossAx val="9617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Sheet1!$R$16:$R$17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Sheet1!$R$14:$R$15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Sheet1!$R$20:$R$21</c:f>
              <c:numCache>
                <c:formatCode>0.0</c:formatCode>
                <c:ptCount val="2"/>
                <c:pt idx="0">
                  <c:v>12</c:v>
                </c:pt>
                <c:pt idx="1">
                  <c:v>47</c:v>
                </c:pt>
              </c:numCache>
            </c:numRef>
          </c:xVal>
          <c:yVal>
            <c:numRef>
              <c:f>Sheet1!$R$18:$R$19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Sheet1!$R$24:$R$25</c:f>
              <c:numCache>
                <c:formatCode>0.0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Sheet1!$R$22:$R$23</c:f>
              <c:numCache>
                <c:formatCode>0.0</c:formatCode>
                <c:ptCount val="2"/>
                <c:pt idx="0">
                  <c:v>38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5152"/>
        <c:axId val="96226688"/>
      </c:scatterChart>
      <c:valAx>
        <c:axId val="96225152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96226688"/>
        <c:crosses val="autoZero"/>
        <c:crossBetween val="midCat"/>
        <c:majorUnit val="20"/>
      </c:valAx>
      <c:valAx>
        <c:axId val="9622668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9622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Sheet1!$S$16:$S$17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Sheet1!$S$14:$S$15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Sheet1!$S$20:$S$21</c:f>
              <c:numCache>
                <c:formatCode>0.0</c:formatCode>
                <c:ptCount val="2"/>
                <c:pt idx="0">
                  <c:v>12</c:v>
                </c:pt>
                <c:pt idx="1">
                  <c:v>47</c:v>
                </c:pt>
              </c:numCache>
            </c:numRef>
          </c:xVal>
          <c:yVal>
            <c:numRef>
              <c:f>Sheet1!$S$18:$S$19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Sheet1!$S$24:$S$25</c:f>
              <c:numCache>
                <c:formatCode>0.0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Sheet1!$S$22:$S$23</c:f>
              <c:numCache>
                <c:formatCode>0.0</c:formatCode>
                <c:ptCount val="2"/>
                <c:pt idx="0">
                  <c:v>38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5728"/>
        <c:axId val="96267264"/>
      </c:scatterChart>
      <c:valAx>
        <c:axId val="96265728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96267264"/>
        <c:crosses val="autoZero"/>
        <c:crossBetween val="midCat"/>
        <c:majorUnit val="20"/>
      </c:valAx>
      <c:valAx>
        <c:axId val="96267264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9626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Sheet1!$T$16:$T$17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Sheet1!$T$14:$T$15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Sheet1!$T$20:$T$21</c:f>
              <c:numCache>
                <c:formatCode>0.0</c:formatCode>
                <c:ptCount val="2"/>
                <c:pt idx="0">
                  <c:v>12</c:v>
                </c:pt>
                <c:pt idx="1">
                  <c:v>47</c:v>
                </c:pt>
              </c:numCache>
            </c:numRef>
          </c:xVal>
          <c:yVal>
            <c:numRef>
              <c:f>Sheet1!$T$18:$T$19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Sheet1!$T$24:$T$25</c:f>
              <c:numCache>
                <c:formatCode>0.0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Sheet1!$T$22:$T$23</c:f>
              <c:numCache>
                <c:formatCode>0.0</c:formatCode>
                <c:ptCount val="2"/>
                <c:pt idx="0">
                  <c:v>38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8608"/>
        <c:axId val="133270144"/>
      </c:scatterChart>
      <c:valAx>
        <c:axId val="133268608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133270144"/>
        <c:crosses val="autoZero"/>
        <c:crossBetween val="midCat"/>
        <c:majorUnit val="20"/>
      </c:valAx>
      <c:valAx>
        <c:axId val="133270144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3326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Sheet1!$W$16:$W$17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Sheet1!$W$14:$W$15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Sheet1!$W$20:$W$21</c:f>
              <c:numCache>
                <c:formatCode>0.0</c:formatCode>
                <c:ptCount val="2"/>
                <c:pt idx="0">
                  <c:v>-12</c:v>
                </c:pt>
                <c:pt idx="1">
                  <c:v>-47</c:v>
                </c:pt>
              </c:numCache>
            </c:numRef>
          </c:xVal>
          <c:yVal>
            <c:numRef>
              <c:f>Sheet1!$W$18:$W$19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Sheet1!$W$24:$W$25</c:f>
              <c:numCache>
                <c:formatCode>0.0</c:formatCode>
                <c:ptCount val="2"/>
                <c:pt idx="0">
                  <c:v>-47</c:v>
                </c:pt>
                <c:pt idx="1">
                  <c:v>-47</c:v>
                </c:pt>
              </c:numCache>
            </c:numRef>
          </c:xVal>
          <c:yVal>
            <c:numRef>
              <c:f>Sheet1!$W$22:$W$23</c:f>
              <c:numCache>
                <c:formatCode>0.0</c:formatCode>
                <c:ptCount val="2"/>
                <c:pt idx="0">
                  <c:v>38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06624"/>
        <c:axId val="133316608"/>
      </c:scatterChart>
      <c:valAx>
        <c:axId val="133306624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33316608"/>
        <c:crosses val="autoZero"/>
        <c:crossBetween val="midCat"/>
        <c:majorUnit val="20"/>
      </c:valAx>
      <c:valAx>
        <c:axId val="13331660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3330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Sheet1!$V$16:$V$17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Sheet1!$V$14:$V$15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Sheet1!$V$20:$V$21</c:f>
              <c:numCache>
                <c:formatCode>0.0</c:formatCode>
                <c:ptCount val="2"/>
                <c:pt idx="0">
                  <c:v>-12</c:v>
                </c:pt>
                <c:pt idx="1">
                  <c:v>-47</c:v>
                </c:pt>
              </c:numCache>
            </c:numRef>
          </c:xVal>
          <c:yVal>
            <c:numRef>
              <c:f>Sheet1!$V$18:$V$19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Sheet1!$V$24:$V$25</c:f>
              <c:numCache>
                <c:formatCode>0.0</c:formatCode>
                <c:ptCount val="2"/>
                <c:pt idx="0">
                  <c:v>-47</c:v>
                </c:pt>
                <c:pt idx="1">
                  <c:v>-47</c:v>
                </c:pt>
              </c:numCache>
            </c:numRef>
          </c:xVal>
          <c:yVal>
            <c:numRef>
              <c:f>Sheet1!$V$22:$V$23</c:f>
              <c:numCache>
                <c:formatCode>0.0</c:formatCode>
                <c:ptCount val="2"/>
                <c:pt idx="0">
                  <c:v>38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51680"/>
        <c:axId val="133361664"/>
      </c:scatterChart>
      <c:valAx>
        <c:axId val="133351680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33361664"/>
        <c:crosses val="autoZero"/>
        <c:crossBetween val="midCat"/>
        <c:majorUnit val="20"/>
      </c:valAx>
      <c:valAx>
        <c:axId val="133361664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3335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Sheet1!$U$16:$U$17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Sheet1!$U$14:$U$15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Sheet1!$U$20:$U$21</c:f>
              <c:numCache>
                <c:formatCode>0.0</c:formatCode>
                <c:ptCount val="2"/>
                <c:pt idx="0">
                  <c:v>-12</c:v>
                </c:pt>
                <c:pt idx="1">
                  <c:v>-47</c:v>
                </c:pt>
              </c:numCache>
            </c:numRef>
          </c:xVal>
          <c:yVal>
            <c:numRef>
              <c:f>Sheet1!$U$18:$U$19</c:f>
              <c:numCache>
                <c:formatCode>0.0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Sheet1!$U$24:$U$25</c:f>
              <c:numCache>
                <c:formatCode>0.0</c:formatCode>
                <c:ptCount val="2"/>
                <c:pt idx="0">
                  <c:v>-47</c:v>
                </c:pt>
                <c:pt idx="1">
                  <c:v>-47</c:v>
                </c:pt>
              </c:numCache>
            </c:numRef>
          </c:xVal>
          <c:yVal>
            <c:numRef>
              <c:f>Sheet1!$U$22:$U$23</c:f>
              <c:numCache>
                <c:formatCode>0.0</c:formatCode>
                <c:ptCount val="2"/>
                <c:pt idx="0">
                  <c:v>38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4064"/>
        <c:axId val="133385600"/>
      </c:scatterChart>
      <c:valAx>
        <c:axId val="133384064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33385600"/>
        <c:crosses val="autoZero"/>
        <c:crossBetween val="midCat"/>
        <c:majorUnit val="20"/>
      </c:valAx>
      <c:valAx>
        <c:axId val="13338560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3338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pin" dx="16" fmlaLink="$R$32" max="20" noThreeD="1" page="10" val="10"/>
</file>

<file path=xl/ctrlProps/ctrlProp2.xml><?xml version="1.0" encoding="utf-8"?>
<formControlPr xmlns="http://schemas.microsoft.com/office/spreadsheetml/2009/9/main" objectType="Spin" dx="16" fmlaLink="$R$33" max="20" noThreeD="1" page="10" val="10"/>
</file>

<file path=xl/ctrlProps/ctrlProp3.xml><?xml version="1.0" encoding="utf-8"?>
<formControlPr xmlns="http://schemas.microsoft.com/office/spreadsheetml/2009/9/main" objectType="Spin" dx="16" fmlaLink="$R$34" max="20" noThreeD="1" page="10" val="10"/>
</file>

<file path=xl/ctrlProps/ctrlProp4.xml><?xml version="1.0" encoding="utf-8"?>
<formControlPr xmlns="http://schemas.microsoft.com/office/spreadsheetml/2009/9/main" objectType="Spin" dx="16" fmlaLink="$R$36" max="20" noThreeD="1" page="10" val="10"/>
</file>

<file path=xl/ctrlProps/ctrlProp5.xml><?xml version="1.0" encoding="utf-8"?>
<formControlPr xmlns="http://schemas.microsoft.com/office/spreadsheetml/2009/9/main" objectType="Spin" dx="16" fmlaLink="$R$37" max="30" noThreeD="1" page="10" val="15"/>
</file>

<file path=xl/ctrlProps/ctrlProp6.xml><?xml version="1.0" encoding="utf-8"?>
<formControlPr xmlns="http://schemas.microsoft.com/office/spreadsheetml/2009/9/main" objectType="Spin" dx="16" fmlaLink="$R$38" max="20" noThreeD="1" page="10" val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17</xdr:row>
      <xdr:rowOff>161925</xdr:rowOff>
    </xdr:from>
    <xdr:to>
      <xdr:col>10</xdr:col>
      <xdr:colOff>219075</xdr:colOff>
      <xdr:row>36</xdr:row>
      <xdr:rowOff>133351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466724</xdr:colOff>
      <xdr:row>21</xdr:row>
      <xdr:rowOff>95248</xdr:rowOff>
    </xdr:from>
    <xdr:to>
      <xdr:col>8</xdr:col>
      <xdr:colOff>228600</xdr:colOff>
      <xdr:row>33</xdr:row>
      <xdr:rowOff>5248</xdr:rowOff>
    </xdr:to>
    <xdr:sp macro="" textlink="">
      <xdr:nvSpPr>
        <xdr:cNvPr id="3" name="Oval 55"/>
        <xdr:cNvSpPr>
          <a:spLocks noChangeAspect="1" noChangeArrowheads="1"/>
        </xdr:cNvSpPr>
      </xdr:nvSpPr>
      <xdr:spPr bwMode="auto">
        <a:xfrm>
          <a:off x="2400299" y="4095748"/>
          <a:ext cx="2324101" cy="2196000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14</xdr:row>
      <xdr:rowOff>180975</xdr:rowOff>
    </xdr:from>
    <xdr:to>
      <xdr:col>14</xdr:col>
      <xdr:colOff>19050</xdr:colOff>
      <xdr:row>21</xdr:row>
      <xdr:rowOff>107475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14</xdr:col>
      <xdr:colOff>66675</xdr:colOff>
      <xdr:row>29</xdr:row>
      <xdr:rowOff>117000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14</xdr:col>
      <xdr:colOff>66675</xdr:colOff>
      <xdr:row>37</xdr:row>
      <xdr:rowOff>117000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2</xdr:col>
      <xdr:colOff>85725</xdr:colOff>
      <xdr:row>22</xdr:row>
      <xdr:rowOff>117000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2</xdr:col>
      <xdr:colOff>85725</xdr:colOff>
      <xdr:row>30</xdr:row>
      <xdr:rowOff>117000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</xdr:col>
      <xdr:colOff>85725</xdr:colOff>
      <xdr:row>38</xdr:row>
      <xdr:rowOff>117000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171450</xdr:colOff>
          <xdr:row>30</xdr:row>
          <xdr:rowOff>171450</xdr:rowOff>
        </xdr:from>
        <xdr:to>
          <xdr:col>17</xdr:col>
          <xdr:colOff>333375</xdr:colOff>
          <xdr:row>32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381000</xdr:colOff>
          <xdr:row>31</xdr:row>
          <xdr:rowOff>171450</xdr:rowOff>
        </xdr:from>
        <xdr:to>
          <xdr:col>17</xdr:col>
          <xdr:colOff>542925</xdr:colOff>
          <xdr:row>33</xdr:row>
          <xdr:rowOff>38100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161925</xdr:colOff>
          <xdr:row>32</xdr:row>
          <xdr:rowOff>171450</xdr:rowOff>
        </xdr:from>
        <xdr:to>
          <xdr:col>17</xdr:col>
          <xdr:colOff>323850</xdr:colOff>
          <xdr:row>34</xdr:row>
          <xdr:rowOff>38100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381000</xdr:colOff>
          <xdr:row>34</xdr:row>
          <xdr:rowOff>171450</xdr:rowOff>
        </xdr:from>
        <xdr:to>
          <xdr:col>17</xdr:col>
          <xdr:colOff>542925</xdr:colOff>
          <xdr:row>36</xdr:row>
          <xdr:rowOff>38100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142875</xdr:colOff>
          <xdr:row>35</xdr:row>
          <xdr:rowOff>171450</xdr:rowOff>
        </xdr:from>
        <xdr:to>
          <xdr:col>17</xdr:col>
          <xdr:colOff>304800</xdr:colOff>
          <xdr:row>37</xdr:row>
          <xdr:rowOff>38100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390525</xdr:colOff>
          <xdr:row>36</xdr:row>
          <xdr:rowOff>152400</xdr:rowOff>
        </xdr:from>
        <xdr:to>
          <xdr:col>17</xdr:col>
          <xdr:colOff>552450</xdr:colOff>
          <xdr:row>38</xdr:row>
          <xdr:rowOff>19050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68"/>
  <sheetViews>
    <sheetView tabSelected="1" topLeftCell="I37" workbookViewId="0">
      <selection activeCell="P70" sqref="P70"/>
    </sheetView>
  </sheetViews>
  <sheetFormatPr defaultRowHeight="15" x14ac:dyDescent="0.25"/>
  <cols>
    <col min="1" max="1" width="11.5703125" customWidth="1"/>
    <col min="2" max="2" width="8.85546875" customWidth="1"/>
    <col min="3" max="3" width="8.5703125" customWidth="1"/>
    <col min="4" max="4" width="8.42578125" customWidth="1"/>
    <col min="5" max="5" width="8.28515625" customWidth="1"/>
    <col min="6" max="6" width="7.85546875" customWidth="1"/>
    <col min="7" max="7" width="7" customWidth="1"/>
    <col min="8" max="8" width="6.85546875" customWidth="1"/>
    <col min="9" max="9" width="6.7109375" customWidth="1"/>
    <col min="10" max="10" width="5.85546875" customWidth="1"/>
    <col min="11" max="11" width="6.42578125" customWidth="1"/>
    <col min="12" max="12" width="8.5703125" customWidth="1"/>
    <col min="13" max="13" width="7.7109375" customWidth="1"/>
    <col min="14" max="14" width="4.42578125" customWidth="1"/>
    <col min="15" max="15" width="7.7109375" customWidth="1"/>
    <col min="16" max="16" width="11" customWidth="1"/>
    <col min="18" max="18" width="11.28515625" customWidth="1"/>
  </cols>
  <sheetData>
    <row r="1" spans="1:23" x14ac:dyDescent="0.25">
      <c r="A1" s="8" t="s">
        <v>61</v>
      </c>
      <c r="B1" s="14"/>
      <c r="E1" s="8" t="s">
        <v>17</v>
      </c>
      <c r="F1" s="13"/>
      <c r="G1" s="14"/>
      <c r="H1" s="61"/>
      <c r="I1" s="63" t="s">
        <v>1</v>
      </c>
      <c r="J1" s="64" t="s">
        <v>2</v>
      </c>
      <c r="P1" s="8" t="s">
        <v>8</v>
      </c>
      <c r="Q1" s="13"/>
      <c r="R1" s="13"/>
      <c r="S1" s="13"/>
      <c r="T1" s="13"/>
      <c r="U1" s="13"/>
      <c r="V1" s="14"/>
      <c r="W1" s="25"/>
    </row>
    <row r="2" spans="1:23" x14ac:dyDescent="0.25">
      <c r="A2" s="62">
        <v>45</v>
      </c>
      <c r="B2" s="28"/>
      <c r="E2" s="2" t="s">
        <v>38</v>
      </c>
      <c r="F2" s="3"/>
      <c r="G2" s="47">
        <f>A2/2</f>
        <v>22.5</v>
      </c>
      <c r="H2" s="20">
        <v>1</v>
      </c>
      <c r="I2" s="50">
        <f>G2</f>
        <v>22.5</v>
      </c>
      <c r="J2" s="51">
        <f>G3</f>
        <v>38.97114317029974</v>
      </c>
      <c r="P2" s="15" t="s">
        <v>9</v>
      </c>
      <c r="Q2" s="18"/>
      <c r="R2" s="16">
        <v>1</v>
      </c>
      <c r="S2" s="16">
        <v>2</v>
      </c>
      <c r="T2" s="16">
        <v>3</v>
      </c>
      <c r="U2" s="16">
        <v>4</v>
      </c>
      <c r="V2" s="16">
        <v>5</v>
      </c>
      <c r="W2" s="17">
        <v>6</v>
      </c>
    </row>
    <row r="3" spans="1:23" x14ac:dyDescent="0.25">
      <c r="A3" s="8" t="s">
        <v>13</v>
      </c>
      <c r="B3" s="13"/>
      <c r="C3" s="14"/>
      <c r="E3" s="2" t="s">
        <v>39</v>
      </c>
      <c r="F3" s="3"/>
      <c r="G3" s="48">
        <f>SQRT(A2*A2-G2*G2)</f>
        <v>38.97114317029974</v>
      </c>
      <c r="H3" s="21">
        <v>2</v>
      </c>
      <c r="I3" s="50">
        <f>G4</f>
        <v>45</v>
      </c>
      <c r="J3" s="51">
        <v>0</v>
      </c>
      <c r="P3" s="20" t="s">
        <v>10</v>
      </c>
      <c r="Q3" s="20"/>
      <c r="R3" s="33">
        <f>Q68-60</f>
        <v>-1.2482645558975491E-5</v>
      </c>
      <c r="S3" s="33">
        <f>R68</f>
        <v>0</v>
      </c>
      <c r="T3" s="33">
        <f>S68+60</f>
        <v>1.2482645587397201E-5</v>
      </c>
      <c r="U3" s="33">
        <f>T68-60-180</f>
        <v>-1.2482645587397201E-5</v>
      </c>
      <c r="V3" s="33">
        <f>U68-180</f>
        <v>0</v>
      </c>
      <c r="W3" s="33">
        <f>V68+60-180</f>
        <v>1.2482645558975491E-5</v>
      </c>
    </row>
    <row r="4" spans="1:23" x14ac:dyDescent="0.25">
      <c r="A4" s="1" t="s">
        <v>14</v>
      </c>
      <c r="B4" s="27"/>
      <c r="C4" s="46">
        <v>12</v>
      </c>
      <c r="E4" s="5" t="s">
        <v>40</v>
      </c>
      <c r="F4" s="6"/>
      <c r="G4" s="49">
        <f>A2</f>
        <v>45</v>
      </c>
      <c r="H4" s="21">
        <v>3</v>
      </c>
      <c r="I4" s="50">
        <f>G2</f>
        <v>22.5</v>
      </c>
      <c r="J4" s="51">
        <f>-G3</f>
        <v>-38.97114317029974</v>
      </c>
      <c r="P4" s="21" t="s">
        <v>11</v>
      </c>
      <c r="Q4" s="21"/>
      <c r="R4" s="36">
        <f t="shared" ref="R4:W4" si="0">Q67</f>
        <v>0</v>
      </c>
      <c r="S4" s="36">
        <f t="shared" si="0"/>
        <v>0</v>
      </c>
      <c r="T4" s="36">
        <f t="shared" si="0"/>
        <v>0</v>
      </c>
      <c r="U4" s="36">
        <f t="shared" si="0"/>
        <v>0</v>
      </c>
      <c r="V4" s="36">
        <f t="shared" si="0"/>
        <v>0</v>
      </c>
      <c r="W4" s="36">
        <f t="shared" si="0"/>
        <v>0</v>
      </c>
    </row>
    <row r="5" spans="1:23" x14ac:dyDescent="0.25">
      <c r="A5" s="2" t="s">
        <v>15</v>
      </c>
      <c r="B5" s="3"/>
      <c r="C5" s="47">
        <v>35</v>
      </c>
      <c r="H5" s="21">
        <v>4</v>
      </c>
      <c r="I5" s="50">
        <f>-G2</f>
        <v>-22.5</v>
      </c>
      <c r="J5" s="51">
        <f>-G3</f>
        <v>-38.97114317029974</v>
      </c>
      <c r="P5" s="22" t="s">
        <v>12</v>
      </c>
      <c r="Q5" s="22"/>
      <c r="R5" s="39">
        <f t="shared" ref="R5:W5" si="1">Q66</f>
        <v>0</v>
      </c>
      <c r="S5" s="39">
        <f t="shared" si="1"/>
        <v>0</v>
      </c>
      <c r="T5" s="39">
        <f t="shared" si="1"/>
        <v>0</v>
      </c>
      <c r="U5" s="39">
        <f t="shared" si="1"/>
        <v>0</v>
      </c>
      <c r="V5" s="39">
        <f t="shared" si="1"/>
        <v>0</v>
      </c>
      <c r="W5" s="39">
        <f t="shared" si="1"/>
        <v>0</v>
      </c>
    </row>
    <row r="6" spans="1:23" x14ac:dyDescent="0.25">
      <c r="A6" s="5" t="s">
        <v>16</v>
      </c>
      <c r="B6" s="6"/>
      <c r="C6" s="65">
        <v>38</v>
      </c>
      <c r="H6" s="21">
        <v>5</v>
      </c>
      <c r="I6" s="50">
        <f>-G4</f>
        <v>-45</v>
      </c>
      <c r="J6" s="51">
        <v>0</v>
      </c>
      <c r="P6" s="1"/>
      <c r="Q6" s="79"/>
      <c r="R6" s="66">
        <f t="shared" ref="R6:W6" si="2">(R3+90)/180*1800+600</f>
        <v>1499.9998751735443</v>
      </c>
      <c r="S6" s="66">
        <f t="shared" si="2"/>
        <v>1500</v>
      </c>
      <c r="T6" s="66">
        <f t="shared" si="2"/>
        <v>1500.0001248264559</v>
      </c>
      <c r="U6" s="66">
        <f t="shared" si="2"/>
        <v>1499.9998751735443</v>
      </c>
      <c r="V6" s="66">
        <f t="shared" si="2"/>
        <v>1500</v>
      </c>
      <c r="W6" s="67">
        <f t="shared" si="2"/>
        <v>1500.0001248264557</v>
      </c>
    </row>
    <row r="7" spans="1:23" x14ac:dyDescent="0.25">
      <c r="H7" s="22">
        <v>6</v>
      </c>
      <c r="I7" s="52">
        <f>-G2</f>
        <v>-22.5</v>
      </c>
      <c r="J7" s="53">
        <f>G3</f>
        <v>38.97114317029974</v>
      </c>
      <c r="P7" s="2"/>
      <c r="Q7" s="4"/>
      <c r="R7" s="56">
        <f t="shared" ref="R7:W8" si="3">(R4+90)/180*1800+600</f>
        <v>1500</v>
      </c>
      <c r="S7" s="56">
        <f t="shared" si="3"/>
        <v>1500</v>
      </c>
      <c r="T7" s="56">
        <f t="shared" si="3"/>
        <v>1500</v>
      </c>
      <c r="U7" s="56">
        <f t="shared" si="3"/>
        <v>1500</v>
      </c>
      <c r="V7" s="56">
        <f t="shared" si="3"/>
        <v>1500</v>
      </c>
      <c r="W7" s="57">
        <f t="shared" si="3"/>
        <v>1500</v>
      </c>
    </row>
    <row r="8" spans="1:23" x14ac:dyDescent="0.25">
      <c r="P8" s="5"/>
      <c r="Q8" s="7"/>
      <c r="R8" s="58">
        <f t="shared" si="3"/>
        <v>1500</v>
      </c>
      <c r="S8" s="58">
        <f t="shared" si="3"/>
        <v>1500</v>
      </c>
      <c r="T8" s="58">
        <f t="shared" si="3"/>
        <v>1500</v>
      </c>
      <c r="U8" s="58">
        <f t="shared" si="3"/>
        <v>1500</v>
      </c>
      <c r="V8" s="58">
        <f t="shared" si="3"/>
        <v>1500</v>
      </c>
      <c r="W8" s="68">
        <f t="shared" si="3"/>
        <v>1500</v>
      </c>
    </row>
    <row r="10" spans="1:23" x14ac:dyDescent="0.25">
      <c r="A10" s="8" t="s">
        <v>44</v>
      </c>
      <c r="B10" s="13"/>
      <c r="C10" s="13"/>
      <c r="D10" s="9"/>
      <c r="E10" s="9"/>
      <c r="F10" s="9"/>
      <c r="G10" s="9"/>
      <c r="H10" s="10"/>
    </row>
    <row r="11" spans="1:23" x14ac:dyDescent="0.25">
      <c r="A11" s="15" t="s">
        <v>9</v>
      </c>
      <c r="B11" s="17"/>
      <c r="C11" s="16">
        <v>1</v>
      </c>
      <c r="D11" s="16">
        <v>2</v>
      </c>
      <c r="E11" s="16">
        <v>3</v>
      </c>
      <c r="F11" s="16">
        <v>4</v>
      </c>
      <c r="G11" s="16">
        <v>5</v>
      </c>
      <c r="H11" s="17">
        <v>6</v>
      </c>
      <c r="P11" s="8" t="s">
        <v>29</v>
      </c>
      <c r="Q11" s="13"/>
      <c r="R11" s="13"/>
      <c r="S11" s="9"/>
      <c r="T11" s="9"/>
      <c r="U11" s="9"/>
      <c r="V11" s="9"/>
      <c r="W11" s="10"/>
    </row>
    <row r="12" spans="1:23" x14ac:dyDescent="0.25">
      <c r="A12" s="2" t="s">
        <v>41</v>
      </c>
      <c r="B12" s="4"/>
      <c r="C12" s="41">
        <f>COS(60/180*3.141592)*(C4+C5)</f>
        <v>23.500008867730152</v>
      </c>
      <c r="D12" s="34">
        <f>C4+C5</f>
        <v>47</v>
      </c>
      <c r="E12" s="34">
        <f>COS(60/180*3.141592)*(C4+C5)</f>
        <v>23.500008867730152</v>
      </c>
      <c r="F12" s="34">
        <f>-COS(60/180*3.141592)*(C4+C5)</f>
        <v>-23.500008867730152</v>
      </c>
      <c r="G12" s="34">
        <f>-(C4+C5)</f>
        <v>-47</v>
      </c>
      <c r="H12" s="35">
        <f>-COS(60/180*3.141592)*(C4+C5)</f>
        <v>-23.500008867730152</v>
      </c>
      <c r="P12" s="1" t="s">
        <v>9</v>
      </c>
      <c r="Q12" s="55"/>
      <c r="R12" s="54">
        <v>1</v>
      </c>
      <c r="S12" s="54">
        <v>2</v>
      </c>
      <c r="T12" s="54">
        <v>3</v>
      </c>
      <c r="U12" s="54">
        <v>4</v>
      </c>
      <c r="V12" s="54">
        <v>5</v>
      </c>
      <c r="W12" s="55">
        <v>6</v>
      </c>
    </row>
    <row r="13" spans="1:23" x14ac:dyDescent="0.25">
      <c r="A13" s="2" t="s">
        <v>42</v>
      </c>
      <c r="B13" s="4"/>
      <c r="C13" s="36">
        <f>C6</f>
        <v>38</v>
      </c>
      <c r="D13" s="37">
        <f>C6</f>
        <v>38</v>
      </c>
      <c r="E13" s="37">
        <f>C6</f>
        <v>38</v>
      </c>
      <c r="F13" s="37">
        <f>C6</f>
        <v>38</v>
      </c>
      <c r="G13" s="37">
        <f>C6</f>
        <v>38</v>
      </c>
      <c r="H13" s="38">
        <f>C6</f>
        <v>38</v>
      </c>
      <c r="P13" s="5" t="s">
        <v>25</v>
      </c>
      <c r="Q13" s="68"/>
      <c r="R13" s="40">
        <f t="shared" ref="R13:W13" si="4">Q61</f>
        <v>46.999999999999993</v>
      </c>
      <c r="S13" s="40">
        <f t="shared" si="4"/>
        <v>47</v>
      </c>
      <c r="T13" s="40">
        <f t="shared" si="4"/>
        <v>46.999999999999993</v>
      </c>
      <c r="U13" s="40">
        <f t="shared" si="4"/>
        <v>46.999999999999993</v>
      </c>
      <c r="V13" s="40">
        <f t="shared" si="4"/>
        <v>47</v>
      </c>
      <c r="W13" s="42">
        <f t="shared" si="4"/>
        <v>46.999999999999993</v>
      </c>
    </row>
    <row r="14" spans="1:23" x14ac:dyDescent="0.25">
      <c r="A14" s="5" t="s">
        <v>43</v>
      </c>
      <c r="B14" s="7"/>
      <c r="C14" s="39">
        <f>SIN(60/180*3.141592)*(C4+C5)</f>
        <v>40.703188858080935</v>
      </c>
      <c r="D14" s="40">
        <v>0</v>
      </c>
      <c r="E14" s="40">
        <f>SIN(-60/180*3.141592)*(C4+C5)</f>
        <v>-40.703188858080935</v>
      </c>
      <c r="F14" s="40">
        <f>SIN(-60/180*3.141592)*(C4+C5)</f>
        <v>-40.703188858080935</v>
      </c>
      <c r="G14" s="40">
        <v>0</v>
      </c>
      <c r="H14" s="42">
        <f>SIN(60/180*3.141592)*(C4+C5)</f>
        <v>40.703188858080935</v>
      </c>
      <c r="P14" s="72" t="s">
        <v>64</v>
      </c>
      <c r="Q14" s="67"/>
      <c r="R14" s="34">
        <f t="shared" ref="R14:W14" si="5">R28</f>
        <v>38</v>
      </c>
      <c r="S14" s="34">
        <f t="shared" si="5"/>
        <v>38</v>
      </c>
      <c r="T14" s="34">
        <f t="shared" si="5"/>
        <v>38</v>
      </c>
      <c r="U14" s="34">
        <f t="shared" si="5"/>
        <v>38</v>
      </c>
      <c r="V14" s="34">
        <f t="shared" si="5"/>
        <v>38</v>
      </c>
      <c r="W14" s="34">
        <f t="shared" si="5"/>
        <v>38</v>
      </c>
    </row>
    <row r="15" spans="1:23" x14ac:dyDescent="0.25">
      <c r="P15" s="70" t="s">
        <v>65</v>
      </c>
      <c r="Q15" s="57"/>
      <c r="R15" s="37">
        <f t="shared" ref="R15:W15" si="6">R28</f>
        <v>38</v>
      </c>
      <c r="S15" s="37">
        <f t="shared" si="6"/>
        <v>38</v>
      </c>
      <c r="T15" s="37">
        <f t="shared" si="6"/>
        <v>38</v>
      </c>
      <c r="U15" s="37">
        <f t="shared" si="6"/>
        <v>38</v>
      </c>
      <c r="V15" s="37">
        <f t="shared" si="6"/>
        <v>38</v>
      </c>
      <c r="W15" s="37">
        <f t="shared" si="6"/>
        <v>38</v>
      </c>
    </row>
    <row r="16" spans="1:23" x14ac:dyDescent="0.25">
      <c r="E16" s="61" t="s">
        <v>3</v>
      </c>
      <c r="F16" s="13" t="s">
        <v>1</v>
      </c>
      <c r="G16" s="13" t="s">
        <v>2</v>
      </c>
      <c r="H16" s="14" t="s">
        <v>60</v>
      </c>
      <c r="P16" s="71" t="s">
        <v>66</v>
      </c>
      <c r="Q16" s="57"/>
      <c r="R16" s="37">
        <f>F17</f>
        <v>0</v>
      </c>
      <c r="S16" s="37">
        <f>F17</f>
        <v>0</v>
      </c>
      <c r="T16" s="37">
        <f>F17</f>
        <v>0</v>
      </c>
      <c r="U16" s="37">
        <f>F17</f>
        <v>0</v>
      </c>
      <c r="V16" s="37">
        <f>F17</f>
        <v>0</v>
      </c>
      <c r="W16" s="38">
        <f>F17</f>
        <v>0</v>
      </c>
    </row>
    <row r="17" spans="5:23" x14ac:dyDescent="0.25">
      <c r="E17" s="5" t="s">
        <v>63</v>
      </c>
      <c r="F17" s="59">
        <v>0</v>
      </c>
      <c r="G17" s="59">
        <v>0</v>
      </c>
      <c r="H17" s="60">
        <f>R28</f>
        <v>38</v>
      </c>
      <c r="P17" s="70" t="s">
        <v>67</v>
      </c>
      <c r="Q17" s="57"/>
      <c r="R17" s="37">
        <f>C4</f>
        <v>12</v>
      </c>
      <c r="S17" s="37">
        <f>C4</f>
        <v>12</v>
      </c>
      <c r="T17" s="37">
        <f>C4</f>
        <v>12</v>
      </c>
      <c r="U17" s="37">
        <f>-C4</f>
        <v>-12</v>
      </c>
      <c r="V17" s="37">
        <f>-C4</f>
        <v>-12</v>
      </c>
      <c r="W17" s="38">
        <f>-C4</f>
        <v>-12</v>
      </c>
    </row>
    <row r="18" spans="5:23" x14ac:dyDescent="0.25">
      <c r="P18" s="2" t="s">
        <v>68</v>
      </c>
      <c r="Q18" s="57"/>
      <c r="R18" s="37">
        <f t="shared" ref="R18:W18" si="7">R15</f>
        <v>38</v>
      </c>
      <c r="S18" s="37">
        <f t="shared" si="7"/>
        <v>38</v>
      </c>
      <c r="T18" s="37">
        <f t="shared" si="7"/>
        <v>38</v>
      </c>
      <c r="U18" s="37">
        <f t="shared" si="7"/>
        <v>38</v>
      </c>
      <c r="V18" s="37">
        <f t="shared" si="7"/>
        <v>38</v>
      </c>
      <c r="W18" s="38">
        <f t="shared" si="7"/>
        <v>38</v>
      </c>
    </row>
    <row r="19" spans="5:23" x14ac:dyDescent="0.25">
      <c r="P19" s="70" t="s">
        <v>69</v>
      </c>
      <c r="Q19" s="57"/>
      <c r="R19" s="37">
        <f>R18 - C5*SIN(R4*PI()/180)</f>
        <v>38</v>
      </c>
      <c r="S19" s="37">
        <f>S18-C5*SIN(S4*PI()/180)</f>
        <v>38</v>
      </c>
      <c r="T19" s="37">
        <f>T18-C5*SIN(T4*PI()/180)</f>
        <v>38</v>
      </c>
      <c r="U19" s="37">
        <f>U18-C5*SIN(U4*PI()/180)</f>
        <v>38</v>
      </c>
      <c r="V19" s="37">
        <f>V18-C5*SIN(V4*PI()/180)</f>
        <v>38</v>
      </c>
      <c r="W19" s="38">
        <f>W18-C5*SIN(W4*PI()/180)</f>
        <v>38</v>
      </c>
    </row>
    <row r="20" spans="5:23" x14ac:dyDescent="0.25">
      <c r="P20" s="2" t="s">
        <v>70</v>
      </c>
      <c r="Q20" s="57"/>
      <c r="R20" s="37">
        <f t="shared" ref="R20:W20" si="8">R17</f>
        <v>12</v>
      </c>
      <c r="S20" s="37">
        <f t="shared" si="8"/>
        <v>12</v>
      </c>
      <c r="T20" s="37">
        <f t="shared" si="8"/>
        <v>12</v>
      </c>
      <c r="U20" s="37">
        <f t="shared" si="8"/>
        <v>-12</v>
      </c>
      <c r="V20" s="37">
        <f t="shared" si="8"/>
        <v>-12</v>
      </c>
      <c r="W20" s="38">
        <f t="shared" si="8"/>
        <v>-12</v>
      </c>
    </row>
    <row r="21" spans="5:23" x14ac:dyDescent="0.25">
      <c r="P21" s="70" t="s">
        <v>71</v>
      </c>
      <c r="Q21" s="57"/>
      <c r="R21" s="37">
        <f>C5*COS(R4*PI()/180)+R20</f>
        <v>47</v>
      </c>
      <c r="S21" s="37">
        <f>C5*COS(-S4*PI()/180)+S20</f>
        <v>47</v>
      </c>
      <c r="T21" s="37">
        <f>C5*COS(-T4*PI()/180)+T20</f>
        <v>47</v>
      </c>
      <c r="U21" s="37">
        <f>U20-C5*COS(U4*PI()/180)</f>
        <v>-47</v>
      </c>
      <c r="V21" s="37">
        <f>-C5*COS(V4*PI()/180)+V20</f>
        <v>-47</v>
      </c>
      <c r="W21" s="38">
        <f>-C5*COS(W4*PI()/180)+W20</f>
        <v>-47</v>
      </c>
    </row>
    <row r="22" spans="5:23" x14ac:dyDescent="0.25">
      <c r="P22" s="71" t="s">
        <v>72</v>
      </c>
      <c r="Q22" s="57"/>
      <c r="R22" s="37">
        <f t="shared" ref="R22:W22" si="9">R19</f>
        <v>38</v>
      </c>
      <c r="S22" s="37">
        <f t="shared" si="9"/>
        <v>38</v>
      </c>
      <c r="T22" s="37">
        <f t="shared" si="9"/>
        <v>38</v>
      </c>
      <c r="U22" s="37">
        <f t="shared" si="9"/>
        <v>38</v>
      </c>
      <c r="V22" s="37">
        <f t="shared" si="9"/>
        <v>38</v>
      </c>
      <c r="W22" s="38">
        <f t="shared" si="9"/>
        <v>38</v>
      </c>
    </row>
    <row r="23" spans="5:23" x14ac:dyDescent="0.25">
      <c r="P23" s="70" t="s">
        <v>73</v>
      </c>
      <c r="Q23" s="57"/>
      <c r="R23" s="37">
        <f>R19-C6*COS(R5*PI()/180)</f>
        <v>0</v>
      </c>
      <c r="S23" s="37">
        <f>S19-C6*COS(S5*PI()/180)</f>
        <v>0</v>
      </c>
      <c r="T23" s="37">
        <f>T19-C6*COS(T5*PI()/180)</f>
        <v>0</v>
      </c>
      <c r="U23" s="37">
        <f>U19-C6*COS(U5*PI()/180)</f>
        <v>0</v>
      </c>
      <c r="V23" s="37">
        <f>V19-C6*COS(V5*PI()/180)</f>
        <v>0</v>
      </c>
      <c r="W23" s="38">
        <f>W19-C6*COS(W5*PI()/180)</f>
        <v>0</v>
      </c>
    </row>
    <row r="24" spans="5:23" x14ac:dyDescent="0.25">
      <c r="P24" s="71" t="s">
        <v>74</v>
      </c>
      <c r="Q24" s="57"/>
      <c r="R24" s="37">
        <f t="shared" ref="R24:W24" si="10">R21</f>
        <v>47</v>
      </c>
      <c r="S24" s="37">
        <f t="shared" si="10"/>
        <v>47</v>
      </c>
      <c r="T24" s="37">
        <f t="shared" si="10"/>
        <v>47</v>
      </c>
      <c r="U24" s="37">
        <f t="shared" si="10"/>
        <v>-47</v>
      </c>
      <c r="V24" s="37">
        <f t="shared" si="10"/>
        <v>-47</v>
      </c>
      <c r="W24" s="38">
        <f t="shared" si="10"/>
        <v>-47</v>
      </c>
    </row>
    <row r="25" spans="5:23" x14ac:dyDescent="0.25">
      <c r="P25" s="73" t="s">
        <v>75</v>
      </c>
      <c r="Q25" s="68"/>
      <c r="R25" s="40">
        <f>R24-SIN(R5*PI()/180)*C6</f>
        <v>47</v>
      </c>
      <c r="S25" s="40">
        <f>S24-SIN(S5*PI()/180)*C6</f>
        <v>47</v>
      </c>
      <c r="T25" s="40">
        <f>T24-SIN(T5*PI()/180)*C6</f>
        <v>47</v>
      </c>
      <c r="U25" s="40">
        <f>U24+SIN(U5*PI()/180)*C6</f>
        <v>-47</v>
      </c>
      <c r="V25" s="40">
        <f>V24+SIN(V5*PI()/180)*C6</f>
        <v>-47</v>
      </c>
      <c r="W25" s="42">
        <f>W24+SIN(W5*PI()/180)*C6</f>
        <v>-47</v>
      </c>
    </row>
    <row r="26" spans="5:23" x14ac:dyDescent="0.25">
      <c r="P26" s="2"/>
      <c r="Q26" s="57"/>
      <c r="R26" s="56"/>
      <c r="S26" s="56"/>
      <c r="T26" s="56"/>
      <c r="U26" s="56"/>
      <c r="V26" s="56"/>
      <c r="W26" s="57"/>
    </row>
    <row r="27" spans="5:23" x14ac:dyDescent="0.25">
      <c r="P27" s="1" t="s">
        <v>26</v>
      </c>
      <c r="Q27" s="67"/>
      <c r="R27" s="34">
        <f>Q58+I2</f>
        <v>46.000008867730152</v>
      </c>
      <c r="S27" s="34">
        <f>R58+I3</f>
        <v>92</v>
      </c>
      <c r="T27" s="34">
        <f>S58+I4</f>
        <v>46.000008867730152</v>
      </c>
      <c r="U27" s="34">
        <f>T58+I5</f>
        <v>-46.000008867730152</v>
      </c>
      <c r="V27" s="34">
        <f>U58+I6</f>
        <v>-92</v>
      </c>
      <c r="W27" s="35">
        <f>V58+I7</f>
        <v>-46.000008867730152</v>
      </c>
    </row>
    <row r="28" spans="5:23" x14ac:dyDescent="0.25">
      <c r="P28" s="2" t="s">
        <v>27</v>
      </c>
      <c r="Q28" s="57"/>
      <c r="R28" s="37">
        <f t="shared" ref="R28:W28" si="11">Q59</f>
        <v>38</v>
      </c>
      <c r="S28" s="37">
        <f t="shared" si="11"/>
        <v>38</v>
      </c>
      <c r="T28" s="37">
        <f t="shared" si="11"/>
        <v>38</v>
      </c>
      <c r="U28" s="37">
        <f t="shared" si="11"/>
        <v>38</v>
      </c>
      <c r="V28" s="37">
        <f t="shared" si="11"/>
        <v>38</v>
      </c>
      <c r="W28" s="38">
        <f t="shared" si="11"/>
        <v>38</v>
      </c>
    </row>
    <row r="29" spans="5:23" x14ac:dyDescent="0.25">
      <c r="P29" s="5" t="s">
        <v>28</v>
      </c>
      <c r="Q29" s="68"/>
      <c r="R29" s="40">
        <f>Q60+J2</f>
        <v>79.674332028380675</v>
      </c>
      <c r="S29" s="40">
        <f>R60+J3</f>
        <v>0</v>
      </c>
      <c r="T29" s="40">
        <f>S60+J4</f>
        <v>-79.674332028380675</v>
      </c>
      <c r="U29" s="40">
        <f>T60+J5</f>
        <v>-79.674332028380675</v>
      </c>
      <c r="V29" s="40">
        <f>U60+J6</f>
        <v>1.1271365785159304E-14</v>
      </c>
      <c r="W29" s="42">
        <f>V60+J7</f>
        <v>79.674332028380675</v>
      </c>
    </row>
    <row r="30" spans="5:23" x14ac:dyDescent="0.25">
      <c r="R30" s="74">
        <v>10</v>
      </c>
    </row>
    <row r="31" spans="5:23" x14ac:dyDescent="0.25">
      <c r="P31" s="8" t="s">
        <v>18</v>
      </c>
      <c r="Q31" s="14"/>
      <c r="R31" s="74">
        <v>10</v>
      </c>
    </row>
    <row r="32" spans="5:23" x14ac:dyDescent="0.25">
      <c r="P32" s="20" t="s">
        <v>19</v>
      </c>
      <c r="Q32" s="75">
        <f>R32-10</f>
        <v>0</v>
      </c>
      <c r="R32" s="74">
        <v>10</v>
      </c>
    </row>
    <row r="33" spans="1:22" x14ac:dyDescent="0.25">
      <c r="P33" s="29" t="s">
        <v>20</v>
      </c>
      <c r="Q33" s="75">
        <f t="shared" ref="Q33:Q38" si="12">R33-10</f>
        <v>0</v>
      </c>
      <c r="R33" s="74">
        <v>10</v>
      </c>
    </row>
    <row r="34" spans="1:22" x14ac:dyDescent="0.25">
      <c r="P34" s="30" t="s">
        <v>21</v>
      </c>
      <c r="Q34" s="75">
        <f t="shared" si="12"/>
        <v>0</v>
      </c>
      <c r="R34" s="74">
        <v>10</v>
      </c>
    </row>
    <row r="35" spans="1:22" x14ac:dyDescent="0.25">
      <c r="P35" s="21"/>
      <c r="Q35" s="75"/>
      <c r="R35" s="74">
        <v>10</v>
      </c>
    </row>
    <row r="36" spans="1:22" x14ac:dyDescent="0.25">
      <c r="P36" s="30" t="s">
        <v>22</v>
      </c>
      <c r="Q36" s="75">
        <f t="shared" si="12"/>
        <v>0</v>
      </c>
      <c r="R36" s="74">
        <v>10</v>
      </c>
    </row>
    <row r="37" spans="1:22" x14ac:dyDescent="0.25">
      <c r="P37" s="30" t="s">
        <v>23</v>
      </c>
      <c r="Q37" s="75">
        <f>R37-15</f>
        <v>0</v>
      </c>
      <c r="R37" s="74">
        <v>15</v>
      </c>
    </row>
    <row r="38" spans="1:22" x14ac:dyDescent="0.25">
      <c r="P38" s="31" t="s">
        <v>24</v>
      </c>
      <c r="Q38" s="75">
        <f t="shared" si="12"/>
        <v>0</v>
      </c>
      <c r="R38" s="74">
        <v>10</v>
      </c>
    </row>
    <row r="41" spans="1:22" x14ac:dyDescent="0.25">
      <c r="A41" s="23" t="s">
        <v>62</v>
      </c>
      <c r="B41" s="11"/>
      <c r="C41" s="11"/>
      <c r="D41" s="11"/>
      <c r="E41" s="12"/>
    </row>
    <row r="42" spans="1:22" x14ac:dyDescent="0.25">
      <c r="A42" s="24" t="s">
        <v>0</v>
      </c>
      <c r="B42" s="18" t="s">
        <v>4</v>
      </c>
      <c r="C42" s="18" t="s">
        <v>5</v>
      </c>
      <c r="D42" s="18" t="s">
        <v>6</v>
      </c>
      <c r="E42" s="19" t="s">
        <v>7</v>
      </c>
    </row>
    <row r="43" spans="1:22" x14ac:dyDescent="0.25">
      <c r="A43" s="21">
        <v>1</v>
      </c>
      <c r="B43" s="50">
        <f>I7</f>
        <v>-22.5</v>
      </c>
      <c r="C43" s="50">
        <f>J7</f>
        <v>38.97114317029974</v>
      </c>
      <c r="D43" s="50">
        <f t="shared" ref="D43:E48" si="13">I2</f>
        <v>22.5</v>
      </c>
      <c r="E43" s="51">
        <f t="shared" si="13"/>
        <v>38.97114317029974</v>
      </c>
    </row>
    <row r="44" spans="1:22" x14ac:dyDescent="0.25">
      <c r="A44" s="21">
        <v>2</v>
      </c>
      <c r="B44" s="50">
        <f t="shared" ref="B44:C48" si="14">I2</f>
        <v>22.5</v>
      </c>
      <c r="C44" s="50">
        <f t="shared" si="14"/>
        <v>38.97114317029974</v>
      </c>
      <c r="D44" s="50">
        <f t="shared" si="13"/>
        <v>45</v>
      </c>
      <c r="E44" s="51">
        <f t="shared" si="13"/>
        <v>0</v>
      </c>
      <c r="P44" s="8" t="s">
        <v>30</v>
      </c>
      <c r="Q44" s="10"/>
      <c r="R44" s="11"/>
      <c r="S44" s="11"/>
      <c r="T44" s="11"/>
      <c r="U44" s="11"/>
      <c r="V44" s="12"/>
    </row>
    <row r="45" spans="1:22" x14ac:dyDescent="0.25">
      <c r="A45" s="21">
        <v>3</v>
      </c>
      <c r="B45" s="50">
        <f t="shared" si="14"/>
        <v>45</v>
      </c>
      <c r="C45" s="50">
        <f t="shared" si="14"/>
        <v>0</v>
      </c>
      <c r="D45" s="50">
        <f t="shared" si="13"/>
        <v>22.5</v>
      </c>
      <c r="E45" s="51">
        <f t="shared" si="13"/>
        <v>-38.97114317029974</v>
      </c>
      <c r="P45" s="69" t="s">
        <v>37</v>
      </c>
      <c r="Q45" s="26">
        <v>1</v>
      </c>
      <c r="R45" s="18">
        <v>2</v>
      </c>
      <c r="S45" s="18">
        <v>3</v>
      </c>
      <c r="T45" s="18">
        <v>4</v>
      </c>
      <c r="U45" s="18">
        <v>5</v>
      </c>
      <c r="V45" s="19">
        <v>6</v>
      </c>
    </row>
    <row r="46" spans="1:22" x14ac:dyDescent="0.25">
      <c r="A46" s="21">
        <v>4</v>
      </c>
      <c r="B46" s="50">
        <f t="shared" si="14"/>
        <v>22.5</v>
      </c>
      <c r="C46" s="50">
        <f t="shared" si="14"/>
        <v>-38.97114317029974</v>
      </c>
      <c r="D46" s="50">
        <f t="shared" si="13"/>
        <v>-22.5</v>
      </c>
      <c r="E46" s="51">
        <f t="shared" si="13"/>
        <v>-38.97114317029974</v>
      </c>
      <c r="P46" s="20" t="s">
        <v>31</v>
      </c>
      <c r="Q46" s="43">
        <f>C14+J2+Q34</f>
        <v>79.674332028380675</v>
      </c>
      <c r="R46" s="43">
        <f>D14+Q34+J3</f>
        <v>0</v>
      </c>
      <c r="S46" s="43">
        <f>E14+J4+Q34</f>
        <v>-79.674332028380675</v>
      </c>
      <c r="T46" s="43">
        <f>F14+J5+Q34</f>
        <v>-79.674332028380675</v>
      </c>
      <c r="U46" s="43">
        <f>G14+J6+Q34</f>
        <v>0</v>
      </c>
      <c r="V46" s="44">
        <f>H14+J7+Q34</f>
        <v>79.674332028380675</v>
      </c>
    </row>
    <row r="47" spans="1:22" x14ac:dyDescent="0.25">
      <c r="A47" s="21">
        <v>5</v>
      </c>
      <c r="B47" s="50">
        <f t="shared" si="14"/>
        <v>-22.5</v>
      </c>
      <c r="C47" s="50">
        <f t="shared" si="14"/>
        <v>-38.97114317029974</v>
      </c>
      <c r="D47" s="50">
        <f t="shared" si="13"/>
        <v>-45</v>
      </c>
      <c r="E47" s="51">
        <f t="shared" si="13"/>
        <v>0</v>
      </c>
      <c r="P47" s="21" t="s">
        <v>32</v>
      </c>
      <c r="Q47" s="43">
        <f>C12+I2+Q32</f>
        <v>46.000008867730152</v>
      </c>
      <c r="R47" s="43">
        <f>D12+Q32+I3</f>
        <v>92</v>
      </c>
      <c r="S47" s="43">
        <f>E12+Q32+I4</f>
        <v>46.000008867730152</v>
      </c>
      <c r="T47" s="43">
        <f>F12+I5+Q32</f>
        <v>-46.000008867730152</v>
      </c>
      <c r="U47" s="43">
        <f>G12+I6+Q32</f>
        <v>-92</v>
      </c>
      <c r="V47" s="44">
        <f>H12+I7+Q32</f>
        <v>-46.000008867730152</v>
      </c>
    </row>
    <row r="48" spans="1:22" x14ac:dyDescent="0.25">
      <c r="A48" s="22">
        <v>6</v>
      </c>
      <c r="B48" s="52">
        <f t="shared" si="14"/>
        <v>-45</v>
      </c>
      <c r="C48" s="52">
        <f t="shared" si="14"/>
        <v>0</v>
      </c>
      <c r="D48" s="52">
        <f t="shared" si="13"/>
        <v>-22.5</v>
      </c>
      <c r="E48" s="53">
        <f t="shared" si="13"/>
        <v>38.97114317029974</v>
      </c>
      <c r="P48" s="21" t="s">
        <v>33</v>
      </c>
      <c r="Q48" s="43">
        <f t="shared" ref="Q48:V48" si="15">SQRT(Q46*Q46+Q47*Q47)</f>
        <v>91.99999999999946</v>
      </c>
      <c r="R48" s="43">
        <f t="shared" si="15"/>
        <v>92</v>
      </c>
      <c r="S48" s="43">
        <f t="shared" si="15"/>
        <v>91.99999999999946</v>
      </c>
      <c r="T48" s="43">
        <f t="shared" si="15"/>
        <v>91.99999999999946</v>
      </c>
      <c r="U48" s="43">
        <f t="shared" si="15"/>
        <v>92</v>
      </c>
      <c r="V48" s="43">
        <f t="shared" si="15"/>
        <v>91.99999999999946</v>
      </c>
    </row>
    <row r="49" spans="16:22" x14ac:dyDescent="0.25">
      <c r="P49" s="21" t="s">
        <v>34</v>
      </c>
      <c r="Q49" s="43">
        <f t="shared" ref="Q49:V49" si="16">PI()/2-ATAN2(Q46,Q47)</f>
        <v>1.0471974398968866</v>
      </c>
      <c r="R49" s="43">
        <f t="shared" si="16"/>
        <v>0</v>
      </c>
      <c r="S49" s="43">
        <f t="shared" si="16"/>
        <v>-1.0471974398968866</v>
      </c>
      <c r="T49" s="43">
        <f t="shared" si="16"/>
        <v>4.1887900934866797</v>
      </c>
      <c r="U49" s="43">
        <f t="shared" si="16"/>
        <v>3.1415926535897931</v>
      </c>
      <c r="V49" s="43">
        <f t="shared" si="16"/>
        <v>2.0943952136929065</v>
      </c>
    </row>
    <row r="50" spans="16:22" x14ac:dyDescent="0.25">
      <c r="P50" s="21" t="s">
        <v>35</v>
      </c>
      <c r="Q50" s="43">
        <f>TAN(Q38*3.141592/180)*Q47</f>
        <v>0</v>
      </c>
      <c r="R50" s="43">
        <f>TAN(Q38*3.141592/180)*R47</f>
        <v>0</v>
      </c>
      <c r="S50" s="43">
        <f>TAN(Q38*3.141592/180)*S47</f>
        <v>0</v>
      </c>
      <c r="T50" s="43">
        <f>TAN(Q38*3.141592/180)*T47</f>
        <v>0</v>
      </c>
      <c r="U50" s="43">
        <f>TAN(Q38*3.141592/180)*U47</f>
        <v>0</v>
      </c>
      <c r="V50" s="44">
        <f>TAN(Q38*3.141592/180)*V47</f>
        <v>0</v>
      </c>
    </row>
    <row r="51" spans="16:22" x14ac:dyDescent="0.25">
      <c r="P51" s="21" t="s">
        <v>36</v>
      </c>
      <c r="Q51" s="43">
        <f>TAN(Q36*3.141592/180)*Q46</f>
        <v>0</v>
      </c>
      <c r="R51" s="43">
        <f>TAN(Q36*3.141592/180)*R46</f>
        <v>0</v>
      </c>
      <c r="S51" s="43">
        <f>TAN(Q36*3.141592/180)*S46</f>
        <v>0</v>
      </c>
      <c r="T51" s="43">
        <f>TAN(Q36*3.141592/180)*T46</f>
        <v>0</v>
      </c>
      <c r="U51" s="43">
        <f>TAN(Q36*3.141592/180)*U46</f>
        <v>0</v>
      </c>
      <c r="V51" s="44">
        <f>TAN(Q36*3.141592/180)*V46</f>
        <v>0</v>
      </c>
    </row>
    <row r="52" spans="16:22" x14ac:dyDescent="0.25">
      <c r="P52" s="21" t="s">
        <v>45</v>
      </c>
      <c r="Q52" s="43">
        <f>COS(Q49+(Q37*3.141592/180))*Q48-Q47</f>
        <v>0</v>
      </c>
      <c r="R52" s="43">
        <f>COS(R49+(Q37*3.141592/180))*R48-R47</f>
        <v>0</v>
      </c>
      <c r="S52" s="43">
        <f>COS(S49+(Q37*3.141592/180))*S48-S47</f>
        <v>0</v>
      </c>
      <c r="T52" s="43">
        <f>COS(T49+(Q37*3.141592/180))*T48-T47</f>
        <v>0</v>
      </c>
      <c r="U52" s="43">
        <f>COS(U49+(Q37*3.141592/180))*U48-U47</f>
        <v>0</v>
      </c>
      <c r="V52" s="43">
        <f>COS(V49+(Q37*3.141592/180))*V48-V47</f>
        <v>0</v>
      </c>
    </row>
    <row r="53" spans="16:22" x14ac:dyDescent="0.25">
      <c r="P53" s="21" t="s">
        <v>46</v>
      </c>
      <c r="Q53" s="43">
        <f>(SIN(Q49+(Q37*3.141592/180))*Q48)-Q46</f>
        <v>0</v>
      </c>
      <c r="R53" s="43">
        <f>(SIN(R49+(Q37*3.141592/180))*R48)-R46</f>
        <v>0</v>
      </c>
      <c r="S53" s="43">
        <f>(SIN(S49+(Q37*3.141592/180))*S48)-S46</f>
        <v>0</v>
      </c>
      <c r="T53" s="43">
        <f>(SIN(T49+(Q37*3.141592/180))*T48)-T46</f>
        <v>0</v>
      </c>
      <c r="U53" s="43">
        <f>(SIN(U49+(Q37*3.141592/180))*U48)-U46</f>
        <v>1.1271365785159304E-14</v>
      </c>
      <c r="V53" s="43">
        <f>(SIN(V49+(Q37*3.141592/180))*V48)-V46</f>
        <v>0</v>
      </c>
    </row>
    <row r="54" spans="16:22" x14ac:dyDescent="0.25">
      <c r="P54" s="22" t="s">
        <v>47</v>
      </c>
      <c r="Q54" s="45">
        <f t="shared" ref="Q54:V54" si="17">Q50+Q51</f>
        <v>0</v>
      </c>
      <c r="R54" s="45">
        <f t="shared" si="17"/>
        <v>0</v>
      </c>
      <c r="S54" s="45">
        <f t="shared" si="17"/>
        <v>0</v>
      </c>
      <c r="T54" s="45">
        <f t="shared" si="17"/>
        <v>0</v>
      </c>
      <c r="U54" s="45">
        <f t="shared" si="17"/>
        <v>0</v>
      </c>
      <c r="V54" s="45">
        <f t="shared" si="17"/>
        <v>0</v>
      </c>
    </row>
    <row r="56" spans="16:22" x14ac:dyDescent="0.25">
      <c r="P56" s="8" t="s">
        <v>48</v>
      </c>
      <c r="Q56" s="10"/>
      <c r="R56" s="11"/>
      <c r="S56" s="11"/>
      <c r="T56" s="11"/>
      <c r="U56" s="11"/>
      <c r="V56" s="12"/>
    </row>
    <row r="57" spans="16:22" x14ac:dyDescent="0.25">
      <c r="P57" s="69" t="s">
        <v>37</v>
      </c>
      <c r="Q57" s="26">
        <v>1</v>
      </c>
      <c r="R57" s="18">
        <v>2</v>
      </c>
      <c r="S57" s="18">
        <v>3</v>
      </c>
      <c r="T57" s="18">
        <v>4</v>
      </c>
      <c r="U57" s="18">
        <v>5</v>
      </c>
      <c r="V57" s="19">
        <v>6</v>
      </c>
    </row>
    <row r="58" spans="16:22" x14ac:dyDescent="0.25">
      <c r="P58" s="32" t="s">
        <v>57</v>
      </c>
      <c r="Q58" s="80">
        <f>C12+Q32+Q52</f>
        <v>23.500008867730152</v>
      </c>
      <c r="R58" s="80">
        <f>D12+Q32+R52</f>
        <v>47</v>
      </c>
      <c r="S58" s="80">
        <f>E12+Q32+S52</f>
        <v>23.500008867730152</v>
      </c>
      <c r="T58" s="80">
        <f>F12+Q32+T52</f>
        <v>-23.500008867730152</v>
      </c>
      <c r="U58" s="80">
        <f>G12+Q32+U52</f>
        <v>-47</v>
      </c>
      <c r="V58" s="80">
        <f>H12+Q32+V52</f>
        <v>-23.500008867730152</v>
      </c>
    </row>
    <row r="59" spans="16:22" x14ac:dyDescent="0.25">
      <c r="P59" s="30" t="s">
        <v>58</v>
      </c>
      <c r="Q59" s="80">
        <f>C13+Q33+Q54</f>
        <v>38</v>
      </c>
      <c r="R59" s="80">
        <f>D13+Q33+R54</f>
        <v>38</v>
      </c>
      <c r="S59" s="80">
        <f>E13+Q33+S54</f>
        <v>38</v>
      </c>
      <c r="T59" s="80">
        <f>F13+Q33+T54</f>
        <v>38</v>
      </c>
      <c r="U59" s="80">
        <f>G13+Q33+U54</f>
        <v>38</v>
      </c>
      <c r="V59" s="80">
        <f>H13+Q33+V54</f>
        <v>38</v>
      </c>
    </row>
    <row r="60" spans="16:22" x14ac:dyDescent="0.25">
      <c r="P60" s="30" t="s">
        <v>59</v>
      </c>
      <c r="Q60" s="80">
        <f>C14+Q34+Q53</f>
        <v>40.703188858080935</v>
      </c>
      <c r="R60" s="80">
        <f>D14+Q34+R53</f>
        <v>0</v>
      </c>
      <c r="S60" s="80">
        <f>E14+Q34+S53</f>
        <v>-40.703188858080935</v>
      </c>
      <c r="T60" s="80">
        <f>F14+Q34+T53</f>
        <v>-40.703188858080935</v>
      </c>
      <c r="U60" s="80">
        <f>G14+Q34+U53</f>
        <v>1.1271365785159304E-14</v>
      </c>
      <c r="V60" s="80">
        <f>H14+Q34+V53</f>
        <v>40.703188858080935</v>
      </c>
    </row>
    <row r="61" spans="16:22" x14ac:dyDescent="0.25">
      <c r="P61" s="21" t="s">
        <v>49</v>
      </c>
      <c r="Q61" s="76">
        <f t="shared" ref="Q61:V61" si="18">SQRT(Q58*Q58+Q60*Q60)</f>
        <v>46.999999999999993</v>
      </c>
      <c r="R61" s="76">
        <f t="shared" si="18"/>
        <v>47</v>
      </c>
      <c r="S61" s="76">
        <f t="shared" si="18"/>
        <v>46.999999999999993</v>
      </c>
      <c r="T61" s="76">
        <f t="shared" si="18"/>
        <v>46.999999999999993</v>
      </c>
      <c r="U61" s="76">
        <f t="shared" si="18"/>
        <v>47</v>
      </c>
      <c r="V61" s="76">
        <f t="shared" si="18"/>
        <v>46.999999999999993</v>
      </c>
    </row>
    <row r="62" spans="16:22" x14ac:dyDescent="0.25">
      <c r="P62" s="21" t="s">
        <v>50</v>
      </c>
      <c r="Q62" s="76">
        <f>SQRT((Q61-C4)*(Q61-C4)+Q59*Q59)</f>
        <v>51.662365412357957</v>
      </c>
      <c r="R62" s="76">
        <f>SQRT((R61-C4)*(R61-C4)+R59*R59)</f>
        <v>51.662365412357957</v>
      </c>
      <c r="S62" s="76">
        <f>SQRT((S61-C4)*(S61-C4)+S59*S59)</f>
        <v>51.662365412357957</v>
      </c>
      <c r="T62" s="76">
        <f>SQRT((T61-C4)*(T61-C4)+T59*T59)</f>
        <v>51.662365412357957</v>
      </c>
      <c r="U62" s="76">
        <f>SQRT((U61-C4)*(U61-C4)+U59*U59)</f>
        <v>51.662365412357957</v>
      </c>
      <c r="V62" s="76">
        <f>SQRT((V61-C4)*(V61-C4)+V59*V59)</f>
        <v>51.662365412357957</v>
      </c>
    </row>
    <row r="63" spans="16:22" x14ac:dyDescent="0.25">
      <c r="P63" s="21" t="s">
        <v>51</v>
      </c>
      <c r="Q63" s="76">
        <f>ATAN((Q61-C4)/Q59)</f>
        <v>0.74432538480699417</v>
      </c>
      <c r="R63" s="76">
        <f>ATAN((R61-C4)/R59)</f>
        <v>0.74432538480699417</v>
      </c>
      <c r="S63" s="76">
        <f>ATAN((S61-C4)/S59)</f>
        <v>0.74432538480699417</v>
      </c>
      <c r="T63" s="76">
        <f>ATAN((T61-C4)/T59)</f>
        <v>0.74432538480699417</v>
      </c>
      <c r="U63" s="76">
        <f>ATAN((U61-C4)/U59)</f>
        <v>0.74432538480699417</v>
      </c>
      <c r="V63" s="76">
        <f>ATAN((V61-C4)/V59)</f>
        <v>0.74432538480699417</v>
      </c>
    </row>
    <row r="64" spans="16:22" x14ac:dyDescent="0.25">
      <c r="P64" s="21" t="s">
        <v>52</v>
      </c>
      <c r="Q64" s="76">
        <f>ACOS((C6*C6-C5*C5-Q62*Q62)/(-2*Q62*C5))</f>
        <v>0.82647094198790261</v>
      </c>
      <c r="R64" s="76">
        <f>ACOS((C6*C6-C5*C5-R62*R62)/(-2*R62*C5))</f>
        <v>0.82647094198790261</v>
      </c>
      <c r="S64" s="76">
        <f>ACOS((C6*C6-C5*C5-S62*S62)/(-2*S62*C5))</f>
        <v>0.82647094198790261</v>
      </c>
      <c r="T64" s="76">
        <f>ACOS((C6*C6-C5*C5-T62*T62)/(-2*T62*C5))</f>
        <v>0.82647094198790261</v>
      </c>
      <c r="U64" s="76">
        <f>ACOS((C6*C6-C5*C5-U62*U62)/(-2*U62*C5))</f>
        <v>0.82647094198790261</v>
      </c>
      <c r="V64" s="77">
        <f>ACOS((C6*C6-C5*C5-V62*V62)/(-2*V62*C5))</f>
        <v>0.82647094198790261</v>
      </c>
    </row>
    <row r="65" spans="16:22" x14ac:dyDescent="0.25">
      <c r="P65" s="21" t="s">
        <v>54</v>
      </c>
      <c r="Q65" s="76">
        <f>ACOS((Q62*Q62-C6*C6-C5*C5)/(-2*C5*C6))</f>
        <v>1.5707963267948963</v>
      </c>
      <c r="R65" s="76">
        <f>ACOS((R62*R62-C6*C6-C5*C5)/(-2*C5*C6))</f>
        <v>1.5707963267948963</v>
      </c>
      <c r="S65" s="76">
        <f>ACOS((S62*S62-C6*C6-C5*C5)/(-2*C5*C6))</f>
        <v>1.5707963267948963</v>
      </c>
      <c r="T65" s="76">
        <f>ACOS((T62*T62-C6*C6-C5*C5)/(-2*C5*C6))</f>
        <v>1.5707963267948963</v>
      </c>
      <c r="U65" s="76">
        <f>ACOS((U62*U62-C6*C6-C5*C5)/(-2*C5*C6))</f>
        <v>1.5707963267948963</v>
      </c>
      <c r="V65" s="77">
        <f>ACOS((V62*V62-C6*C6-C5*C5)/(-2*C5*C6))</f>
        <v>1.5707963267948963</v>
      </c>
    </row>
    <row r="66" spans="16:22" x14ac:dyDescent="0.25">
      <c r="P66" s="21" t="s">
        <v>55</v>
      </c>
      <c r="Q66" s="76">
        <f t="shared" ref="Q66:V66" si="19">90-Q65*180/PI()</f>
        <v>0</v>
      </c>
      <c r="R66" s="76">
        <f t="shared" si="19"/>
        <v>0</v>
      </c>
      <c r="S66" s="76">
        <f t="shared" si="19"/>
        <v>0</v>
      </c>
      <c r="T66" s="76">
        <f t="shared" si="19"/>
        <v>0</v>
      </c>
      <c r="U66" s="76">
        <f t="shared" si="19"/>
        <v>0</v>
      </c>
      <c r="V66" s="76">
        <f t="shared" si="19"/>
        <v>0</v>
      </c>
    </row>
    <row r="67" spans="16:22" x14ac:dyDescent="0.25">
      <c r="P67" s="21" t="s">
        <v>53</v>
      </c>
      <c r="Q67" s="76">
        <f t="shared" ref="Q67:V67" si="20">90-(Q63+Q64)*180/PI()</f>
        <v>0</v>
      </c>
      <c r="R67" s="76">
        <f t="shared" si="20"/>
        <v>0</v>
      </c>
      <c r="S67" s="76">
        <f t="shared" si="20"/>
        <v>0</v>
      </c>
      <c r="T67" s="76">
        <f t="shared" si="20"/>
        <v>0</v>
      </c>
      <c r="U67" s="76">
        <f t="shared" si="20"/>
        <v>0</v>
      </c>
      <c r="V67" s="76">
        <f t="shared" si="20"/>
        <v>0</v>
      </c>
    </row>
    <row r="68" spans="16:22" x14ac:dyDescent="0.25">
      <c r="P68" s="22" t="s">
        <v>56</v>
      </c>
      <c r="Q68" s="78">
        <f>90-ATAN2(Q60,Q58)*180/PI()</f>
        <v>59.999987517354441</v>
      </c>
      <c r="R68" s="78">
        <f>90-ATAN2(R60,R58)*180/PI()</f>
        <v>0</v>
      </c>
      <c r="S68" s="78">
        <f>90-ATAN2(S60,S58)*180/PI()</f>
        <v>-59.999987517354413</v>
      </c>
      <c r="T68" s="78">
        <f>90-ATAN2(T60,T58)*180/PI()</f>
        <v>239.99998751735441</v>
      </c>
      <c r="U68" s="78">
        <f t="shared" ref="U68:V68" si="21">90-ATAN2(U60,U58)*180/PI()</f>
        <v>180</v>
      </c>
      <c r="V68" s="78">
        <f t="shared" si="21"/>
        <v>120.00001248264556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autoPict="0">
                <anchor moveWithCells="1" sizeWithCells="1">
                  <from>
                    <xdr:col>17</xdr:col>
                    <xdr:colOff>171450</xdr:colOff>
                    <xdr:row>30</xdr:row>
                    <xdr:rowOff>171450</xdr:rowOff>
                  </from>
                  <to>
                    <xdr:col>17</xdr:col>
                    <xdr:colOff>333375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pinner 6">
              <controlPr defaultSize="0" autoPict="0">
                <anchor moveWithCells="1" sizeWithCells="1">
                  <from>
                    <xdr:col>17</xdr:col>
                    <xdr:colOff>381000</xdr:colOff>
                    <xdr:row>31</xdr:row>
                    <xdr:rowOff>171450</xdr:rowOff>
                  </from>
                  <to>
                    <xdr:col>17</xdr:col>
                    <xdr:colOff>542925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Spinner 7">
              <controlPr defaultSize="0" autoPict="0">
                <anchor moveWithCells="1" sizeWithCells="1">
                  <from>
                    <xdr:col>17</xdr:col>
                    <xdr:colOff>161925</xdr:colOff>
                    <xdr:row>32</xdr:row>
                    <xdr:rowOff>171450</xdr:rowOff>
                  </from>
                  <to>
                    <xdr:col>17</xdr:col>
                    <xdr:colOff>323850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pinner 8">
              <controlPr defaultSize="0" autoPict="0">
                <anchor moveWithCells="1" sizeWithCells="1">
                  <from>
                    <xdr:col>17</xdr:col>
                    <xdr:colOff>381000</xdr:colOff>
                    <xdr:row>34</xdr:row>
                    <xdr:rowOff>171450</xdr:rowOff>
                  </from>
                  <to>
                    <xdr:col>17</xdr:col>
                    <xdr:colOff>542925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Spinner 9">
              <controlPr defaultSize="0" autoPict="0">
                <anchor moveWithCells="1" sizeWithCells="1">
                  <from>
                    <xdr:col>17</xdr:col>
                    <xdr:colOff>142875</xdr:colOff>
                    <xdr:row>35</xdr:row>
                    <xdr:rowOff>171450</xdr:rowOff>
                  </from>
                  <to>
                    <xdr:col>17</xdr:col>
                    <xdr:colOff>304800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Spinner 10">
              <controlPr defaultSize="0" autoPict="0">
                <anchor moveWithCells="1" sizeWithCells="1">
                  <from>
                    <xdr:col>17</xdr:col>
                    <xdr:colOff>390525</xdr:colOff>
                    <xdr:row>36</xdr:row>
                    <xdr:rowOff>152400</xdr:rowOff>
                  </from>
                  <to>
                    <xdr:col>17</xdr:col>
                    <xdr:colOff>552450</xdr:colOff>
                    <xdr:row>38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Study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Liang</dc:creator>
  <cp:lastModifiedBy>Oscar Liang</cp:lastModifiedBy>
  <dcterms:created xsi:type="dcterms:W3CDTF">2012-01-27T10:10:51Z</dcterms:created>
  <dcterms:modified xsi:type="dcterms:W3CDTF">2012-01-31T14:36:55Z</dcterms:modified>
</cp:coreProperties>
</file>