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GitHub/ITR/examples/data/"/>
    </mc:Choice>
  </mc:AlternateContent>
  <xr:revisionPtr revIDLastSave="0" documentId="13_ncr:1_{38150463-209D-4E4D-9916-FAABAEC88302}" xr6:coauthVersionLast="47" xr6:coauthVersionMax="47" xr10:uidLastSave="{00000000-0000-0000-0000-000000000000}"/>
  <bookViews>
    <workbookView xWindow="3840" yWindow="27580" windowWidth="79580" windowHeight="17060" tabRatio="500" xr2:uid="{00000000-000D-0000-FFFF-FFFF00000000}"/>
  </bookViews>
  <sheets>
    <sheet name="Steel EI_per_Fe_Ton" sheetId="1" r:id="rId1"/>
    <sheet name="Steel Fe_tons" sheetId="2" r:id="rId2"/>
    <sheet name="Steel CO2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N21" i="1" l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T21" i="1"/>
  <c r="S21" i="1"/>
  <c r="R21" i="1"/>
  <c r="Q21" i="1"/>
  <c r="P21" i="1"/>
  <c r="O21" i="1"/>
  <c r="N21" i="1"/>
  <c r="M21" i="1"/>
  <c r="L21" i="1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U21" i="1"/>
  <c r="E21" i="3"/>
  <c r="F21" i="3"/>
  <c r="G21" i="3"/>
  <c r="G21" i="2" s="1"/>
  <c r="H21" i="3"/>
  <c r="K21" i="2"/>
  <c r="J21" i="2"/>
  <c r="H21" i="2"/>
  <c r="F21" i="2"/>
  <c r="E21" i="2"/>
  <c r="I21" i="2"/>
  <c r="E21" i="1"/>
  <c r="F21" i="1"/>
  <c r="G21" i="1"/>
  <c r="H21" i="1"/>
  <c r="I21" i="1"/>
  <c r="J21" i="1"/>
  <c r="K21" i="1"/>
  <c r="G20" i="3"/>
  <c r="F20" i="3"/>
  <c r="E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G20" i="2"/>
  <c r="F20" i="2" s="1"/>
  <c r="E20" i="2" s="1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L20" i="2"/>
  <c r="K20" i="2"/>
  <c r="M20" i="2"/>
  <c r="H20" i="2"/>
  <c r="J20" i="2"/>
  <c r="I20" i="2"/>
  <c r="W20" i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V20" i="1"/>
  <c r="L20" i="1"/>
  <c r="M20" i="1" s="1"/>
  <c r="N20" i="1" s="1"/>
  <c r="O20" i="1" s="1"/>
  <c r="P20" i="1" s="1"/>
  <c r="Q20" i="1" s="1"/>
  <c r="R20" i="1" s="1"/>
  <c r="S20" i="1" s="1"/>
  <c r="T20" i="1" s="1"/>
  <c r="U20" i="1" s="1"/>
  <c r="K20" i="1"/>
  <c r="E20" i="1"/>
  <c r="F20" i="1"/>
  <c r="G20" i="1"/>
  <c r="J20" i="1"/>
  <c r="I20" i="1"/>
  <c r="H20" i="1"/>
  <c r="J20" i="3"/>
  <c r="I20" i="3"/>
  <c r="H20" i="3"/>
  <c r="H3" i="1"/>
  <c r="G3" i="1"/>
  <c r="F3" i="1"/>
  <c r="H3" i="3"/>
  <c r="G3" i="3"/>
  <c r="F3" i="3"/>
  <c r="K27" i="3"/>
  <c r="J27" i="3"/>
  <c r="I27" i="3"/>
  <c r="H27" i="3"/>
  <c r="G27" i="3"/>
  <c r="F27" i="3"/>
  <c r="E27" i="3"/>
  <c r="U25" i="3"/>
  <c r="K25" i="3"/>
  <c r="J25" i="3"/>
  <c r="I25" i="3"/>
  <c r="H25" i="3"/>
  <c r="G25" i="3"/>
  <c r="U23" i="3"/>
  <c r="AE19" i="3"/>
  <c r="U19" i="3"/>
  <c r="K19" i="3"/>
  <c r="J17" i="3"/>
  <c r="U16" i="3"/>
  <c r="H8" i="3"/>
  <c r="U5" i="3"/>
  <c r="H2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H19" i="2"/>
  <c r="G19" i="2"/>
  <c r="F19" i="2" s="1"/>
  <c r="E19" i="2" s="1"/>
  <c r="K17" i="2"/>
  <c r="K16" i="2"/>
  <c r="J16" i="2"/>
  <c r="I16" i="2"/>
  <c r="H16" i="2"/>
  <c r="J8" i="2"/>
  <c r="I8" i="2"/>
  <c r="I8" i="3" s="1"/>
  <c r="G8" i="2"/>
  <c r="F8" i="2"/>
  <c r="E8" i="2" s="1"/>
  <c r="I5" i="2"/>
  <c r="H5" i="2" s="1"/>
  <c r="G5" i="2" s="1"/>
  <c r="F5" i="2" s="1"/>
  <c r="E5" i="2" s="1"/>
  <c r="I4" i="2"/>
  <c r="H4" i="2" s="1"/>
  <c r="G4" i="2"/>
  <c r="F4" i="2" s="1"/>
  <c r="E4" i="2"/>
  <c r="E3" i="2"/>
  <c r="G2" i="2"/>
  <c r="F2" i="2"/>
  <c r="E2" i="2" s="1"/>
  <c r="F1" i="2"/>
  <c r="G1" i="2" s="1"/>
  <c r="H1" i="2" s="1"/>
  <c r="I1" i="2" s="1"/>
  <c r="J1" i="2" s="1"/>
  <c r="K1" i="2" s="1"/>
  <c r="L1" i="2" s="1"/>
  <c r="K27" i="1"/>
  <c r="J27" i="1"/>
  <c r="I27" i="1"/>
  <c r="H27" i="1"/>
  <c r="G27" i="1"/>
  <c r="F27" i="1"/>
  <c r="E27" i="1"/>
  <c r="U25" i="1"/>
  <c r="F25" i="1"/>
  <c r="F25" i="3" s="1"/>
  <c r="K23" i="1"/>
  <c r="J23" i="1"/>
  <c r="I23" i="1"/>
  <c r="H23" i="1"/>
  <c r="G23" i="1"/>
  <c r="F23" i="1"/>
  <c r="E23" i="1"/>
  <c r="J19" i="1"/>
  <c r="I19" i="1"/>
  <c r="H19" i="1"/>
  <c r="U17" i="1"/>
  <c r="E17" i="1"/>
  <c r="G16" i="1"/>
  <c r="G8" i="1"/>
  <c r="G8" i="3" s="1"/>
  <c r="L5" i="1"/>
  <c r="K5" i="1"/>
  <c r="J5" i="1"/>
  <c r="I5" i="1"/>
  <c r="H5" i="1"/>
  <c r="J4" i="1"/>
  <c r="H2" i="1"/>
  <c r="G2" i="1"/>
  <c r="G2" i="3" s="1"/>
  <c r="F2" i="1"/>
  <c r="F2" i="3" s="1"/>
  <c r="E2" i="1"/>
  <c r="E2" i="3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M1" i="2" l="1"/>
  <c r="L23" i="2"/>
  <c r="P17" i="1"/>
  <c r="Q25" i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T17" i="1"/>
  <c r="S17" i="1"/>
  <c r="R17" i="1"/>
  <c r="Q17" i="1"/>
  <c r="S25" i="1"/>
  <c r="O17" i="1"/>
  <c r="M17" i="1"/>
  <c r="M17" i="3" s="1"/>
  <c r="R25" i="1"/>
  <c r="N17" i="1"/>
  <c r="P25" i="1"/>
  <c r="N25" i="1"/>
  <c r="L25" i="1"/>
  <c r="H16" i="3"/>
  <c r="G16" i="2"/>
  <c r="F16" i="2" s="1"/>
  <c r="E16" i="2" s="1"/>
  <c r="I5" i="3"/>
  <c r="X27" i="1"/>
  <c r="AM27" i="1"/>
  <c r="S27" i="1"/>
  <c r="AK27" i="1"/>
  <c r="Q27" i="1"/>
  <c r="AI27" i="1"/>
  <c r="O27" i="1"/>
  <c r="AH27" i="1"/>
  <c r="N27" i="1"/>
  <c r="AG27" i="1"/>
  <c r="T25" i="1"/>
  <c r="O25" i="1"/>
  <c r="AG25" i="1"/>
  <c r="M25" i="1"/>
  <c r="AE25" i="1"/>
  <c r="AD25" i="1"/>
  <c r="AC25" i="1"/>
  <c r="AB25" i="1"/>
  <c r="P27" i="1"/>
  <c r="X25" i="1"/>
  <c r="U27" i="1"/>
  <c r="M27" i="1" s="1"/>
  <c r="Y25" i="1"/>
  <c r="V27" i="1"/>
  <c r="AF17" i="1"/>
  <c r="L17" i="1"/>
  <c r="L17" i="3" s="1"/>
  <c r="M17" i="2"/>
  <c r="L17" i="2"/>
  <c r="J17" i="2"/>
  <c r="I17" i="2" s="1"/>
  <c r="V17" i="1"/>
  <c r="AA25" i="1"/>
  <c r="AC27" i="1"/>
  <c r="G5" i="1"/>
  <c r="H5" i="3"/>
  <c r="AF25" i="1"/>
  <c r="I4" i="1"/>
  <c r="AF4" i="1"/>
  <c r="X17" i="1"/>
  <c r="AH25" i="1"/>
  <c r="AJ27" i="1"/>
  <c r="U3" i="3"/>
  <c r="U23" i="1"/>
  <c r="T23" i="1"/>
  <c r="S23" i="1"/>
  <c r="AJ25" i="1"/>
  <c r="AL27" i="1"/>
  <c r="L4" i="1"/>
  <c r="AD17" i="1"/>
  <c r="AL25" i="1"/>
  <c r="AN4" i="1"/>
  <c r="T4" i="1"/>
  <c r="AM4" i="1"/>
  <c r="S4" i="1"/>
  <c r="AL4" i="1"/>
  <c r="R4" i="1"/>
  <c r="M4" i="1"/>
  <c r="AJ4" i="1"/>
  <c r="F16" i="1"/>
  <c r="F8" i="1"/>
  <c r="E25" i="1"/>
  <c r="E25" i="3" s="1"/>
  <c r="M16" i="2"/>
  <c r="L16" i="2" s="1"/>
  <c r="M8" i="2"/>
  <c r="K8" i="2" s="1"/>
  <c r="E3" i="1" l="1"/>
  <c r="E3" i="3" s="1"/>
  <c r="F16" i="3"/>
  <c r="E16" i="1"/>
  <c r="E16" i="3" s="1"/>
  <c r="Y27" i="1"/>
  <c r="AH8" i="1"/>
  <c r="N8" i="1"/>
  <c r="AE8" i="1"/>
  <c r="K8" i="1"/>
  <c r="K8" i="3" s="1"/>
  <c r="AD8" i="1"/>
  <c r="AC8" i="1"/>
  <c r="R8" i="1"/>
  <c r="AA8" i="1"/>
  <c r="W4" i="1"/>
  <c r="T8" i="1"/>
  <c r="Q8" i="1"/>
  <c r="AC4" i="1"/>
  <c r="AN8" i="1"/>
  <c r="P8" i="1"/>
  <c r="O8" i="1"/>
  <c r="AM8" i="1"/>
  <c r="AL8" i="1"/>
  <c r="M8" i="1"/>
  <c r="M8" i="3" s="1"/>
  <c r="Y4" i="1"/>
  <c r="V4" i="1"/>
  <c r="V8" i="1"/>
  <c r="O4" i="1"/>
  <c r="AK8" i="1"/>
  <c r="L8" i="1"/>
  <c r="X8" i="1"/>
  <c r="AJ8" i="1"/>
  <c r="AD4" i="1"/>
  <c r="AB8" i="1"/>
  <c r="AH17" i="1"/>
  <c r="AI8" i="1"/>
  <c r="AA4" i="1"/>
  <c r="Y8" i="1"/>
  <c r="AG8" i="1"/>
  <c r="AB4" i="1"/>
  <c r="Z4" i="1"/>
  <c r="Z8" i="1"/>
  <c r="U4" i="1"/>
  <c r="AF8" i="1"/>
  <c r="Q4" i="1"/>
  <c r="AN17" i="1"/>
  <c r="X4" i="1"/>
  <c r="AM17" i="1"/>
  <c r="AL17" i="1"/>
  <c r="W8" i="1"/>
  <c r="AK17" i="1"/>
  <c r="AJ17" i="1"/>
  <c r="AI17" i="1"/>
  <c r="U8" i="1"/>
  <c r="P4" i="1"/>
  <c r="AG17" i="1"/>
  <c r="S8" i="1"/>
  <c r="AK4" i="1"/>
  <c r="N4" i="1"/>
  <c r="AI25" i="1"/>
  <c r="AA27" i="1"/>
  <c r="I17" i="3"/>
  <c r="H17" i="2"/>
  <c r="AB27" i="1"/>
  <c r="L8" i="2"/>
  <c r="AE23" i="1"/>
  <c r="Z23" i="1"/>
  <c r="X23" i="1"/>
  <c r="AN23" i="1"/>
  <c r="AM23" i="1"/>
  <c r="AL23" i="1"/>
  <c r="AK23" i="1"/>
  <c r="AJ23" i="1"/>
  <c r="AI23" i="1"/>
  <c r="Q23" i="1"/>
  <c r="AH23" i="1"/>
  <c r="AG23" i="1"/>
  <c r="AF23" i="1"/>
  <c r="AD23" i="1"/>
  <c r="AC23" i="1"/>
  <c r="AB23" i="1"/>
  <c r="AA23" i="1"/>
  <c r="N23" i="1"/>
  <c r="Y23" i="1"/>
  <c r="W23" i="1"/>
  <c r="V23" i="1"/>
  <c r="R23" i="1"/>
  <c r="P23" i="1"/>
  <c r="O23" i="1"/>
  <c r="M23" i="1"/>
  <c r="T27" i="1"/>
  <c r="M23" i="2"/>
  <c r="M2" i="2"/>
  <c r="J2" i="2" s="1"/>
  <c r="M25" i="2"/>
  <c r="L25" i="2" s="1"/>
  <c r="L25" i="3" s="1"/>
  <c r="M19" i="2"/>
  <c r="L19" i="2" s="1"/>
  <c r="M5" i="2"/>
  <c r="M3" i="2"/>
  <c r="J3" i="2" s="1"/>
  <c r="M4" i="2"/>
  <c r="N1" i="2"/>
  <c r="I4" i="3"/>
  <c r="H4" i="1"/>
  <c r="W25" i="1"/>
  <c r="AD27" i="1"/>
  <c r="AN27" i="1"/>
  <c r="AK25" i="1"/>
  <c r="AE4" i="1"/>
  <c r="Z17" i="1"/>
  <c r="AM25" i="1"/>
  <c r="AH4" i="1"/>
  <c r="AA17" i="1"/>
  <c r="L27" i="1"/>
  <c r="M4" i="3"/>
  <c r="F8" i="3"/>
  <c r="E8" i="1"/>
  <c r="E8" i="3" s="1"/>
  <c r="W17" i="1"/>
  <c r="Y17" i="1"/>
  <c r="AN25" i="1"/>
  <c r="AG4" i="1"/>
  <c r="L23" i="1"/>
  <c r="L23" i="3" s="1"/>
  <c r="K4" i="1"/>
  <c r="F5" i="1"/>
  <c r="G5" i="3"/>
  <c r="AB17" i="1"/>
  <c r="R27" i="1"/>
  <c r="AF27" i="1"/>
  <c r="G16" i="3"/>
  <c r="AI4" i="1"/>
  <c r="AE27" i="1"/>
  <c r="Z27" i="1"/>
  <c r="W27" i="1"/>
  <c r="Z25" i="1"/>
  <c r="AE17" i="1"/>
  <c r="AC17" i="1"/>
  <c r="V25" i="1"/>
  <c r="L2" i="2" l="1"/>
  <c r="K2" i="2"/>
  <c r="I2" i="2"/>
  <c r="K4" i="3"/>
  <c r="N4" i="3"/>
  <c r="N23" i="3"/>
  <c r="H17" i="3"/>
  <c r="G17" i="2"/>
  <c r="F5" i="3"/>
  <c r="E5" i="1"/>
  <c r="E5" i="3" s="1"/>
  <c r="L4" i="2"/>
  <c r="L4" i="3" s="1"/>
  <c r="K4" i="2"/>
  <c r="M23" i="3"/>
  <c r="L3" i="2"/>
  <c r="K3" i="2"/>
  <c r="I3" i="2"/>
  <c r="M25" i="3"/>
  <c r="H4" i="3"/>
  <c r="G4" i="1"/>
  <c r="N23" i="2"/>
  <c r="N2" i="2"/>
  <c r="N4" i="2"/>
  <c r="N25" i="2"/>
  <c r="N25" i="3" s="1"/>
  <c r="N19" i="2"/>
  <c r="O1" i="2"/>
  <c r="N3" i="2"/>
  <c r="N5" i="2"/>
  <c r="N17" i="2"/>
  <c r="N17" i="3" s="1"/>
  <c r="N8" i="2"/>
  <c r="N8" i="3" s="1"/>
  <c r="N16" i="2"/>
  <c r="L8" i="3"/>
  <c r="O23" i="2" l="1"/>
  <c r="O23" i="3" s="1"/>
  <c r="O2" i="2"/>
  <c r="O25" i="2"/>
  <c r="O25" i="3" s="1"/>
  <c r="O19" i="2"/>
  <c r="O5" i="2"/>
  <c r="O3" i="2"/>
  <c r="O4" i="2"/>
  <c r="O4" i="3" s="1"/>
  <c r="P1" i="2"/>
  <c r="O16" i="2"/>
  <c r="O8" i="2"/>
  <c r="O8" i="3" s="1"/>
  <c r="O17" i="2"/>
  <c r="O17" i="3" s="1"/>
  <c r="G4" i="3"/>
  <c r="F4" i="1"/>
  <c r="G17" i="3"/>
  <c r="F17" i="2"/>
  <c r="F17" i="3" l="1"/>
  <c r="E17" i="2"/>
  <c r="E17" i="3" s="1"/>
  <c r="F4" i="3"/>
  <c r="E4" i="1"/>
  <c r="E4" i="3" s="1"/>
  <c r="P23" i="2"/>
  <c r="P23" i="3" s="1"/>
  <c r="P2" i="2"/>
  <c r="P4" i="2"/>
  <c r="P4" i="3" s="1"/>
  <c r="P25" i="2"/>
  <c r="P25" i="3" s="1"/>
  <c r="P19" i="2"/>
  <c r="P5" i="2"/>
  <c r="Q1" i="2"/>
  <c r="P8" i="2"/>
  <c r="P8" i="3" s="1"/>
  <c r="P3" i="2"/>
  <c r="P17" i="2"/>
  <c r="P17" i="3" s="1"/>
  <c r="P16" i="2"/>
  <c r="Q23" i="2" l="1"/>
  <c r="Q23" i="3" s="1"/>
  <c r="Q2" i="2"/>
  <c r="Q3" i="2"/>
  <c r="Q5" i="2"/>
  <c r="R1" i="2"/>
  <c r="Q25" i="2"/>
  <c r="Q25" i="3" s="1"/>
  <c r="Q4" i="2"/>
  <c r="Q4" i="3" s="1"/>
  <c r="Q19" i="2"/>
  <c r="Q16" i="2"/>
  <c r="Q8" i="2"/>
  <c r="Q8" i="3" s="1"/>
  <c r="Q17" i="2"/>
  <c r="Q17" i="3" s="1"/>
  <c r="R3" i="2" l="1"/>
  <c r="R25" i="2"/>
  <c r="R25" i="3" s="1"/>
  <c r="R19" i="2"/>
  <c r="R5" i="2"/>
  <c r="S1" i="2"/>
  <c r="R2" i="2"/>
  <c r="R4" i="2"/>
  <c r="R4" i="3" s="1"/>
  <c r="R23" i="2"/>
  <c r="R23" i="3" s="1"/>
  <c r="R8" i="2"/>
  <c r="R8" i="3" s="1"/>
  <c r="R17" i="2"/>
  <c r="R17" i="3" s="1"/>
  <c r="R16" i="2"/>
  <c r="S3" i="2" l="1"/>
  <c r="S25" i="2"/>
  <c r="S25" i="3" s="1"/>
  <c r="S19" i="2"/>
  <c r="T1" i="2"/>
  <c r="S23" i="2"/>
  <c r="S23" i="3" s="1"/>
  <c r="S2" i="2"/>
  <c r="S4" i="2"/>
  <c r="S4" i="3" s="1"/>
  <c r="S16" i="2"/>
  <c r="S5" i="2"/>
  <c r="S8" i="2"/>
  <c r="S8" i="3" s="1"/>
  <c r="S17" i="2"/>
  <c r="S17" i="3" s="1"/>
  <c r="T3" i="2" l="1"/>
  <c r="T5" i="2"/>
  <c r="T23" i="2"/>
  <c r="T23" i="3" s="1"/>
  <c r="T2" i="2"/>
  <c r="T25" i="2"/>
  <c r="T25" i="3" s="1"/>
  <c r="T4" i="2"/>
  <c r="T4" i="3" s="1"/>
  <c r="T19" i="2"/>
  <c r="U1" i="2"/>
  <c r="T8" i="2"/>
  <c r="T8" i="3" s="1"/>
  <c r="T16" i="2"/>
  <c r="T17" i="2"/>
  <c r="T17" i="3" s="1"/>
  <c r="U3" i="2" l="1"/>
  <c r="U4" i="2"/>
  <c r="V1" i="2"/>
  <c r="U23" i="2"/>
  <c r="U2" i="2"/>
  <c r="U25" i="2"/>
  <c r="U19" i="2"/>
  <c r="U5" i="2"/>
  <c r="U17" i="2"/>
  <c r="U16" i="2"/>
  <c r="U8" i="2"/>
  <c r="V5" i="2" l="1"/>
  <c r="U5" i="1"/>
  <c r="V19" i="2"/>
  <c r="U19" i="1"/>
  <c r="W8" i="2"/>
  <c r="W8" i="3" s="1"/>
  <c r="V8" i="2"/>
  <c r="V8" i="3" s="1"/>
  <c r="U8" i="3"/>
  <c r="W16" i="2"/>
  <c r="V16" i="2"/>
  <c r="U16" i="1"/>
  <c r="W17" i="2"/>
  <c r="W17" i="3" s="1"/>
  <c r="V17" i="2"/>
  <c r="V17" i="3" s="1"/>
  <c r="U17" i="3"/>
  <c r="W25" i="2"/>
  <c r="W25" i="3" s="1"/>
  <c r="V25" i="2"/>
  <c r="V25" i="3" s="1"/>
  <c r="W2" i="2"/>
  <c r="V2" i="2"/>
  <c r="U2" i="1"/>
  <c r="V23" i="2"/>
  <c r="V23" i="3" s="1"/>
  <c r="W1" i="2"/>
  <c r="W4" i="2"/>
  <c r="W4" i="3" s="1"/>
  <c r="V4" i="2"/>
  <c r="V4" i="3" s="1"/>
  <c r="W3" i="2"/>
  <c r="V3" i="2"/>
  <c r="U3" i="1"/>
  <c r="AF2" i="1" l="1"/>
  <c r="AE2" i="1"/>
  <c r="AD2" i="1"/>
  <c r="AM2" i="1"/>
  <c r="AL2" i="1"/>
  <c r="AJ2" i="1"/>
  <c r="AA2" i="1"/>
  <c r="AK2" i="1"/>
  <c r="AH2" i="1"/>
  <c r="AI2" i="1"/>
  <c r="AG2" i="1"/>
  <c r="AC2" i="1"/>
  <c r="AB2" i="1"/>
  <c r="Z2" i="1"/>
  <c r="X2" i="1"/>
  <c r="Q2" i="1"/>
  <c r="Q2" i="3" s="1"/>
  <c r="Y2" i="1"/>
  <c r="W2" i="1"/>
  <c r="W2" i="3" s="1"/>
  <c r="T2" i="1"/>
  <c r="T2" i="3" s="1"/>
  <c r="V2" i="1"/>
  <c r="V2" i="3" s="1"/>
  <c r="S2" i="1"/>
  <c r="S2" i="3" s="1"/>
  <c r="R2" i="1"/>
  <c r="R2" i="3" s="1"/>
  <c r="AN2" i="1"/>
  <c r="N2" i="1"/>
  <c r="N2" i="3" s="1"/>
  <c r="I2" i="1"/>
  <c r="I2" i="3" s="1"/>
  <c r="O2" i="1"/>
  <c r="O2" i="3" s="1"/>
  <c r="K2" i="1"/>
  <c r="K2" i="3" s="1"/>
  <c r="J2" i="1"/>
  <c r="L2" i="1"/>
  <c r="L2" i="3" s="1"/>
  <c r="M2" i="1"/>
  <c r="M2" i="3" s="1"/>
  <c r="J2" i="3" s="1"/>
  <c r="P2" i="1"/>
  <c r="P2" i="3" s="1"/>
  <c r="V16" i="1"/>
  <c r="V16" i="3" s="1"/>
  <c r="AM16" i="1"/>
  <c r="S16" i="1"/>
  <c r="S16" i="3" s="1"/>
  <c r="AL16" i="1"/>
  <c r="R16" i="1"/>
  <c r="R16" i="3" s="1"/>
  <c r="AK16" i="1"/>
  <c r="Q16" i="1"/>
  <c r="Q16" i="3" s="1"/>
  <c r="AH16" i="1"/>
  <c r="AE16" i="1"/>
  <c r="AG16" i="1"/>
  <c r="AF16" i="1"/>
  <c r="AD16" i="1"/>
  <c r="AC16" i="1"/>
  <c r="X16" i="1"/>
  <c r="AB16" i="1"/>
  <c r="AA16" i="1"/>
  <c r="O16" i="1"/>
  <c r="O16" i="3" s="1"/>
  <c r="Z16" i="1"/>
  <c r="Y16" i="1"/>
  <c r="AJ16" i="1"/>
  <c r="W16" i="1"/>
  <c r="W16" i="3" s="1"/>
  <c r="T16" i="1"/>
  <c r="T16" i="3" s="1"/>
  <c r="P16" i="1"/>
  <c r="P16" i="3" s="1"/>
  <c r="N16" i="1"/>
  <c r="N16" i="3" s="1"/>
  <c r="L16" i="1"/>
  <c r="L16" i="3" s="1"/>
  <c r="AN16" i="1"/>
  <c r="M16" i="1"/>
  <c r="M16" i="3" s="1"/>
  <c r="AI16" i="1"/>
  <c r="X19" i="1"/>
  <c r="W19" i="1"/>
  <c r="V19" i="1"/>
  <c r="V19" i="3" s="1"/>
  <c r="AC19" i="1"/>
  <c r="Z19" i="1"/>
  <c r="AD19" i="1"/>
  <c r="AB19" i="1"/>
  <c r="AA19" i="1"/>
  <c r="Y19" i="1"/>
  <c r="R19" i="1"/>
  <c r="R19" i="3" s="1"/>
  <c r="L19" i="1"/>
  <c r="L19" i="3" s="1"/>
  <c r="M19" i="1"/>
  <c r="M19" i="3" s="1"/>
  <c r="P19" i="1"/>
  <c r="P19" i="3" s="1"/>
  <c r="S19" i="1"/>
  <c r="S19" i="3" s="1"/>
  <c r="Q19" i="1"/>
  <c r="Q19" i="3" s="1"/>
  <c r="N19" i="1"/>
  <c r="N19" i="3" s="1"/>
  <c r="O19" i="1"/>
  <c r="O19" i="3" s="1"/>
  <c r="T19" i="1"/>
  <c r="T19" i="3" s="1"/>
  <c r="AA5" i="1"/>
  <c r="X5" i="1"/>
  <c r="W5" i="1"/>
  <c r="W5" i="3" s="1"/>
  <c r="V5" i="1"/>
  <c r="V5" i="3" s="1"/>
  <c r="AB5" i="1"/>
  <c r="AG5" i="1"/>
  <c r="Z5" i="1"/>
  <c r="Y5" i="1"/>
  <c r="AK5" i="1"/>
  <c r="AE5" i="1"/>
  <c r="AM5" i="1"/>
  <c r="AJ5" i="1"/>
  <c r="AD5" i="1"/>
  <c r="AI5" i="1"/>
  <c r="AN5" i="1"/>
  <c r="AH5" i="1"/>
  <c r="AL5" i="1"/>
  <c r="AF5" i="1"/>
  <c r="AC5" i="1"/>
  <c r="O5" i="1"/>
  <c r="O5" i="3" s="1"/>
  <c r="R5" i="1"/>
  <c r="R5" i="3" s="1"/>
  <c r="S5" i="1"/>
  <c r="S5" i="3" s="1"/>
  <c r="Q5" i="1"/>
  <c r="Q5" i="3" s="1"/>
  <c r="N5" i="1"/>
  <c r="N5" i="3" s="1"/>
  <c r="P5" i="1"/>
  <c r="P5" i="3" s="1"/>
  <c r="T5" i="1"/>
  <c r="T5" i="3" s="1"/>
  <c r="M5" i="1"/>
  <c r="M5" i="3" s="1"/>
  <c r="AJ3" i="1"/>
  <c r="AI3" i="1"/>
  <c r="AH3" i="1"/>
  <c r="Z3" i="1"/>
  <c r="AN3" i="1"/>
  <c r="Y3" i="1"/>
  <c r="AM3" i="1"/>
  <c r="AA3" i="1"/>
  <c r="X3" i="1"/>
  <c r="W3" i="1"/>
  <c r="W3" i="3" s="1"/>
  <c r="V3" i="1"/>
  <c r="V3" i="3" s="1"/>
  <c r="AC3" i="1"/>
  <c r="AL3" i="1"/>
  <c r="AD3" i="1"/>
  <c r="AK3" i="1"/>
  <c r="AF3" i="1"/>
  <c r="AE3" i="1"/>
  <c r="AG3" i="1"/>
  <c r="AB3" i="1"/>
  <c r="T3" i="1"/>
  <c r="T3" i="3" s="1"/>
  <c r="J3" i="1"/>
  <c r="Q3" i="1"/>
  <c r="Q3" i="3" s="1"/>
  <c r="O3" i="1"/>
  <c r="O3" i="3" s="1"/>
  <c r="L3" i="1"/>
  <c r="L3" i="3" s="1"/>
  <c r="K3" i="1"/>
  <c r="K3" i="3" s="1"/>
  <c r="I3" i="1"/>
  <c r="I3" i="3" s="1"/>
  <c r="S3" i="1"/>
  <c r="S3" i="3" s="1"/>
  <c r="N3" i="1"/>
  <c r="N3" i="3" s="1"/>
  <c r="R3" i="1"/>
  <c r="R3" i="3" s="1"/>
  <c r="M3" i="1"/>
  <c r="M3" i="3" s="1"/>
  <c r="J3" i="3" s="1"/>
  <c r="P3" i="1"/>
  <c r="P3" i="3" s="1"/>
  <c r="X1" i="2"/>
  <c r="W23" i="2"/>
  <c r="W23" i="3" s="1"/>
  <c r="W19" i="2"/>
  <c r="W5" i="2"/>
  <c r="X23" i="2" l="1"/>
  <c r="X23" i="3" s="1"/>
  <c r="Y1" i="2"/>
  <c r="X3" i="2"/>
  <c r="X3" i="3" s="1"/>
  <c r="X19" i="2"/>
  <c r="X17" i="2"/>
  <c r="X17" i="3" s="1"/>
  <c r="X25" i="2"/>
  <c r="X25" i="3" s="1"/>
  <c r="X5" i="2"/>
  <c r="X5" i="3" s="1"/>
  <c r="X8" i="2"/>
  <c r="X8" i="3" s="1"/>
  <c r="X4" i="2"/>
  <c r="X4" i="3" s="1"/>
  <c r="X2" i="2"/>
  <c r="X2" i="3" s="1"/>
  <c r="X16" i="2"/>
  <c r="X16" i="3" s="1"/>
  <c r="X19" i="3"/>
  <c r="W19" i="3"/>
  <c r="Y23" i="2" l="1"/>
  <c r="Y23" i="3" s="1"/>
  <c r="Z1" i="2"/>
  <c r="Y2" i="2"/>
  <c r="Y2" i="3" s="1"/>
  <c r="Y25" i="2"/>
  <c r="Y25" i="3" s="1"/>
  <c r="Y16" i="2"/>
  <c r="Y16" i="3" s="1"/>
  <c r="Y8" i="2"/>
  <c r="Y8" i="3" s="1"/>
  <c r="Y4" i="2"/>
  <c r="Y4" i="3" s="1"/>
  <c r="Y19" i="2"/>
  <c r="Y19" i="3" s="1"/>
  <c r="Y3" i="2"/>
  <c r="Y3" i="3" s="1"/>
  <c r="Y5" i="2"/>
  <c r="Y5" i="3" s="1"/>
  <c r="Y17" i="2"/>
  <c r="Y17" i="3" s="1"/>
  <c r="Z23" i="2" l="1"/>
  <c r="Z23" i="3" s="1"/>
  <c r="AA1" i="2"/>
  <c r="Z25" i="2"/>
  <c r="Z25" i="3" s="1"/>
  <c r="Z4" i="2"/>
  <c r="Z4" i="3" s="1"/>
  <c r="Z2" i="2"/>
  <c r="Z2" i="3" s="1"/>
  <c r="Z19" i="2"/>
  <c r="Z19" i="3" s="1"/>
  <c r="Z8" i="2"/>
  <c r="Z8" i="3" s="1"/>
  <c r="Z16" i="2"/>
  <c r="Z16" i="3" s="1"/>
  <c r="Z5" i="2"/>
  <c r="Z5" i="3" s="1"/>
  <c r="Z17" i="2"/>
  <c r="Z17" i="3" s="1"/>
  <c r="Z3" i="2"/>
  <c r="Z3" i="3" s="1"/>
  <c r="AA23" i="2" l="1"/>
  <c r="AA23" i="3" s="1"/>
  <c r="AB1" i="2"/>
  <c r="AA3" i="2"/>
  <c r="AA3" i="3" s="1"/>
  <c r="AA19" i="2"/>
  <c r="AA19" i="3" s="1"/>
  <c r="AA2" i="2"/>
  <c r="AA2" i="3" s="1"/>
  <c r="AA25" i="2"/>
  <c r="AA25" i="3" s="1"/>
  <c r="AA16" i="2"/>
  <c r="AA16" i="3" s="1"/>
  <c r="AA17" i="2"/>
  <c r="AA17" i="3" s="1"/>
  <c r="AA5" i="2"/>
  <c r="AA5" i="3" s="1"/>
  <c r="AA8" i="2"/>
  <c r="AA8" i="3" s="1"/>
  <c r="AA4" i="2"/>
  <c r="AA4" i="3" s="1"/>
  <c r="AC1" i="2" l="1"/>
  <c r="AB23" i="2"/>
  <c r="AB23" i="3" s="1"/>
  <c r="AB25" i="2"/>
  <c r="AB25" i="3" s="1"/>
  <c r="AB2" i="2"/>
  <c r="AB2" i="3" s="1"/>
  <c r="AB17" i="2"/>
  <c r="AB17" i="3" s="1"/>
  <c r="AB8" i="2"/>
  <c r="AB8" i="3" s="1"/>
  <c r="AB19" i="2"/>
  <c r="AB19" i="3" s="1"/>
  <c r="AB16" i="2"/>
  <c r="AB16" i="3" s="1"/>
  <c r="AB4" i="2"/>
  <c r="AB4" i="3" s="1"/>
  <c r="AB5" i="2"/>
  <c r="AB5" i="3" s="1"/>
  <c r="AB3" i="2"/>
  <c r="AB3" i="3" s="1"/>
  <c r="AD1" i="2" l="1"/>
  <c r="AC23" i="2"/>
  <c r="AC23" i="3" s="1"/>
  <c r="AC25" i="2"/>
  <c r="AC25" i="3" s="1"/>
  <c r="AC2" i="2"/>
  <c r="AC2" i="3" s="1"/>
  <c r="AC8" i="2"/>
  <c r="AC8" i="3" s="1"/>
  <c r="AC3" i="2"/>
  <c r="AC3" i="3" s="1"/>
  <c r="AC5" i="2"/>
  <c r="AC5" i="3" s="1"/>
  <c r="AC17" i="2"/>
  <c r="AC17" i="3" s="1"/>
  <c r="AC16" i="2"/>
  <c r="AC16" i="3" s="1"/>
  <c r="AC4" i="2"/>
  <c r="AC4" i="3" s="1"/>
  <c r="AC19" i="2"/>
  <c r="AC19" i="3" s="1"/>
  <c r="AE1" i="2" l="1"/>
  <c r="AD23" i="2"/>
  <c r="AD23" i="3" s="1"/>
  <c r="AD2" i="2"/>
  <c r="AD2" i="3" s="1"/>
  <c r="AD8" i="2"/>
  <c r="AD8" i="3" s="1"/>
  <c r="AD16" i="2"/>
  <c r="AD16" i="3" s="1"/>
  <c r="AD4" i="2"/>
  <c r="AD4" i="3" s="1"/>
  <c r="AD5" i="2"/>
  <c r="AD5" i="3" s="1"/>
  <c r="AD25" i="2"/>
  <c r="AD25" i="3" s="1"/>
  <c r="AD19" i="2"/>
  <c r="AD19" i="3" s="1"/>
  <c r="AD17" i="2"/>
  <c r="AD17" i="3" s="1"/>
  <c r="AD3" i="2"/>
  <c r="AD3" i="3" s="1"/>
  <c r="AF1" i="2" l="1"/>
  <c r="AE23" i="2"/>
  <c r="AE23" i="3" s="1"/>
  <c r="AE5" i="2"/>
  <c r="AE5" i="3" s="1"/>
  <c r="AE3" i="2"/>
  <c r="AE3" i="3" s="1"/>
  <c r="AE2" i="2"/>
  <c r="AE2" i="3" s="1"/>
  <c r="AE17" i="2"/>
  <c r="AE17" i="3" s="1"/>
  <c r="AE8" i="2"/>
  <c r="AE8" i="3" s="1"/>
  <c r="AE19" i="2"/>
  <c r="AE19" i="1" s="1"/>
  <c r="AE16" i="2"/>
  <c r="AE16" i="3" s="1"/>
  <c r="AE25" i="2"/>
  <c r="AE25" i="3" s="1"/>
  <c r="AE4" i="2"/>
  <c r="AE4" i="3" s="1"/>
  <c r="AN19" i="1" l="1"/>
  <c r="AK19" i="1"/>
  <c r="AJ19" i="1"/>
  <c r="AI19" i="1"/>
  <c r="AM19" i="1"/>
  <c r="AL19" i="1"/>
  <c r="AH19" i="1"/>
  <c r="AG19" i="1"/>
  <c r="AF19" i="1"/>
  <c r="AG1" i="2"/>
  <c r="AF23" i="2"/>
  <c r="AF23" i="3" s="1"/>
  <c r="AF2" i="2"/>
  <c r="AF2" i="3" s="1"/>
  <c r="AF17" i="2"/>
  <c r="AF17" i="3" s="1"/>
  <c r="AF19" i="2"/>
  <c r="AF3" i="2"/>
  <c r="AF3" i="3" s="1"/>
  <c r="AF4" i="2"/>
  <c r="AF4" i="3" s="1"/>
  <c r="AF16" i="2"/>
  <c r="AF16" i="3" s="1"/>
  <c r="AF8" i="2"/>
  <c r="AF8" i="3" s="1"/>
  <c r="AF25" i="2"/>
  <c r="AF25" i="3" s="1"/>
  <c r="AF5" i="2"/>
  <c r="AF5" i="3" s="1"/>
  <c r="AF19" i="3" l="1"/>
  <c r="AG23" i="2"/>
  <c r="AG23" i="3" s="1"/>
  <c r="AH1" i="2"/>
  <c r="AG19" i="2"/>
  <c r="AG19" i="3" s="1"/>
  <c r="AG8" i="2"/>
  <c r="AG8" i="3" s="1"/>
  <c r="AG5" i="2"/>
  <c r="AG5" i="3" s="1"/>
  <c r="AG4" i="2"/>
  <c r="AG4" i="3" s="1"/>
  <c r="AG3" i="2"/>
  <c r="AG3" i="3" s="1"/>
  <c r="AG2" i="2"/>
  <c r="AG2" i="3" s="1"/>
  <c r="AG17" i="2"/>
  <c r="AG17" i="3" s="1"/>
  <c r="AG25" i="2"/>
  <c r="AG25" i="3" s="1"/>
  <c r="AG16" i="2"/>
  <c r="AG16" i="3" s="1"/>
  <c r="AH23" i="2" l="1"/>
  <c r="AH23" i="3" s="1"/>
  <c r="AI1" i="2"/>
  <c r="AH17" i="2"/>
  <c r="AH17" i="3" s="1"/>
  <c r="AH19" i="2"/>
  <c r="AH19" i="3" s="1"/>
  <c r="AH8" i="2"/>
  <c r="AH8" i="3" s="1"/>
  <c r="AH16" i="2"/>
  <c r="AH16" i="3" s="1"/>
  <c r="AH3" i="2"/>
  <c r="AH3" i="3" s="1"/>
  <c r="AH4" i="2"/>
  <c r="AH4" i="3" s="1"/>
  <c r="AH2" i="2"/>
  <c r="AH2" i="3" s="1"/>
  <c r="AH5" i="2"/>
  <c r="AH5" i="3" s="1"/>
  <c r="AH25" i="2"/>
  <c r="AH25" i="3" s="1"/>
  <c r="AI23" i="2" l="1"/>
  <c r="AI23" i="3" s="1"/>
  <c r="AJ1" i="2"/>
  <c r="AI17" i="2"/>
  <c r="AI17" i="3" s="1"/>
  <c r="AI4" i="2"/>
  <c r="AI4" i="3" s="1"/>
  <c r="AI3" i="2"/>
  <c r="AI3" i="3" s="1"/>
  <c r="AI19" i="2"/>
  <c r="AI19" i="3" s="1"/>
  <c r="AI16" i="2"/>
  <c r="AI16" i="3" s="1"/>
  <c r="AI8" i="2"/>
  <c r="AI8" i="3" s="1"/>
  <c r="AI25" i="2"/>
  <c r="AI25" i="3" s="1"/>
  <c r="AI2" i="2"/>
  <c r="AI2" i="3" s="1"/>
  <c r="AI5" i="2"/>
  <c r="AI5" i="3" s="1"/>
  <c r="AJ23" i="2" l="1"/>
  <c r="AJ23" i="3" s="1"/>
  <c r="AK1" i="2"/>
  <c r="AJ8" i="2"/>
  <c r="AJ8" i="3" s="1"/>
  <c r="AJ3" i="2"/>
  <c r="AJ3" i="3" s="1"/>
  <c r="AJ16" i="2"/>
  <c r="AJ16" i="3" s="1"/>
  <c r="AJ25" i="2"/>
  <c r="AJ25" i="3" s="1"/>
  <c r="AJ19" i="2"/>
  <c r="AJ19" i="3" s="1"/>
  <c r="AJ2" i="2"/>
  <c r="AJ2" i="3" s="1"/>
  <c r="AJ4" i="2"/>
  <c r="AJ4" i="3" s="1"/>
  <c r="AJ5" i="2"/>
  <c r="AJ5" i="3" s="1"/>
  <c r="AJ17" i="2"/>
  <c r="AJ17" i="3" s="1"/>
  <c r="AK23" i="2" l="1"/>
  <c r="AK23" i="3" s="1"/>
  <c r="AL1" i="2"/>
  <c r="AK19" i="2"/>
  <c r="AK19" i="3" s="1"/>
  <c r="AK16" i="2"/>
  <c r="AK16" i="3" s="1"/>
  <c r="AK5" i="2"/>
  <c r="AK5" i="3" s="1"/>
  <c r="AK17" i="2"/>
  <c r="AK17" i="3" s="1"/>
  <c r="AK8" i="2"/>
  <c r="AK8" i="3" s="1"/>
  <c r="AK25" i="2"/>
  <c r="AK25" i="3" s="1"/>
  <c r="AK4" i="2"/>
  <c r="AK4" i="3" s="1"/>
  <c r="AK2" i="2"/>
  <c r="AK2" i="3" s="1"/>
  <c r="AK3" i="2"/>
  <c r="AK3" i="3" s="1"/>
  <c r="AM1" i="2" l="1"/>
  <c r="AL23" i="2"/>
  <c r="AL23" i="3" s="1"/>
  <c r="AL4" i="2"/>
  <c r="AL4" i="3" s="1"/>
  <c r="AL16" i="2"/>
  <c r="AL16" i="3" s="1"/>
  <c r="AL2" i="2"/>
  <c r="AL2" i="3" s="1"/>
  <c r="AL17" i="2"/>
  <c r="AL17" i="3" s="1"/>
  <c r="AL3" i="2"/>
  <c r="AL3" i="3" s="1"/>
  <c r="AL8" i="2"/>
  <c r="AL8" i="3" s="1"/>
  <c r="AL19" i="2"/>
  <c r="AL19" i="3" s="1"/>
  <c r="AL5" i="2"/>
  <c r="AL5" i="3" s="1"/>
  <c r="AL25" i="2"/>
  <c r="AL25" i="3" s="1"/>
  <c r="AN1" i="2" l="1"/>
  <c r="AM23" i="2"/>
  <c r="AM23" i="3" s="1"/>
  <c r="AM16" i="2"/>
  <c r="AM16" i="3" s="1"/>
  <c r="AM4" i="2"/>
  <c r="AM4" i="3" s="1"/>
  <c r="AM25" i="2"/>
  <c r="AM25" i="3" s="1"/>
  <c r="AM17" i="2"/>
  <c r="AM17" i="3" s="1"/>
  <c r="AM2" i="2"/>
  <c r="AM2" i="3" s="1"/>
  <c r="AM19" i="2"/>
  <c r="AM19" i="3" s="1"/>
  <c r="AM3" i="2"/>
  <c r="AM3" i="3" s="1"/>
  <c r="AM8" i="2"/>
  <c r="AM8" i="3" s="1"/>
  <c r="AM5" i="2"/>
  <c r="AM5" i="3" s="1"/>
  <c r="AN23" i="2" l="1"/>
  <c r="AN23" i="3" s="1"/>
  <c r="AO1" i="2"/>
  <c r="AN2" i="2"/>
  <c r="AN2" i="3" s="1"/>
  <c r="AN25" i="2"/>
  <c r="AN25" i="3" s="1"/>
  <c r="AN17" i="2"/>
  <c r="AN17" i="3" s="1"/>
  <c r="AN16" i="2"/>
  <c r="AN16" i="3" s="1"/>
  <c r="AN8" i="2"/>
  <c r="AN8" i="3" s="1"/>
  <c r="AN4" i="2"/>
  <c r="AN4" i="3" s="1"/>
  <c r="AN5" i="2"/>
  <c r="AN5" i="3" s="1"/>
  <c r="AN3" i="2"/>
  <c r="AN3" i="3" s="1"/>
  <c r="AN19" i="2"/>
  <c r="AN19" i="3" s="1"/>
  <c r="AO23" i="2" l="1"/>
  <c r="AO3" i="2"/>
  <c r="AO3" i="3" s="1"/>
  <c r="AO4" i="2"/>
  <c r="AO4" i="3" s="1"/>
  <c r="AO17" i="2"/>
  <c r="AO17" i="3" s="1"/>
  <c r="AO25" i="2"/>
  <c r="AO25" i="3" s="1"/>
  <c r="AO8" i="2"/>
  <c r="AO8" i="3" s="1"/>
  <c r="AO2" i="2"/>
  <c r="AO2" i="3" s="1"/>
  <c r="AO16" i="2"/>
  <c r="AO16" i="3" s="1"/>
  <c r="AO5" i="2"/>
  <c r="AO5" i="3" s="1"/>
  <c r="AO19" i="2"/>
</calcChain>
</file>

<file path=xl/sharedStrings.xml><?xml version="1.0" encoding="utf-8"?>
<sst xmlns="http://schemas.openxmlformats.org/spreadsheetml/2006/main" count="243" uniqueCount="81">
  <si>
    <t>company_name</t>
  </si>
  <si>
    <t>company_lei</t>
  </si>
  <si>
    <t>company_id</t>
  </si>
  <si>
    <t>AK STEEL HOLDING CORP</t>
  </si>
  <si>
    <t>529900DT4E7ZNETMVC04</t>
  </si>
  <si>
    <t>US0015471081</t>
  </si>
  <si>
    <t>ARCELORMITTAL</t>
  </si>
  <si>
    <t>2EULGUTUI56JI9SAL165</t>
  </si>
  <si>
    <t>LU0140205948</t>
  </si>
  <si>
    <t>CARPENTER TECHNOLOGY CORP</t>
  </si>
  <si>
    <t>DX6I6ZD3X5WNNCDJKP85</t>
  </si>
  <si>
    <t>US1442851036</t>
  </si>
  <si>
    <t>COMMERCIAL METALS CO</t>
  </si>
  <si>
    <t>549300OQS2LO07ZJ7N73</t>
  </si>
  <si>
    <t>US2017231034</t>
  </si>
  <si>
    <t>FRIEDMAN INDUSTRIES INC</t>
  </si>
  <si>
    <t>LEI05</t>
  </si>
  <si>
    <t>US3584351056</t>
  </si>
  <si>
    <t>GENERAL STEEL HOLDINGS INC</t>
  </si>
  <si>
    <t>5493008ZKBIR02ICY091</t>
  </si>
  <si>
    <t>US3708532029</t>
  </si>
  <si>
    <t>GERDAU S.A.</t>
  </si>
  <si>
    <t>254900YDV6SEQQPZVG24</t>
  </si>
  <si>
    <t>US3737371050</t>
  </si>
  <si>
    <t>GIBRALTAR INDUSTRIES, INC.</t>
  </si>
  <si>
    <t>LEI08</t>
  </si>
  <si>
    <t>US3746891072</t>
  </si>
  <si>
    <t>GROUP SIMEC SA DE CV</t>
  </si>
  <si>
    <t>529900LCYCXPA0TZEU09</t>
  </si>
  <si>
    <t>MXP4984U1083</t>
  </si>
  <si>
    <t>HAYNES INTERNATIONAL INC</t>
  </si>
  <si>
    <t>549300I9MS5UZLRFDO40</t>
  </si>
  <si>
    <t>US4208772016</t>
  </si>
  <si>
    <t>INSTEEL INDUSTRIES INC</t>
  </si>
  <si>
    <t>52990026LKY4MOX3L174</t>
  </si>
  <si>
    <t>US45774W1080</t>
  </si>
  <si>
    <t>LEGATO MERGER CORP.</t>
  </si>
  <si>
    <t>5493006RXIB5GVHWJS53</t>
  </si>
  <si>
    <t>CA0156581070</t>
  </si>
  <si>
    <t>MECHEL PAO</t>
  </si>
  <si>
    <t>253400C9GSPBSKERRP65</t>
  </si>
  <si>
    <t>US5838406081</t>
  </si>
  <si>
    <t>NATIONAL STEEL CO</t>
  </si>
  <si>
    <t>335800Y6L4X95L2FEF64</t>
  </si>
  <si>
    <t>INE088B01015</t>
  </si>
  <si>
    <t>NIPPON STEEL CORP</t>
  </si>
  <si>
    <t>35380065QWQ4U2V3PA33</t>
  </si>
  <si>
    <t>JP3381000003</t>
  </si>
  <si>
    <t>NUCOR CORP</t>
  </si>
  <si>
    <t>549300GGJCRSI2TIEJ46</t>
  </si>
  <si>
    <t>US6703461052</t>
  </si>
  <si>
    <t>OSSEN INNOVATION CO. LTD.</t>
  </si>
  <si>
    <t>LEI17</t>
  </si>
  <si>
    <t>US6884102087</t>
  </si>
  <si>
    <t>POSCO</t>
  </si>
  <si>
    <t>988400E5HRVX81AYLM04</t>
  </si>
  <si>
    <t>KR7005490008</t>
  </si>
  <si>
    <t>STEEL DYNAMICS INC</t>
  </si>
  <si>
    <t>549300HGGKEL4FYTTQ83</t>
  </si>
  <si>
    <t>US8581191009</t>
  </si>
  <si>
    <t>TENARIS SA</t>
  </si>
  <si>
    <t>549300Y7C05BKC4HZB40</t>
  </si>
  <si>
    <t>US88031M1099</t>
  </si>
  <si>
    <t>TERNIUM S.A.</t>
  </si>
  <si>
    <t>529900QG4KU23TEI2E46</t>
  </si>
  <si>
    <t>US8808901081</t>
  </si>
  <si>
    <t>TIMKENSTEEL CORP</t>
  </si>
  <si>
    <t>549300QZTZWHDE9HJL14</t>
  </si>
  <si>
    <t>US8873991033</t>
  </si>
  <si>
    <t>TITAN INTERNATIONAL INC</t>
  </si>
  <si>
    <t>254900CXRGBE7C4B5A06</t>
  </si>
  <si>
    <t>US88830M1027</t>
  </si>
  <si>
    <t>UNITED STATES STEEL CORP</t>
  </si>
  <si>
    <t>JNLUVFYJT1OZSIQ24U47</t>
  </si>
  <si>
    <t>US9129091081</t>
  </si>
  <si>
    <t>UNIVERSAL STAINLESS &amp; ALLOY PRODUCTS INC</t>
  </si>
  <si>
    <t>5493001OEIZDUGXZDE09</t>
  </si>
  <si>
    <t>US9138371003</t>
  </si>
  <si>
    <t>WORTHINGTON INDUSTRIES INC</t>
  </si>
  <si>
    <t>1WRCIANKYOIK6KYE5E82</t>
  </si>
  <si>
    <t>US9818111026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</si>
</sst>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N1" zoomScale="200" zoomScaleNormal="200" workbookViewId="0">
      <pane ySplit="1" topLeftCell="A2" activePane="bottomLeft" state="frozen"/>
      <selection pane="bottomLeft" activeCell="AO21" sqref="AO21"/>
    </sheetView>
  </sheetViews>
  <sheetFormatPr baseColWidth="10" defaultColWidth="11.5" defaultRowHeight="13" x14ac:dyDescent="0.15"/>
  <cols>
    <col min="1" max="1" width="34.33203125" customWidth="1"/>
    <col min="2" max="2" width="23.5" customWidth="1"/>
  </cols>
  <sheetData>
    <row r="1" spans="1:41" x14ac:dyDescent="0.15">
      <c r="A1" s="1" t="s">
        <v>0</v>
      </c>
      <c r="B1" s="1" t="s">
        <v>1</v>
      </c>
      <c r="C1" s="1" t="s">
        <v>2</v>
      </c>
      <c r="E1">
        <v>2014</v>
      </c>
      <c r="F1">
        <f t="shared" ref="F1:AO1" si="0">E1+1</f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  <c r="Z1">
        <f t="shared" si="0"/>
        <v>2035</v>
      </c>
      <c r="AA1">
        <f t="shared" si="0"/>
        <v>2036</v>
      </c>
      <c r="AB1">
        <f t="shared" si="0"/>
        <v>2037</v>
      </c>
      <c r="AC1">
        <f t="shared" si="0"/>
        <v>2038</v>
      </c>
      <c r="AD1">
        <f t="shared" si="0"/>
        <v>2039</v>
      </c>
      <c r="AE1">
        <f t="shared" si="0"/>
        <v>2040</v>
      </c>
      <c r="AF1">
        <f t="shared" si="0"/>
        <v>2041</v>
      </c>
      <c r="AG1">
        <f t="shared" si="0"/>
        <v>2042</v>
      </c>
      <c r="AH1">
        <f t="shared" si="0"/>
        <v>2043</v>
      </c>
      <c r="AI1">
        <f t="shared" si="0"/>
        <v>2044</v>
      </c>
      <c r="AJ1">
        <f t="shared" si="0"/>
        <v>2045</v>
      </c>
      <c r="AK1">
        <f t="shared" si="0"/>
        <v>2046</v>
      </c>
      <c r="AL1">
        <f t="shared" si="0"/>
        <v>2047</v>
      </c>
      <c r="AM1">
        <f t="shared" si="0"/>
        <v>2048</v>
      </c>
      <c r="AN1">
        <f t="shared" si="0"/>
        <v>2049</v>
      </c>
      <c r="AO1">
        <f t="shared" si="0"/>
        <v>2050</v>
      </c>
    </row>
    <row r="2" spans="1:41" x14ac:dyDescent="0.15">
      <c r="A2" t="s">
        <v>3</v>
      </c>
      <c r="B2" t="s">
        <v>4</v>
      </c>
      <c r="C2" t="s">
        <v>5</v>
      </c>
      <c r="E2" s="2">
        <f t="shared" ref="E2:G5" si="1">F2</f>
        <v>7.8806290207290921</v>
      </c>
      <c r="F2" s="2">
        <f t="shared" si="1"/>
        <v>7.8806290207290921</v>
      </c>
      <c r="G2">
        <f t="shared" si="1"/>
        <v>7.8806290207290921</v>
      </c>
      <c r="H2">
        <f>'Steel CO2e'!H2/'Steel Fe_tons'!H2</f>
        <v>7.8806290207290921</v>
      </c>
      <c r="I2">
        <f t="shared" ref="I2:T3" si="2">($H2-$U2)*($U$1-I$1)/($U$1-$H$1)+$U2</f>
        <v>7.6482225153861059</v>
      </c>
      <c r="J2">
        <f t="shared" si="2"/>
        <v>7.4158160100431196</v>
      </c>
      <c r="K2">
        <f t="shared" si="2"/>
        <v>7.1834095047001352</v>
      </c>
      <c r="L2">
        <f t="shared" si="2"/>
        <v>6.9510029993571489</v>
      </c>
      <c r="M2">
        <f t="shared" si="2"/>
        <v>6.7185964940141627</v>
      </c>
      <c r="N2">
        <f t="shared" si="2"/>
        <v>6.4861899886711765</v>
      </c>
      <c r="O2">
        <f t="shared" si="2"/>
        <v>6.2537834833281902</v>
      </c>
      <c r="P2">
        <f t="shared" si="2"/>
        <v>6.0213769779852049</v>
      </c>
      <c r="Q2">
        <f t="shared" si="2"/>
        <v>5.7889704726422195</v>
      </c>
      <c r="R2">
        <f t="shared" si="2"/>
        <v>5.5565639672992333</v>
      </c>
      <c r="S2">
        <f t="shared" si="2"/>
        <v>5.3241574619562471</v>
      </c>
      <c r="T2">
        <f t="shared" si="2"/>
        <v>5.0917509566132617</v>
      </c>
      <c r="U2">
        <f>'Steel CO2e'!U2/'Steel Fe_tons'!U2</f>
        <v>4.8593444512702755</v>
      </c>
      <c r="V2">
        <f t="shared" ref="V2:AE3" si="3">$U2*($AO$1-V$1)/($AO$1-$U$1)</f>
        <v>4.6163772287067619</v>
      </c>
      <c r="W2">
        <f t="shared" si="3"/>
        <v>4.3734100061432475</v>
      </c>
      <c r="X2">
        <f t="shared" si="3"/>
        <v>4.1304427835797339</v>
      </c>
      <c r="Y2">
        <f t="shared" si="3"/>
        <v>3.8874755610162204</v>
      </c>
      <c r="Z2">
        <f t="shared" si="3"/>
        <v>3.6445083384527068</v>
      </c>
      <c r="AA2">
        <f t="shared" si="3"/>
        <v>3.4015411158891928</v>
      </c>
      <c r="AB2">
        <f t="shared" si="3"/>
        <v>3.1585738933256793</v>
      </c>
      <c r="AC2">
        <f t="shared" si="3"/>
        <v>2.9156066707621653</v>
      </c>
      <c r="AD2">
        <f t="shared" si="3"/>
        <v>2.6726394481986513</v>
      </c>
      <c r="AE2">
        <f t="shared" si="3"/>
        <v>2.4296722256351377</v>
      </c>
      <c r="AF2">
        <f t="shared" ref="AF2:AN3" si="4">$U2*($AO$1-AF$1)/($AO$1-$U$1)</f>
        <v>2.1867050030716237</v>
      </c>
      <c r="AG2">
        <f t="shared" si="4"/>
        <v>1.9437377805081102</v>
      </c>
      <c r="AH2">
        <f t="shared" si="4"/>
        <v>1.7007705579445964</v>
      </c>
      <c r="AI2">
        <f t="shared" si="4"/>
        <v>1.4578033353810826</v>
      </c>
      <c r="AJ2">
        <f t="shared" si="4"/>
        <v>1.2148361128175689</v>
      </c>
      <c r="AK2">
        <f t="shared" si="4"/>
        <v>0.9718688902540551</v>
      </c>
      <c r="AL2">
        <f t="shared" si="4"/>
        <v>0.72890166769054132</v>
      </c>
      <c r="AM2">
        <f t="shared" si="4"/>
        <v>0.48593444512702755</v>
      </c>
      <c r="AN2">
        <f t="shared" si="4"/>
        <v>0.24296722256351377</v>
      </c>
      <c r="AO2">
        <v>0</v>
      </c>
    </row>
    <row r="3" spans="1:41" x14ac:dyDescent="0.15">
      <c r="A3" t="s">
        <v>6</v>
      </c>
      <c r="B3" t="s">
        <v>7</v>
      </c>
      <c r="C3" t="s">
        <v>8</v>
      </c>
      <c r="E3" s="2">
        <f t="shared" si="1"/>
        <v>1.9740540540540541</v>
      </c>
      <c r="F3" s="2">
        <f>'Steel CO2e'!F3/'Steel Fe_tons'!F3</f>
        <v>1.9740540540540541</v>
      </c>
      <c r="G3" s="2">
        <f>'Steel CO2e'!G3/'Steel Fe_tons'!G3</f>
        <v>1.9768722466960353</v>
      </c>
      <c r="H3" s="2">
        <f>'Steel CO2e'!H3/'Steel Fe_tons'!H3</f>
        <v>1.9720730397422126</v>
      </c>
      <c r="I3">
        <f t="shared" si="2"/>
        <v>1.9141275057358624</v>
      </c>
      <c r="J3">
        <f t="shared" si="2"/>
        <v>1.8561819717295123</v>
      </c>
      <c r="K3">
        <f t="shared" si="2"/>
        <v>1.7982364377231621</v>
      </c>
      <c r="L3">
        <f t="shared" si="2"/>
        <v>1.7402909037168119</v>
      </c>
      <c r="M3">
        <f t="shared" si="2"/>
        <v>1.682345369710462</v>
      </c>
      <c r="N3">
        <f t="shared" si="2"/>
        <v>1.6243998357041116</v>
      </c>
      <c r="O3">
        <f t="shared" si="2"/>
        <v>1.5664543016977617</v>
      </c>
      <c r="P3">
        <f t="shared" si="2"/>
        <v>1.5085087676914113</v>
      </c>
      <c r="Q3">
        <f t="shared" si="2"/>
        <v>1.4505632336850613</v>
      </c>
      <c r="R3">
        <f t="shared" si="2"/>
        <v>1.3926176996787112</v>
      </c>
      <c r="S3">
        <f t="shared" si="2"/>
        <v>1.334672165672361</v>
      </c>
      <c r="T3">
        <f t="shared" si="2"/>
        <v>1.2767266316660109</v>
      </c>
      <c r="U3">
        <f>'Steel CO2e'!U3/'Steel Fe_tons'!U3</f>
        <v>1.2187810976596607</v>
      </c>
      <c r="V3">
        <f t="shared" si="3"/>
        <v>1.1578420427766776</v>
      </c>
      <c r="W3">
        <f t="shared" si="3"/>
        <v>1.0969029878936947</v>
      </c>
      <c r="X3">
        <f t="shared" si="3"/>
        <v>1.0359639330107115</v>
      </c>
      <c r="Y3">
        <f t="shared" si="3"/>
        <v>0.97502487812772853</v>
      </c>
      <c r="Z3">
        <f t="shared" si="3"/>
        <v>0.91408582324474552</v>
      </c>
      <c r="AA3">
        <f t="shared" si="3"/>
        <v>0.8531467683617624</v>
      </c>
      <c r="AB3">
        <f t="shared" si="3"/>
        <v>0.7922077134787795</v>
      </c>
      <c r="AC3">
        <f t="shared" si="3"/>
        <v>0.73126865859579637</v>
      </c>
      <c r="AD3">
        <f t="shared" si="3"/>
        <v>0.67032960371281336</v>
      </c>
      <c r="AE3">
        <f t="shared" si="3"/>
        <v>0.60939054882983035</v>
      </c>
      <c r="AF3">
        <f t="shared" si="4"/>
        <v>0.54845149394684733</v>
      </c>
      <c r="AG3">
        <f t="shared" si="4"/>
        <v>0.48751243906386427</v>
      </c>
      <c r="AH3">
        <f t="shared" si="4"/>
        <v>0.4265733841808812</v>
      </c>
      <c r="AI3">
        <f t="shared" si="4"/>
        <v>0.36563432929789819</v>
      </c>
      <c r="AJ3">
        <f t="shared" si="4"/>
        <v>0.30469527441491517</v>
      </c>
      <c r="AK3">
        <f t="shared" si="4"/>
        <v>0.24375621953193213</v>
      </c>
      <c r="AL3">
        <f t="shared" si="4"/>
        <v>0.18281716464894909</v>
      </c>
      <c r="AM3">
        <f t="shared" si="4"/>
        <v>0.12187810976596607</v>
      </c>
      <c r="AN3">
        <f t="shared" si="4"/>
        <v>6.0939054882983033E-2</v>
      </c>
      <c r="AO3">
        <v>0</v>
      </c>
    </row>
    <row r="4" spans="1:41" x14ac:dyDescent="0.15">
      <c r="A4" t="s">
        <v>9</v>
      </c>
      <c r="B4" t="s">
        <v>10</v>
      </c>
      <c r="C4" t="s">
        <v>11</v>
      </c>
      <c r="E4" s="2">
        <f t="shared" si="1"/>
        <v>2.1468908240954829</v>
      </c>
      <c r="F4" s="2">
        <f t="shared" si="1"/>
        <v>2.1468908240954829</v>
      </c>
      <c r="G4" s="2">
        <f t="shared" si="1"/>
        <v>2.1468908240954829</v>
      </c>
      <c r="H4" s="2">
        <f>I4</f>
        <v>2.1468908240954829</v>
      </c>
      <c r="I4" s="2">
        <f>J4</f>
        <v>2.1468908240954829</v>
      </c>
      <c r="J4">
        <f>'Steel CO2e'!J4/'Steel Fe_tons'!J4</f>
        <v>2.1468908240954829</v>
      </c>
      <c r="K4">
        <f t="shared" ref="K4:AN4" si="5">$J4*($AO$1-K$1)/($AO$1-$J$1)</f>
        <v>2.0776362813827252</v>
      </c>
      <c r="L4">
        <f t="shared" si="5"/>
        <v>2.0083817386699678</v>
      </c>
      <c r="M4">
        <f t="shared" si="5"/>
        <v>1.9391271959572105</v>
      </c>
      <c r="N4">
        <f t="shared" si="5"/>
        <v>1.8698726532444527</v>
      </c>
      <c r="O4">
        <f t="shared" si="5"/>
        <v>1.8006181105316954</v>
      </c>
      <c r="P4">
        <f t="shared" si="5"/>
        <v>1.7313635678189379</v>
      </c>
      <c r="Q4">
        <f t="shared" si="5"/>
        <v>1.6621090251061805</v>
      </c>
      <c r="R4">
        <f t="shared" si="5"/>
        <v>1.5928544823934228</v>
      </c>
      <c r="S4">
        <f t="shared" si="5"/>
        <v>1.5235999396806652</v>
      </c>
      <c r="T4">
        <f t="shared" si="5"/>
        <v>1.4543453969679079</v>
      </c>
      <c r="U4">
        <f t="shared" si="5"/>
        <v>1.3850908542551503</v>
      </c>
      <c r="V4">
        <f t="shared" si="5"/>
        <v>1.3158363115423928</v>
      </c>
      <c r="W4">
        <f t="shared" si="5"/>
        <v>1.2465817688296352</v>
      </c>
      <c r="X4">
        <f t="shared" si="5"/>
        <v>1.1773272261168779</v>
      </c>
      <c r="Y4">
        <f t="shared" si="5"/>
        <v>1.1080726834041201</v>
      </c>
      <c r="Z4">
        <f t="shared" si="5"/>
        <v>1.0388181406913626</v>
      </c>
      <c r="AA4">
        <f t="shared" si="5"/>
        <v>0.96956359797860525</v>
      </c>
      <c r="AB4">
        <f t="shared" si="5"/>
        <v>0.9003090552658477</v>
      </c>
      <c r="AC4">
        <f t="shared" si="5"/>
        <v>0.83105451255309026</v>
      </c>
      <c r="AD4">
        <f t="shared" si="5"/>
        <v>0.7617999698403326</v>
      </c>
      <c r="AE4">
        <f t="shared" si="5"/>
        <v>0.69254542712757516</v>
      </c>
      <c r="AF4">
        <f t="shared" si="5"/>
        <v>0.62329088441481761</v>
      </c>
      <c r="AG4">
        <f t="shared" si="5"/>
        <v>0.55403634170206006</v>
      </c>
      <c r="AH4">
        <f t="shared" si="5"/>
        <v>0.48478179898930263</v>
      </c>
      <c r="AI4">
        <f t="shared" si="5"/>
        <v>0.41552725627654513</v>
      </c>
      <c r="AJ4">
        <f t="shared" si="5"/>
        <v>0.34627271356378758</v>
      </c>
      <c r="AK4">
        <f t="shared" si="5"/>
        <v>0.27701817085103003</v>
      </c>
      <c r="AL4">
        <f t="shared" si="5"/>
        <v>0.20776362813827257</v>
      </c>
      <c r="AM4">
        <f t="shared" si="5"/>
        <v>0.13850908542551502</v>
      </c>
      <c r="AN4">
        <f t="shared" si="5"/>
        <v>6.9254542712757508E-2</v>
      </c>
      <c r="AO4">
        <v>0</v>
      </c>
    </row>
    <row r="5" spans="1:41" x14ac:dyDescent="0.15">
      <c r="A5" t="s">
        <v>12</v>
      </c>
      <c r="B5" t="s">
        <v>13</v>
      </c>
      <c r="C5" t="s">
        <v>14</v>
      </c>
      <c r="E5" s="2">
        <f t="shared" si="1"/>
        <v>0.48072687473968234</v>
      </c>
      <c r="F5" s="2">
        <f t="shared" si="1"/>
        <v>0.48072687473968234</v>
      </c>
      <c r="G5" s="2">
        <f t="shared" si="1"/>
        <v>0.48072687473968234</v>
      </c>
      <c r="H5" s="2">
        <f>I5</f>
        <v>0.48072687473968234</v>
      </c>
      <c r="I5" s="2">
        <f>J5</f>
        <v>0.48072687473968234</v>
      </c>
      <c r="J5">
        <f>'Steel CO2e'!J5/'Steel Fe_tons'!J5</f>
        <v>0.48072687473968234</v>
      </c>
      <c r="K5">
        <f>'Steel CO2e'!K5/'Steel Fe_tons'!K5</f>
        <v>0.46412985460733014</v>
      </c>
      <c r="L5">
        <f>'Steel CO2e'!L5/'Steel Fe_tons'!L5</f>
        <v>0.45117211198456225</v>
      </c>
      <c r="M5">
        <f t="shared" ref="M5:T5" si="6">($J5-$U5)*($U$1-M$1)/($U$1-$J$1)+$U5</f>
        <v>0.43687601515157659</v>
      </c>
      <c r="N5">
        <f t="shared" si="6"/>
        <v>0.4222590619555413</v>
      </c>
      <c r="O5">
        <f t="shared" si="6"/>
        <v>0.40764210875950607</v>
      </c>
      <c r="P5">
        <f t="shared" si="6"/>
        <v>0.39302515556347084</v>
      </c>
      <c r="Q5">
        <f t="shared" si="6"/>
        <v>0.37840820236743555</v>
      </c>
      <c r="R5">
        <f t="shared" si="6"/>
        <v>0.36379124917140032</v>
      </c>
      <c r="S5">
        <f t="shared" si="6"/>
        <v>0.34917429597536509</v>
      </c>
      <c r="T5">
        <f t="shared" si="6"/>
        <v>0.3345573427793298</v>
      </c>
      <c r="U5">
        <f>'Steel CO2e'!U5/'Steel Fe_tons'!U5</f>
        <v>0.31994038958329457</v>
      </c>
      <c r="V5">
        <f t="shared" ref="V5:AN5" si="7">$U5*($AO$1-V$1)/($AO$1-$U$1)</f>
        <v>0.30394337010412986</v>
      </c>
      <c r="W5">
        <f t="shared" si="7"/>
        <v>0.2879463506249651</v>
      </c>
      <c r="X5">
        <f t="shared" si="7"/>
        <v>0.27194933114580039</v>
      </c>
      <c r="Y5">
        <f t="shared" si="7"/>
        <v>0.25595231166663568</v>
      </c>
      <c r="Z5">
        <f t="shared" si="7"/>
        <v>0.23995529218747094</v>
      </c>
      <c r="AA5">
        <f t="shared" si="7"/>
        <v>0.22395827270830621</v>
      </c>
      <c r="AB5">
        <f t="shared" si="7"/>
        <v>0.20796125322914144</v>
      </c>
      <c r="AC5">
        <f t="shared" si="7"/>
        <v>0.19196423374997673</v>
      </c>
      <c r="AD5">
        <f t="shared" si="7"/>
        <v>0.17596721427081202</v>
      </c>
      <c r="AE5">
        <f t="shared" si="7"/>
        <v>0.15997019479164729</v>
      </c>
      <c r="AF5">
        <f t="shared" si="7"/>
        <v>0.14397317531248255</v>
      </c>
      <c r="AG5">
        <f t="shared" si="7"/>
        <v>0.12797615583331784</v>
      </c>
      <c r="AH5">
        <f t="shared" si="7"/>
        <v>0.1119791363541531</v>
      </c>
      <c r="AI5">
        <f t="shared" si="7"/>
        <v>9.5982116874988366E-2</v>
      </c>
      <c r="AJ5">
        <f t="shared" si="7"/>
        <v>7.9985097395823643E-2</v>
      </c>
      <c r="AK5">
        <f t="shared" si="7"/>
        <v>6.398807791665892E-2</v>
      </c>
      <c r="AL5">
        <f t="shared" si="7"/>
        <v>4.7991058437494183E-2</v>
      </c>
      <c r="AM5">
        <f t="shared" si="7"/>
        <v>3.199403895832946E-2</v>
      </c>
      <c r="AN5">
        <f t="shared" si="7"/>
        <v>1.599701947916473E-2</v>
      </c>
      <c r="AO5">
        <v>0</v>
      </c>
    </row>
    <row r="6" spans="1:41" x14ac:dyDescent="0.15">
      <c r="A6" t="s">
        <v>15</v>
      </c>
      <c r="B6" t="s">
        <v>16</v>
      </c>
      <c r="C6" t="s">
        <v>17</v>
      </c>
      <c r="AO6">
        <v>0</v>
      </c>
    </row>
    <row r="7" spans="1:41" x14ac:dyDescent="0.15">
      <c r="A7" t="s">
        <v>18</v>
      </c>
      <c r="B7" t="s">
        <v>19</v>
      </c>
      <c r="C7" t="s">
        <v>20</v>
      </c>
      <c r="AO7">
        <v>0</v>
      </c>
    </row>
    <row r="8" spans="1:41" x14ac:dyDescent="0.15">
      <c r="A8" t="s">
        <v>21</v>
      </c>
      <c r="B8" t="s">
        <v>22</v>
      </c>
      <c r="C8" t="s">
        <v>23</v>
      </c>
      <c r="E8" s="2">
        <f>F8</f>
        <v>1</v>
      </c>
      <c r="F8" s="2">
        <f>G8</f>
        <v>1</v>
      </c>
      <c r="G8" s="2">
        <f>H8</f>
        <v>1</v>
      </c>
      <c r="H8">
        <v>1</v>
      </c>
      <c r="I8">
        <v>1</v>
      </c>
      <c r="J8">
        <v>0.96</v>
      </c>
      <c r="K8">
        <f t="shared" ref="K8:AN8" si="8">$J8*($AO$1-K$1)/($AO$1-$J$1)</f>
        <v>0.92903225806451606</v>
      </c>
      <c r="L8">
        <f t="shared" si="8"/>
        <v>0.89806451612903226</v>
      </c>
      <c r="M8">
        <f t="shared" si="8"/>
        <v>0.86709677419354836</v>
      </c>
      <c r="N8">
        <f t="shared" si="8"/>
        <v>0.83612903225806445</v>
      </c>
      <c r="O8">
        <f t="shared" si="8"/>
        <v>0.80516129032258066</v>
      </c>
      <c r="P8">
        <f t="shared" si="8"/>
        <v>0.77419354838709675</v>
      </c>
      <c r="Q8">
        <f t="shared" si="8"/>
        <v>0.74322580645161285</v>
      </c>
      <c r="R8">
        <f t="shared" si="8"/>
        <v>0.71225806451612894</v>
      </c>
      <c r="S8">
        <f t="shared" si="8"/>
        <v>0.68129032258064504</v>
      </c>
      <c r="T8">
        <f t="shared" si="8"/>
        <v>0.65032258064516124</v>
      </c>
      <c r="U8">
        <f t="shared" si="8"/>
        <v>0.61935483870967745</v>
      </c>
      <c r="V8">
        <f t="shared" si="8"/>
        <v>0.58838709677419354</v>
      </c>
      <c r="W8">
        <f t="shared" si="8"/>
        <v>0.55741935483870975</v>
      </c>
      <c r="X8">
        <f t="shared" si="8"/>
        <v>0.52645161290322584</v>
      </c>
      <c r="Y8">
        <f t="shared" si="8"/>
        <v>0.49548387096774194</v>
      </c>
      <c r="Z8">
        <f t="shared" si="8"/>
        <v>0.46451612903225803</v>
      </c>
      <c r="AA8">
        <f t="shared" si="8"/>
        <v>0.43354838709677418</v>
      </c>
      <c r="AB8">
        <f t="shared" si="8"/>
        <v>0.40258064516129033</v>
      </c>
      <c r="AC8">
        <f t="shared" si="8"/>
        <v>0.37161290322580642</v>
      </c>
      <c r="AD8">
        <f t="shared" si="8"/>
        <v>0.34064516129032252</v>
      </c>
      <c r="AE8">
        <f t="shared" si="8"/>
        <v>0.30967741935483872</v>
      </c>
      <c r="AF8">
        <f t="shared" si="8"/>
        <v>0.27870967741935487</v>
      </c>
      <c r="AG8">
        <f t="shared" si="8"/>
        <v>0.24774193548387097</v>
      </c>
      <c r="AH8">
        <f t="shared" si="8"/>
        <v>0.21677419354838709</v>
      </c>
      <c r="AI8">
        <f t="shared" si="8"/>
        <v>0.18580645161290321</v>
      </c>
      <c r="AJ8">
        <f t="shared" si="8"/>
        <v>0.15483870967741936</v>
      </c>
      <c r="AK8">
        <f t="shared" si="8"/>
        <v>0.12387096774193548</v>
      </c>
      <c r="AL8">
        <f t="shared" si="8"/>
        <v>9.2903225806451606E-2</v>
      </c>
      <c r="AM8">
        <f t="shared" si="8"/>
        <v>6.1935483870967742E-2</v>
      </c>
      <c r="AN8">
        <f t="shared" si="8"/>
        <v>3.0967741935483871E-2</v>
      </c>
      <c r="AO8">
        <v>0</v>
      </c>
    </row>
    <row r="9" spans="1:41" x14ac:dyDescent="0.15">
      <c r="A9" t="s">
        <v>24</v>
      </c>
      <c r="B9" t="s">
        <v>25</v>
      </c>
      <c r="C9" t="s">
        <v>26</v>
      </c>
      <c r="AO9">
        <v>0</v>
      </c>
    </row>
    <row r="10" spans="1:41" x14ac:dyDescent="0.15">
      <c r="A10" t="s">
        <v>27</v>
      </c>
      <c r="B10" t="s">
        <v>28</v>
      </c>
      <c r="C10" t="s">
        <v>29</v>
      </c>
      <c r="AO10">
        <v>0</v>
      </c>
    </row>
    <row r="11" spans="1:41" x14ac:dyDescent="0.15">
      <c r="A11" t="s">
        <v>30</v>
      </c>
      <c r="B11" t="s">
        <v>31</v>
      </c>
      <c r="C11" t="s">
        <v>32</v>
      </c>
      <c r="AO11">
        <v>0</v>
      </c>
    </row>
    <row r="12" spans="1:41" x14ac:dyDescent="0.15">
      <c r="A12" t="s">
        <v>33</v>
      </c>
      <c r="B12" t="s">
        <v>34</v>
      </c>
      <c r="C12" t="s">
        <v>35</v>
      </c>
      <c r="AO12">
        <v>0</v>
      </c>
    </row>
    <row r="13" spans="1:41" x14ac:dyDescent="0.15">
      <c r="A13" t="s">
        <v>36</v>
      </c>
      <c r="B13" t="s">
        <v>37</v>
      </c>
      <c r="C13" t="s">
        <v>38</v>
      </c>
      <c r="AO13">
        <v>0</v>
      </c>
    </row>
    <row r="14" spans="1:41" x14ac:dyDescent="0.15">
      <c r="A14" t="s">
        <v>39</v>
      </c>
      <c r="B14" t="s">
        <v>40</v>
      </c>
      <c r="C14" t="s">
        <v>41</v>
      </c>
      <c r="AO14">
        <v>0</v>
      </c>
    </row>
    <row r="15" spans="1:41" x14ac:dyDescent="0.15">
      <c r="A15" t="s">
        <v>42</v>
      </c>
      <c r="B15" t="s">
        <v>43</v>
      </c>
      <c r="C15" t="s">
        <v>44</v>
      </c>
      <c r="AO15">
        <v>0</v>
      </c>
    </row>
    <row r="16" spans="1:41" x14ac:dyDescent="0.15">
      <c r="A16" t="s">
        <v>45</v>
      </c>
      <c r="B16" t="s">
        <v>46</v>
      </c>
      <c r="C16" t="s">
        <v>47</v>
      </c>
      <c r="E16" s="2">
        <f>F16</f>
        <v>2</v>
      </c>
      <c r="F16" s="2">
        <f>G16</f>
        <v>2</v>
      </c>
      <c r="G16" s="2">
        <f>H16</f>
        <v>2</v>
      </c>
      <c r="H16">
        <v>2</v>
      </c>
      <c r="I16">
        <v>1.93</v>
      </c>
      <c r="J16">
        <v>1.97</v>
      </c>
      <c r="K16">
        <v>2.0099999999999998</v>
      </c>
      <c r="L16">
        <f t="shared" ref="L16:T17" si="9">($H16-$U16)*($U$1-L$1)/($U$1-$H$1)+$U16</f>
        <v>1.7916716759646498</v>
      </c>
      <c r="M16">
        <f t="shared" si="9"/>
        <v>1.7395895949558122</v>
      </c>
      <c r="N16">
        <f t="shared" si="9"/>
        <v>1.6875075139469748</v>
      </c>
      <c r="O16">
        <f t="shared" si="9"/>
        <v>1.6354254329381372</v>
      </c>
      <c r="P16">
        <f t="shared" si="9"/>
        <v>1.5833433519292996</v>
      </c>
      <c r="Q16">
        <f t="shared" si="9"/>
        <v>1.5312612709204623</v>
      </c>
      <c r="R16">
        <f t="shared" si="9"/>
        <v>1.4791791899116247</v>
      </c>
      <c r="S16">
        <f t="shared" si="9"/>
        <v>1.4270971089027871</v>
      </c>
      <c r="T16">
        <f t="shared" si="9"/>
        <v>1.3750150278939497</v>
      </c>
      <c r="U16">
        <f>'Steel CO2e'!U16/'Steel Fe_tons'!U16</f>
        <v>1.3229329468851121</v>
      </c>
      <c r="V16">
        <f t="shared" ref="V16:AE17" si="10">$U16*($AO$1-V$1)/($AO$1-$U$1)</f>
        <v>1.2567862995408565</v>
      </c>
      <c r="W16">
        <f t="shared" si="10"/>
        <v>1.190639652196601</v>
      </c>
      <c r="X16">
        <f t="shared" si="10"/>
        <v>1.1244930048523452</v>
      </c>
      <c r="Y16">
        <f t="shared" si="10"/>
        <v>1.0583463575080896</v>
      </c>
      <c r="Z16">
        <f t="shared" si="10"/>
        <v>0.99219971016383413</v>
      </c>
      <c r="AA16">
        <f t="shared" si="10"/>
        <v>0.92605306281957844</v>
      </c>
      <c r="AB16">
        <f t="shared" si="10"/>
        <v>0.85990641547532287</v>
      </c>
      <c r="AC16">
        <f t="shared" si="10"/>
        <v>0.79375976813106719</v>
      </c>
      <c r="AD16">
        <f t="shared" si="10"/>
        <v>0.72761312078681173</v>
      </c>
      <c r="AE16">
        <f t="shared" si="10"/>
        <v>0.66146647344255605</v>
      </c>
      <c r="AF16">
        <f t="shared" ref="AF16:AN17" si="11">$U16*($AO$1-AF$1)/($AO$1-$U$1)</f>
        <v>0.59531982609830048</v>
      </c>
      <c r="AG16">
        <f t="shared" si="11"/>
        <v>0.52917317875404479</v>
      </c>
      <c r="AH16">
        <f t="shared" si="11"/>
        <v>0.46302653140978922</v>
      </c>
      <c r="AI16">
        <f t="shared" si="11"/>
        <v>0.39687988406553359</v>
      </c>
      <c r="AJ16">
        <f t="shared" si="11"/>
        <v>0.33073323672127802</v>
      </c>
      <c r="AK16">
        <f t="shared" si="11"/>
        <v>0.2645865893770224</v>
      </c>
      <c r="AL16">
        <f t="shared" si="11"/>
        <v>0.1984399420327668</v>
      </c>
      <c r="AM16">
        <f t="shared" si="11"/>
        <v>0.1322932946885112</v>
      </c>
      <c r="AN16">
        <f t="shared" si="11"/>
        <v>6.6146647344255599E-2</v>
      </c>
      <c r="AO16">
        <v>0</v>
      </c>
    </row>
    <row r="17" spans="1:41" x14ac:dyDescent="0.15">
      <c r="A17" t="s">
        <v>48</v>
      </c>
      <c r="B17" t="s">
        <v>49</v>
      </c>
      <c r="C17" t="s">
        <v>50</v>
      </c>
      <c r="E17" s="2">
        <f>F17</f>
        <v>0.6</v>
      </c>
      <c r="F17">
        <v>0.6</v>
      </c>
      <c r="G17">
        <v>0.57499999999999996</v>
      </c>
      <c r="H17">
        <v>0.55000000000000004</v>
      </c>
      <c r="I17">
        <v>0.52500000000000002</v>
      </c>
      <c r="J17">
        <v>0.5</v>
      </c>
      <c r="K17">
        <v>0.47</v>
      </c>
      <c r="L17">
        <f t="shared" si="9"/>
        <v>0.50076923076923086</v>
      </c>
      <c r="M17">
        <f t="shared" si="9"/>
        <v>0.4884615384615385</v>
      </c>
      <c r="N17">
        <f t="shared" si="9"/>
        <v>0.47615384615384615</v>
      </c>
      <c r="O17">
        <f t="shared" si="9"/>
        <v>0.46384615384615391</v>
      </c>
      <c r="P17">
        <f t="shared" si="9"/>
        <v>0.45153846153846156</v>
      </c>
      <c r="Q17">
        <f t="shared" si="9"/>
        <v>0.43923076923076926</v>
      </c>
      <c r="R17">
        <f t="shared" si="9"/>
        <v>0.42692307692307696</v>
      </c>
      <c r="S17">
        <f t="shared" si="9"/>
        <v>0.41461538461538461</v>
      </c>
      <c r="T17">
        <f t="shared" si="9"/>
        <v>0.40230769230769231</v>
      </c>
      <c r="U17">
        <f>0.6*0.65</f>
        <v>0.39</v>
      </c>
      <c r="V17">
        <f t="shared" si="10"/>
        <v>0.3705</v>
      </c>
      <c r="W17">
        <f t="shared" si="10"/>
        <v>0.35100000000000003</v>
      </c>
      <c r="X17">
        <f t="shared" si="10"/>
        <v>0.33150000000000002</v>
      </c>
      <c r="Y17">
        <f t="shared" si="10"/>
        <v>0.312</v>
      </c>
      <c r="Z17">
        <f t="shared" si="10"/>
        <v>0.29250000000000004</v>
      </c>
      <c r="AA17">
        <f t="shared" si="10"/>
        <v>0.27300000000000002</v>
      </c>
      <c r="AB17">
        <f t="shared" si="10"/>
        <v>0.2535</v>
      </c>
      <c r="AC17">
        <f t="shared" si="10"/>
        <v>0.23399999999999999</v>
      </c>
      <c r="AD17">
        <f t="shared" si="10"/>
        <v>0.2145</v>
      </c>
      <c r="AE17">
        <f t="shared" si="10"/>
        <v>0.19500000000000001</v>
      </c>
      <c r="AF17">
        <f t="shared" si="11"/>
        <v>0.17550000000000002</v>
      </c>
      <c r="AG17">
        <f t="shared" si="11"/>
        <v>0.156</v>
      </c>
      <c r="AH17">
        <f t="shared" si="11"/>
        <v>0.13650000000000001</v>
      </c>
      <c r="AI17">
        <f t="shared" si="11"/>
        <v>0.11699999999999999</v>
      </c>
      <c r="AJ17">
        <f t="shared" si="11"/>
        <v>9.7500000000000003E-2</v>
      </c>
      <c r="AK17">
        <f t="shared" si="11"/>
        <v>7.8E-2</v>
      </c>
      <c r="AL17">
        <f t="shared" si="11"/>
        <v>5.8499999999999996E-2</v>
      </c>
      <c r="AM17">
        <f t="shared" si="11"/>
        <v>3.9E-2</v>
      </c>
      <c r="AN17">
        <f t="shared" si="11"/>
        <v>1.95E-2</v>
      </c>
      <c r="AO17">
        <v>0</v>
      </c>
    </row>
    <row r="18" spans="1:41" x14ac:dyDescent="0.15">
      <c r="A18" t="s">
        <v>51</v>
      </c>
      <c r="B18" t="s">
        <v>52</v>
      </c>
      <c r="C18" t="s">
        <v>53</v>
      </c>
      <c r="AO18">
        <v>0</v>
      </c>
    </row>
    <row r="19" spans="1:41" x14ac:dyDescent="0.15">
      <c r="A19" t="s">
        <v>54</v>
      </c>
      <c r="B19" t="s">
        <v>55</v>
      </c>
      <c r="C19" t="s">
        <v>56</v>
      </c>
      <c r="E19">
        <v>2</v>
      </c>
      <c r="F19">
        <v>1.91</v>
      </c>
      <c r="G19">
        <v>1.88</v>
      </c>
      <c r="H19" s="2">
        <f>'Steel CO2e'!H19/'Steel Fe_tons'!H19</f>
        <v>2.1894362479508764</v>
      </c>
      <c r="I19">
        <f>'Steel CO2e'!I19/'Steel Fe_tons'!I19</f>
        <v>2.1894362479508764</v>
      </c>
      <c r="J19" s="2">
        <f>'Steel CO2e'!J19/'Steel Fe_tons'!J19</f>
        <v>2.1951083625828738</v>
      </c>
      <c r="K19">
        <v>2</v>
      </c>
      <c r="L19">
        <f t="shared" ref="L19:T19" si="12">($H19-$U19)*($U$1-L$1)/($U$1-$H$1)+$U19</f>
        <v>1.9744713567719336</v>
      </c>
      <c r="M19">
        <f t="shared" si="12"/>
        <v>1.9207301339771978</v>
      </c>
      <c r="N19">
        <f t="shared" si="12"/>
        <v>1.8669889111824622</v>
      </c>
      <c r="O19">
        <f t="shared" si="12"/>
        <v>1.8132476883877264</v>
      </c>
      <c r="P19">
        <f t="shared" si="12"/>
        <v>1.7595064655929908</v>
      </c>
      <c r="Q19">
        <f t="shared" si="12"/>
        <v>1.705765242798255</v>
      </c>
      <c r="R19">
        <f t="shared" si="12"/>
        <v>1.6520240200035194</v>
      </c>
      <c r="S19">
        <f t="shared" si="12"/>
        <v>1.5982827972087836</v>
      </c>
      <c r="T19">
        <f t="shared" si="12"/>
        <v>1.544541574414048</v>
      </c>
      <c r="U19" s="2">
        <f>'Steel CO2e'!U19/'Steel Fe_tons'!U19</f>
        <v>1.4908003516193122</v>
      </c>
      <c r="V19">
        <f t="shared" ref="V19:AD19" si="13">$U19*($AO$1-V$1)/($AO$1-$U$1)</f>
        <v>1.4162603340383466</v>
      </c>
      <c r="W19">
        <f t="shared" si="13"/>
        <v>1.341720316457381</v>
      </c>
      <c r="X19">
        <f t="shared" si="13"/>
        <v>1.2671802988764154</v>
      </c>
      <c r="Y19">
        <f t="shared" si="13"/>
        <v>1.1926402812954497</v>
      </c>
      <c r="Z19">
        <f t="shared" si="13"/>
        <v>1.1181002637144841</v>
      </c>
      <c r="AA19">
        <f t="shared" si="13"/>
        <v>1.0435602461335187</v>
      </c>
      <c r="AB19">
        <f t="shared" si="13"/>
        <v>0.96902022855255299</v>
      </c>
      <c r="AC19">
        <f t="shared" si="13"/>
        <v>0.89448021097158725</v>
      </c>
      <c r="AD19">
        <f t="shared" si="13"/>
        <v>0.81994019339062185</v>
      </c>
      <c r="AE19" s="2">
        <f>'Steel CO2e'!AE19/'Steel Fe_tons'!AE19</f>
        <v>0.80285863251892009</v>
      </c>
      <c r="AF19" s="2">
        <f t="shared" ref="AF19:AN19" si="14">$AE19*($AO$1-AF$1)/($AO$1-$AE$1)</f>
        <v>0.72257276926702807</v>
      </c>
      <c r="AG19" s="2">
        <f t="shared" si="14"/>
        <v>0.64228690601513605</v>
      </c>
      <c r="AH19" s="2">
        <f t="shared" si="14"/>
        <v>0.56200104276324403</v>
      </c>
      <c r="AI19" s="2">
        <f t="shared" si="14"/>
        <v>0.48171517951135207</v>
      </c>
      <c r="AJ19" s="2">
        <f t="shared" si="14"/>
        <v>0.40142931625946005</v>
      </c>
      <c r="AK19" s="2">
        <f t="shared" si="14"/>
        <v>0.32114345300756802</v>
      </c>
      <c r="AL19" s="2">
        <f t="shared" si="14"/>
        <v>0.24085758975567603</v>
      </c>
      <c r="AM19" s="2">
        <f t="shared" si="14"/>
        <v>0.16057172650378401</v>
      </c>
      <c r="AN19" s="2">
        <f t="shared" si="14"/>
        <v>8.0285863251892006E-2</v>
      </c>
      <c r="AO19">
        <v>0</v>
      </c>
    </row>
    <row r="20" spans="1:41" x14ac:dyDescent="0.15">
      <c r="A20" t="s">
        <v>57</v>
      </c>
      <c r="B20" t="s">
        <v>58</v>
      </c>
      <c r="C20" t="s">
        <v>59</v>
      </c>
      <c r="E20" s="2">
        <f>F20</f>
        <v>0.52</v>
      </c>
      <c r="F20" s="2">
        <f>G20</f>
        <v>0.52</v>
      </c>
      <c r="G20">
        <f>H20</f>
        <v>0.52</v>
      </c>
      <c r="H20">
        <f>0.2+0.32</f>
        <v>0.52</v>
      </c>
      <c r="I20">
        <f>0.21+0.32</f>
        <v>0.53</v>
      </c>
      <c r="J20">
        <f>0.2+0.29</f>
        <v>0.49</v>
      </c>
      <c r="K20">
        <f>J20-0.01</f>
        <v>0.48</v>
      </c>
      <c r="L20" s="2">
        <f t="shared" ref="L20:U20" si="15">K20-0.01</f>
        <v>0.47</v>
      </c>
      <c r="M20" s="2">
        <f t="shared" si="15"/>
        <v>0.45999999999999996</v>
      </c>
      <c r="N20" s="2">
        <f t="shared" si="15"/>
        <v>0.44999999999999996</v>
      </c>
      <c r="O20" s="2">
        <f t="shared" si="15"/>
        <v>0.43999999999999995</v>
      </c>
      <c r="P20" s="2">
        <f t="shared" si="15"/>
        <v>0.42999999999999994</v>
      </c>
      <c r="Q20" s="2">
        <f t="shared" si="15"/>
        <v>0.41999999999999993</v>
      </c>
      <c r="R20" s="2">
        <f t="shared" si="15"/>
        <v>0.40999999999999992</v>
      </c>
      <c r="S20" s="2">
        <f t="shared" si="15"/>
        <v>0.39999999999999991</v>
      </c>
      <c r="T20" s="2">
        <f t="shared" si="15"/>
        <v>0.3899999999999999</v>
      </c>
      <c r="U20" s="2">
        <f t="shared" si="15"/>
        <v>0.37999999999999989</v>
      </c>
      <c r="V20">
        <f>U20-0.02</f>
        <v>0.35999999999999988</v>
      </c>
      <c r="W20" s="2">
        <f t="shared" ref="W20:AN20" si="16">V20-0.02</f>
        <v>0.33999999999999986</v>
      </c>
      <c r="X20" s="2">
        <f t="shared" si="16"/>
        <v>0.31999999999999984</v>
      </c>
      <c r="Y20" s="2">
        <f t="shared" si="16"/>
        <v>0.29999999999999982</v>
      </c>
      <c r="Z20" s="2">
        <f t="shared" si="16"/>
        <v>0.2799999999999998</v>
      </c>
      <c r="AA20" s="2">
        <f t="shared" si="16"/>
        <v>0.25999999999999979</v>
      </c>
      <c r="AB20" s="2">
        <f t="shared" si="16"/>
        <v>0.2399999999999998</v>
      </c>
      <c r="AC20" s="2">
        <f t="shared" si="16"/>
        <v>0.21999999999999981</v>
      </c>
      <c r="AD20" s="2">
        <f t="shared" si="16"/>
        <v>0.19999999999999982</v>
      </c>
      <c r="AE20" s="2">
        <f t="shared" si="16"/>
        <v>0.17999999999999983</v>
      </c>
      <c r="AF20" s="2">
        <f t="shared" si="16"/>
        <v>0.15999999999999984</v>
      </c>
      <c r="AG20" s="2">
        <f t="shared" si="16"/>
        <v>0.13999999999999985</v>
      </c>
      <c r="AH20" s="2">
        <f t="shared" si="16"/>
        <v>0.11999999999999984</v>
      </c>
      <c r="AI20" s="2">
        <f t="shared" si="16"/>
        <v>9.9999999999999839E-2</v>
      </c>
      <c r="AJ20" s="2">
        <f t="shared" si="16"/>
        <v>7.9999999999999835E-2</v>
      </c>
      <c r="AK20" s="2">
        <f t="shared" si="16"/>
        <v>5.9999999999999831E-2</v>
      </c>
      <c r="AL20" s="2">
        <f t="shared" si="16"/>
        <v>3.9999999999999827E-2</v>
      </c>
      <c r="AM20" s="2">
        <f t="shared" si="16"/>
        <v>1.9999999999999827E-2</v>
      </c>
      <c r="AN20" s="2">
        <v>0</v>
      </c>
      <c r="AO20">
        <v>0</v>
      </c>
    </row>
    <row r="21" spans="1:41" x14ac:dyDescent="0.15">
      <c r="A21" t="s">
        <v>60</v>
      </c>
      <c r="B21" t="s">
        <v>61</v>
      </c>
      <c r="C21" t="s">
        <v>62</v>
      </c>
      <c r="E21" s="2">
        <f>F21</f>
        <v>0.73728813559322026</v>
      </c>
      <c r="F21" s="2">
        <f>G21</f>
        <v>0.73728813559322026</v>
      </c>
      <c r="G21" s="2">
        <f>H21</f>
        <v>0.73728813559322026</v>
      </c>
      <c r="H21">
        <f>I21</f>
        <v>0.73728813559322026</v>
      </c>
      <c r="I21">
        <f>1.5*2.9/5.9</f>
        <v>0.73728813559322026</v>
      </c>
      <c r="J21">
        <f>1.4*2.7/4.9</f>
        <v>0.77142857142857135</v>
      </c>
      <c r="K21">
        <f>1.3*1.5/2.8</f>
        <v>0.69642857142857151</v>
      </c>
      <c r="L21" s="2">
        <f t="shared" ref="L21:T21" si="17">($J21-$U21)*($U$1-L$1)/($U$1-$J$1)+$U21</f>
        <v>0.71980519480519478</v>
      </c>
      <c r="M21" s="2">
        <f t="shared" si="17"/>
        <v>0.69399350649350644</v>
      </c>
      <c r="N21" s="2">
        <f t="shared" si="17"/>
        <v>0.66818181818181821</v>
      </c>
      <c r="O21" s="2">
        <f t="shared" si="17"/>
        <v>0.64237012987012987</v>
      </c>
      <c r="P21" s="2">
        <f t="shared" si="17"/>
        <v>0.61655844155844153</v>
      </c>
      <c r="Q21" s="2">
        <f t="shared" si="17"/>
        <v>0.59074675324675319</v>
      </c>
      <c r="R21" s="2">
        <f t="shared" si="17"/>
        <v>0.56493506493506496</v>
      </c>
      <c r="S21" s="2">
        <f t="shared" si="17"/>
        <v>0.53912337662337662</v>
      </c>
      <c r="T21" s="2">
        <f t="shared" si="17"/>
        <v>0.51331168831168839</v>
      </c>
      <c r="U21">
        <f>K21*0.7</f>
        <v>0.48750000000000004</v>
      </c>
      <c r="V21" s="2">
        <f t="shared" ref="V21:AN21" si="18">$U21*($AO$1-V$1)/($AO$1-$U$1)</f>
        <v>0.46312500000000006</v>
      </c>
      <c r="W21" s="2">
        <f t="shared" si="18"/>
        <v>0.43875000000000003</v>
      </c>
      <c r="X21" s="2">
        <f t="shared" si="18"/>
        <v>0.41437500000000005</v>
      </c>
      <c r="Y21" s="2">
        <f t="shared" si="18"/>
        <v>0.39</v>
      </c>
      <c r="Z21" s="2">
        <f t="shared" si="18"/>
        <v>0.36562500000000003</v>
      </c>
      <c r="AA21" s="2">
        <f t="shared" si="18"/>
        <v>0.34125000000000005</v>
      </c>
      <c r="AB21" s="2">
        <f t="shared" si="18"/>
        <v>0.31687500000000002</v>
      </c>
      <c r="AC21" s="2">
        <f t="shared" si="18"/>
        <v>0.29250000000000004</v>
      </c>
      <c r="AD21" s="2">
        <f t="shared" si="18"/>
        <v>0.26812500000000006</v>
      </c>
      <c r="AE21" s="2">
        <f t="shared" si="18"/>
        <v>0.24374999999999999</v>
      </c>
      <c r="AF21" s="2">
        <f t="shared" si="18"/>
        <v>0.21937500000000001</v>
      </c>
      <c r="AG21" s="2">
        <f t="shared" si="18"/>
        <v>0.19500000000000001</v>
      </c>
      <c r="AH21" s="2">
        <f t="shared" si="18"/>
        <v>0.17062500000000003</v>
      </c>
      <c r="AI21" s="2">
        <f t="shared" si="18"/>
        <v>0.14625000000000002</v>
      </c>
      <c r="AJ21" s="2">
        <f t="shared" si="18"/>
        <v>0.121875</v>
      </c>
      <c r="AK21" s="2">
        <f t="shared" si="18"/>
        <v>9.7500000000000003E-2</v>
      </c>
      <c r="AL21" s="2">
        <f t="shared" si="18"/>
        <v>7.3125000000000009E-2</v>
      </c>
      <c r="AM21" s="2">
        <f t="shared" si="18"/>
        <v>4.8750000000000002E-2</v>
      </c>
      <c r="AN21" s="2">
        <f t="shared" si="18"/>
        <v>2.4375000000000001E-2</v>
      </c>
      <c r="AO21">
        <v>0</v>
      </c>
    </row>
    <row r="22" spans="1:41" x14ac:dyDescent="0.15">
      <c r="A22" t="s">
        <v>63</v>
      </c>
      <c r="B22" t="s">
        <v>64</v>
      </c>
      <c r="C22" t="s">
        <v>65</v>
      </c>
      <c r="AO22">
        <v>0</v>
      </c>
    </row>
    <row r="23" spans="1:41" x14ac:dyDescent="0.15">
      <c r="A23" t="s">
        <v>66</v>
      </c>
      <c r="B23" t="s">
        <v>67</v>
      </c>
      <c r="C23" t="s">
        <v>68</v>
      </c>
      <c r="E23" s="2">
        <f>'Steel CO2e'!E23/'Steel Fe_tons'!E23</f>
        <v>0.29795020668908184</v>
      </c>
      <c r="F23" s="2">
        <f>'Steel CO2e'!F23/'Steel Fe_tons'!F23</f>
        <v>0.29795020668908184</v>
      </c>
      <c r="G23" s="2">
        <f>'Steel CO2e'!G23/'Steel Fe_tons'!G23</f>
        <v>0.29795020668908184</v>
      </c>
      <c r="H23" s="2">
        <f>'Steel CO2e'!H23/'Steel Fe_tons'!H23</f>
        <v>0.29795020668908184</v>
      </c>
      <c r="I23">
        <f>'Steel CO2e'!I23/'Steel Fe_tons'!I23</f>
        <v>0.29795020668908184</v>
      </c>
      <c r="J23" s="2">
        <f>'Steel CO2e'!J23/'Steel Fe_tons'!J23</f>
        <v>0.30956091804557045</v>
      </c>
      <c r="K23" s="2">
        <f>'Steel CO2e'!K23/'Steel Fe_tons'!K23</f>
        <v>0.30032798147011081</v>
      </c>
      <c r="L23" s="2">
        <f t="shared" ref="L23:T23" si="19">($I23-$U23)*($U$1-L$1)/($U$1-$I$1)+$U23</f>
        <v>0.26815518602017363</v>
      </c>
      <c r="M23" s="2">
        <f t="shared" si="19"/>
        <v>0.25822351246387093</v>
      </c>
      <c r="N23" s="2">
        <f t="shared" si="19"/>
        <v>0.2482918389075682</v>
      </c>
      <c r="O23" s="2">
        <f t="shared" si="19"/>
        <v>0.23836016535126547</v>
      </c>
      <c r="P23" s="2">
        <f t="shared" si="19"/>
        <v>0.22842849179496275</v>
      </c>
      <c r="Q23" s="2">
        <f t="shared" si="19"/>
        <v>0.21849681823866002</v>
      </c>
      <c r="R23" s="2">
        <f t="shared" si="19"/>
        <v>0.20856514468235729</v>
      </c>
      <c r="S23" s="2">
        <f t="shared" si="19"/>
        <v>0.19863347112605456</v>
      </c>
      <c r="T23" s="2">
        <f t="shared" si="19"/>
        <v>0.18870179756975183</v>
      </c>
      <c r="U23">
        <f>I23*0.6</f>
        <v>0.17877012401344911</v>
      </c>
      <c r="V23" s="2">
        <f t="shared" ref="V23:AN23" si="20">$U23*($AO$1-V$1)/($AO$1-$U$1)</f>
        <v>0.16983161781277664</v>
      </c>
      <c r="W23" s="2">
        <f t="shared" si="20"/>
        <v>0.16089311161210421</v>
      </c>
      <c r="X23" s="2">
        <f t="shared" si="20"/>
        <v>0.15195460541143174</v>
      </c>
      <c r="Y23" s="2">
        <f t="shared" si="20"/>
        <v>0.14301609921075928</v>
      </c>
      <c r="Z23" s="2">
        <f t="shared" si="20"/>
        <v>0.13407759301008684</v>
      </c>
      <c r="AA23" s="2">
        <f t="shared" si="20"/>
        <v>0.12513908680941438</v>
      </c>
      <c r="AB23" s="2">
        <f t="shared" si="20"/>
        <v>0.11620058060874192</v>
      </c>
      <c r="AC23" s="2">
        <f t="shared" si="20"/>
        <v>0.10726207440806945</v>
      </c>
      <c r="AD23" s="2">
        <f t="shared" si="20"/>
        <v>9.8323568207397002E-2</v>
      </c>
      <c r="AE23" s="2">
        <f t="shared" si="20"/>
        <v>8.9385062006724553E-2</v>
      </c>
      <c r="AF23" s="2">
        <f t="shared" si="20"/>
        <v>8.0446555806052103E-2</v>
      </c>
      <c r="AG23" s="2">
        <f t="shared" si="20"/>
        <v>7.1508049605379639E-2</v>
      </c>
      <c r="AH23" s="2">
        <f t="shared" si="20"/>
        <v>6.256954340470719E-2</v>
      </c>
      <c r="AI23" s="2">
        <f t="shared" si="20"/>
        <v>5.3631037204034726E-2</v>
      </c>
      <c r="AJ23" s="2">
        <f t="shared" si="20"/>
        <v>4.4692531003362276E-2</v>
      </c>
      <c r="AK23" s="2">
        <f t="shared" si="20"/>
        <v>3.575402480268982E-2</v>
      </c>
      <c r="AL23" s="2">
        <f t="shared" si="20"/>
        <v>2.6815518602017363E-2</v>
      </c>
      <c r="AM23" s="2">
        <f t="shared" si="20"/>
        <v>1.787701240134491E-2</v>
      </c>
      <c r="AN23" s="2">
        <f t="shared" si="20"/>
        <v>8.9385062006724549E-3</v>
      </c>
      <c r="AO23">
        <v>0</v>
      </c>
    </row>
    <row r="24" spans="1:41" x14ac:dyDescent="0.15">
      <c r="A24" t="s">
        <v>69</v>
      </c>
      <c r="B24" t="s">
        <v>70</v>
      </c>
      <c r="C24" t="s">
        <v>71</v>
      </c>
      <c r="AO24">
        <v>0</v>
      </c>
    </row>
    <row r="25" spans="1:41" ht="14" x14ac:dyDescent="0.15">
      <c r="A25" t="s">
        <v>72</v>
      </c>
      <c r="B25" t="s">
        <v>73</v>
      </c>
      <c r="C25" t="s">
        <v>74</v>
      </c>
      <c r="E25" s="2">
        <f>F25</f>
        <v>2.2799999999999998</v>
      </c>
      <c r="F25" s="2">
        <f>G25</f>
        <v>2.2799999999999998</v>
      </c>
      <c r="G25" s="3">
        <v>2.2799999999999998</v>
      </c>
      <c r="H25">
        <v>2.29</v>
      </c>
      <c r="I25">
        <v>2.31</v>
      </c>
      <c r="J25">
        <v>2.38</v>
      </c>
      <c r="K25">
        <v>2.34</v>
      </c>
      <c r="L25">
        <f t="shared" ref="L25:T25" si="21">($I25-$U25)*($U$1-L$1)/($U$1-$I$1)+$U25</f>
        <v>2.1945000000000001</v>
      </c>
      <c r="M25">
        <f t="shared" si="21"/>
        <v>2.1560000000000001</v>
      </c>
      <c r="N25">
        <f t="shared" si="21"/>
        <v>2.1175000000000002</v>
      </c>
      <c r="O25">
        <f t="shared" si="21"/>
        <v>2.0790000000000002</v>
      </c>
      <c r="P25">
        <f t="shared" si="21"/>
        <v>2.0405000000000002</v>
      </c>
      <c r="Q25">
        <f t="shared" si="21"/>
        <v>2.0020000000000002</v>
      </c>
      <c r="R25">
        <f t="shared" si="21"/>
        <v>1.9635</v>
      </c>
      <c r="S25">
        <f t="shared" si="21"/>
        <v>1.925</v>
      </c>
      <c r="T25">
        <f t="shared" si="21"/>
        <v>1.8865000000000001</v>
      </c>
      <c r="U25">
        <f>I25*0.8</f>
        <v>1.8480000000000001</v>
      </c>
      <c r="V25">
        <f t="shared" ref="V25:AN25" si="22">$U25*($AO$1-V$1)/($AO$1-$U$1)</f>
        <v>1.7556</v>
      </c>
      <c r="W25">
        <f t="shared" si="22"/>
        <v>1.6632000000000002</v>
      </c>
      <c r="X25">
        <f t="shared" si="22"/>
        <v>1.5708</v>
      </c>
      <c r="Y25">
        <f t="shared" si="22"/>
        <v>1.4784000000000002</v>
      </c>
      <c r="Z25">
        <f t="shared" si="22"/>
        <v>1.3860000000000001</v>
      </c>
      <c r="AA25">
        <f t="shared" si="22"/>
        <v>1.2936000000000001</v>
      </c>
      <c r="AB25">
        <f t="shared" si="22"/>
        <v>1.2012</v>
      </c>
      <c r="AC25">
        <f t="shared" si="22"/>
        <v>1.1088</v>
      </c>
      <c r="AD25">
        <f t="shared" si="22"/>
        <v>1.0164</v>
      </c>
      <c r="AE25">
        <f t="shared" si="22"/>
        <v>0.92400000000000004</v>
      </c>
      <c r="AF25">
        <f t="shared" si="22"/>
        <v>0.83160000000000012</v>
      </c>
      <c r="AG25">
        <f t="shared" si="22"/>
        <v>0.73920000000000008</v>
      </c>
      <c r="AH25">
        <f t="shared" si="22"/>
        <v>0.64680000000000004</v>
      </c>
      <c r="AI25">
        <f t="shared" si="22"/>
        <v>0.5544</v>
      </c>
      <c r="AJ25">
        <f t="shared" si="22"/>
        <v>0.46200000000000002</v>
      </c>
      <c r="AK25">
        <f t="shared" si="22"/>
        <v>0.36960000000000004</v>
      </c>
      <c r="AL25">
        <f t="shared" si="22"/>
        <v>0.2772</v>
      </c>
      <c r="AM25">
        <f t="shared" si="22"/>
        <v>0.18480000000000002</v>
      </c>
      <c r="AN25">
        <f t="shared" si="22"/>
        <v>9.240000000000001E-2</v>
      </c>
      <c r="AO25">
        <v>0</v>
      </c>
    </row>
    <row r="26" spans="1:41" x14ac:dyDescent="0.15">
      <c r="A26" t="s">
        <v>75</v>
      </c>
      <c r="B26" t="s">
        <v>76</v>
      </c>
      <c r="C26" t="s">
        <v>77</v>
      </c>
      <c r="AO26">
        <v>0</v>
      </c>
    </row>
    <row r="27" spans="1:41" x14ac:dyDescent="0.15">
      <c r="A27" t="s">
        <v>78</v>
      </c>
      <c r="B27" t="s">
        <v>79</v>
      </c>
      <c r="C27" t="s">
        <v>80</v>
      </c>
      <c r="E27" s="2">
        <f>'Steel CO2e'!E27/'Steel Fe_tons'!E27</f>
        <v>9.9955210237659964E-2</v>
      </c>
      <c r="F27" s="2">
        <f>'Steel CO2e'!F27/'Steel Fe_tons'!F27</f>
        <v>9.3462393162393159E-2</v>
      </c>
      <c r="G27" s="2">
        <f>'Steel CO2e'!G27/'Steel Fe_tons'!G27</f>
        <v>9.0331819472040872E-2</v>
      </c>
      <c r="H27" s="2">
        <f>'Steel CO2e'!H27/'Steel Fe_tons'!H27</f>
        <v>7.6059213759213762E-2</v>
      </c>
      <c r="I27" s="2">
        <f>'Steel CO2e'!I27/'Steel Fe_tons'!I27</f>
        <v>8.2699214659685868E-2</v>
      </c>
      <c r="J27" s="2">
        <f>'Steel CO2e'!J27/'Steel Fe_tons'!J27</f>
        <v>7.9422880215343203E-2</v>
      </c>
      <c r="K27" s="2">
        <f>'Steel CO2e'!K27/'Steel Fe_tons'!K27</f>
        <v>7.0419582245430809E-2</v>
      </c>
      <c r="L27" s="2">
        <f t="shared" ref="L27:T27" si="23">($I27-$U27)*($U$1-L$1)/($U$1-$I$1)+$U27</f>
        <v>7.8564253926701577E-2</v>
      </c>
      <c r="M27" s="2">
        <f t="shared" si="23"/>
        <v>7.7185933682373475E-2</v>
      </c>
      <c r="N27" s="2">
        <f t="shared" si="23"/>
        <v>7.5807613438045388E-2</v>
      </c>
      <c r="O27" s="2">
        <f t="shared" si="23"/>
        <v>7.4429293193717286E-2</v>
      </c>
      <c r="P27" s="2">
        <f t="shared" si="23"/>
        <v>7.3050972949389184E-2</v>
      </c>
      <c r="Q27" s="2">
        <f t="shared" si="23"/>
        <v>7.1672652705061096E-2</v>
      </c>
      <c r="R27" s="2">
        <f t="shared" si="23"/>
        <v>7.0294332460732994E-2</v>
      </c>
      <c r="S27" s="2">
        <f t="shared" si="23"/>
        <v>6.8916012216404893E-2</v>
      </c>
      <c r="T27" s="2">
        <f t="shared" si="23"/>
        <v>6.7537691972076805E-2</v>
      </c>
      <c r="U27">
        <f>I27*0.8</f>
        <v>6.6159371727748703E-2</v>
      </c>
      <c r="V27" s="2">
        <f t="shared" ref="V27:AN27" si="24">($I27-$U27)*($U$1-V$1)/($U$1-$I$1)+$U27</f>
        <v>6.4781051483420601E-2</v>
      </c>
      <c r="W27" s="2">
        <f t="shared" si="24"/>
        <v>6.3402731239092514E-2</v>
      </c>
      <c r="X27" s="2">
        <f t="shared" si="24"/>
        <v>6.2024410994764412E-2</v>
      </c>
      <c r="Y27" s="2">
        <f t="shared" si="24"/>
        <v>6.0646090750436317E-2</v>
      </c>
      <c r="Z27" s="2">
        <f t="shared" si="24"/>
        <v>5.9267770506108215E-2</v>
      </c>
      <c r="AA27" s="2">
        <f t="shared" si="24"/>
        <v>5.788945026178012E-2</v>
      </c>
      <c r="AB27" s="2">
        <f t="shared" si="24"/>
        <v>5.6511130017452026E-2</v>
      </c>
      <c r="AC27" s="2">
        <f t="shared" si="24"/>
        <v>5.5132809773123924E-2</v>
      </c>
      <c r="AD27" s="2">
        <f t="shared" si="24"/>
        <v>5.3754489528795829E-2</v>
      </c>
      <c r="AE27" s="2">
        <f t="shared" si="24"/>
        <v>5.2376169284467734E-2</v>
      </c>
      <c r="AF27" s="2">
        <f t="shared" si="24"/>
        <v>5.0997849040139633E-2</v>
      </c>
      <c r="AG27" s="2">
        <f t="shared" si="24"/>
        <v>4.9619528795811538E-2</v>
      </c>
      <c r="AH27" s="2">
        <f t="shared" si="24"/>
        <v>4.8241208551483436E-2</v>
      </c>
      <c r="AI27" s="2">
        <f t="shared" si="24"/>
        <v>4.6862888307155348E-2</v>
      </c>
      <c r="AJ27" s="2">
        <f t="shared" si="24"/>
        <v>4.5484568062827246E-2</v>
      </c>
      <c r="AK27" s="2">
        <f t="shared" si="24"/>
        <v>4.4106247818499145E-2</v>
      </c>
      <c r="AL27" s="2">
        <f t="shared" si="24"/>
        <v>4.2727927574171057E-2</v>
      </c>
      <c r="AM27" s="2">
        <f t="shared" si="24"/>
        <v>4.1349607329842955E-2</v>
      </c>
      <c r="AN27" s="2">
        <f t="shared" si="24"/>
        <v>3.9971287085514853E-2</v>
      </c>
      <c r="AO27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7"/>
  <sheetViews>
    <sheetView topLeftCell="G1" zoomScale="200" zoomScaleNormal="200" workbookViewId="0">
      <pane ySplit="1" topLeftCell="A2" activePane="bottomLeft" state="frozen"/>
      <selection pane="bottomLeft" activeCell="V21" sqref="V21:AO21"/>
    </sheetView>
  </sheetViews>
  <sheetFormatPr baseColWidth="10" defaultColWidth="11.5" defaultRowHeight="13" x14ac:dyDescent="0.15"/>
  <cols>
    <col min="1" max="1" width="34.33203125" customWidth="1"/>
    <col min="2" max="2" width="23.5" customWidth="1"/>
  </cols>
  <sheetData>
    <row r="1" spans="1:41" x14ac:dyDescent="0.15">
      <c r="A1" s="1" t="s">
        <v>0</v>
      </c>
      <c r="B1" s="1" t="s">
        <v>1</v>
      </c>
      <c r="C1" s="1" t="s">
        <v>2</v>
      </c>
      <c r="E1">
        <v>2014</v>
      </c>
      <c r="F1">
        <f t="shared" ref="F1:AO1" si="0">E1+1</f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  <c r="Z1">
        <f t="shared" si="0"/>
        <v>2035</v>
      </c>
      <c r="AA1">
        <f t="shared" si="0"/>
        <v>2036</v>
      </c>
      <c r="AB1">
        <f t="shared" si="0"/>
        <v>2037</v>
      </c>
      <c r="AC1">
        <f t="shared" si="0"/>
        <v>2038</v>
      </c>
      <c r="AD1">
        <f t="shared" si="0"/>
        <v>2039</v>
      </c>
      <c r="AE1">
        <f t="shared" si="0"/>
        <v>2040</v>
      </c>
      <c r="AF1">
        <f t="shared" si="0"/>
        <v>2041</v>
      </c>
      <c r="AG1">
        <f t="shared" si="0"/>
        <v>2042</v>
      </c>
      <c r="AH1">
        <f t="shared" si="0"/>
        <v>2043</v>
      </c>
      <c r="AI1">
        <f t="shared" si="0"/>
        <v>2044</v>
      </c>
      <c r="AJ1">
        <f t="shared" si="0"/>
        <v>2045</v>
      </c>
      <c r="AK1">
        <f t="shared" si="0"/>
        <v>2046</v>
      </c>
      <c r="AL1">
        <f t="shared" si="0"/>
        <v>2047</v>
      </c>
      <c r="AM1">
        <f t="shared" si="0"/>
        <v>2048</v>
      </c>
      <c r="AN1">
        <f t="shared" si="0"/>
        <v>2049</v>
      </c>
      <c r="AO1">
        <f t="shared" si="0"/>
        <v>2050</v>
      </c>
    </row>
    <row r="2" spans="1:41" x14ac:dyDescent="0.15">
      <c r="A2" t="s">
        <v>3</v>
      </c>
      <c r="B2" t="s">
        <v>4</v>
      </c>
      <c r="C2" t="s">
        <v>5</v>
      </c>
      <c r="E2">
        <f t="shared" ref="E2:G5" si="1">F2</f>
        <v>5596000</v>
      </c>
      <c r="F2">
        <f t="shared" si="1"/>
        <v>5596000</v>
      </c>
      <c r="G2">
        <f t="shared" si="1"/>
        <v>5596000</v>
      </c>
      <c r="H2" s="2">
        <v>5596000</v>
      </c>
      <c r="I2">
        <f>(H2+J2)/2</f>
        <v>5704120.3214342399</v>
      </c>
      <c r="J2">
        <f>(H2+M2)/2</f>
        <v>5812240.6428684797</v>
      </c>
      <c r="K2">
        <f>(2*J2+M2)/3</f>
        <v>5884320.8571579726</v>
      </c>
      <c r="L2">
        <f>(J2+2*M2)/3</f>
        <v>5956401.0714474656</v>
      </c>
      <c r="M2" s="2">
        <f t="shared" ref="M2:U3" si="2">$H2*1.015^(M$1-$H$1)</f>
        <v>6028481.2857369585</v>
      </c>
      <c r="N2" s="2">
        <f t="shared" si="2"/>
        <v>6118908.5050230119</v>
      </c>
      <c r="O2" s="2">
        <f t="shared" si="2"/>
        <v>6210692.1325983563</v>
      </c>
      <c r="P2" s="2">
        <f t="shared" si="2"/>
        <v>6303852.5145873306</v>
      </c>
      <c r="Q2" s="2">
        <f t="shared" si="2"/>
        <v>6398410.3023061398</v>
      </c>
      <c r="R2" s="2">
        <f t="shared" si="2"/>
        <v>6494386.4568407312</v>
      </c>
      <c r="S2" s="2">
        <f t="shared" si="2"/>
        <v>6591802.2536933413</v>
      </c>
      <c r="T2" s="2">
        <f t="shared" si="2"/>
        <v>6690679.2874987405</v>
      </c>
      <c r="U2" s="2">
        <f t="shared" si="2"/>
        <v>6791039.4768112209</v>
      </c>
      <c r="V2" s="2">
        <f t="shared" ref="V2:AE5" si="3">$U2*1.015^(V$1-$U$1)</f>
        <v>6892905.0689633889</v>
      </c>
      <c r="W2" s="2">
        <f t="shared" si="3"/>
        <v>6996298.644997838</v>
      </c>
      <c r="X2" s="2">
        <f t="shared" si="3"/>
        <v>7101243.124672805</v>
      </c>
      <c r="Y2" s="2">
        <f t="shared" si="3"/>
        <v>7207761.7715428956</v>
      </c>
      <c r="Z2" s="2">
        <f t="shared" si="3"/>
        <v>7315878.198116038</v>
      </c>
      <c r="AA2" s="2">
        <f t="shared" si="3"/>
        <v>7425616.3710877774</v>
      </c>
      <c r="AB2" s="2">
        <f t="shared" si="3"/>
        <v>7537000.6166540934</v>
      </c>
      <c r="AC2" s="2">
        <f t="shared" si="3"/>
        <v>7650055.6259039035</v>
      </c>
      <c r="AD2" s="2">
        <f t="shared" si="3"/>
        <v>7764806.4602924613</v>
      </c>
      <c r="AE2" s="2">
        <f t="shared" si="3"/>
        <v>7881278.5571968472</v>
      </c>
      <c r="AF2" s="2">
        <f t="shared" ref="AF2:AO5" si="4">$U2*1.015^(AF$1-$U$1)</f>
        <v>7999497.7355547994</v>
      </c>
      <c r="AG2" s="2">
        <f t="shared" si="4"/>
        <v>8119490.2015881194</v>
      </c>
      <c r="AH2" s="2">
        <f t="shared" si="4"/>
        <v>8241282.5546119409</v>
      </c>
      <c r="AI2" s="2">
        <f t="shared" si="4"/>
        <v>8364901.792931118</v>
      </c>
      <c r="AJ2" s="2">
        <f t="shared" si="4"/>
        <v>8490375.319825083</v>
      </c>
      <c r="AK2" s="2">
        <f t="shared" si="4"/>
        <v>8617730.9496224578</v>
      </c>
      <c r="AL2" s="2">
        <f t="shared" si="4"/>
        <v>8746996.9138667937</v>
      </c>
      <c r="AM2" s="2">
        <f t="shared" si="4"/>
        <v>8878201.8675747961</v>
      </c>
      <c r="AN2" s="2">
        <f t="shared" si="4"/>
        <v>9011374.8955884166</v>
      </c>
      <c r="AO2" s="2">
        <f t="shared" si="4"/>
        <v>9146545.5190222394</v>
      </c>
    </row>
    <row r="3" spans="1:41" x14ac:dyDescent="0.15">
      <c r="A3" t="s">
        <v>6</v>
      </c>
      <c r="B3" t="s">
        <v>7</v>
      </c>
      <c r="C3" t="s">
        <v>8</v>
      </c>
      <c r="E3">
        <f t="shared" si="1"/>
        <v>92500000</v>
      </c>
      <c r="F3">
        <v>92500000</v>
      </c>
      <c r="G3">
        <v>90800000</v>
      </c>
      <c r="H3" s="2">
        <v>93100000</v>
      </c>
      <c r="I3">
        <f>(H3+J3)/2</f>
        <v>94898785.190408811</v>
      </c>
      <c r="J3">
        <f>(H3+M3)/2</f>
        <v>96697570.380817622</v>
      </c>
      <c r="K3">
        <f>(2*J3+M3)/3</f>
        <v>97896760.507756829</v>
      </c>
      <c r="L3">
        <f>(J3+2*M3)/3</f>
        <v>99095950.634696051</v>
      </c>
      <c r="M3" s="2">
        <f t="shared" si="2"/>
        <v>100295140.76163524</v>
      </c>
      <c r="N3" s="2">
        <f t="shared" si="2"/>
        <v>101799567.87305975</v>
      </c>
      <c r="O3" s="2">
        <f t="shared" si="2"/>
        <v>103326561.39115563</v>
      </c>
      <c r="P3" s="2">
        <f t="shared" si="2"/>
        <v>104876459.81202297</v>
      </c>
      <c r="Q3" s="2">
        <f t="shared" si="2"/>
        <v>106449606.70920329</v>
      </c>
      <c r="R3" s="2">
        <f t="shared" si="2"/>
        <v>108046350.80984133</v>
      </c>
      <c r="S3" s="2">
        <f t="shared" si="2"/>
        <v>109667046.07198894</v>
      </c>
      <c r="T3" s="2">
        <f t="shared" si="2"/>
        <v>111312051.76306875</v>
      </c>
      <c r="U3" s="2">
        <f t="shared" si="2"/>
        <v>112981732.53951477</v>
      </c>
      <c r="V3" s="2">
        <f t="shared" si="3"/>
        <v>114676458.52760747</v>
      </c>
      <c r="W3" s="2">
        <f t="shared" si="3"/>
        <v>116396605.40552157</v>
      </c>
      <c r="X3" s="2">
        <f t="shared" si="3"/>
        <v>118142554.48660438</v>
      </c>
      <c r="Y3" s="2">
        <f t="shared" si="3"/>
        <v>119914692.80390343</v>
      </c>
      <c r="Z3" s="2">
        <f t="shared" si="3"/>
        <v>121713413.19596197</v>
      </c>
      <c r="AA3" s="2">
        <f t="shared" si="3"/>
        <v>123539114.39390136</v>
      </c>
      <c r="AB3" s="2">
        <f t="shared" si="3"/>
        <v>125392201.10980986</v>
      </c>
      <c r="AC3" s="2">
        <f t="shared" si="3"/>
        <v>127273084.12645701</v>
      </c>
      <c r="AD3" s="2">
        <f t="shared" si="3"/>
        <v>129182180.38835384</v>
      </c>
      <c r="AE3" s="2">
        <f t="shared" si="3"/>
        <v>131119913.09417914</v>
      </c>
      <c r="AF3" s="2">
        <f t="shared" si="4"/>
        <v>133086711.79059181</v>
      </c>
      <c r="AG3" s="2">
        <f t="shared" si="4"/>
        <v>135083012.46745065</v>
      </c>
      <c r="AH3" s="2">
        <f t="shared" si="4"/>
        <v>137109257.6544624</v>
      </c>
      <c r="AI3" s="2">
        <f t="shared" si="4"/>
        <v>139165896.5192793</v>
      </c>
      <c r="AJ3" s="2">
        <f t="shared" si="4"/>
        <v>141253384.96706849</v>
      </c>
      <c r="AK3" s="2">
        <f t="shared" si="4"/>
        <v>143372185.7415745</v>
      </c>
      <c r="AL3" s="2">
        <f t="shared" si="4"/>
        <v>145522768.5276981</v>
      </c>
      <c r="AM3" s="2">
        <f t="shared" si="4"/>
        <v>147705610.05561355</v>
      </c>
      <c r="AN3" s="2">
        <f t="shared" si="4"/>
        <v>149921194.20644775</v>
      </c>
      <c r="AO3" s="2">
        <f t="shared" si="4"/>
        <v>152170012.11954442</v>
      </c>
    </row>
    <row r="4" spans="1:41" x14ac:dyDescent="0.15">
      <c r="A4" t="s">
        <v>9</v>
      </c>
      <c r="B4" t="s">
        <v>10</v>
      </c>
      <c r="C4" t="s">
        <v>11</v>
      </c>
      <c r="E4">
        <f t="shared" si="1"/>
        <v>138831</v>
      </c>
      <c r="F4">
        <f t="shared" si="1"/>
        <v>138831</v>
      </c>
      <c r="G4">
        <f t="shared" si="1"/>
        <v>138831</v>
      </c>
      <c r="H4">
        <f>I4</f>
        <v>138831</v>
      </c>
      <c r="I4">
        <f>J4</f>
        <v>138831</v>
      </c>
      <c r="J4" s="2">
        <v>138831</v>
      </c>
      <c r="K4">
        <f>(2*J4+M4)/3</f>
        <v>140944.858159875</v>
      </c>
      <c r="L4">
        <f>(J4+2*M4)/3</f>
        <v>143058.71631974998</v>
      </c>
      <c r="M4" s="2">
        <f t="shared" ref="M4:U4" si="5">$J4*1.015^(M$1-$J$1)</f>
        <v>145172.57447962495</v>
      </c>
      <c r="N4" s="2">
        <f t="shared" si="5"/>
        <v>147350.16309681931</v>
      </c>
      <c r="O4" s="2">
        <f t="shared" si="5"/>
        <v>149560.41554327158</v>
      </c>
      <c r="P4" s="2">
        <f t="shared" si="5"/>
        <v>151803.82177642061</v>
      </c>
      <c r="Q4" s="2">
        <f t="shared" si="5"/>
        <v>154080.87910306689</v>
      </c>
      <c r="R4" s="2">
        <f t="shared" si="5"/>
        <v>156392.09228961289</v>
      </c>
      <c r="S4" s="2">
        <f t="shared" si="5"/>
        <v>158737.97367395705</v>
      </c>
      <c r="T4" s="2">
        <f t="shared" si="5"/>
        <v>161119.04327906639</v>
      </c>
      <c r="U4" s="2">
        <f t="shared" si="5"/>
        <v>163535.82892825236</v>
      </c>
      <c r="V4" s="2">
        <f t="shared" si="3"/>
        <v>165988.86636217614</v>
      </c>
      <c r="W4" s="2">
        <f t="shared" si="3"/>
        <v>168478.69935760874</v>
      </c>
      <c r="X4" s="2">
        <f t="shared" si="3"/>
        <v>171005.87984797286</v>
      </c>
      <c r="Y4" s="2">
        <f t="shared" si="3"/>
        <v>173570.96804569243</v>
      </c>
      <c r="Z4" s="2">
        <f t="shared" si="3"/>
        <v>176174.53256637778</v>
      </c>
      <c r="AA4" s="2">
        <f t="shared" si="3"/>
        <v>178817.15055487343</v>
      </c>
      <c r="AB4" s="2">
        <f t="shared" si="3"/>
        <v>181499.40781319648</v>
      </c>
      <c r="AC4" s="2">
        <f t="shared" si="3"/>
        <v>184221.89893039441</v>
      </c>
      <c r="AD4" s="2">
        <f t="shared" si="3"/>
        <v>186985.22741435032</v>
      </c>
      <c r="AE4" s="2">
        <f t="shared" si="3"/>
        <v>189790.00582556555</v>
      </c>
      <c r="AF4" s="2">
        <f t="shared" si="4"/>
        <v>192636.85591294902</v>
      </c>
      <c r="AG4" s="2">
        <f t="shared" si="4"/>
        <v>195526.4087516432</v>
      </c>
      <c r="AH4" s="2">
        <f t="shared" si="4"/>
        <v>198459.30488291784</v>
      </c>
      <c r="AI4" s="2">
        <f t="shared" si="4"/>
        <v>201436.19445616155</v>
      </c>
      <c r="AJ4" s="2">
        <f t="shared" si="4"/>
        <v>204457.73737300394</v>
      </c>
      <c r="AK4" s="2">
        <f t="shared" si="4"/>
        <v>207524.603433599</v>
      </c>
      <c r="AL4" s="2">
        <f t="shared" si="4"/>
        <v>210637.47248510295</v>
      </c>
      <c r="AM4" s="2">
        <f t="shared" si="4"/>
        <v>213797.03457237946</v>
      </c>
      <c r="AN4" s="2">
        <f t="shared" si="4"/>
        <v>217003.99009096515</v>
      </c>
      <c r="AO4" s="2">
        <f t="shared" si="4"/>
        <v>220259.04994232956</v>
      </c>
    </row>
    <row r="5" spans="1:41" ht="14" x14ac:dyDescent="0.15">
      <c r="A5" t="s">
        <v>12</v>
      </c>
      <c r="B5" t="s">
        <v>13</v>
      </c>
      <c r="C5" t="s">
        <v>14</v>
      </c>
      <c r="E5">
        <f t="shared" si="1"/>
        <v>5301216</v>
      </c>
      <c r="F5">
        <f t="shared" si="1"/>
        <v>5301216</v>
      </c>
      <c r="G5">
        <f t="shared" si="1"/>
        <v>5301216</v>
      </c>
      <c r="H5">
        <f>I5</f>
        <v>5301216</v>
      </c>
      <c r="I5">
        <f>J5</f>
        <v>5301216</v>
      </c>
      <c r="J5" s="3">
        <v>5301216</v>
      </c>
      <c r="K5" s="3">
        <v>5543677</v>
      </c>
      <c r="L5" s="3">
        <v>5661959</v>
      </c>
      <c r="M5" s="2">
        <f t="shared" ref="M5:U5" si="6">$K5*1.015^(M$1-$K$1)</f>
        <v>5711234.6373249982</v>
      </c>
      <c r="N5" s="2">
        <f t="shared" si="6"/>
        <v>5796903.1568848724</v>
      </c>
      <c r="O5" s="2">
        <f t="shared" si="6"/>
        <v>5883856.7042381447</v>
      </c>
      <c r="P5" s="2">
        <f t="shared" si="6"/>
        <v>5972114.5548017165</v>
      </c>
      <c r="Q5" s="2">
        <f t="shared" si="6"/>
        <v>6061696.2731237411</v>
      </c>
      <c r="R5" s="2">
        <f t="shared" si="6"/>
        <v>6152621.717220596</v>
      </c>
      <c r="S5" s="2">
        <f t="shared" si="6"/>
        <v>6244911.0429789042</v>
      </c>
      <c r="T5" s="2">
        <f t="shared" si="6"/>
        <v>6338584.7086235872</v>
      </c>
      <c r="U5" s="2">
        <f t="shared" si="6"/>
        <v>6433663.47925294</v>
      </c>
      <c r="V5" s="2">
        <f t="shared" si="3"/>
        <v>6530168.4314417336</v>
      </c>
      <c r="W5" s="2">
        <f t="shared" si="3"/>
        <v>6628120.9579133587</v>
      </c>
      <c r="X5" s="2">
        <f t="shared" si="3"/>
        <v>6727542.7722820584</v>
      </c>
      <c r="Y5" s="2">
        <f t="shared" si="3"/>
        <v>6828455.913866288</v>
      </c>
      <c r="Z5" s="2">
        <f t="shared" si="3"/>
        <v>6930882.7525742808</v>
      </c>
      <c r="AA5" s="2">
        <f t="shared" si="3"/>
        <v>7034845.9938628944</v>
      </c>
      <c r="AB5" s="2">
        <f t="shared" si="3"/>
        <v>7140368.6837708363</v>
      </c>
      <c r="AC5" s="2">
        <f t="shared" si="3"/>
        <v>7247474.2140273983</v>
      </c>
      <c r="AD5" s="2">
        <f t="shared" si="3"/>
        <v>7356186.3272378081</v>
      </c>
      <c r="AE5" s="2">
        <f t="shared" si="3"/>
        <v>7466529.1221463745</v>
      </c>
      <c r="AF5" s="2">
        <f t="shared" si="4"/>
        <v>7578527.0589785697</v>
      </c>
      <c r="AG5" s="2">
        <f t="shared" si="4"/>
        <v>7692204.9648632463</v>
      </c>
      <c r="AH5" s="2">
        <f t="shared" si="4"/>
        <v>7807588.0393361943</v>
      </c>
      <c r="AI5" s="2">
        <f t="shared" si="4"/>
        <v>7924701.8599262359</v>
      </c>
      <c r="AJ5" s="2">
        <f t="shared" si="4"/>
        <v>8043572.3878251277</v>
      </c>
      <c r="AK5" s="2">
        <f t="shared" si="4"/>
        <v>8164225.9736425038</v>
      </c>
      <c r="AL5" s="2">
        <f t="shared" si="4"/>
        <v>8286689.3632471403</v>
      </c>
      <c r="AM5" s="2">
        <f t="shared" si="4"/>
        <v>8410989.7036958467</v>
      </c>
      <c r="AN5" s="2">
        <f t="shared" si="4"/>
        <v>8537154.5492512845</v>
      </c>
      <c r="AO5" s="2">
        <f t="shared" si="4"/>
        <v>8665211.8674900495</v>
      </c>
    </row>
    <row r="6" spans="1:41" x14ac:dyDescent="0.15">
      <c r="A6" t="s">
        <v>15</v>
      </c>
      <c r="B6" t="s">
        <v>16</v>
      </c>
      <c r="C6" t="s">
        <v>17</v>
      </c>
    </row>
    <row r="7" spans="1:41" x14ac:dyDescent="0.15">
      <c r="A7" t="s">
        <v>18</v>
      </c>
      <c r="B7" t="s">
        <v>19</v>
      </c>
      <c r="C7" t="s">
        <v>20</v>
      </c>
    </row>
    <row r="8" spans="1:41" x14ac:dyDescent="0.15">
      <c r="A8" t="s">
        <v>21</v>
      </c>
      <c r="B8" t="s">
        <v>22</v>
      </c>
      <c r="C8" t="s">
        <v>23</v>
      </c>
      <c r="E8">
        <f>F8</f>
        <v>16100000</v>
      </c>
      <c r="F8">
        <f>G8</f>
        <v>16100000</v>
      </c>
      <c r="G8">
        <f>H8</f>
        <v>16100000</v>
      </c>
      <c r="H8">
        <v>16100000</v>
      </c>
      <c r="I8">
        <f>(H8+J8)/2</f>
        <v>14272658.854166668</v>
      </c>
      <c r="J8">
        <f>'Steel CO2e'!J8/'Steel EI_per_Fe_Ton'!J8</f>
        <v>12445317.708333334</v>
      </c>
      <c r="K8">
        <f>(2*J8+M8)/3</f>
        <v>12634811.671425128</v>
      </c>
      <c r="L8">
        <f>(J8+2*M8)/3</f>
        <v>12824305.634516925</v>
      </c>
      <c r="M8" s="2">
        <f t="shared" ref="M8:U8" si="7">$J8*1.015^(M$1-$J$1)</f>
        <v>13013799.597608719</v>
      </c>
      <c r="N8" s="2">
        <f t="shared" si="7"/>
        <v>13209006.591572849</v>
      </c>
      <c r="O8" s="2">
        <f t="shared" si="7"/>
        <v>13407141.69044644</v>
      </c>
      <c r="P8" s="2">
        <f t="shared" si="7"/>
        <v>13608248.815803133</v>
      </c>
      <c r="Q8" s="2">
        <f t="shared" si="7"/>
        <v>13812372.548040178</v>
      </c>
      <c r="R8" s="2">
        <f t="shared" si="7"/>
        <v>14019558.13626078</v>
      </c>
      <c r="S8" s="2">
        <f t="shared" si="7"/>
        <v>14229851.508304689</v>
      </c>
      <c r="T8" s="2">
        <f t="shared" si="7"/>
        <v>14443299.280929258</v>
      </c>
      <c r="U8" s="2">
        <f t="shared" si="7"/>
        <v>14659948.770143196</v>
      </c>
      <c r="V8" s="2">
        <f t="shared" ref="V8:AO8" si="8">$U8*1.015^(V$1-$U$1)</f>
        <v>14879848.001695342</v>
      </c>
      <c r="W8" s="2">
        <f t="shared" si="8"/>
        <v>15103045.72172077</v>
      </c>
      <c r="X8" s="2">
        <f t="shared" si="8"/>
        <v>15329591.40754658</v>
      </c>
      <c r="Y8" s="2">
        <f t="shared" si="8"/>
        <v>15559535.278659776</v>
      </c>
      <c r="Z8" s="2">
        <f t="shared" si="8"/>
        <v>15792928.307839671</v>
      </c>
      <c r="AA8" s="2">
        <f t="shared" si="8"/>
        <v>16029822.232457263</v>
      </c>
      <c r="AB8" s="2">
        <f t="shared" si="8"/>
        <v>16270269.565944118</v>
      </c>
      <c r="AC8" s="2">
        <f t="shared" si="8"/>
        <v>16514323.60943328</v>
      </c>
      <c r="AD8" s="2">
        <f t="shared" si="8"/>
        <v>16762038.463574776</v>
      </c>
      <c r="AE8" s="2">
        <f t="shared" si="8"/>
        <v>17013469.040528398</v>
      </c>
      <c r="AF8" s="2">
        <f t="shared" si="8"/>
        <v>17268671.076136321</v>
      </c>
      <c r="AG8" s="2">
        <f t="shared" si="8"/>
        <v>17527701.142278362</v>
      </c>
      <c r="AH8" s="2">
        <f t="shared" si="8"/>
        <v>17790616.659412537</v>
      </c>
      <c r="AI8" s="2">
        <f t="shared" si="8"/>
        <v>18057475.909303717</v>
      </c>
      <c r="AJ8" s="2">
        <f t="shared" si="8"/>
        <v>18328338.047943272</v>
      </c>
      <c r="AK8" s="2">
        <f t="shared" si="8"/>
        <v>18603263.118662421</v>
      </c>
      <c r="AL8" s="2">
        <f t="shared" si="8"/>
        <v>18882312.065442353</v>
      </c>
      <c r="AM8" s="2">
        <f t="shared" si="8"/>
        <v>19165546.746423986</v>
      </c>
      <c r="AN8" s="2">
        <f t="shared" si="8"/>
        <v>19453029.947620343</v>
      </c>
      <c r="AO8" s="2">
        <f t="shared" si="8"/>
        <v>19744825.396834645</v>
      </c>
    </row>
    <row r="9" spans="1:41" x14ac:dyDescent="0.15">
      <c r="A9" t="s">
        <v>24</v>
      </c>
      <c r="B9" t="s">
        <v>25</v>
      </c>
      <c r="C9" t="s">
        <v>26</v>
      </c>
    </row>
    <row r="10" spans="1:41" x14ac:dyDescent="0.15">
      <c r="A10" t="s">
        <v>27</v>
      </c>
      <c r="B10" t="s">
        <v>28</v>
      </c>
      <c r="C10" t="s">
        <v>29</v>
      </c>
    </row>
    <row r="11" spans="1:41" x14ac:dyDescent="0.15">
      <c r="A11" t="s">
        <v>30</v>
      </c>
      <c r="B11" t="s">
        <v>31</v>
      </c>
      <c r="C11" t="s">
        <v>32</v>
      </c>
    </row>
    <row r="12" spans="1:41" x14ac:dyDescent="0.15">
      <c r="A12" t="s">
        <v>33</v>
      </c>
      <c r="B12" t="s">
        <v>34</v>
      </c>
      <c r="C12" t="s">
        <v>35</v>
      </c>
    </row>
    <row r="13" spans="1:41" x14ac:dyDescent="0.15">
      <c r="A13" t="s">
        <v>36</v>
      </c>
      <c r="B13" t="s">
        <v>37</v>
      </c>
      <c r="C13" t="s">
        <v>38</v>
      </c>
    </row>
    <row r="14" spans="1:41" x14ac:dyDescent="0.15">
      <c r="A14" t="s">
        <v>39</v>
      </c>
      <c r="B14" t="s">
        <v>40</v>
      </c>
      <c r="C14" t="s">
        <v>41</v>
      </c>
    </row>
    <row r="15" spans="1:41" x14ac:dyDescent="0.15">
      <c r="A15" t="s">
        <v>42</v>
      </c>
      <c r="B15" t="s">
        <v>43</v>
      </c>
      <c r="C15" t="s">
        <v>44</v>
      </c>
    </row>
    <row r="16" spans="1:41" x14ac:dyDescent="0.15">
      <c r="A16" t="s">
        <v>45</v>
      </c>
      <c r="B16" t="s">
        <v>46</v>
      </c>
      <c r="C16" t="s">
        <v>47</v>
      </c>
      <c r="E16">
        <f t="shared" ref="E16:H17" si="9">F16</f>
        <v>48529533.678756475</v>
      </c>
      <c r="F16">
        <f t="shared" si="9"/>
        <v>48529533.678756475</v>
      </c>
      <c r="G16">
        <f t="shared" si="9"/>
        <v>48529533.678756475</v>
      </c>
      <c r="H16">
        <f t="shared" si="9"/>
        <v>48529533.678756475</v>
      </c>
      <c r="I16">
        <f>'Steel CO2e'!I16/'Steel EI_per_Fe_Ton'!I16</f>
        <v>48529533.678756475</v>
      </c>
      <c r="J16">
        <f>'Steel CO2e'!J16/'Steel EI_per_Fe_Ton'!J16</f>
        <v>45817766.49746193</v>
      </c>
      <c r="K16">
        <f>'Steel CO2e'!K16/'Steel EI_per_Fe_Ton'!K16</f>
        <v>36669651.741293535</v>
      </c>
      <c r="L16">
        <f>(K16+M16)/2</f>
        <v>42290149.679244474</v>
      </c>
      <c r="M16" s="2">
        <f t="shared" ref="M16:U16" si="10">$J16*1.015^(M$1-$J$1)</f>
        <v>47910647.617195413</v>
      </c>
      <c r="N16" s="2">
        <f t="shared" si="10"/>
        <v>48629307.331453338</v>
      </c>
      <c r="O16" s="2">
        <f t="shared" si="10"/>
        <v>49358746.94142513</v>
      </c>
      <c r="P16" s="2">
        <f t="shared" si="10"/>
        <v>50099128.145546496</v>
      </c>
      <c r="Q16" s="2">
        <f t="shared" si="10"/>
        <v>50850615.067729689</v>
      </c>
      <c r="R16" s="2">
        <f t="shared" si="10"/>
        <v>51613374.293745629</v>
      </c>
      <c r="S16" s="2">
        <f t="shared" si="10"/>
        <v>52387574.908151805</v>
      </c>
      <c r="T16" s="2">
        <f t="shared" si="10"/>
        <v>53173388.531774081</v>
      </c>
      <c r="U16" s="2">
        <f t="shared" si="10"/>
        <v>53970989.359750681</v>
      </c>
      <c r="V16" s="2">
        <f t="shared" ref="V16:AE17" si="11">$U16*1.015^(V$1-$U$1)</f>
        <v>54780554.200146936</v>
      </c>
      <c r="W16" s="2">
        <f t="shared" si="11"/>
        <v>55602262.513149127</v>
      </c>
      <c r="X16" s="2">
        <f t="shared" si="11"/>
        <v>56436296.450846359</v>
      </c>
      <c r="Y16" s="2">
        <f t="shared" si="11"/>
        <v>57282840.897609048</v>
      </c>
      <c r="Z16" s="2">
        <f t="shared" si="11"/>
        <v>58142083.511073172</v>
      </c>
      <c r="AA16" s="2">
        <f t="shared" si="11"/>
        <v>59014214.763739258</v>
      </c>
      <c r="AB16" s="2">
        <f t="shared" si="11"/>
        <v>59899427.985195339</v>
      </c>
      <c r="AC16" s="2">
        <f t="shared" si="11"/>
        <v>60797919.404973269</v>
      </c>
      <c r="AD16" s="2">
        <f t="shared" si="11"/>
        <v>61709888.196047857</v>
      </c>
      <c r="AE16" s="2">
        <f t="shared" si="11"/>
        <v>62635536.518988572</v>
      </c>
      <c r="AF16" s="2">
        <f t="shared" ref="AF16:AO17" si="12">$U16*1.015^(AF$1-$U$1)</f>
        <v>63575069.566773392</v>
      </c>
      <c r="AG16" s="2">
        <f t="shared" si="12"/>
        <v>64528695.610274978</v>
      </c>
      <c r="AH16" s="2">
        <f t="shared" si="12"/>
        <v>65496626.044429101</v>
      </c>
      <c r="AI16" s="2">
        <f t="shared" si="12"/>
        <v>66479075.435095519</v>
      </c>
      <c r="AJ16" s="2">
        <f t="shared" si="12"/>
        <v>67476261.566621944</v>
      </c>
      <c r="AK16" s="2">
        <f t="shared" si="12"/>
        <v>68488405.49012126</v>
      </c>
      <c r="AL16" s="2">
        <f t="shared" si="12"/>
        <v>69515731.572473064</v>
      </c>
      <c r="AM16" s="2">
        <f t="shared" si="12"/>
        <v>70558467.54606016</v>
      </c>
      <c r="AN16" s="2">
        <f t="shared" si="12"/>
        <v>71616844.559251055</v>
      </c>
      <c r="AO16" s="2">
        <f t="shared" si="12"/>
        <v>72691097.227639794</v>
      </c>
    </row>
    <row r="17" spans="1:41" x14ac:dyDescent="0.15">
      <c r="A17" t="s">
        <v>48</v>
      </c>
      <c r="B17" t="s">
        <v>49</v>
      </c>
      <c r="C17" t="s">
        <v>50</v>
      </c>
      <c r="E17">
        <f t="shared" si="9"/>
        <v>21489361.702127662</v>
      </c>
      <c r="F17">
        <f t="shared" si="9"/>
        <v>21489361.702127662</v>
      </c>
      <c r="G17">
        <f t="shared" si="9"/>
        <v>21489361.702127662</v>
      </c>
      <c r="H17">
        <f t="shared" si="9"/>
        <v>21489361.702127662</v>
      </c>
      <c r="I17">
        <f>J17</f>
        <v>21489361.702127662</v>
      </c>
      <c r="J17">
        <f>K17</f>
        <v>21489361.702127662</v>
      </c>
      <c r="K17">
        <f>'Steel CO2e'!K17/'Steel EI_per_Fe_Ton'!K17</f>
        <v>21489361.702127662</v>
      </c>
      <c r="L17">
        <f>(K17+M17)/2</f>
        <v>21814119.680851065</v>
      </c>
      <c r="M17" s="2">
        <f t="shared" ref="M17:U17" si="13">$K17*1.015^(M$1-$K$1)</f>
        <v>22138877.659574464</v>
      </c>
      <c r="N17" s="2">
        <f t="shared" si="13"/>
        <v>22470960.82446808</v>
      </c>
      <c r="O17" s="2">
        <f t="shared" si="13"/>
        <v>22808025.236835096</v>
      </c>
      <c r="P17" s="2">
        <f t="shared" si="13"/>
        <v>23150145.615387619</v>
      </c>
      <c r="Q17" s="2">
        <f t="shared" si="13"/>
        <v>23497397.79961843</v>
      </c>
      <c r="R17" s="2">
        <f t="shared" si="13"/>
        <v>23849858.766612701</v>
      </c>
      <c r="S17" s="2">
        <f t="shared" si="13"/>
        <v>24207606.648111891</v>
      </c>
      <c r="T17" s="2">
        <f t="shared" si="13"/>
        <v>24570720.747833565</v>
      </c>
      <c r="U17" s="2">
        <f t="shared" si="13"/>
        <v>24939281.559051067</v>
      </c>
      <c r="V17" s="2">
        <f t="shared" si="11"/>
        <v>25313370.782436829</v>
      </c>
      <c r="W17" s="2">
        <f t="shared" si="11"/>
        <v>25693071.344173379</v>
      </c>
      <c r="X17" s="2">
        <f t="shared" si="11"/>
        <v>26078467.414335977</v>
      </c>
      <c r="Y17" s="2">
        <f t="shared" si="11"/>
        <v>26469644.425551012</v>
      </c>
      <c r="Z17" s="2">
        <f t="shared" si="11"/>
        <v>26866689.091934275</v>
      </c>
      <c r="AA17" s="2">
        <f t="shared" si="11"/>
        <v>27269689.428313281</v>
      </c>
      <c r="AB17" s="2">
        <f t="shared" si="11"/>
        <v>27678734.769737978</v>
      </c>
      <c r="AC17" s="2">
        <f t="shared" si="11"/>
        <v>28093915.791284043</v>
      </c>
      <c r="AD17" s="2">
        <f t="shared" si="11"/>
        <v>28515324.5281533</v>
      </c>
      <c r="AE17" s="2">
        <f t="shared" si="11"/>
        <v>28943054.396075599</v>
      </c>
      <c r="AF17" s="2">
        <f t="shared" si="12"/>
        <v>29377200.212016728</v>
      </c>
      <c r="AG17" s="2">
        <f t="shared" si="12"/>
        <v>29817858.215196975</v>
      </c>
      <c r="AH17" s="2">
        <f t="shared" si="12"/>
        <v>30265126.088424925</v>
      </c>
      <c r="AI17" s="2">
        <f t="shared" si="12"/>
        <v>30719102.979751293</v>
      </c>
      <c r="AJ17" s="2">
        <f t="shared" si="12"/>
        <v>31179889.524447557</v>
      </c>
      <c r="AK17" s="2">
        <f t="shared" si="12"/>
        <v>31647587.867314268</v>
      </c>
      <c r="AL17" s="2">
        <f t="shared" si="12"/>
        <v>32122301.685323976</v>
      </c>
      <c r="AM17" s="2">
        <f t="shared" si="12"/>
        <v>32604136.210603833</v>
      </c>
      <c r="AN17" s="2">
        <f t="shared" si="12"/>
        <v>33093198.253762886</v>
      </c>
      <c r="AO17" s="2">
        <f t="shared" si="12"/>
        <v>33589596.227569319</v>
      </c>
    </row>
    <row r="18" spans="1:41" x14ac:dyDescent="0.15">
      <c r="A18" t="s">
        <v>51</v>
      </c>
      <c r="B18" t="s">
        <v>52</v>
      </c>
      <c r="C18" t="s">
        <v>53</v>
      </c>
    </row>
    <row r="19" spans="1:41" ht="14" x14ac:dyDescent="0.15">
      <c r="A19" t="s">
        <v>54</v>
      </c>
      <c r="B19" t="s">
        <v>55</v>
      </c>
      <c r="C19" t="s">
        <v>56</v>
      </c>
      <c r="E19">
        <f>F19</f>
        <v>35991000</v>
      </c>
      <c r="F19">
        <f>G19</f>
        <v>35991000</v>
      </c>
      <c r="G19">
        <f>H19</f>
        <v>35991000</v>
      </c>
      <c r="H19">
        <f>I19</f>
        <v>35991000</v>
      </c>
      <c r="I19" s="3">
        <v>35991000</v>
      </c>
      <c r="J19">
        <v>35898000</v>
      </c>
      <c r="K19">
        <v>34437000</v>
      </c>
      <c r="L19">
        <f>(K19+M19)/2</f>
        <v>35987381.152874991</v>
      </c>
      <c r="M19" s="2">
        <f t="shared" ref="M19:U21" si="14">$J19*1.015^(M$1-$J$1)</f>
        <v>37537762.305749983</v>
      </c>
      <c r="N19" s="2">
        <f t="shared" si="14"/>
        <v>38100828.740336232</v>
      </c>
      <c r="O19" s="2">
        <f t="shared" si="14"/>
        <v>38672341.171441264</v>
      </c>
      <c r="P19" s="2">
        <f t="shared" si="14"/>
        <v>39252426.289012879</v>
      </c>
      <c r="Q19" s="2">
        <f t="shared" si="14"/>
        <v>39841212.683348067</v>
      </c>
      <c r="R19" s="2">
        <f t="shared" si="14"/>
        <v>40438830.873598285</v>
      </c>
      <c r="S19" s="2">
        <f t="shared" si="14"/>
        <v>41045413.33670225</v>
      </c>
      <c r="T19" s="2">
        <f t="shared" si="14"/>
        <v>41661094.536752783</v>
      </c>
      <c r="U19" s="2">
        <f t="shared" si="14"/>
        <v>42286010.95480407</v>
      </c>
      <c r="V19" s="2">
        <f t="shared" ref="V19:AO21" si="15">$U19*1.015^(V$1-$U$1)</f>
        <v>42920301.119126126</v>
      </c>
      <c r="W19" s="2">
        <f t="shared" si="15"/>
        <v>43564105.635913014</v>
      </c>
      <c r="X19" s="2">
        <f t="shared" si="15"/>
        <v>44217567.220451705</v>
      </c>
      <c r="Y19" s="2">
        <f t="shared" si="15"/>
        <v>44880830.728758469</v>
      </c>
      <c r="Z19" s="2">
        <f t="shared" si="15"/>
        <v>45554043.189689845</v>
      </c>
      <c r="AA19" s="2">
        <f t="shared" si="15"/>
        <v>46237353.83753518</v>
      </c>
      <c r="AB19" s="2">
        <f t="shared" si="15"/>
        <v>46930914.145098202</v>
      </c>
      <c r="AC19" s="2">
        <f t="shared" si="15"/>
        <v>47634877.857274666</v>
      </c>
      <c r="AD19" s="2">
        <f t="shared" si="15"/>
        <v>48349401.025133781</v>
      </c>
      <c r="AE19" s="2">
        <f t="shared" si="15"/>
        <v>49074642.040510789</v>
      </c>
      <c r="AF19" s="2">
        <f t="shared" si="15"/>
        <v>49810761.671118438</v>
      </c>
      <c r="AG19" s="2">
        <f t="shared" si="15"/>
        <v>50557923.096185207</v>
      </c>
      <c r="AH19" s="2">
        <f t="shared" si="15"/>
        <v>51316291.942627981</v>
      </c>
      <c r="AI19" s="2">
        <f t="shared" si="15"/>
        <v>52086036.32176739</v>
      </c>
      <c r="AJ19" s="2">
        <f t="shared" si="15"/>
        <v>52867326.86659389</v>
      </c>
      <c r="AK19" s="2">
        <f t="shared" si="15"/>
        <v>53660336.769592792</v>
      </c>
      <c r="AL19" s="2">
        <f t="shared" si="15"/>
        <v>54465241.821136676</v>
      </c>
      <c r="AM19" s="2">
        <f t="shared" si="15"/>
        <v>55282220.448453724</v>
      </c>
      <c r="AN19" s="2">
        <f t="shared" si="15"/>
        <v>56111453.755180523</v>
      </c>
      <c r="AO19" s="2">
        <f t="shared" si="15"/>
        <v>56953125.561508216</v>
      </c>
    </row>
    <row r="20" spans="1:41" x14ac:dyDescent="0.15">
      <c r="A20" t="s">
        <v>57</v>
      </c>
      <c r="B20" t="s">
        <v>58</v>
      </c>
      <c r="C20" t="s">
        <v>59</v>
      </c>
      <c r="E20" s="2">
        <f t="shared" ref="E20:G20" si="16">F20</f>
        <v>9454205.7692307681</v>
      </c>
      <c r="F20" s="2">
        <f t="shared" si="16"/>
        <v>9454205.7692307681</v>
      </c>
      <c r="G20" s="2">
        <f t="shared" si="16"/>
        <v>9454205.7692307681</v>
      </c>
      <c r="H20" s="2">
        <f>'Steel CO2e'!H20/'Steel EI_per_Fe_Ton'!H20</f>
        <v>9454205.7692307681</v>
      </c>
      <c r="I20" s="2">
        <f>'Steel CO2e'!I20/'Steel EI_per_Fe_Ton'!I20</f>
        <v>9741373.5849056598</v>
      </c>
      <c r="J20" s="2">
        <f>'Steel CO2e'!J20/'Steel EI_per_Fe_Ton'!J20</f>
        <v>9979114.2857142854</v>
      </c>
      <c r="K20" s="2">
        <f t="shared" ref="K20:T21" si="17">$J20*1.015^(K$1-$J$1)</f>
        <v>10128800.999999998</v>
      </c>
      <c r="L20" s="2">
        <f t="shared" si="17"/>
        <v>10280733.014999997</v>
      </c>
      <c r="M20" s="2">
        <f t="shared" si="14"/>
        <v>10434944.010224996</v>
      </c>
      <c r="N20" s="2">
        <f t="shared" si="14"/>
        <v>10591468.170378368</v>
      </c>
      <c r="O20" s="2">
        <f t="shared" si="14"/>
        <v>10750340.192934044</v>
      </c>
      <c r="P20" s="2">
        <f t="shared" si="14"/>
        <v>10911595.295828052</v>
      </c>
      <c r="Q20" s="2">
        <f t="shared" si="14"/>
        <v>11075269.225265471</v>
      </c>
      <c r="R20" s="2">
        <f t="shared" si="14"/>
        <v>11241398.263644451</v>
      </c>
      <c r="S20" s="2">
        <f t="shared" si="14"/>
        <v>11410019.237599118</v>
      </c>
      <c r="T20" s="2">
        <f t="shared" si="14"/>
        <v>11581169.526163103</v>
      </c>
      <c r="U20" s="2">
        <f t="shared" si="14"/>
        <v>11754887.069055548</v>
      </c>
      <c r="V20" s="2">
        <f t="shared" si="15"/>
        <v>11931210.37509138</v>
      </c>
      <c r="W20" s="2">
        <f t="shared" si="15"/>
        <v>12110178.530717749</v>
      </c>
      <c r="X20" s="2">
        <f t="shared" si="15"/>
        <v>12291831.208678514</v>
      </c>
      <c r="Y20" s="2">
        <f t="shared" si="15"/>
        <v>12476208.676808689</v>
      </c>
      <c r="Z20" s="2">
        <f t="shared" si="15"/>
        <v>12663351.806960817</v>
      </c>
      <c r="AA20" s="2">
        <f t="shared" si="15"/>
        <v>12853302.084065227</v>
      </c>
      <c r="AB20" s="2">
        <f t="shared" si="15"/>
        <v>13046101.615326203</v>
      </c>
      <c r="AC20" s="2">
        <f t="shared" si="15"/>
        <v>13241793.139556097</v>
      </c>
      <c r="AD20" s="2">
        <f t="shared" si="15"/>
        <v>13440420.036649436</v>
      </c>
      <c r="AE20" s="2">
        <f t="shared" si="15"/>
        <v>13642026.337199176</v>
      </c>
      <c r="AF20" s="2">
        <f t="shared" si="15"/>
        <v>13846656.732257161</v>
      </c>
      <c r="AG20" s="2">
        <f t="shared" si="15"/>
        <v>14054356.583241016</v>
      </c>
      <c r="AH20" s="2">
        <f t="shared" si="15"/>
        <v>14265171.931989631</v>
      </c>
      <c r="AI20" s="2">
        <f t="shared" si="15"/>
        <v>14479149.510969471</v>
      </c>
      <c r="AJ20" s="2">
        <f t="shared" si="15"/>
        <v>14696336.753634011</v>
      </c>
      <c r="AK20" s="2">
        <f t="shared" si="15"/>
        <v>14916781.804938519</v>
      </c>
      <c r="AL20" s="2">
        <f t="shared" si="15"/>
        <v>15140533.532012595</v>
      </c>
      <c r="AM20" s="2">
        <f t="shared" si="15"/>
        <v>15367641.534992784</v>
      </c>
      <c r="AN20" s="2">
        <f t="shared" si="15"/>
        <v>15598156.158017674</v>
      </c>
      <c r="AO20" s="2">
        <f t="shared" si="15"/>
        <v>15832128.500387933</v>
      </c>
    </row>
    <row r="21" spans="1:41" x14ac:dyDescent="0.15">
      <c r="A21" t="s">
        <v>60</v>
      </c>
      <c r="B21" t="s">
        <v>61</v>
      </c>
      <c r="C21" t="s">
        <v>62</v>
      </c>
      <c r="E21" s="2">
        <f>'Steel CO2e'!E21/'Steel EI_per_Fe_Ton'!E21</f>
        <v>3933333.333333334</v>
      </c>
      <c r="F21" s="2">
        <f>'Steel CO2e'!F21/'Steel EI_per_Fe_Ton'!F21</f>
        <v>3933333.333333334</v>
      </c>
      <c r="G21" s="2">
        <f>'Steel CO2e'!G21/'Steel EI_per_Fe_Ton'!G21</f>
        <v>3933333.333333334</v>
      </c>
      <c r="H21" s="2">
        <f>'Steel CO2e'!H21/'Steel EI_per_Fe_Ton'!H21</f>
        <v>3933333.333333334</v>
      </c>
      <c r="I21" s="2">
        <f>'Steel CO2e'!I21/'Steel EI_per_Fe_Ton'!I21</f>
        <v>3933333.333333334</v>
      </c>
      <c r="J21" s="2">
        <f>'Steel CO2e'!J21/'Steel EI_per_Fe_Ton'!J21</f>
        <v>3500000.0000000005</v>
      </c>
      <c r="K21" s="2">
        <f>'Steel CO2e'!K21/'Steel EI_per_Fe_Ton'!K21</f>
        <v>2153846.1538461535</v>
      </c>
      <c r="L21" s="2">
        <f t="shared" si="17"/>
        <v>3605787.4999999995</v>
      </c>
      <c r="M21" s="2">
        <f t="shared" si="17"/>
        <v>3659874.3124999991</v>
      </c>
      <c r="N21" s="2">
        <f t="shared" si="17"/>
        <v>3714772.4271874987</v>
      </c>
      <c r="O21" s="2">
        <f t="shared" si="17"/>
        <v>3770494.0135953105</v>
      </c>
      <c r="P21" s="2">
        <f t="shared" si="17"/>
        <v>3827051.4237992396</v>
      </c>
      <c r="Q21" s="2">
        <f t="shared" si="17"/>
        <v>3884457.1951562273</v>
      </c>
      <c r="R21" s="2">
        <f t="shared" si="17"/>
        <v>3942724.0530835707</v>
      </c>
      <c r="S21" s="2">
        <f t="shared" si="17"/>
        <v>4001864.9138798234</v>
      </c>
      <c r="T21" s="2">
        <f t="shared" si="17"/>
        <v>4061892.8875880204</v>
      </c>
      <c r="U21" s="2">
        <f t="shared" si="14"/>
        <v>4122821.2809018404</v>
      </c>
      <c r="V21" s="2">
        <f t="shared" si="15"/>
        <v>4184663.6001153677</v>
      </c>
      <c r="W21" s="2">
        <f t="shared" si="15"/>
        <v>4247433.5541170975</v>
      </c>
      <c r="X21" s="2">
        <f t="shared" si="15"/>
        <v>4311145.0574288536</v>
      </c>
      <c r="Y21" s="2">
        <f t="shared" si="15"/>
        <v>4375812.2332902858</v>
      </c>
      <c r="Z21" s="2">
        <f t="shared" si="15"/>
        <v>4441449.4167896388</v>
      </c>
      <c r="AA21" s="2">
        <f t="shared" si="15"/>
        <v>4508071.1580414828</v>
      </c>
      <c r="AB21" s="2">
        <f t="shared" si="15"/>
        <v>4575692.2254121043</v>
      </c>
      <c r="AC21" s="2">
        <f t="shared" si="15"/>
        <v>4644327.6087932857</v>
      </c>
      <c r="AD21" s="2">
        <f t="shared" si="15"/>
        <v>4713992.5229251841</v>
      </c>
      <c r="AE21" s="2">
        <f t="shared" si="15"/>
        <v>4784702.4107690612</v>
      </c>
      <c r="AF21" s="2">
        <f t="shared" si="15"/>
        <v>4856472.9469305966</v>
      </c>
      <c r="AG21" s="2">
        <f t="shared" si="15"/>
        <v>4929320.0411345549</v>
      </c>
      <c r="AH21" s="2">
        <f t="shared" si="15"/>
        <v>5003259.8417515727</v>
      </c>
      <c r="AI21" s="2">
        <f t="shared" si="15"/>
        <v>5078308.7393778451</v>
      </c>
      <c r="AJ21" s="2">
        <f t="shared" si="15"/>
        <v>5154483.3704685122</v>
      </c>
      <c r="AK21" s="2">
        <f t="shared" si="15"/>
        <v>5231800.621025539</v>
      </c>
      <c r="AL21" s="2">
        <f t="shared" si="15"/>
        <v>5310277.6303409217</v>
      </c>
      <c r="AM21" s="2">
        <f t="shared" si="15"/>
        <v>5389931.7947960347</v>
      </c>
      <c r="AN21" s="2">
        <f t="shared" si="15"/>
        <v>5470780.7717179749</v>
      </c>
      <c r="AO21" s="2">
        <f t="shared" si="15"/>
        <v>5552842.4832937429</v>
      </c>
    </row>
    <row r="22" spans="1:41" x14ac:dyDescent="0.15">
      <c r="A22" t="s">
        <v>63</v>
      </c>
      <c r="B22" t="s">
        <v>64</v>
      </c>
      <c r="C22" t="s">
        <v>65</v>
      </c>
    </row>
    <row r="23" spans="1:41" x14ac:dyDescent="0.15">
      <c r="A23" t="s">
        <v>66</v>
      </c>
      <c r="B23" t="s">
        <v>67</v>
      </c>
      <c r="C23" t="s">
        <v>68</v>
      </c>
      <c r="E23" s="4">
        <v>1415411</v>
      </c>
      <c r="F23" s="4">
        <v>1415411</v>
      </c>
      <c r="G23" s="4">
        <v>1415411</v>
      </c>
      <c r="H23" s="4">
        <v>1415411</v>
      </c>
      <c r="I23" s="4">
        <v>1415411</v>
      </c>
      <c r="J23" s="4">
        <v>964353</v>
      </c>
      <c r="K23" s="4">
        <v>657964</v>
      </c>
      <c r="L23" s="2">
        <f t="shared" ref="L23:AO23" si="18">$K23*1.015^(L$1-$H$1)</f>
        <v>698339.00722342718</v>
      </c>
      <c r="M23" s="2">
        <f t="shared" si="18"/>
        <v>708814.09233177849</v>
      </c>
      <c r="N23" s="2">
        <f t="shared" si="18"/>
        <v>719446.30371675501</v>
      </c>
      <c r="O23" s="2">
        <f t="shared" si="18"/>
        <v>730237.99827250617</v>
      </c>
      <c r="P23" s="2">
        <f t="shared" si="18"/>
        <v>741191.5682465937</v>
      </c>
      <c r="Q23" s="2">
        <f t="shared" si="18"/>
        <v>752309.44177029259</v>
      </c>
      <c r="R23" s="2">
        <f t="shared" si="18"/>
        <v>763594.08339684689</v>
      </c>
      <c r="S23" s="2">
        <f t="shared" si="18"/>
        <v>775047.99464779941</v>
      </c>
      <c r="T23" s="2">
        <f t="shared" si="18"/>
        <v>786673.71456751623</v>
      </c>
      <c r="U23" s="2">
        <f t="shared" si="18"/>
        <v>798473.82028602902</v>
      </c>
      <c r="V23" s="2">
        <f t="shared" si="18"/>
        <v>810450.92759031919</v>
      </c>
      <c r="W23" s="2">
        <f t="shared" si="18"/>
        <v>822607.69150417391</v>
      </c>
      <c r="X23" s="2">
        <f t="shared" si="18"/>
        <v>834946.80687673634</v>
      </c>
      <c r="Y23" s="2">
        <f t="shared" si="18"/>
        <v>847471.00897988735</v>
      </c>
      <c r="Z23" s="2">
        <f t="shared" si="18"/>
        <v>860183.07411458553</v>
      </c>
      <c r="AA23" s="2">
        <f t="shared" si="18"/>
        <v>873085.82022630423</v>
      </c>
      <c r="AB23" s="2">
        <f t="shared" si="18"/>
        <v>886182.10752969852</v>
      </c>
      <c r="AC23" s="2">
        <f t="shared" si="18"/>
        <v>899474.83914264396</v>
      </c>
      <c r="AD23" s="2">
        <f t="shared" si="18"/>
        <v>912966.96172978345</v>
      </c>
      <c r="AE23" s="2">
        <f t="shared" si="18"/>
        <v>926661.46615573007</v>
      </c>
      <c r="AF23" s="2">
        <f t="shared" si="18"/>
        <v>940561.38814806589</v>
      </c>
      <c r="AG23" s="2">
        <f t="shared" si="18"/>
        <v>954669.80897028686</v>
      </c>
      <c r="AH23" s="2">
        <f t="shared" si="18"/>
        <v>968989.85610484099</v>
      </c>
      <c r="AI23" s="2">
        <f t="shared" si="18"/>
        <v>983524.70394641359</v>
      </c>
      <c r="AJ23" s="2">
        <f t="shared" si="18"/>
        <v>998277.57450560946</v>
      </c>
      <c r="AK23" s="2">
        <f t="shared" si="18"/>
        <v>1013251.7381231936</v>
      </c>
      <c r="AL23" s="2">
        <f t="shared" si="18"/>
        <v>1028450.5141950413</v>
      </c>
      <c r="AM23" s="2">
        <f t="shared" si="18"/>
        <v>1043877.2719079667</v>
      </c>
      <c r="AN23" s="2">
        <f t="shared" si="18"/>
        <v>1059535.430986586</v>
      </c>
      <c r="AO23" s="2">
        <f t="shared" si="18"/>
        <v>1075428.4624513846</v>
      </c>
    </row>
    <row r="24" spans="1:41" x14ac:dyDescent="0.15">
      <c r="A24" t="s">
        <v>69</v>
      </c>
      <c r="B24" t="s">
        <v>70</v>
      </c>
      <c r="C24" t="s">
        <v>71</v>
      </c>
    </row>
    <row r="25" spans="1:41" x14ac:dyDescent="0.15">
      <c r="A25" t="s">
        <v>72</v>
      </c>
      <c r="B25" t="s">
        <v>73</v>
      </c>
      <c r="C25" t="s">
        <v>74</v>
      </c>
      <c r="E25">
        <v>14220000</v>
      </c>
      <c r="F25">
        <v>14220000</v>
      </c>
      <c r="G25">
        <v>14220000</v>
      </c>
      <c r="H25">
        <v>14440000</v>
      </c>
      <c r="I25">
        <v>15350000</v>
      </c>
      <c r="J25">
        <v>13890000</v>
      </c>
      <c r="K25">
        <v>11540000</v>
      </c>
      <c r="L25">
        <f>(K25+M25)/2</f>
        <v>13547990.508045182</v>
      </c>
      <c r="M25" s="2">
        <f t="shared" ref="M25:U25" si="19">$H25*1.015^(M$1-$H$1)</f>
        <v>15555981.016090365</v>
      </c>
      <c r="N25" s="2">
        <f t="shared" si="19"/>
        <v>15789320.731331717</v>
      </c>
      <c r="O25" s="2">
        <f t="shared" si="19"/>
        <v>16026160.54230169</v>
      </c>
      <c r="P25" s="2">
        <f t="shared" si="19"/>
        <v>16266552.950436214</v>
      </c>
      <c r="Q25" s="2">
        <f t="shared" si="19"/>
        <v>16510551.244692756</v>
      </c>
      <c r="R25" s="2">
        <f t="shared" si="19"/>
        <v>16758209.513363145</v>
      </c>
      <c r="S25" s="2">
        <f t="shared" si="19"/>
        <v>17009582.65606359</v>
      </c>
      <c r="T25" s="2">
        <f t="shared" si="19"/>
        <v>17264726.395904541</v>
      </c>
      <c r="U25" s="2">
        <f t="shared" si="19"/>
        <v>17523697.291843109</v>
      </c>
      <c r="V25" s="2">
        <f t="shared" ref="V25:AO25" si="20">$U25*1.015^(V$1-$U$1)</f>
        <v>17786552.751220755</v>
      </c>
      <c r="W25" s="2">
        <f t="shared" si="20"/>
        <v>18053351.042489063</v>
      </c>
      <c r="X25" s="2">
        <f t="shared" si="20"/>
        <v>18324151.308126397</v>
      </c>
      <c r="Y25" s="2">
        <f t="shared" si="20"/>
        <v>18599013.577748287</v>
      </c>
      <c r="Z25" s="2">
        <f t="shared" si="20"/>
        <v>18877998.781414513</v>
      </c>
      <c r="AA25" s="2">
        <f t="shared" si="20"/>
        <v>19161168.763135724</v>
      </c>
      <c r="AB25" s="2">
        <f t="shared" si="20"/>
        <v>19448586.294582758</v>
      </c>
      <c r="AC25" s="2">
        <f t="shared" si="20"/>
        <v>19740315.089001499</v>
      </c>
      <c r="AD25" s="2">
        <f t="shared" si="20"/>
        <v>20036419.815336518</v>
      </c>
      <c r="AE25" s="2">
        <f t="shared" si="20"/>
        <v>20336966.112566564</v>
      </c>
      <c r="AF25" s="2">
        <f t="shared" si="20"/>
        <v>20642020.604255058</v>
      </c>
      <c r="AG25" s="2">
        <f t="shared" si="20"/>
        <v>20951650.91331888</v>
      </c>
      <c r="AH25" s="2">
        <f t="shared" si="20"/>
        <v>21265925.677018661</v>
      </c>
      <c r="AI25" s="2">
        <f t="shared" si="20"/>
        <v>21584914.562173937</v>
      </c>
      <c r="AJ25" s="2">
        <f t="shared" si="20"/>
        <v>21908688.280606542</v>
      </c>
      <c r="AK25" s="2">
        <f t="shared" si="20"/>
        <v>22237318.60481564</v>
      </c>
      <c r="AL25" s="2">
        <f t="shared" si="20"/>
        <v>22570878.383887868</v>
      </c>
      <c r="AM25" s="2">
        <f t="shared" si="20"/>
        <v>22909441.559646185</v>
      </c>
      <c r="AN25" s="2">
        <f t="shared" si="20"/>
        <v>23253083.183040876</v>
      </c>
      <c r="AO25" s="2">
        <f t="shared" si="20"/>
        <v>23601879.430786483</v>
      </c>
    </row>
    <row r="26" spans="1:41" x14ac:dyDescent="0.15">
      <c r="A26" t="s">
        <v>75</v>
      </c>
      <c r="B26" t="s">
        <v>76</v>
      </c>
      <c r="C26" t="s">
        <v>77</v>
      </c>
    </row>
    <row r="27" spans="1:41" x14ac:dyDescent="0.15">
      <c r="A27" t="s">
        <v>78</v>
      </c>
      <c r="B27" t="s">
        <v>79</v>
      </c>
      <c r="C27" t="s">
        <v>80</v>
      </c>
      <c r="E27">
        <v>3282000</v>
      </c>
      <c r="F27">
        <v>3510000</v>
      </c>
      <c r="G27">
        <v>3523000</v>
      </c>
      <c r="H27">
        <v>4070000</v>
      </c>
      <c r="I27">
        <v>3820000</v>
      </c>
      <c r="J27">
        <v>3715000</v>
      </c>
      <c r="K27">
        <v>3830000</v>
      </c>
      <c r="L27">
        <v>4067000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7"/>
  <sheetViews>
    <sheetView zoomScale="200" zoomScaleNormal="200" workbookViewId="0">
      <pane ySplit="1" topLeftCell="A2" activePane="bottomLeft" state="frozen"/>
      <selection pane="bottomLeft" activeCell="P4" sqref="P4"/>
    </sheetView>
  </sheetViews>
  <sheetFormatPr baseColWidth="10" defaultColWidth="11.5" defaultRowHeight="13" x14ac:dyDescent="0.15"/>
  <cols>
    <col min="1" max="1" width="34.33203125" customWidth="1"/>
    <col min="2" max="2" width="23.5" customWidth="1"/>
  </cols>
  <sheetData>
    <row r="1" spans="1:41" x14ac:dyDescent="0.15">
      <c r="A1" s="1" t="s">
        <v>0</v>
      </c>
      <c r="B1" s="1" t="s">
        <v>1</v>
      </c>
      <c r="C1" s="1" t="s">
        <v>2</v>
      </c>
      <c r="E1">
        <v>2014</v>
      </c>
      <c r="F1">
        <f t="shared" ref="F1:AO1" si="0">E1+1</f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  <c r="Z1">
        <f t="shared" si="0"/>
        <v>2035</v>
      </c>
      <c r="AA1">
        <f t="shared" si="0"/>
        <v>2036</v>
      </c>
      <c r="AB1">
        <f t="shared" si="0"/>
        <v>2037</v>
      </c>
      <c r="AC1">
        <f t="shared" si="0"/>
        <v>2038</v>
      </c>
      <c r="AD1">
        <f t="shared" si="0"/>
        <v>2039</v>
      </c>
      <c r="AE1">
        <f t="shared" si="0"/>
        <v>2040</v>
      </c>
      <c r="AF1">
        <f t="shared" si="0"/>
        <v>2041</v>
      </c>
      <c r="AG1">
        <f t="shared" si="0"/>
        <v>2042</v>
      </c>
      <c r="AH1">
        <f t="shared" si="0"/>
        <v>2043</v>
      </c>
      <c r="AI1">
        <f t="shared" si="0"/>
        <v>2044</v>
      </c>
      <c r="AJ1">
        <f t="shared" si="0"/>
        <v>2045</v>
      </c>
      <c r="AK1">
        <f t="shared" si="0"/>
        <v>2046</v>
      </c>
      <c r="AL1">
        <f t="shared" si="0"/>
        <v>2047</v>
      </c>
      <c r="AM1">
        <f t="shared" si="0"/>
        <v>2048</v>
      </c>
      <c r="AN1">
        <f t="shared" si="0"/>
        <v>2049</v>
      </c>
      <c r="AO1">
        <f t="shared" si="0"/>
        <v>2050</v>
      </c>
    </row>
    <row r="2" spans="1:41" x14ac:dyDescent="0.15">
      <c r="A2" t="s">
        <v>3</v>
      </c>
      <c r="B2" t="s">
        <v>4</v>
      </c>
      <c r="C2" t="s">
        <v>5</v>
      </c>
      <c r="E2">
        <f>'Steel EI_per_Fe_Ton'!E2*'Steel Fe_tons'!E2</f>
        <v>44100000</v>
      </c>
      <c r="F2">
        <f>'Steel EI_per_Fe_Ton'!F2*'Steel Fe_tons'!F2</f>
        <v>44100000</v>
      </c>
      <c r="G2">
        <f>'Steel EI_per_Fe_Ton'!G2*'Steel Fe_tons'!G2</f>
        <v>44100000</v>
      </c>
      <c r="H2" s="2">
        <f>44.1*1000000</f>
        <v>44100000</v>
      </c>
      <c r="I2">
        <f>'Steel EI_per_Fe_Ton'!I2*'Steel Fe_tons'!I2</f>
        <v>43626381.472864784</v>
      </c>
      <c r="J2">
        <f>(H2+M2)/2</f>
        <v>42301466.615291163</v>
      </c>
      <c r="K2">
        <f>'Steel EI_per_Fe_Ton'!K2*'Steel Fe_tons'!K2</f>
        <v>42269486.374013826</v>
      </c>
      <c r="L2">
        <f>'Steel EI_per_Fe_Ton'!L2*'Steel Fe_tons'!L2</f>
        <v>41402961.713005468</v>
      </c>
      <c r="M2">
        <f>'Steel EI_per_Fe_Ton'!M2*'Steel Fe_tons'!M2</f>
        <v>40502933.230582319</v>
      </c>
      <c r="N2">
        <f>'Steel EI_per_Fe_Ton'!N2*'Steel Fe_tons'!N2</f>
        <v>39688403.086875178</v>
      </c>
      <c r="O2">
        <f>'Steel EI_per_Fe_Ton'!O2*'Steel Fe_tons'!O2</f>
        <v>38840323.878879935</v>
      </c>
      <c r="P2">
        <f>'Steel EI_per_Fe_Ton'!P2*'Steel Fe_tons'!P2</f>
        <v>37957872.403950296</v>
      </c>
      <c r="Q2">
        <f>'Steel EI_per_Fe_Ton'!Q2*'Steel Fe_tons'!Q2</f>
        <v>37040208.31190002</v>
      </c>
      <c r="R2">
        <f>'Steel EI_per_Fe_Ton'!R2*'Steel Fe_tons'!R2</f>
        <v>36086473.775797345</v>
      </c>
      <c r="S2">
        <f>'Steel EI_per_Fe_Ton'!S2*'Steel Fe_tons'!S2</f>
        <v>35095793.15674141</v>
      </c>
      <c r="T2">
        <f>'Steel EI_per_Fe_Ton'!T2*'Steel Fe_tons'!T2</f>
        <v>34067272.662514247</v>
      </c>
      <c r="U2">
        <v>33000000</v>
      </c>
      <c r="V2">
        <f>'Steel EI_per_Fe_Ton'!V2*'Steel Fe_tons'!V2</f>
        <v>31820250</v>
      </c>
      <c r="W2">
        <f>'Steel EI_per_Fe_Ton'!W2*'Steel Fe_tons'!W2</f>
        <v>30597682.499999989</v>
      </c>
      <c r="X2">
        <f>'Steel EI_per_Fe_Ton'!X2*'Steel Fe_tons'!X2</f>
        <v>29331278.418749988</v>
      </c>
      <c r="Y2">
        <f>'Steel EI_per_Fe_Ton'!Y2*'Steel Fe_tons'!Y2</f>
        <v>28019997.736499984</v>
      </c>
      <c r="Z2">
        <f>'Steel EI_per_Fe_Ton'!Z2*'Steel Fe_tons'!Z2</f>
        <v>26662779.096138265</v>
      </c>
      <c r="AA2">
        <f>'Steel EI_per_Fe_Ton'!AA2*'Steel Fe_tons'!AA2</f>
        <v>25258539.397074979</v>
      </c>
      <c r="AB2">
        <f>'Steel EI_per_Fe_Ton'!AB2*'Steel Fe_tons'!AB2</f>
        <v>23806173.381743167</v>
      </c>
      <c r="AC2">
        <f>'Steel EI_per_Fe_Ton'!AC2*'Steel Fe_tons'!AC2</f>
        <v>22304553.214587051</v>
      </c>
      <c r="AD2">
        <f>'Steel EI_per_Fe_Ton'!AD2*'Steel Fe_tons'!AD2</f>
        <v>20752528.053405367</v>
      </c>
      <c r="AE2">
        <f>'Steel EI_per_Fe_Ton'!AE2*'Steel Fe_tons'!AE2</f>
        <v>19148923.61291495</v>
      </c>
      <c r="AF2">
        <f>'Steel EI_per_Fe_Ton'!AF2*'Steel Fe_tons'!AF2</f>
        <v>17492541.720397804</v>
      </c>
      <c r="AG2">
        <f>'Steel EI_per_Fe_Ton'!AG2*'Steel Fe_tons'!AG2</f>
        <v>15782159.86329224</v>
      </c>
      <c r="AH2">
        <f>'Steel EI_per_Fe_Ton'!AH2*'Steel Fe_tons'!AH2</f>
        <v>14016530.72858642</v>
      </c>
      <c r="AI2">
        <f>'Steel EI_per_Fe_Ton'!AI2*'Steel Fe_tons'!AI2</f>
        <v>12194381.733870182</v>
      </c>
      <c r="AJ2">
        <f>'Steel EI_per_Fe_Ton'!AJ2*'Steel Fe_tons'!AJ2</f>
        <v>10314414.549898528</v>
      </c>
      <c r="AK2">
        <f>'Steel EI_per_Fe_Ton'!AK2*'Steel Fe_tons'!AK2</f>
        <v>8375304.6145176021</v>
      </c>
      <c r="AL2">
        <f>'Steel EI_per_Fe_Ton'!AL2*'Steel Fe_tons'!AL2</f>
        <v>6375700.6378015243</v>
      </c>
      <c r="AM2">
        <f>'Steel EI_per_Fe_Ton'!AM2*'Steel Fe_tons'!AM2</f>
        <v>4314224.098245698</v>
      </c>
      <c r="AN2">
        <f>'Steel EI_per_Fe_Ton'!AN2*'Steel Fe_tons'!AN2</f>
        <v>2189468.7298596916</v>
      </c>
      <c r="AO2">
        <f>'Steel EI_per_Fe_Ton'!AO2*'Steel Fe_tons'!AO2</f>
        <v>0</v>
      </c>
    </row>
    <row r="3" spans="1:41" x14ac:dyDescent="0.15">
      <c r="A3" t="s">
        <v>6</v>
      </c>
      <c r="B3" t="s">
        <v>7</v>
      </c>
      <c r="C3" t="s">
        <v>8</v>
      </c>
      <c r="E3">
        <f>'Steel EI_per_Fe_Ton'!E3*'Steel Fe_tons'!E3</f>
        <v>182600000</v>
      </c>
      <c r="F3">
        <f>168400000+14200000</f>
        <v>182600000</v>
      </c>
      <c r="G3">
        <f>167100000+12400000</f>
        <v>179500000</v>
      </c>
      <c r="H3">
        <f>170400000+13200000</f>
        <v>183600000</v>
      </c>
      <c r="I3">
        <f>'Steel EI_per_Fe_Ton'!I3*'Steel Fe_tons'!I3</f>
        <v>181648374.99388063</v>
      </c>
      <c r="J3">
        <f>(H3+M3)/2</f>
        <v>176165532.83239806</v>
      </c>
      <c r="K3">
        <f>'Steel EI_per_Fe_Ton'!K3*'Steel Fe_tons'!K3</f>
        <v>176041521.88010618</v>
      </c>
      <c r="L3">
        <f>'Steel EI_per_Fe_Ton'!L3*'Steel Fe_tons'!L3</f>
        <v>172455781.48473176</v>
      </c>
      <c r="M3">
        <f>'Steel EI_per_Fe_Ton'!M3*'Steel Fe_tons'!M3</f>
        <v>168731065.66479608</v>
      </c>
      <c r="N3">
        <f>'Steel EI_per_Fe_Ton'!N3*'Steel Fe_tons'!N3</f>
        <v>165363201.32774782</v>
      </c>
      <c r="O3">
        <f>'Steel EI_per_Fe_Ton'!O3*'Steel Fe_tons'!O3</f>
        <v>161856336.5708136</v>
      </c>
      <c r="P3">
        <f>'Steel EI_per_Fe_Ton'!P3*'Steel Fe_tons'!P3</f>
        <v>158207059.15087259</v>
      </c>
      <c r="Q3">
        <f>'Steel EI_per_Fe_Ton'!Q3*'Steel Fe_tons'!Q3</f>
        <v>154411885.73260492</v>
      </c>
      <c r="R3">
        <f>'Steel EI_per_Fe_Ton'!R3*'Steel Fe_tons'!R3</f>
        <v>150467260.5234803</v>
      </c>
      <c r="S3">
        <f>'Steel EI_per_Fe_Ton'!S3*'Steel Fe_tons'!S3</f>
        <v>146369553.88379207</v>
      </c>
      <c r="T3">
        <f>'Steel EI_per_Fe_Ton'!T3*'Steel Fe_tons'!T3</f>
        <v>142115060.91129541</v>
      </c>
      <c r="U3">
        <f>H3*0.75</f>
        <v>137700000</v>
      </c>
      <c r="V3">
        <f>'Steel EI_per_Fe_Ton'!V3*'Steel Fe_tons'!V3</f>
        <v>132777224.99999999</v>
      </c>
      <c r="W3">
        <f>'Steel EI_per_Fe_Ton'!W3*'Steel Fe_tons'!W3</f>
        <v>127675784.24999999</v>
      </c>
      <c r="X3">
        <f>'Steel EI_per_Fe_Ton'!X3*'Steel Fe_tons'!X3</f>
        <v>122391425.40187496</v>
      </c>
      <c r="Y3">
        <f>'Steel EI_per_Fe_Ton'!Y3*'Steel Fe_tons'!Y3</f>
        <v>116919808.73684995</v>
      </c>
      <c r="Z3">
        <f>'Steel EI_per_Fe_Ton'!Z3*'Steel Fe_tons'!Z3</f>
        <v>111256505.50115877</v>
      </c>
      <c r="AA3">
        <f>'Steel EI_per_Fe_Ton'!AA3*'Steel Fe_tons'!AA3</f>
        <v>105396996.21143103</v>
      </c>
      <c r="AB3">
        <f>'Steel EI_per_Fe_Ton'!AB3*'Steel Fe_tons'!AB3</f>
        <v>99336668.929273739</v>
      </c>
      <c r="AC3">
        <f>'Steel EI_per_Fe_Ton'!AC3*'Steel Fe_tons'!AC3</f>
        <v>93070817.504504159</v>
      </c>
      <c r="AD3">
        <f>'Steel EI_per_Fe_Ton'!AD3*'Steel Fe_tons'!AD3</f>
        <v>86594639.786482394</v>
      </c>
      <c r="AE3">
        <f>'Steel EI_per_Fe_Ton'!AE3*'Steel Fe_tons'!AE3</f>
        <v>79903235.802981481</v>
      </c>
      <c r="AF3">
        <f>'Steel EI_per_Fe_Ton'!AF3*'Steel Fe_tons'!AF3</f>
        <v>72991605.906023577</v>
      </c>
      <c r="AG3">
        <f>'Steel EI_per_Fe_Ton'!AG3*'Steel Fe_tons'!AG3</f>
        <v>65854648.884101249</v>
      </c>
      <c r="AH3">
        <f>'Steel EI_per_Fe_Ton'!AH3*'Steel Fe_tons'!AH3</f>
        <v>58487160.040192418</v>
      </c>
      <c r="AI3">
        <f>'Steel EI_per_Fe_Ton'!AI3*'Steel Fe_tons'!AI3</f>
        <v>50883829.234967388</v>
      </c>
      <c r="AJ3">
        <f>'Steel EI_per_Fe_Ton'!AJ3*'Steel Fe_tons'!AJ3</f>
        <v>43039238.894576587</v>
      </c>
      <c r="AK3">
        <f>'Steel EI_per_Fe_Ton'!AK3*'Steel Fe_tons'!AK3</f>
        <v>34947861.982396185</v>
      </c>
      <c r="AL3">
        <f>'Steel EI_per_Fe_Ton'!AL3*'Steel Fe_tons'!AL3</f>
        <v>26604059.934099089</v>
      </c>
      <c r="AM3">
        <f>'Steel EI_per_Fe_Ton'!AM3*'Steel Fe_tons'!AM3</f>
        <v>18002080.555407051</v>
      </c>
      <c r="AN3">
        <f>'Steel EI_per_Fe_Ton'!AN3*'Steel Fe_tons'!AN3</f>
        <v>9136055.8818690777</v>
      </c>
      <c r="AO3">
        <f>'Steel EI_per_Fe_Ton'!AO3*'Steel Fe_tons'!AO3</f>
        <v>0</v>
      </c>
    </row>
    <row r="4" spans="1:41" x14ac:dyDescent="0.15">
      <c r="A4" t="s">
        <v>9</v>
      </c>
      <c r="B4" t="s">
        <v>10</v>
      </c>
      <c r="C4" t="s">
        <v>11</v>
      </c>
      <c r="E4">
        <f>'Steel EI_per_Fe_Ton'!E4*'Steel Fe_tons'!E4</f>
        <v>298055</v>
      </c>
      <c r="F4">
        <f>'Steel EI_per_Fe_Ton'!F4*'Steel Fe_tons'!F4</f>
        <v>298055</v>
      </c>
      <c r="G4">
        <f>'Steel EI_per_Fe_Ton'!G4*'Steel Fe_tons'!G4</f>
        <v>298055</v>
      </c>
      <c r="H4">
        <f>'Steel EI_per_Fe_Ton'!H4*'Steel Fe_tons'!H4</f>
        <v>298055</v>
      </c>
      <c r="I4">
        <f>'Steel EI_per_Fe_Ton'!I4*'Steel Fe_tons'!I4</f>
        <v>298055</v>
      </c>
      <c r="J4" s="2">
        <v>298055</v>
      </c>
      <c r="K4">
        <f>'Steel EI_per_Fe_Ton'!K4*'Steel Fe_tons'!K4</f>
        <v>292832.15098729834</v>
      </c>
      <c r="L4">
        <f>'Steel EI_per_Fe_Ton'!L4*'Steel Fe_tons'!L4</f>
        <v>287316.51341415313</v>
      </c>
      <c r="M4">
        <f>'Steel EI_per_Fe_Ton'!M4*'Steel Fe_tons'!M4</f>
        <v>281508.08728056442</v>
      </c>
      <c r="N4">
        <f>'Steel EI_per_Fe_Ton'!N4*'Steel Fe_tons'!N4</f>
        <v>275526.04042585235</v>
      </c>
      <c r="O4">
        <f>'Steel EI_per_Fe_Ton'!O4*'Steel Fe_tons'!O4</f>
        <v>269301.1928458609</v>
      </c>
      <c r="P4">
        <f>'Steel EI_per_Fe_Ton'!P4*'Steel Fe_tons'!P4</f>
        <v>262827.60647937376</v>
      </c>
      <c r="Q4">
        <f>'Steel EI_per_Fe_Ton'!Q4*'Steel Fe_tons'!Q4</f>
        <v>256099.21975350179</v>
      </c>
      <c r="R4">
        <f>'Steel EI_per_Fe_Ton'!R4*'Steel Fe_tons'!R4</f>
        <v>249109.84521439575</v>
      </c>
      <c r="S4">
        <f>'Steel EI_per_Fe_Ton'!S4*'Steel Fe_tons'!S4</f>
        <v>241853.16711467199</v>
      </c>
      <c r="T4">
        <f>'Steel EI_per_Fe_Ton'!T4*'Steel Fe_tons'!T4</f>
        <v>234322.73895678335</v>
      </c>
      <c r="V4">
        <f>'Steel EI_per_Fe_Ton'!V4*'Steel Fe_tons'!V4</f>
        <v>218414.17767110901</v>
      </c>
      <c r="W4">
        <f>'Steel EI_per_Fe_Ton'!W4*'Steel Fe_tons'!W4</f>
        <v>210022.47505532423</v>
      </c>
      <c r="X4">
        <f>'Steel EI_per_Fe_Ton'!X4*'Steel Fe_tons'!X4</f>
        <v>201329.87817109001</v>
      </c>
      <c r="Y4">
        <f>'Steel EI_per_Fe_Ton'!Y4*'Steel Fe_tons'!Y4</f>
        <v>192329.24832344119</v>
      </c>
      <c r="Z4">
        <f>'Steel EI_per_Fe_Ton'!Z4*'Steel Fe_tons'!Z4</f>
        <v>183013.30035777448</v>
      </c>
      <c r="AA4">
        <f>'Steel EI_per_Fe_Ton'!AA4*'Steel Fe_tons'!AA4</f>
        <v>173374.59987226504</v>
      </c>
      <c r="AB4">
        <f>'Steel EI_per_Fe_Ton'!AB4*'Steel Fe_tons'!AB4</f>
        <v>163405.56037960973</v>
      </c>
      <c r="AC4">
        <f>'Steel EI_per_Fe_Ton'!AC4*'Steel Fe_tons'!AC4</f>
        <v>153098.44041720359</v>
      </c>
      <c r="AD4">
        <f>'Steel EI_per_Fe_Ton'!AD4*'Steel Fe_tons'!AD4</f>
        <v>142445.34060483982</v>
      </c>
      <c r="AE4">
        <f>'Steel EI_per_Fe_Ton'!AE4*'Steel Fe_tons'!AE4</f>
        <v>131438.20064901127</v>
      </c>
      <c r="AF4">
        <f>'Steel EI_per_Fe_Ton'!AF4*'Steel Fe_tons'!AF4</f>
        <v>120068.79629287178</v>
      </c>
      <c r="AG4">
        <f>'Steel EI_per_Fe_Ton'!AG4*'Steel Fe_tons'!AG4</f>
        <v>108328.73621090206</v>
      </c>
      <c r="AH4">
        <f>'Steel EI_per_Fe_Ton'!AH4*'Steel Fe_tons'!AH4</f>
        <v>96209.458847307396</v>
      </c>
      <c r="AI4">
        <f>'Steel EI_per_Fe_Ton'!AI4*'Steel Fe_tons'!AI4</f>
        <v>83702.229197157416</v>
      </c>
      <c r="AJ4">
        <f>'Steel EI_per_Fe_Ton'!AJ4*'Steel Fe_tons'!AJ4</f>
        <v>70798.135529262305</v>
      </c>
      <c r="AK4">
        <f>'Steel EI_per_Fe_Ton'!AK4*'Steel Fe_tons'!AK4</f>
        <v>57488.086049760983</v>
      </c>
      <c r="AL4">
        <f>'Steel EI_per_Fe_Ton'!AL4*'Steel Fe_tons'!AL4</f>
        <v>43762.805505380551</v>
      </c>
      <c r="AM4">
        <f>'Steel EI_per_Fe_Ton'!AM4*'Steel Fe_tons'!AM4</f>
        <v>29612.831725307493</v>
      </c>
      <c r="AN4">
        <f>'Steel EI_per_Fe_Ton'!AN4*'Steel Fe_tons'!AN4</f>
        <v>15028.512100593553</v>
      </c>
      <c r="AO4">
        <f>'Steel EI_per_Fe_Ton'!AO4*'Steel Fe_tons'!AO4</f>
        <v>0</v>
      </c>
    </row>
    <row r="5" spans="1:41" x14ac:dyDescent="0.15">
      <c r="A5" t="s">
        <v>12</v>
      </c>
      <c r="B5" t="s">
        <v>13</v>
      </c>
      <c r="C5" t="s">
        <v>14</v>
      </c>
      <c r="E5">
        <f>'Steel EI_per_Fe_Ton'!E5*'Steel Fe_tons'!E5</f>
        <v>2548437</v>
      </c>
      <c r="F5">
        <f>'Steel EI_per_Fe_Ton'!F5*'Steel Fe_tons'!F5</f>
        <v>2548437</v>
      </c>
      <c r="G5">
        <f>'Steel EI_per_Fe_Ton'!G5*'Steel Fe_tons'!G5</f>
        <v>2548437</v>
      </c>
      <c r="H5">
        <f>'Steel EI_per_Fe_Ton'!H5*'Steel Fe_tons'!H5</f>
        <v>2548437</v>
      </c>
      <c r="I5">
        <f>'Steel EI_per_Fe_Ton'!I5*'Steel Fe_tons'!I5</f>
        <v>2548437</v>
      </c>
      <c r="J5" s="5">
        <v>2548437</v>
      </c>
      <c r="K5" s="2">
        <v>2572986</v>
      </c>
      <c r="L5" s="5">
        <v>2554518</v>
      </c>
      <c r="M5">
        <f>'Steel EI_per_Fe_Ton'!M5*'Steel Fe_tons'!M5</f>
        <v>2495101.4299502051</v>
      </c>
      <c r="N5">
        <f>'Steel EI_per_Fe_Ton'!N5*'Steel Fe_tons'!N5</f>
        <v>2447794.8892733222</v>
      </c>
      <c r="O5">
        <f>'Steel EI_per_Fe_Ton'!O5*'Steel Fe_tons'!O5</f>
        <v>2398507.7545543946</v>
      </c>
      <c r="P5">
        <f>'Steel EI_per_Fe_Ton'!P5*'Steel Fe_tons'!P5</f>
        <v>2347191.2519438132</v>
      </c>
      <c r="Q5">
        <f>'Steel EI_per_Fe_Ton'!Q5*'Steel Fe_tons'!Q5</f>
        <v>2293795.5900101387</v>
      </c>
      <c r="R5">
        <f>'Steel EI_per_Fe_Ton'!R5*'Steel Fe_tons'!R5</f>
        <v>2238269.9401867669</v>
      </c>
      <c r="S5">
        <f>'Steel EI_per_Fe_Ton'!S5*'Steel Fe_tons'!S5</f>
        <v>2180562.4168609418</v>
      </c>
      <c r="T5">
        <f>'Steel EI_per_Fe_Ton'!T5*'Steel Fe_tons'!T5</f>
        <v>2120620.0570987999</v>
      </c>
      <c r="U5">
        <f>K5*0.8</f>
        <v>2058388.8</v>
      </c>
      <c r="V5">
        <f>'Steel EI_per_Fe_Ton'!V5*'Steel Fe_tons'!V5</f>
        <v>1984801.4003999999</v>
      </c>
      <c r="W5">
        <f>'Steel EI_per_Fe_Ton'!W5*'Steel Fe_tons'!W5</f>
        <v>1908543.2413319994</v>
      </c>
      <c r="X5">
        <f>'Steel EI_per_Fe_Ton'!X5*'Steel Fe_tons'!X5</f>
        <v>1829550.7571768695</v>
      </c>
      <c r="Y5">
        <f>'Steel EI_per_Fe_Ton'!Y5*'Steel Fe_tons'!Y5</f>
        <v>1747759.0762677856</v>
      </c>
      <c r="Z5">
        <f>'Steel EI_per_Fe_Ton'!Z5*'Steel Fe_tons'!Z5</f>
        <v>1663101.9960110644</v>
      </c>
      <c r="AA5">
        <f>'Steel EI_per_Fe_Ton'!AA5*'Steel Fe_tons'!AA5</f>
        <v>1575511.9575544815</v>
      </c>
      <c r="AB5">
        <f>'Steel EI_per_Fe_Ton'!AB5*'Steel Fe_tons'!AB5</f>
        <v>1484920.0199950982</v>
      </c>
      <c r="AC5">
        <f>'Steel EI_per_Fe_Ton'!AC5*'Steel Fe_tons'!AC5</f>
        <v>1391255.8341184843</v>
      </c>
      <c r="AD5">
        <f>'Steel EI_per_Fe_Ton'!AD5*'Steel Fe_tons'!AD5</f>
        <v>1294447.615661073</v>
      </c>
      <c r="AE5">
        <f>'Steel EI_per_Fe_Ton'!AE5*'Steel Fe_tons'!AE5</f>
        <v>1194422.1180872628</v>
      </c>
      <c r="AF5">
        <f>'Steel EI_per_Fe_Ton'!AF5*'Steel Fe_tons'!AF5</f>
        <v>1091104.6048727145</v>
      </c>
      <c r="AG5">
        <f>'Steel EI_per_Fe_Ton'!AG5*'Steel Fe_tons'!AG5</f>
        <v>984418.82128516003</v>
      </c>
      <c r="AH5">
        <f>'Steel EI_per_Fe_Ton'!AH5*'Steel Fe_tons'!AH5</f>
        <v>874286.96565388259</v>
      </c>
      <c r="AI5">
        <f>'Steel EI_per_Fe_Ton'!AI5*'Steel Fe_tons'!AI5</f>
        <v>760629.66011887765</v>
      </c>
      <c r="AJ5">
        <f>'Steel EI_per_Fe_Ton'!AJ5*'Steel Fe_tons'!AJ5</f>
        <v>643365.92085055052</v>
      </c>
      <c r="AK5">
        <f>'Steel EI_per_Fe_Ton'!AK5*'Steel Fe_tons'!AK5</f>
        <v>522413.12773064704</v>
      </c>
      <c r="AL5">
        <f>'Steel EI_per_Fe_Ton'!AL5*'Steel Fe_tons'!AL5</f>
        <v>397686.99348495499</v>
      </c>
      <c r="AM5">
        <f>'Steel EI_per_Fe_Ton'!AM5*'Steel Fe_tons'!AM5</f>
        <v>269101.5322581529</v>
      </c>
      <c r="AN5">
        <f>'Steel EI_per_Fe_Ton'!AN5*'Steel Fe_tons'!AN5</f>
        <v>136569.02762101259</v>
      </c>
      <c r="AO5">
        <f>'Steel EI_per_Fe_Ton'!AO5*'Steel Fe_tons'!AO5</f>
        <v>0</v>
      </c>
    </row>
    <row r="6" spans="1:41" x14ac:dyDescent="0.15">
      <c r="A6" t="s">
        <v>15</v>
      </c>
      <c r="B6" t="s">
        <v>16</v>
      </c>
      <c r="C6" t="s">
        <v>17</v>
      </c>
    </row>
    <row r="7" spans="1:41" x14ac:dyDescent="0.15">
      <c r="A7" t="s">
        <v>18</v>
      </c>
      <c r="B7" t="s">
        <v>19</v>
      </c>
      <c r="C7" t="s">
        <v>20</v>
      </c>
    </row>
    <row r="8" spans="1:41" x14ac:dyDescent="0.15">
      <c r="A8" t="s">
        <v>21</v>
      </c>
      <c r="B8" t="s">
        <v>22</v>
      </c>
      <c r="C8" t="s">
        <v>23</v>
      </c>
      <c r="E8">
        <f>'Steel EI_per_Fe_Ton'!E8*'Steel Fe_tons'!E8</f>
        <v>16100000</v>
      </c>
      <c r="F8">
        <f>'Steel EI_per_Fe_Ton'!F8*'Steel Fe_tons'!F8</f>
        <v>16100000</v>
      </c>
      <c r="G8">
        <f>'Steel EI_per_Fe_Ton'!G8*'Steel Fe_tons'!G8</f>
        <v>16100000</v>
      </c>
      <c r="H8">
        <f>'Steel EI_per_Fe_Ton'!H8*'Steel Fe_tons'!H8</f>
        <v>16100000</v>
      </c>
      <c r="I8">
        <f>'Steel EI_per_Fe_Ton'!I8*'Steel Fe_tons'!I8</f>
        <v>14272658.854166668</v>
      </c>
      <c r="J8">
        <v>11947505</v>
      </c>
      <c r="K8">
        <f>'Steel EI_per_Fe_Ton'!K8*'Steel Fe_tons'!K8</f>
        <v>11738147.617323989</v>
      </c>
      <c r="L8">
        <f>'Steel EI_per_Fe_Ton'!L8*'Steel Fe_tons'!L8</f>
        <v>11517053.834353264</v>
      </c>
      <c r="M8">
        <f>'Steel EI_per_Fe_Ton'!M8*'Steel Fe_tons'!M8</f>
        <v>11284223.651087819</v>
      </c>
      <c r="N8">
        <f>'Steel EI_per_Fe_Ton'!N8*'Steel Fe_tons'!N8</f>
        <v>11044433.898502201</v>
      </c>
      <c r="O8">
        <f>'Steel EI_per_Fe_Ton'!O8*'Steel Fe_tons'!O8</f>
        <v>10794911.503017521</v>
      </c>
      <c r="P8">
        <f>'Steel EI_per_Fe_Ton'!P8*'Steel Fe_tons'!P8</f>
        <v>10535418.438041136</v>
      </c>
      <c r="Q8">
        <f>'Steel EI_per_Fe_Ton'!Q8*'Steel Fe_tons'!Q8</f>
        <v>10265711.72602728</v>
      </c>
      <c r="R8">
        <f>'Steel EI_per_Fe_Ton'!R8*'Steel Fe_tons'!R8</f>
        <v>9985543.3435044512</v>
      </c>
      <c r="S8">
        <f>'Steel EI_per_Fe_Ton'!S8*'Steel Fe_tons'!S8</f>
        <v>9694660.1243675798</v>
      </c>
      <c r="T8">
        <f>'Steel EI_per_Fe_Ton'!T8*'Steel Fe_tons'!T8</f>
        <v>9392803.6614043172</v>
      </c>
      <c r="U8">
        <f>'Steel EI_per_Fe_Ton'!U8*'Steel Fe_tons'!U8</f>
        <v>9079710.2060241736</v>
      </c>
      <c r="V8">
        <f>'Steel EI_per_Fe_Ton'!V8*'Steel Fe_tons'!V8</f>
        <v>8755110.5661588069</v>
      </c>
      <c r="W8">
        <f>'Steel EI_per_Fe_Ton'!W8*'Steel Fe_tons'!W8</f>
        <v>8418730.0023011267</v>
      </c>
      <c r="X8">
        <f>'Steel EI_per_Fe_Ton'!X8*'Steel Fe_tons'!X8</f>
        <v>8070288.1216503289</v>
      </c>
      <c r="Y8">
        <f>'Steel EI_per_Fe_Ton'!Y8*'Steel Fe_tons'!Y8</f>
        <v>7709498.7703294894</v>
      </c>
      <c r="Z8">
        <f>'Steel EI_per_Fe_Ton'!Z8*'Steel Fe_tons'!Z8</f>
        <v>7336069.9236416528</v>
      </c>
      <c r="AA8">
        <f>'Steel EI_per_Fe_Ton'!AA8*'Steel Fe_tons'!AA8</f>
        <v>6949703.5743298586</v>
      </c>
      <c r="AB8">
        <f>'Steel EI_per_Fe_Ton'!AB8*'Steel Fe_tons'!AB8</f>
        <v>6550095.61880589</v>
      </c>
      <c r="AC8">
        <f>'Steel EI_per_Fe_Ton'!AC8*'Steel Fe_tons'!AC8</f>
        <v>6136935.7413119795</v>
      </c>
      <c r="AD8">
        <f>'Steel EI_per_Fe_Ton'!AD8*'Steel Fe_tons'!AD8</f>
        <v>5709907.2959790193</v>
      </c>
      <c r="AE8">
        <f>'Steel EI_per_Fe_Ton'!AE8*'Steel Fe_tons'!AE8</f>
        <v>5268687.1867442783</v>
      </c>
      <c r="AF8">
        <f>'Steel EI_per_Fe_Ton'!AF8*'Steel Fe_tons'!AF8</f>
        <v>4812945.7450908981</v>
      </c>
      <c r="AG8">
        <f>'Steel EI_per_Fe_Ton'!AG8*'Steel Fe_tons'!AG8</f>
        <v>4342346.6055708975</v>
      </c>
      <c r="AH8">
        <f>'Steel EI_per_Fe_Ton'!AH8*'Steel Fe_tons'!AH8</f>
        <v>3856546.5790726529</v>
      </c>
      <c r="AI8">
        <f>'Steel EI_per_Fe_Ton'!AI8*'Steel Fe_tons'!AI8</f>
        <v>3355195.5237932066</v>
      </c>
      <c r="AJ8">
        <f>'Steel EI_per_Fe_Ton'!AJ8*'Steel Fe_tons'!AJ8</f>
        <v>2837936.2138750874</v>
      </c>
      <c r="AK8">
        <f>'Steel EI_per_Fe_Ton'!AK8*'Steel Fe_tons'!AK8</f>
        <v>2304404.2056665709</v>
      </c>
      <c r="AL8">
        <f>'Steel EI_per_Fe_Ton'!AL8*'Steel Fe_tons'!AL8</f>
        <v>1754227.7015636766</v>
      </c>
      <c r="AM8">
        <f>'Steel EI_per_Fe_Ton'!AM8*'Steel Fe_tons'!AM8</f>
        <v>1187027.411391421</v>
      </c>
      <c r="AN8">
        <f>'Steel EI_per_Fe_Ton'!AN8*'Steel Fe_tons'!AN8</f>
        <v>602416.41128114611</v>
      </c>
      <c r="AO8">
        <f>'Steel EI_per_Fe_Ton'!AO8*'Steel Fe_tons'!AO8</f>
        <v>0</v>
      </c>
    </row>
    <row r="9" spans="1:41" x14ac:dyDescent="0.15">
      <c r="A9" t="s">
        <v>24</v>
      </c>
      <c r="B9" t="s">
        <v>25</v>
      </c>
      <c r="C9" t="s">
        <v>26</v>
      </c>
    </row>
    <row r="10" spans="1:41" x14ac:dyDescent="0.15">
      <c r="A10" t="s">
        <v>27</v>
      </c>
      <c r="B10" t="s">
        <v>28</v>
      </c>
      <c r="C10" t="s">
        <v>29</v>
      </c>
    </row>
    <row r="11" spans="1:41" x14ac:dyDescent="0.15">
      <c r="A11" t="s">
        <v>30</v>
      </c>
      <c r="B11" t="s">
        <v>31</v>
      </c>
      <c r="C11" t="s">
        <v>32</v>
      </c>
    </row>
    <row r="12" spans="1:41" x14ac:dyDescent="0.15">
      <c r="A12" t="s">
        <v>33</v>
      </c>
      <c r="B12" t="s">
        <v>34</v>
      </c>
      <c r="C12" t="s">
        <v>35</v>
      </c>
    </row>
    <row r="13" spans="1:41" x14ac:dyDescent="0.15">
      <c r="A13" t="s">
        <v>36</v>
      </c>
      <c r="B13" t="s">
        <v>37</v>
      </c>
      <c r="C13" t="s">
        <v>38</v>
      </c>
    </row>
    <row r="14" spans="1:41" x14ac:dyDescent="0.15">
      <c r="A14" t="s">
        <v>39</v>
      </c>
      <c r="B14" t="s">
        <v>40</v>
      </c>
      <c r="C14" t="s">
        <v>41</v>
      </c>
    </row>
    <row r="15" spans="1:41" x14ac:dyDescent="0.15">
      <c r="A15" t="s">
        <v>42</v>
      </c>
      <c r="B15" t="s">
        <v>43</v>
      </c>
      <c r="C15" t="s">
        <v>44</v>
      </c>
    </row>
    <row r="16" spans="1:41" x14ac:dyDescent="0.15">
      <c r="A16" t="s">
        <v>45</v>
      </c>
      <c r="B16" t="s">
        <v>46</v>
      </c>
      <c r="C16" t="s">
        <v>47</v>
      </c>
      <c r="E16">
        <f>'Steel EI_per_Fe_Ton'!E16*'Steel Fe_tons'!E16</f>
        <v>97059067.357512951</v>
      </c>
      <c r="F16">
        <f>'Steel EI_per_Fe_Ton'!F16*'Steel Fe_tons'!F16</f>
        <v>97059067.357512951</v>
      </c>
      <c r="G16">
        <f>'Steel EI_per_Fe_Ton'!G16*'Steel Fe_tons'!G16</f>
        <v>97059067.357512951</v>
      </c>
      <c r="H16">
        <f>'Steel EI_per_Fe_Ton'!H16*'Steel Fe_tons'!H16</f>
        <v>97059067.357512951</v>
      </c>
      <c r="I16">
        <v>93662000</v>
      </c>
      <c r="J16">
        <v>90261000</v>
      </c>
      <c r="K16">
        <v>73706000</v>
      </c>
      <c r="L16">
        <f>'Steel EI_per_Fe_Ton'!L16*'Steel Fe_tons'!L16</f>
        <v>75770063.352607846</v>
      </c>
      <c r="M16">
        <f>'Steel EI_per_Fe_Ton'!M16*'Steel Fe_tons'!M16</f>
        <v>83344864.082467616</v>
      </c>
      <c r="N16">
        <f>'Steel EI_per_Fe_Ton'!N16*'Steel Fe_tons'!N16</f>
        <v>82062321.519864216</v>
      </c>
      <c r="O16">
        <f>'Steel EI_per_Fe_Ton'!O16*'Steel Fe_tons'!O16</f>
        <v>80722550.085964143</v>
      </c>
      <c r="P16">
        <f>'Steel EI_per_Fe_Ton'!P16*'Steel Fe_tons'!P16</f>
        <v>79324121.486705109</v>
      </c>
      <c r="Q16">
        <f>'Steel EI_per_Fe_Ton'!Q16*'Steel Fe_tons'!Q16</f>
        <v>77865577.455698967</v>
      </c>
      <c r="R16">
        <f>'Steel EI_per_Fe_Ton'!R16*'Steel Fe_tons'!R16</f>
        <v>76345429.176428139</v>
      </c>
      <c r="S16">
        <f>'Steel EI_per_Fe_Ton'!S16*'Steel Fe_tons'!S16</f>
        <v>74762156.693851635</v>
      </c>
      <c r="T16">
        <f>'Steel EI_per_Fe_Ton'!T16*'Steel Fe_tons'!T16</f>
        <v>73114208.315233156</v>
      </c>
      <c r="U16">
        <f>102000000*0.7</f>
        <v>71400000</v>
      </c>
      <c r="V16">
        <f>'Steel EI_per_Fe_Ton'!V16*'Steel Fe_tons'!V16</f>
        <v>68847450</v>
      </c>
      <c r="W16">
        <f>'Steel EI_per_Fe_Ton'!W16*'Steel Fe_tons'!W16</f>
        <v>66202258.499999978</v>
      </c>
      <c r="X16">
        <f>'Steel EI_per_Fe_Ton'!X16*'Steel Fe_tons'!X16</f>
        <v>63462220.578749962</v>
      </c>
      <c r="Y16">
        <f>'Steel EI_per_Fe_Ton'!Y16*'Steel Fe_tons'!Y16</f>
        <v>60625086.01169996</v>
      </c>
      <c r="Z16">
        <f>'Steel EI_per_Fe_Ton'!Z16*'Steel Fe_tons'!Z16</f>
        <v>57688558.40800824</v>
      </c>
      <c r="AA16">
        <f>'Steel EI_per_Fe_Ton'!AA16*'Steel Fe_tons'!AA16</f>
        <v>54650294.331853122</v>
      </c>
      <c r="AB16">
        <f>'Steel EI_per_Fe_Ton'!AB16*'Steel Fe_tons'!AB16</f>
        <v>51507902.407771565</v>
      </c>
      <c r="AC16">
        <f>'Steel EI_per_Fe_Ton'!AC16*'Steel Fe_tons'!AC16</f>
        <v>48258942.409742892</v>
      </c>
      <c r="AD16">
        <f>'Steel EI_per_Fe_Ton'!AD16*'Steel Fe_tons'!AD16</f>
        <v>44900924.333731614</v>
      </c>
      <c r="AE16">
        <f>'Steel EI_per_Fe_Ton'!AE16*'Steel Fe_tons'!AE16</f>
        <v>41431307.453397803</v>
      </c>
      <c r="AF16">
        <f>'Steel EI_per_Fe_Ton'!AF16*'Steel Fe_tons'!AF16</f>
        <v>37847499.358678892</v>
      </c>
      <c r="AG16">
        <f>'Steel EI_per_Fe_Ton'!AG16*'Steel Fe_tons'!AG16</f>
        <v>34146854.976941384</v>
      </c>
      <c r="AH16">
        <f>'Steel EI_per_Fe_Ton'!AH16*'Steel Fe_tons'!AH16</f>
        <v>30326675.57639607</v>
      </c>
      <c r="AI16">
        <f>'Steel EI_per_Fe_Ton'!AI16*'Steel Fe_tons'!AI16</f>
        <v>26384207.751464572</v>
      </c>
      <c r="AJ16">
        <f>'Steel EI_per_Fe_Ton'!AJ16*'Steel Fe_tons'!AJ16</f>
        <v>22316642.389780451</v>
      </c>
      <c r="AK16">
        <f>'Steel EI_per_Fe_Ton'!AK16*'Steel Fe_tons'!AK16</f>
        <v>18121113.620501719</v>
      </c>
      <c r="AL16">
        <f>'Steel EI_per_Fe_Ton'!AL16*'Steel Fe_tons'!AL16</f>
        <v>13794697.743606931</v>
      </c>
      <c r="AM16">
        <f>'Steel EI_per_Fe_Ton'!AM16*'Steel Fe_tons'!AM16</f>
        <v>9334412.1398406904</v>
      </c>
      <c r="AN16">
        <f>'Steel EI_per_Fe_Ton'!AN16*'Steel Fe_tons'!AN16</f>
        <v>4737214.1609691503</v>
      </c>
      <c r="AO16">
        <f>'Steel EI_per_Fe_Ton'!AO16*'Steel Fe_tons'!AO16</f>
        <v>0</v>
      </c>
    </row>
    <row r="17" spans="1:41" x14ac:dyDescent="0.15">
      <c r="A17" t="s">
        <v>48</v>
      </c>
      <c r="B17" t="s">
        <v>49</v>
      </c>
      <c r="C17" t="s">
        <v>50</v>
      </c>
      <c r="E17">
        <f>'Steel EI_per_Fe_Ton'!E17*'Steel Fe_tons'!E17</f>
        <v>12893617.021276597</v>
      </c>
      <c r="F17">
        <f>'Steel EI_per_Fe_Ton'!F17*'Steel Fe_tons'!F17</f>
        <v>12893617.021276597</v>
      </c>
      <c r="G17">
        <f>'Steel EI_per_Fe_Ton'!G17*'Steel Fe_tons'!G17</f>
        <v>12356382.978723405</v>
      </c>
      <c r="H17">
        <f>'Steel EI_per_Fe_Ton'!H17*'Steel Fe_tons'!H17</f>
        <v>11819148.936170215</v>
      </c>
      <c r="I17">
        <f>'Steel EI_per_Fe_Ton'!I17*'Steel Fe_tons'!I17</f>
        <v>11281914.893617023</v>
      </c>
      <c r="J17">
        <f>K17</f>
        <v>10100000</v>
      </c>
      <c r="K17">
        <v>10100000</v>
      </c>
      <c r="L17">
        <f>'Steel EI_per_Fe_Ton'!L17*'Steel Fe_tons'!L17</f>
        <v>10923839.932487728</v>
      </c>
      <c r="M17">
        <f>'Steel EI_per_Fe_Ton'!M17*'Steel Fe_tons'!M17</f>
        <v>10813990.241407527</v>
      </c>
      <c r="N17">
        <f>'Steel EI_per_Fe_Ton'!N17*'Steel Fe_tons'!N17</f>
        <v>10699634.423342878</v>
      </c>
      <c r="O17">
        <f>'Steel EI_per_Fe_Ton'!O17*'Steel Fe_tons'!O17</f>
        <v>10579414.782931972</v>
      </c>
      <c r="P17">
        <f>'Steel EI_per_Fe_Ton'!P17*'Steel Fe_tons'!P17</f>
        <v>10453181.135563487</v>
      </c>
      <c r="Q17">
        <f>'Steel EI_per_Fe_Ton'!Q17*'Steel Fe_tons'!Q17</f>
        <v>10320780.110447789</v>
      </c>
      <c r="R17">
        <f>'Steel EI_per_Fe_Ton'!R17*'Steel Fe_tons'!R17</f>
        <v>10182055.088823115</v>
      </c>
      <c r="S17">
        <f>'Steel EI_per_Fe_Ton'!S17*'Steel Fe_tons'!S17</f>
        <v>10036846.141024852</v>
      </c>
      <c r="T17">
        <f>'Steel EI_per_Fe_Ton'!T17*'Steel Fe_tons'!T17</f>
        <v>9884989.9623976573</v>
      </c>
      <c r="U17">
        <f>'Steel EI_per_Fe_Ton'!U17*'Steel Fe_tons'!U17</f>
        <v>9726319.8080299161</v>
      </c>
      <c r="V17">
        <f>'Steel EI_per_Fe_Ton'!V17*'Steel Fe_tons'!V17</f>
        <v>9378603.8748928457</v>
      </c>
      <c r="W17">
        <f>'Steel EI_per_Fe_Ton'!W17*'Steel Fe_tons'!W17</f>
        <v>9018268.0418048576</v>
      </c>
      <c r="X17">
        <f>'Steel EI_per_Fe_Ton'!X17*'Steel Fe_tons'!X17</f>
        <v>8645011.9478523768</v>
      </c>
      <c r="Y17">
        <f>'Steel EI_per_Fe_Ton'!Y17*'Steel Fe_tons'!Y17</f>
        <v>8258529.0607719161</v>
      </c>
      <c r="Z17">
        <f>'Steel EI_per_Fe_Ton'!Z17*'Steel Fe_tons'!Z17</f>
        <v>7858506.5593907768</v>
      </c>
      <c r="AA17">
        <f>'Steel EI_per_Fe_Ton'!AA17*'Steel Fe_tons'!AA17</f>
        <v>7444625.2139295265</v>
      </c>
      <c r="AB17">
        <f>'Steel EI_per_Fe_Ton'!AB17*'Steel Fe_tons'!AB17</f>
        <v>7016559.264128577</v>
      </c>
      <c r="AC17">
        <f>'Steel EI_per_Fe_Ton'!AC17*'Steel Fe_tons'!AC17</f>
        <v>6573976.2951604659</v>
      </c>
      <c r="AD17">
        <f>'Steel EI_per_Fe_Ton'!AD17*'Steel Fe_tons'!AD17</f>
        <v>6116537.1112888828</v>
      </c>
      <c r="AE17">
        <f>'Steel EI_per_Fe_Ton'!AE17*'Steel Fe_tons'!AE17</f>
        <v>5643895.6072347416</v>
      </c>
      <c r="AF17">
        <f>'Steel EI_per_Fe_Ton'!AF17*'Steel Fe_tons'!AF17</f>
        <v>5155698.6372089358</v>
      </c>
      <c r="AG17">
        <f>'Steel EI_per_Fe_Ton'!AG17*'Steel Fe_tons'!AG17</f>
        <v>4651585.8815707276</v>
      </c>
      <c r="AH17">
        <f>'Steel EI_per_Fe_Ton'!AH17*'Steel Fe_tons'!AH17</f>
        <v>4131189.7110700025</v>
      </c>
      <c r="AI17">
        <f>'Steel EI_per_Fe_Ton'!AI17*'Steel Fe_tons'!AI17</f>
        <v>3594135.0486309011</v>
      </c>
      <c r="AJ17">
        <f>'Steel EI_per_Fe_Ton'!AJ17*'Steel Fe_tons'!AJ17</f>
        <v>3040039.2286336371</v>
      </c>
      <c r="AK17">
        <f>'Steel EI_per_Fe_Ton'!AK17*'Steel Fe_tons'!AK17</f>
        <v>2468511.8536505131</v>
      </c>
      <c r="AL17">
        <f>'Steel EI_per_Fe_Ton'!AL17*'Steel Fe_tons'!AL17</f>
        <v>1879154.6485914525</v>
      </c>
      <c r="AM17">
        <f>'Steel EI_per_Fe_Ton'!AM17*'Steel Fe_tons'!AM17</f>
        <v>1271561.3122135494</v>
      </c>
      <c r="AN17">
        <f>'Steel EI_per_Fe_Ton'!AN17*'Steel Fe_tons'!AN17</f>
        <v>645317.36594837625</v>
      </c>
      <c r="AO17">
        <f>'Steel EI_per_Fe_Ton'!AO17*'Steel Fe_tons'!AO17</f>
        <v>0</v>
      </c>
    </row>
    <row r="18" spans="1:41" x14ac:dyDescent="0.15">
      <c r="A18" t="s">
        <v>51</v>
      </c>
      <c r="B18" t="s">
        <v>52</v>
      </c>
      <c r="C18" t="s">
        <v>53</v>
      </c>
    </row>
    <row r="19" spans="1:41" x14ac:dyDescent="0.15">
      <c r="A19" t="s">
        <v>54</v>
      </c>
      <c r="B19" t="s">
        <v>55</v>
      </c>
      <c r="C19" t="s">
        <v>56</v>
      </c>
      <c r="H19">
        <v>78800000</v>
      </c>
      <c r="I19">
        <v>78800000</v>
      </c>
      <c r="J19">
        <v>78800000</v>
      </c>
      <c r="K19">
        <f>'Steel EI_per_Fe_Ton'!K19*'Steel Fe_tons'!K19</f>
        <v>68874000</v>
      </c>
      <c r="L19">
        <f>'Steel EI_per_Fe_Ton'!L19*'Steel Fe_tons'!L19</f>
        <v>71056053.291585803</v>
      </c>
      <c r="M19">
        <f>'Steel EI_per_Fe_Ton'!M19*'Steel Fe_tons'!M19</f>
        <v>72099911.222727373</v>
      </c>
      <c r="N19">
        <f>'Steel EI_per_Fe_Ton'!N19*'Steel Fe_tons'!N19</f>
        <v>71133824.765069813</v>
      </c>
      <c r="O19">
        <f>'Steel EI_per_Fe_Ton'!O19*'Steel Fe_tons'!O19</f>
        <v>70122533.233657375</v>
      </c>
      <c r="P19">
        <f>'Steel EI_per_Fe_Ton'!P19*'Steel Fe_tons'!P19</f>
        <v>69064897.845730454</v>
      </c>
      <c r="Q19">
        <f>'Steel EI_per_Fe_Ton'!Q19*'Steel Fe_tons'!Q19</f>
        <v>67959755.826188132</v>
      </c>
      <c r="R19">
        <f>'Steel EI_per_Fe_Ton'!R19*'Steel Fe_tons'!R19</f>
        <v>66805919.94404427</v>
      </c>
      <c r="S19">
        <f>'Steel EI_per_Fe_Ton'!S19*'Steel Fe_tons'!S19</f>
        <v>65602178.040375188</v>
      </c>
      <c r="T19">
        <f>'Steel EI_per_Fe_Ton'!T19*'Steel Fe_tons'!T19</f>
        <v>64347292.547608636</v>
      </c>
      <c r="U19">
        <f>I19*0.8</f>
        <v>63040000</v>
      </c>
      <c r="V19">
        <f>'Steel EI_per_Fe_Ton'!V19*'Steel Fe_tons'!V19</f>
        <v>60786319.999999993</v>
      </c>
      <c r="W19">
        <f>'Steel EI_per_Fe_Ton'!W19*'Steel Fe_tons'!W19</f>
        <v>58450845.599999987</v>
      </c>
      <c r="X19">
        <f>'Steel EI_per_Fe_Ton'!X19*'Steel Fe_tons'!X19</f>
        <v>56031630.045999981</v>
      </c>
      <c r="Y19">
        <f>'Steel EI_per_Fe_Ton'!Y19*'Steel Fe_tons'!Y19</f>
        <v>53526686.585119963</v>
      </c>
      <c r="Z19">
        <f>'Steel EI_per_Fe_Ton'!Z19*'Steel Fe_tons'!Z19</f>
        <v>50933987.703653216</v>
      </c>
      <c r="AA19">
        <f>'Steel EI_per_Fe_Ton'!AA19*'Steel Fe_tons'!AA19</f>
        <v>48251464.351260811</v>
      </c>
      <c r="AB19">
        <f>'Steel EI_per_Fe_Ton'!AB19*'Steel Fe_tons'!AB19</f>
        <v>45477005.151063301</v>
      </c>
      <c r="AC19">
        <f>'Steel EI_per_Fe_Ton'!AC19*'Steel Fe_tons'!AC19</f>
        <v>42608455.595380835</v>
      </c>
      <c r="AD19">
        <f>'Steel EI_per_Fe_Ton'!AD19*'Steel Fe_tons'!AD19</f>
        <v>39643617.22686892</v>
      </c>
      <c r="AE19">
        <f>I19*0.5</f>
        <v>39400000</v>
      </c>
      <c r="AF19">
        <f>'Steel EI_per_Fe_Ton'!AF19*'Steel Fe_tons'!AF19</f>
        <v>35991899.999999985</v>
      </c>
      <c r="AG19">
        <f>'Steel EI_per_Fe_Ton'!AG19*'Steel Fe_tons'!AG19</f>
        <v>32472691.999999985</v>
      </c>
      <c r="AH19">
        <f>'Steel EI_per_Fe_Ton'!AH19*'Steel Fe_tons'!AH19</f>
        <v>28839809.582499985</v>
      </c>
      <c r="AI19">
        <f>'Steel EI_per_Fe_Ton'!AI19*'Steel Fe_tons'!AI19</f>
        <v>25090634.336774983</v>
      </c>
      <c r="AJ19">
        <f>'Steel EI_per_Fe_Ton'!AJ19*'Steel Fe_tons'!AJ19</f>
        <v>21222494.876522169</v>
      </c>
      <c r="AK19">
        <f>'Steel EI_per_Fe_Ton'!AK19*'Steel Fe_tons'!AK19</f>
        <v>17232665.839735996</v>
      </c>
      <c r="AL19">
        <f>'Steel EI_per_Fe_Ton'!AL19*'Steel Fe_tons'!AL19</f>
        <v>13118366.870499026</v>
      </c>
      <c r="AM19">
        <f>'Steel EI_per_Fe_Ton'!AM19*'Steel Fe_tons'!AM19</f>
        <v>8876761.5823710077</v>
      </c>
      <c r="AN19">
        <f>'Steel EI_per_Fe_Ton'!AN19*'Steel Fe_tons'!AN19</f>
        <v>4504956.5030532861</v>
      </c>
      <c r="AO19">
        <v>0</v>
      </c>
    </row>
    <row r="20" spans="1:41" x14ac:dyDescent="0.15">
      <c r="A20" t="s">
        <v>57</v>
      </c>
      <c r="B20" t="s">
        <v>58</v>
      </c>
      <c r="C20" t="s">
        <v>59</v>
      </c>
      <c r="E20" s="2">
        <f>'Steel EI_per_Fe_Ton'!E20*'Steel Fe_tons'!E20</f>
        <v>4916187</v>
      </c>
      <c r="F20" s="2">
        <f>'Steel EI_per_Fe_Ton'!F20*'Steel Fe_tons'!F20</f>
        <v>4916187</v>
      </c>
      <c r="G20" s="2">
        <f>'Steel EI_per_Fe_Ton'!G20*'Steel Fe_tons'!G20</f>
        <v>4916187</v>
      </c>
      <c r="H20">
        <f>1700245+3215942</f>
        <v>4916187</v>
      </c>
      <c r="I20">
        <f>1863045+3299883</f>
        <v>5162928</v>
      </c>
      <c r="J20">
        <f>1744669+3145097</f>
        <v>4889766</v>
      </c>
      <c r="K20" s="2">
        <f>'Steel EI_per_Fe_Ton'!K20*'Steel Fe_tons'!K20</f>
        <v>4861824.4799999986</v>
      </c>
      <c r="L20" s="2">
        <f>'Steel EI_per_Fe_Ton'!L20*'Steel Fe_tons'!L20</f>
        <v>4831944.517049998</v>
      </c>
      <c r="M20" s="2">
        <f>'Steel EI_per_Fe_Ton'!M20*'Steel Fe_tons'!M20</f>
        <v>4800074.2447034977</v>
      </c>
      <c r="N20" s="2">
        <f>'Steel EI_per_Fe_Ton'!N20*'Steel Fe_tons'!N20</f>
        <v>4766160.6766702654</v>
      </c>
      <c r="O20" s="2">
        <f>'Steel EI_per_Fe_Ton'!O20*'Steel Fe_tons'!O20</f>
        <v>4730149.684890979</v>
      </c>
      <c r="P20" s="2">
        <f>'Steel EI_per_Fe_Ton'!P20*'Steel Fe_tons'!P20</f>
        <v>4691985.9772060616</v>
      </c>
      <c r="Q20" s="2">
        <f>'Steel EI_per_Fe_Ton'!Q20*'Steel Fe_tons'!Q20</f>
        <v>4651613.0746114971</v>
      </c>
      <c r="R20" s="2">
        <f>'Steel EI_per_Fe_Ton'!R20*'Steel Fe_tons'!R20</f>
        <v>4608973.2880942244</v>
      </c>
      <c r="S20" s="2">
        <f>'Steel EI_per_Fe_Ton'!S20*'Steel Fe_tons'!S20</f>
        <v>4564007.6950396458</v>
      </c>
      <c r="T20" s="2">
        <f>'Steel EI_per_Fe_Ton'!T20*'Steel Fe_tons'!T20</f>
        <v>4516656.1152036088</v>
      </c>
      <c r="U20" s="2">
        <f>'Steel EI_per_Fe_Ton'!U20*'Steel Fe_tons'!U20</f>
        <v>4466857.0862411065</v>
      </c>
      <c r="V20" s="2">
        <f>'Steel EI_per_Fe_Ton'!V20*'Steel Fe_tons'!V20</f>
        <v>4295235.7350328956</v>
      </c>
      <c r="W20" s="2">
        <f>'Steel EI_per_Fe_Ton'!W20*'Steel Fe_tons'!W20</f>
        <v>4117460.7004440329</v>
      </c>
      <c r="X20" s="2">
        <f>'Steel EI_per_Fe_Ton'!X20*'Steel Fe_tons'!X20</f>
        <v>3933385.9867771226</v>
      </c>
      <c r="Y20" s="2">
        <f>'Steel EI_per_Fe_Ton'!Y20*'Steel Fe_tons'!Y20</f>
        <v>3742862.6030426044</v>
      </c>
      <c r="Z20" s="2">
        <f>'Steel EI_per_Fe_Ton'!Z20*'Steel Fe_tons'!Z20</f>
        <v>3545738.5059490264</v>
      </c>
      <c r="AA20" s="2">
        <f>'Steel EI_per_Fe_Ton'!AA20*'Steel Fe_tons'!AA20</f>
        <v>3341858.5418569562</v>
      </c>
      <c r="AB20" s="2">
        <f>'Steel EI_per_Fe_Ton'!AB20*'Steel Fe_tons'!AB20</f>
        <v>3131064.3876782861</v>
      </c>
      <c r="AC20" s="2">
        <f>'Steel EI_per_Fe_Ton'!AC20*'Steel Fe_tons'!AC20</f>
        <v>2913194.490702339</v>
      </c>
      <c r="AD20" s="2">
        <f>'Steel EI_per_Fe_Ton'!AD20*'Steel Fe_tons'!AD20</f>
        <v>2688084.0073298849</v>
      </c>
      <c r="AE20" s="2">
        <f>'Steel EI_per_Fe_Ton'!AE20*'Steel Fe_tons'!AE20</f>
        <v>2455564.7406958491</v>
      </c>
      <c r="AF20" s="2">
        <f>'Steel EI_per_Fe_Ton'!AF20*'Steel Fe_tons'!AF20</f>
        <v>2215465.0771611435</v>
      </c>
      <c r="AG20" s="2">
        <f>'Steel EI_per_Fe_Ton'!AG20*'Steel Fe_tons'!AG20</f>
        <v>1967609.9216537401</v>
      </c>
      <c r="AH20" s="2">
        <f>'Steel EI_per_Fe_Ton'!AH20*'Steel Fe_tons'!AH20</f>
        <v>1711820.6318387534</v>
      </c>
      <c r="AI20" s="2">
        <f>'Steel EI_per_Fe_Ton'!AI20*'Steel Fe_tons'!AI20</f>
        <v>1447914.9510969447</v>
      </c>
      <c r="AJ20" s="2">
        <f>'Steel EI_per_Fe_Ton'!AJ20*'Steel Fe_tons'!AJ20</f>
        <v>1175706.9402907186</v>
      </c>
      <c r="AK20" s="2">
        <f>'Steel EI_per_Fe_Ton'!AK20*'Steel Fe_tons'!AK20</f>
        <v>895006.9082963086</v>
      </c>
      <c r="AL20" s="2">
        <f>'Steel EI_per_Fe_Ton'!AL20*'Steel Fe_tons'!AL20</f>
        <v>605621.34128050122</v>
      </c>
      <c r="AM20" s="2">
        <f>'Steel EI_per_Fe_Ton'!AM20*'Steel Fe_tons'!AM20</f>
        <v>307352.83069985302</v>
      </c>
      <c r="AN20" s="2">
        <f>'Steel EI_per_Fe_Ton'!AN20*'Steel Fe_tons'!AN20</f>
        <v>0</v>
      </c>
      <c r="AO20" s="2">
        <f>'Steel EI_per_Fe_Ton'!AO20*'Steel Fe_tons'!AO20</f>
        <v>0</v>
      </c>
    </row>
    <row r="21" spans="1:41" x14ac:dyDescent="0.15">
      <c r="A21" t="s">
        <v>60</v>
      </c>
      <c r="B21" t="s">
        <v>61</v>
      </c>
      <c r="C21" t="s">
        <v>62</v>
      </c>
      <c r="E21" s="2">
        <f>F21</f>
        <v>2900000</v>
      </c>
      <c r="F21" s="2">
        <f>G21</f>
        <v>2900000</v>
      </c>
      <c r="G21" s="2">
        <f>H21</f>
        <v>2900000</v>
      </c>
      <c r="H21">
        <f>I21</f>
        <v>2900000</v>
      </c>
      <c r="I21">
        <v>2900000</v>
      </c>
      <c r="J21">
        <v>2700000</v>
      </c>
      <c r="K21">
        <v>1500000</v>
      </c>
    </row>
    <row r="22" spans="1:41" x14ac:dyDescent="0.15">
      <c r="A22" t="s">
        <v>63</v>
      </c>
      <c r="B22" t="s">
        <v>64</v>
      </c>
      <c r="C22" t="s">
        <v>65</v>
      </c>
    </row>
    <row r="23" spans="1:41" x14ac:dyDescent="0.15">
      <c r="A23" t="s">
        <v>66</v>
      </c>
      <c r="B23" t="s">
        <v>67</v>
      </c>
      <c r="C23" t="s">
        <v>68</v>
      </c>
      <c r="E23" s="4">
        <v>421722</v>
      </c>
      <c r="F23" s="4">
        <v>421722</v>
      </c>
      <c r="G23" s="4">
        <v>421722</v>
      </c>
      <c r="H23" s="4">
        <v>421722</v>
      </c>
      <c r="I23" s="4">
        <v>421722</v>
      </c>
      <c r="J23" s="4">
        <v>298526</v>
      </c>
      <c r="K23" s="4">
        <v>197605</v>
      </c>
      <c r="L23">
        <f>'Steel EI_per_Fe_Ton'!L23*'Steel Fe_tons'!L23</f>
        <v>187263.22638714151</v>
      </c>
      <c r="M23">
        <f>'Steel EI_per_Fe_Ton'!M23*'Steel Fe_tons'!M23</f>
        <v>183032.46460580235</v>
      </c>
      <c r="N23">
        <f>'Steel EI_per_Fe_Ton'!N23*'Steel Fe_tons'!N23</f>
        <v>178632.64574508593</v>
      </c>
      <c r="O23">
        <f>'Steel EI_per_Fe_Ton'!O23*'Steel Fe_tons'!O23</f>
        <v>174059.65001401168</v>
      </c>
      <c r="P23">
        <f>'Steel EI_per_Fe_Ton'!P23*'Steel Fe_tons'!P23</f>
        <v>169309.2720657126</v>
      </c>
      <c r="Q23">
        <f>'Steel EI_per_Fe_Ton'!Q23*'Steel Fe_tons'!Q23</f>
        <v>164377.21935771141</v>
      </c>
      <c r="R23">
        <f>'Steel EI_per_Fe_Ton'!R23*'Steel Fe_tons'!R23</f>
        <v>159259.11048225538</v>
      </c>
      <c r="S23">
        <f>'Steel EI_per_Fe_Ton'!S23*'Steel Fe_tons'!S23</f>
        <v>153950.47346618015</v>
      </c>
      <c r="T23">
        <f>'Steel EI_per_Fe_Ton'!T23*'Steel Fe_tons'!T23</f>
        <v>148446.74403976419</v>
      </c>
      <c r="U23">
        <f>I23*0.6</f>
        <v>253033.19999999998</v>
      </c>
      <c r="V23">
        <f>'Steel EI_per_Fe_Ton'!V23*'Steel Fe_tons'!V23</f>
        <v>137640.1921905294</v>
      </c>
      <c r="W23">
        <f>'Steel EI_per_Fe_Ton'!W23*'Steel Fe_tons'!W23</f>
        <v>132351.91112215642</v>
      </c>
      <c r="X23">
        <f>'Steel EI_per_Fe_Ton'!X23*'Steel Fe_tons'!X23</f>
        <v>126874.01257848938</v>
      </c>
      <c r="Y23">
        <f>'Steel EI_per_Fe_Ton'!Y23*'Steel Fe_tons'!Y23</f>
        <v>121201.99789850984</v>
      </c>
      <c r="Z23">
        <f>'Steel EI_per_Fe_Ton'!Z23*'Steel Fe_tons'!Z23</f>
        <v>115331.27612530076</v>
      </c>
      <c r="AA23">
        <f>'Steel EI_per_Fe_Ton'!AA23*'Steel Fe_tons'!AA23</f>
        <v>109257.16224936824</v>
      </c>
      <c r="AB23">
        <f>'Steel EI_per_Fe_Ton'!AB23*'Steel Fe_tons'!AB23</f>
        <v>102974.87542002952</v>
      </c>
      <c r="AC23">
        <f>'Steel EI_per_Fe_Ton'!AC23*'Steel Fe_tons'!AC23</f>
        <v>96479.537124304581</v>
      </c>
      <c r="AD23">
        <f>'Steel EI_per_Fe_Ton'!AD23*'Steel Fe_tons'!AD23</f>
        <v>89766.169332738369</v>
      </c>
      <c r="AE23">
        <f>'Steel EI_per_Fe_Ton'!AE23*'Steel Fe_tons'!AE23</f>
        <v>82829.692611572216</v>
      </c>
      <c r="AF23">
        <f>'Steel EI_per_Fe_Ton'!AF23*'Steel Fe_tons'!AF23</f>
        <v>75664.924200671216</v>
      </c>
      <c r="AG23">
        <f>'Steel EI_per_Fe_Ton'!AG23*'Steel Fe_tons'!AG23</f>
        <v>68266.576056605583</v>
      </c>
      <c r="AH23">
        <f>'Steel EI_per_Fe_Ton'!AH23*'Steel Fe_tons'!AH23</f>
        <v>60629.25286027282</v>
      </c>
      <c r="AI23">
        <f>'Steel EI_per_Fe_Ton'!AI23*'Steel Fe_tons'!AI23</f>
        <v>52747.449988437344</v>
      </c>
      <c r="AJ23">
        <f>'Steel EI_per_Fe_Ton'!AJ23*'Steel Fe_tons'!AJ23</f>
        <v>44615.551448553248</v>
      </c>
      <c r="AK23">
        <f>'Steel EI_per_Fe_Ton'!AK23*'Steel Fe_tons'!AK23</f>
        <v>36227.827776225233</v>
      </c>
      <c r="AL23">
        <f>'Steel EI_per_Fe_Ton'!AL23*'Steel Fe_tons'!AL23</f>
        <v>27578.433894651451</v>
      </c>
      <c r="AM23">
        <f>'Steel EI_per_Fe_Ton'!AM23*'Steel Fe_tons'!AM23</f>
        <v>18661.406935380812</v>
      </c>
      <c r="AN23">
        <f>'Steel EI_per_Fe_Ton'!AN23*'Steel Fe_tons'!AN23</f>
        <v>9470.6640197057604</v>
      </c>
      <c r="AO23">
        <v>0</v>
      </c>
    </row>
    <row r="24" spans="1:41" x14ac:dyDescent="0.15">
      <c r="A24" t="s">
        <v>69</v>
      </c>
      <c r="B24" t="s">
        <v>70</v>
      </c>
      <c r="C24" t="s">
        <v>71</v>
      </c>
    </row>
    <row r="25" spans="1:41" x14ac:dyDescent="0.15">
      <c r="A25" t="s">
        <v>72</v>
      </c>
      <c r="B25" t="s">
        <v>73</v>
      </c>
      <c r="C25" t="s">
        <v>74</v>
      </c>
      <c r="E25">
        <f>'Steel EI_per_Fe_Ton'!E25*'Steel Fe_tons'!E25</f>
        <v>32421599.999999996</v>
      </c>
      <c r="F25">
        <f>'Steel EI_per_Fe_Ton'!F25*'Steel Fe_tons'!F25</f>
        <v>32421599.999999996</v>
      </c>
      <c r="G25">
        <f>'Steel EI_per_Fe_Ton'!G25*'Steel Fe_tons'!G25</f>
        <v>32421599.999999996</v>
      </c>
      <c r="H25">
        <f>'Steel EI_per_Fe_Ton'!H25*'Steel Fe_tons'!H25</f>
        <v>33067600</v>
      </c>
      <c r="I25">
        <f>'Steel EI_per_Fe_Ton'!I25*'Steel Fe_tons'!I25</f>
        <v>35458500</v>
      </c>
      <c r="J25">
        <f>'Steel EI_per_Fe_Ton'!J25*'Steel Fe_tons'!J25</f>
        <v>33058200</v>
      </c>
      <c r="K25">
        <f>'Steel EI_per_Fe_Ton'!K25*'Steel Fe_tons'!K25</f>
        <v>27003600</v>
      </c>
      <c r="L25">
        <f>'Steel EI_per_Fe_Ton'!L25*'Steel Fe_tons'!L25</f>
        <v>29731065.169905152</v>
      </c>
      <c r="M25">
        <f>'Steel EI_per_Fe_Ton'!M25*'Steel Fe_tons'!M25</f>
        <v>33538695.070690829</v>
      </c>
      <c r="N25">
        <f>'Steel EI_per_Fe_Ton'!N25*'Steel Fe_tons'!N25</f>
        <v>33433886.648594912</v>
      </c>
      <c r="O25">
        <f>'Steel EI_per_Fe_Ton'!O25*'Steel Fe_tons'!O25</f>
        <v>33318387.767445218</v>
      </c>
      <c r="P25">
        <f>'Steel EI_per_Fe_Ton'!P25*'Steel Fe_tons'!P25</f>
        <v>33191901.295365099</v>
      </c>
      <c r="Q25">
        <f>'Steel EI_per_Fe_Ton'!Q25*'Steel Fe_tons'!Q25</f>
        <v>33054123.591874901</v>
      </c>
      <c r="R25">
        <f>'Steel EI_per_Fe_Ton'!R25*'Steel Fe_tons'!R25</f>
        <v>32904744.379488535</v>
      </c>
      <c r="S25">
        <f>'Steel EI_per_Fe_Ton'!S25*'Steel Fe_tons'!S25</f>
        <v>32743446.612922411</v>
      </c>
      <c r="T25">
        <f>'Steel EI_per_Fe_Ton'!T25*'Steel Fe_tons'!T25</f>
        <v>32569906.345873918</v>
      </c>
      <c r="U25">
        <f>I25*0.8</f>
        <v>28366800</v>
      </c>
      <c r="V25">
        <f>'Steel EI_per_Fe_Ton'!V25*'Steel Fe_tons'!V25</f>
        <v>31226072.010043159</v>
      </c>
      <c r="W25">
        <f>'Steel EI_per_Fe_Ton'!W25*'Steel Fe_tons'!W25</f>
        <v>30026333.453867815</v>
      </c>
      <c r="X25">
        <f>'Steel EI_per_Fe_Ton'!X25*'Steel Fe_tons'!X25</f>
        <v>28783576.874804944</v>
      </c>
      <c r="Y25">
        <f>'Steel EI_per_Fe_Ton'!Y25*'Steel Fe_tons'!Y25</f>
        <v>27496781.67334307</v>
      </c>
      <c r="Z25">
        <f>'Steel EI_per_Fe_Ton'!Z25*'Steel Fe_tons'!Z25</f>
        <v>26164906.311040517</v>
      </c>
      <c r="AA25">
        <f>'Steel EI_per_Fe_Ton'!AA25*'Steel Fe_tons'!AA25</f>
        <v>24786887.911992375</v>
      </c>
      <c r="AB25">
        <f>'Steel EI_per_Fe_Ton'!AB25*'Steel Fe_tons'!AB25</f>
        <v>23361641.85705281</v>
      </c>
      <c r="AC25">
        <f>'Steel EI_per_Fe_Ton'!AC25*'Steel Fe_tons'!AC25</f>
        <v>21888061.370684862</v>
      </c>
      <c r="AD25">
        <f>'Steel EI_per_Fe_Ton'!AD25*'Steel Fe_tons'!AD25</f>
        <v>20365017.100308035</v>
      </c>
      <c r="AE25">
        <f>'Steel EI_per_Fe_Ton'!AE25*'Steel Fe_tons'!AE25</f>
        <v>18791356.688011505</v>
      </c>
      <c r="AF25">
        <f>'Steel EI_per_Fe_Ton'!AF25*'Steel Fe_tons'!AF25</f>
        <v>17165904.33449851</v>
      </c>
      <c r="AG25">
        <f>'Steel EI_per_Fe_Ton'!AG25*'Steel Fe_tons'!AG25</f>
        <v>15487460.355125317</v>
      </c>
      <c r="AH25">
        <f>'Steel EI_per_Fe_Ton'!AH25*'Steel Fe_tons'!AH25</f>
        <v>13754800.727895672</v>
      </c>
      <c r="AI25">
        <f>'Steel EI_per_Fe_Ton'!AI25*'Steel Fe_tons'!AI25</f>
        <v>11966676.63326923</v>
      </c>
      <c r="AJ25">
        <f>'Steel EI_per_Fe_Ton'!AJ25*'Steel Fe_tons'!AJ25</f>
        <v>10121813.985640222</v>
      </c>
      <c r="AK25">
        <f>'Steel EI_per_Fe_Ton'!AK25*'Steel Fe_tons'!AK25</f>
        <v>8218912.9563398613</v>
      </c>
      <c r="AL25">
        <f>'Steel EI_per_Fe_Ton'!AL25*'Steel Fe_tons'!AL25</f>
        <v>6256647.4880137173</v>
      </c>
      <c r="AM25">
        <f>'Steel EI_per_Fe_Ton'!AM25*'Steel Fe_tons'!AM25</f>
        <v>4233664.8002226157</v>
      </c>
      <c r="AN25">
        <f>'Steel EI_per_Fe_Ton'!AN25*'Steel Fe_tons'!AN25</f>
        <v>2148584.8861129773</v>
      </c>
      <c r="AO25">
        <f>'Steel EI_per_Fe_Ton'!AO25*'Steel Fe_tons'!AO25</f>
        <v>0</v>
      </c>
    </row>
    <row r="26" spans="1:41" x14ac:dyDescent="0.15">
      <c r="A26" t="s">
        <v>75</v>
      </c>
      <c r="B26" t="s">
        <v>76</v>
      </c>
      <c r="C26" t="s">
        <v>77</v>
      </c>
    </row>
    <row r="27" spans="1:41" x14ac:dyDescent="0.15">
      <c r="A27" t="s">
        <v>78</v>
      </c>
      <c r="B27" t="s">
        <v>79</v>
      </c>
      <c r="C27" t="s">
        <v>80</v>
      </c>
      <c r="E27">
        <f>131853+196200</f>
        <v>328053</v>
      </c>
      <c r="F27">
        <f>131853+196200</f>
        <v>328053</v>
      </c>
      <c r="G27">
        <f>126399+191840</f>
        <v>318239</v>
      </c>
      <c r="H27">
        <f>132944+176617</f>
        <v>309561</v>
      </c>
      <c r="I27">
        <f>139953+175958</f>
        <v>315911</v>
      </c>
      <c r="J27">
        <f>134257+160799</f>
        <v>295056</v>
      </c>
      <c r="K27">
        <f>130506+139201</f>
        <v>269707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Steel EI_per_Fe_Ton</vt:lpstr>
      <vt:lpstr>Steel Fe_tons</vt:lpstr>
      <vt:lpstr>Steel CO2e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Tiemann</cp:lastModifiedBy>
  <dcterms:modified xsi:type="dcterms:W3CDTF">2022-01-24T12:03:15Z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2022-01-21T06:44:51Z</dcterms:modified>
  <cp:revision>41</cp:revision>
  <dc:subject/>
  <dc:title/>
</cp:coreProperties>
</file>