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90036fe396d96eb/Desktop/School/Duke Excel to MySQL for Business/5 Capstone Increasing Real Estate Management Profits/Week 3/"/>
    </mc:Choice>
  </mc:AlternateContent>
  <xr:revisionPtr revIDLastSave="355" documentId="8_{64F7448B-FC84-46D8-8290-AFAFBF8555F8}" xr6:coauthVersionLast="47" xr6:coauthVersionMax="47" xr10:uidLastSave="{27446621-2FD0-4C70-B03C-98433B1727AF}"/>
  <bookViews>
    <workbookView xWindow="-120" yWindow="-120" windowWidth="29040" windowHeight="15720" tabRatio="500" activeTab="1" xr2:uid="{00000000-000D-0000-FFFF-FFFF00000000}"/>
  </bookViews>
  <sheets>
    <sheet name="Annual Cash Flow" sheetId="1" r:id="rId1"/>
    <sheet name="Annual Prof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2" l="1"/>
  <c r="D22" i="1"/>
  <c r="E22" i="1"/>
  <c r="E35" i="2"/>
  <c r="E17" i="1"/>
  <c r="F35" i="2"/>
  <c r="E35" i="1"/>
  <c r="B32" i="2"/>
  <c r="E29" i="1"/>
  <c r="F35" i="1" l="1"/>
  <c r="F29" i="1"/>
  <c r="F16" i="2"/>
  <c r="E16" i="2"/>
  <c r="D16" i="2"/>
  <c r="E29" i="2"/>
  <c r="F29" i="2" s="1"/>
  <c r="D26" i="1"/>
  <c r="E26" i="1" s="1"/>
  <c r="F26" i="1" s="1"/>
  <c r="C10" i="1" s="1"/>
  <c r="D16" i="1"/>
  <c r="D26" i="2"/>
  <c r="E26" i="2" s="1"/>
  <c r="F26" i="2" s="1"/>
  <c r="F17" i="2"/>
  <c r="F18" i="2"/>
  <c r="E17" i="2"/>
  <c r="E18" i="2"/>
  <c r="D18" i="2"/>
  <c r="E18" i="1"/>
  <c r="D18" i="1"/>
  <c r="F17" i="1"/>
  <c r="F18" i="1"/>
  <c r="D19" i="2" l="1"/>
  <c r="D20" i="2" s="1"/>
  <c r="E19" i="2"/>
  <c r="E20" i="2" s="1"/>
  <c r="F19" i="2"/>
  <c r="F20" i="2" s="1"/>
  <c r="D19" i="1"/>
  <c r="D20" i="1" s="1"/>
  <c r="E10" i="1"/>
  <c r="D10" i="1"/>
  <c r="F10" i="1"/>
  <c r="C12" i="1"/>
  <c r="C13" i="1" s="1"/>
  <c r="C22" i="1" s="1"/>
  <c r="E10" i="2"/>
  <c r="D10" i="2"/>
  <c r="C10" i="2"/>
  <c r="F10" i="2"/>
  <c r="C12" i="2"/>
  <c r="D12" i="2"/>
  <c r="D13" i="2" s="1"/>
  <c r="F12" i="2"/>
  <c r="E12" i="2"/>
  <c r="D12" i="1"/>
  <c r="E12" i="1"/>
  <c r="F12" i="1"/>
  <c r="F13" i="1" s="1"/>
  <c r="E19" i="1"/>
  <c r="E20" i="1" s="1"/>
  <c r="F19" i="1"/>
  <c r="F20" i="1" s="1"/>
  <c r="E13" i="1" l="1"/>
  <c r="F22" i="1"/>
  <c r="C13" i="2"/>
  <c r="C22" i="2" s="1"/>
  <c r="E13" i="2"/>
  <c r="E22" i="2" s="1"/>
  <c r="F13" i="2"/>
  <c r="F22" i="2" s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Talles Tatagiba Martins de Souza</author>
  </authors>
  <commentList>
    <comment ref="A77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Talles Tatagiba Martins de Souza:</t>
        </r>
        <r>
          <rPr>
            <sz val="9"/>
            <color indexed="81"/>
            <rFont val="Calibri"/>
            <family val="2"/>
          </rPr>
          <t xml:space="preserve">
I couldn't understand. If you go down you stante that these items are the ones that should be changed ...</t>
        </r>
      </text>
    </comment>
  </commentList>
</comments>
</file>

<file path=xl/sharedStrings.xml><?xml version="1.0" encoding="utf-8"?>
<sst xmlns="http://schemas.openxmlformats.org/spreadsheetml/2006/main" count="142" uniqueCount="89">
  <si>
    <t>Net changes to CASH FLOW</t>
  </si>
  <si>
    <t>Year 1</t>
  </si>
  <si>
    <t>Year 2</t>
  </si>
  <si>
    <t>Year 3</t>
  </si>
  <si>
    <t>Long Term Rental</t>
  </si>
  <si>
    <t xml:space="preserve">1.1 Total Rental Payments - CASH IN </t>
  </si>
  <si>
    <t>Short  Term Rental</t>
  </si>
  <si>
    <t xml:space="preserve">1.2 Total Rental Payments - CASH IN </t>
  </si>
  <si>
    <t>Change to CASH IN  for short-term rental conversion</t>
  </si>
  <si>
    <t xml:space="preserve">Change in CASH OUT for short-term rental </t>
  </si>
  <si>
    <t>1.3 Conversion Expense (Capital Expenditure)</t>
  </si>
  <si>
    <t>1.4 Replacement Costs (Fixed Cost)</t>
  </si>
  <si>
    <t>1.5 Utility Costs (Fixed Cost)</t>
  </si>
  <si>
    <t xml:space="preserve">Total </t>
  </si>
  <si>
    <t xml:space="preserve">Monthly Rent </t>
  </si>
  <si>
    <t>Blue - numbers you must input to optimize your model</t>
  </si>
  <si>
    <t>Annual Variable Cost</t>
  </si>
  <si>
    <t>Financial Assumptions &amp; Details</t>
  </si>
  <si>
    <t>1.1 Long-Term Rental Payments</t>
  </si>
  <si>
    <r>
      <t xml:space="preserve">Calculated as: monthly rent for that property type and location (zip code), multiplied by average occupancy rate of </t>
    </r>
    <r>
      <rPr>
        <b/>
        <sz val="12"/>
        <color theme="1"/>
        <rFont val="Calibri"/>
        <family val="2"/>
        <scheme val="minor"/>
      </rPr>
      <t>.973</t>
    </r>
    <r>
      <rPr>
        <sz val="12"/>
        <color theme="1"/>
        <rFont val="Calibri"/>
        <family val="2"/>
        <scheme val="minor"/>
      </rPr>
      <t xml:space="preserve">. </t>
    </r>
  </si>
  <si>
    <t>Occupancy rate for long-term rentals is given and fixed, based on the assumption units are rented for 36 months out of every 37, or 97.3% of the time.</t>
  </si>
  <si>
    <t>1.2 Short-TermRental Payments</t>
  </si>
  <si>
    <r>
      <t xml:space="preserve">Occupancy rates for short-term rentals will be an estimate from predictive model that you will develop, specific to that type of unit in that location </t>
    </r>
    <r>
      <rPr>
        <i/>
        <sz val="12"/>
        <color theme="1"/>
        <rFont val="Calibri"/>
        <scheme val="minor"/>
      </rPr>
      <t>at the nightly rent you choose</t>
    </r>
    <r>
      <rPr>
        <sz val="12"/>
        <color theme="1"/>
        <rFont val="Calibri"/>
        <family val="2"/>
        <scheme val="minor"/>
      </rPr>
      <t xml:space="preserve">. </t>
    </r>
  </si>
  <si>
    <t xml:space="preserve">Note further that your model's short-term occupancy rate for each type of unit and location will be needed in order below to calculate the "Variable costs per short-term rental" item. </t>
  </si>
  <si>
    <r>
      <t xml:space="preserve">1.3 Capital Expenditure for Conversion to Short-Term Rental  (Furniture, Kitchen Equipment, Linens, etc.) This is assumed to be </t>
    </r>
    <r>
      <rPr>
        <b/>
        <sz val="12"/>
        <color theme="1"/>
        <rFont val="Calibri"/>
        <family val="2"/>
        <scheme val="minor"/>
      </rPr>
      <t>$30,000</t>
    </r>
    <r>
      <rPr>
        <sz val="12"/>
        <color theme="1"/>
        <rFont val="Calibri"/>
        <family val="2"/>
        <scheme val="minor"/>
      </rPr>
      <t xml:space="preserve">. </t>
    </r>
  </si>
  <si>
    <t xml:space="preserve">Cash out is assumed to occur in the first month that a unit is rented short-term. For example, if January of Year 1 is the first month a unit is rented short term all $30,000 cash is assumed to be paid out in January of Year 1. </t>
  </si>
  <si>
    <t xml:space="preserve">1.4 Fixed Cost - Annual Replacement of Furniture, Kitchenware, Linens, etc as they wear out.  </t>
  </si>
  <si>
    <r>
      <t xml:space="preserve">Assumed to be </t>
    </r>
    <r>
      <rPr>
        <b/>
        <sz val="12"/>
        <color rgb="FF000000"/>
        <rFont val="Calibri"/>
        <scheme val="minor"/>
      </rPr>
      <t>$6,000</t>
    </r>
    <r>
      <rPr>
        <sz val="12"/>
        <color rgb="FF000000"/>
        <rFont val="Calibri"/>
        <family val="2"/>
        <scheme val="minor"/>
      </rPr>
      <t xml:space="preserve"> per year - and begins after Year 1. Note that the cost of goods that wear out in a year or less is"expensed" on a P&amp;L statement - that is, it is NOT depreciated.</t>
    </r>
  </si>
  <si>
    <r>
      <t>1.5 Additional Fixed Costs - Monthly Utility Bills for Water, electricity, gas, garbage pickup, internet connectivity, etc) assumed to be</t>
    </r>
    <r>
      <rPr>
        <b/>
        <sz val="12"/>
        <color theme="1"/>
        <rFont val="Calibri"/>
        <family val="2"/>
        <scheme val="minor"/>
      </rPr>
      <t xml:space="preserve"> $300</t>
    </r>
    <r>
      <rPr>
        <sz val="12"/>
        <color theme="1"/>
        <rFont val="Calibri"/>
        <family val="2"/>
        <scheme val="minor"/>
      </rPr>
      <t xml:space="preserve"> per month or </t>
    </r>
    <r>
      <rPr>
        <b/>
        <sz val="12"/>
        <color theme="1"/>
        <rFont val="Calibri"/>
        <family val="2"/>
        <scheme val="minor"/>
      </rPr>
      <t>$3600</t>
    </r>
    <r>
      <rPr>
        <sz val="12"/>
        <color theme="1"/>
        <rFont val="Calibri"/>
        <family val="2"/>
        <scheme val="minor"/>
      </rPr>
      <t xml:space="preserve"> per year  for all units and locations.</t>
    </r>
  </si>
  <si>
    <r>
      <t xml:space="preserve">1.6 Variable Costs per short-term rental. </t>
    </r>
    <r>
      <rPr>
        <b/>
        <sz val="12"/>
        <color theme="1"/>
        <rFont val="Calibri"/>
        <family val="2"/>
        <scheme val="minor"/>
      </rPr>
      <t>$100</t>
    </r>
    <r>
      <rPr>
        <sz val="12"/>
        <color theme="1"/>
        <rFont val="Calibri"/>
        <family val="2"/>
        <scheme val="minor"/>
      </rPr>
      <t xml:space="preserve"> per guest stay is assumed to be the cost of providing cleaning and new linens to each guest andmeeting them at the beginning of their stay ("key service").</t>
    </r>
  </si>
  <si>
    <t xml:space="preserve">Note that Variable costs are not per night, but per each unique guest. </t>
  </si>
  <si>
    <t>It is therefore necessary to estimate the average length of each guest stay stay. For example, a unit with 66% occupancy (66% chosen arbitrarily) could have either 20 guests who each stayed for one night</t>
  </si>
  <si>
    <t>for a variable cost of 20*$100 or $2,000 per month, or 5 guests who each stayed for an average of 4 nights, for 4*$100 or $4,000 per month.</t>
  </si>
  <si>
    <r>
      <t xml:space="preserve">Assume here that the average length of stay for short-term rentals is 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2"/>
        <color theme="1"/>
        <rFont val="Calibri"/>
        <family val="2"/>
        <scheme val="minor"/>
      </rPr>
      <t>nights</t>
    </r>
    <r>
      <rPr>
        <sz val="12"/>
        <color theme="1"/>
        <rFont val="Calibri"/>
        <family val="2"/>
        <scheme val="minor"/>
      </rPr>
      <t>. Therefore the correct formula for estimating variable costs is (average number of days occupied per month)/3 =  (occupancy rate*30.44)/3.</t>
    </r>
  </si>
  <si>
    <t>1.7 Straight-Line Depreciation of Capital Expenditure</t>
  </si>
  <si>
    <t xml:space="preserve">The $30,000 cost of furniture and equipment for conversion is allocated at the rate of $6,000 per year using a simple "straight-line" 5 year depreciation </t>
  </si>
  <si>
    <t>All items are rounded to the nearest dollar.</t>
  </si>
  <si>
    <t>Net changes toProfits and Losses</t>
  </si>
  <si>
    <t>1.1 Total Rental Payments - Revenues</t>
  </si>
  <si>
    <t>1.2 Total Rental Payments - Revenues</t>
  </si>
  <si>
    <t xml:space="preserve">Change to Revenues for short-term conversion </t>
  </si>
  <si>
    <t xml:space="preserve">Changes in allocated expenses </t>
  </si>
  <si>
    <t xml:space="preserve">1.7 Straight-line depreciation of capital expenditure </t>
  </si>
  <si>
    <r>
      <t xml:space="preserve">The following are </t>
    </r>
    <r>
      <rPr>
        <sz val="12"/>
        <color rgb="FFFF0000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shown in the Cash Flow calculations, and can be ignored in solving this problem, because they are assumed to be </t>
    </r>
    <r>
      <rPr>
        <sz val="12"/>
        <color rgb="FFFF0000"/>
        <rFont val="Calibri"/>
        <family val="2"/>
        <scheme val="minor"/>
      </rPr>
      <t>unchanged</t>
    </r>
    <r>
      <rPr>
        <sz val="12"/>
        <color theme="1"/>
        <rFont val="Calibri"/>
        <family val="2"/>
        <scheme val="minor"/>
      </rPr>
      <t xml:space="preserve"> between Long-term and Short-term rentals:</t>
    </r>
  </si>
  <si>
    <t>No Change</t>
  </si>
  <si>
    <t xml:space="preserve">Conversion to Short-Term </t>
  </si>
  <si>
    <t>Short-term - stable state</t>
  </si>
  <si>
    <t>Black - numbers given in problem financial assumptions</t>
  </si>
  <si>
    <t>Green - outputs</t>
  </si>
  <si>
    <t>Year 4</t>
  </si>
  <si>
    <t xml:space="preserve">Years Depreciation </t>
  </si>
  <si>
    <t xml:space="preserve">Construction, purchase, or lease of the building itself.  Repairs and Routine Maintenance expenses that are unchanged between long-term and short-term rental. </t>
  </si>
  <si>
    <t xml:space="preserve"> Insurance, Property Taxes, and General and Administrative expenses such as bookkeeping for both Watershed and property owners.</t>
  </si>
  <si>
    <t>*Transaction  fees include the amounts paid to third-party services for facilitating the transaction, and hotel taxes or other occupancy fees and regulatory requirements</t>
  </si>
  <si>
    <r>
      <t xml:space="preserve">Calculated as nightly rent for that property type and location, multiplied </t>
    </r>
    <r>
      <rPr>
        <b/>
        <sz val="12"/>
        <color theme="1"/>
        <rFont val="Calibri"/>
        <family val="2"/>
        <scheme val="minor"/>
      </rPr>
      <t>30.4</t>
    </r>
    <r>
      <rPr>
        <sz val="12"/>
        <color theme="1"/>
        <rFont val="Calibri"/>
        <family val="2"/>
        <scheme val="minor"/>
      </rPr>
      <t xml:space="preserve"> average days per month [365.25/12], multiplied by average occupancy rate, and subtracting a </t>
    </r>
    <r>
      <rPr>
        <b/>
        <sz val="12"/>
        <color theme="1"/>
        <rFont val="Calibri"/>
        <family val="2"/>
        <scheme val="minor"/>
      </rPr>
      <t xml:space="preserve">30% </t>
    </r>
    <r>
      <rPr>
        <sz val="12"/>
        <color theme="1"/>
        <rFont val="Calibri"/>
        <family val="2"/>
        <scheme val="minor"/>
      </rPr>
      <t xml:space="preserve"> fee for third-party processing, taxes and regulatory compliance </t>
    </r>
  </si>
  <si>
    <t xml:space="preserve">Cash Flow and Profit analyses </t>
  </si>
  <si>
    <t>Property Information</t>
  </si>
  <si>
    <t>Watershed ID: 186</t>
  </si>
  <si>
    <t>2 Bedroom</t>
  </si>
  <si>
    <t>Apartment</t>
  </si>
  <si>
    <t>Changes in Annual Cash Flow for One Individual Property</t>
  </si>
  <si>
    <t>California</t>
  </si>
  <si>
    <t>San Diego,</t>
  </si>
  <si>
    <t>Changes in Annual Profits for One Individual Property</t>
  </si>
  <si>
    <t>Average Nights per Stay</t>
  </si>
  <si>
    <t>Optimal Nightly Rent</t>
  </si>
  <si>
    <t>Inputs for the Table Above</t>
  </si>
  <si>
    <t>Long-Term Rental - 1 Property</t>
  </si>
  <si>
    <t>Short-Term Rental - Same Property</t>
  </si>
  <si>
    <t>Black - numbers given in financial assumptions</t>
  </si>
  <si>
    <t>Blue - numbers optimized from forecasting</t>
  </si>
  <si>
    <t>Green - cash flow outputs</t>
  </si>
  <si>
    <t>Red - expense costs</t>
  </si>
  <si>
    <t>Variable Costs (per Stay)</t>
  </si>
  <si>
    <t>Forecasted Stays per Year</t>
  </si>
  <si>
    <t>Occupancy Rate</t>
  </si>
  <si>
    <t>Cash In (monthly)</t>
  </si>
  <si>
    <t>Cash In (monthly) after fees</t>
  </si>
  <si>
    <t>CAPEX (renovations) - YR 2</t>
  </si>
  <si>
    <t>Annual Replacements (fixed)</t>
  </si>
  <si>
    <t>Utilities - Annual (fixed)</t>
  </si>
  <si>
    <t>Average Nights /month</t>
  </si>
  <si>
    <t xml:space="preserve">Transaction Fees* </t>
  </si>
  <si>
    <t>Cash In (yearly)</t>
  </si>
  <si>
    <t>1.7 Annual Depreciation ($25,000/5) *</t>
  </si>
  <si>
    <t xml:space="preserve">*1.7 Is the only item that varies between the </t>
  </si>
  <si>
    <t>Net Change to Cash Flow for Short-Term Conversion</t>
  </si>
  <si>
    <t>Net Change to Profits for Short-Term Conversion</t>
  </si>
  <si>
    <t>1.6 Per-Stay Service Costs (Variable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</si>
</sst>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  <numFmt numFmtId="166" formatCode="&quot;$&quot;#,##0.00"/>
    <numFmt numFmtId="167" formatCode="0.0"/>
    <numFmt numFmtId="168" formatCode="&quot;$&quot;#,##0;[Red]&quot;$&quot;#,##0"/>
  </numFmts>
  <fonts count="24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8E0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6" xfId="0" applyFont="1" applyBorder="1"/>
    <xf numFmtId="165" fontId="0" fillId="0" borderId="0" xfId="0" applyNumberFormat="1"/>
    <xf numFmtId="6" fontId="0" fillId="0" borderId="0" xfId="0" applyNumberFormat="1"/>
    <xf numFmtId="6" fontId="0" fillId="0" borderId="12" xfId="0" applyNumberFormat="1" applyBorder="1"/>
    <xf numFmtId="168" fontId="0" fillId="0" borderId="12" xfId="0" applyNumberFormat="1" applyBorder="1"/>
    <xf numFmtId="0" fontId="3" fillId="0" borderId="8" xfId="0" applyFont="1" applyBorder="1"/>
    <xf numFmtId="0" fontId="0" fillId="0" borderId="5" xfId="0" applyBorder="1"/>
    <xf numFmtId="0" fontId="0" fillId="0" borderId="8" xfId="0" applyBorder="1"/>
    <xf numFmtId="6" fontId="0" fillId="0" borderId="5" xfId="0" applyNumberFormat="1" applyBorder="1"/>
    <xf numFmtId="165" fontId="0" fillId="0" borderId="5" xfId="0" applyNumberFormat="1" applyBorder="1"/>
    <xf numFmtId="6" fontId="0" fillId="0" borderId="7" xfId="0" applyNumberFormat="1" applyBorder="1"/>
    <xf numFmtId="168" fontId="0" fillId="0" borderId="0" xfId="0" applyNumberFormat="1"/>
    <xf numFmtId="168" fontId="0" fillId="0" borderId="5" xfId="0" applyNumberFormat="1" applyBorder="1"/>
    <xf numFmtId="168" fontId="0" fillId="0" borderId="7" xfId="0" applyNumberFormat="1" applyBorder="1"/>
    <xf numFmtId="0" fontId="3" fillId="0" borderId="12" xfId="0" applyFont="1" applyBorder="1"/>
    <xf numFmtId="0" fontId="3" fillId="0" borderId="7" xfId="0" applyFont="1" applyBorder="1"/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0" fillId="3" borderId="8" xfId="0" applyFill="1" applyBorder="1"/>
    <xf numFmtId="6" fontId="0" fillId="3" borderId="0" xfId="0" applyNumberFormat="1" applyFill="1"/>
    <xf numFmtId="165" fontId="0" fillId="3" borderId="0" xfId="0" applyNumberFormat="1" applyFill="1"/>
    <xf numFmtId="165" fontId="0" fillId="3" borderId="5" xfId="0" applyNumberFormat="1" applyFill="1" applyBorder="1"/>
    <xf numFmtId="0" fontId="0" fillId="3" borderId="0" xfId="0" applyFill="1"/>
    <xf numFmtId="0" fontId="0" fillId="3" borderId="5" xfId="0" applyFill="1" applyBorder="1"/>
    <xf numFmtId="0" fontId="3" fillId="0" borderId="9" xfId="0" applyFont="1" applyBorder="1"/>
    <xf numFmtId="6" fontId="3" fillId="0" borderId="4" xfId="0" applyNumberFormat="1" applyFont="1" applyBorder="1"/>
    <xf numFmtId="6" fontId="3" fillId="0" borderId="3" xfId="0" applyNumberFormat="1" applyFont="1" applyBorder="1"/>
    <xf numFmtId="0" fontId="22" fillId="0" borderId="8" xfId="0" quotePrefix="1" applyFont="1" applyBorder="1"/>
    <xf numFmtId="6" fontId="22" fillId="0" borderId="0" xfId="0" applyNumberFormat="1" applyFont="1"/>
    <xf numFmtId="6" fontId="22" fillId="0" borderId="5" xfId="0" applyNumberFormat="1" applyFont="1" applyBorder="1"/>
    <xf numFmtId="6" fontId="23" fillId="0" borderId="0" xfId="0" applyNumberFormat="1" applyFont="1"/>
    <xf numFmtId="0" fontId="1" fillId="3" borderId="0" xfId="1" applyFill="1"/>
    <xf numFmtId="0" fontId="3" fillId="3" borderId="1" xfId="0" applyFont="1" applyFill="1" applyBorder="1"/>
    <xf numFmtId="0" fontId="0" fillId="3" borderId="1" xfId="0" applyFill="1" applyBorder="1"/>
    <xf numFmtId="0" fontId="1" fillId="3" borderId="0" xfId="1" applyFill="1" applyBorder="1"/>
    <xf numFmtId="6" fontId="8" fillId="3" borderId="1" xfId="0" applyNumberFormat="1" applyFont="1" applyFill="1" applyBorder="1"/>
    <xf numFmtId="164" fontId="3" fillId="3" borderId="1" xfId="0" applyNumberFormat="1" applyFont="1" applyFill="1" applyBorder="1"/>
    <xf numFmtId="6" fontId="9" fillId="3" borderId="1" xfId="0" applyNumberFormat="1" applyFont="1" applyFill="1" applyBorder="1"/>
    <xf numFmtId="8" fontId="9" fillId="3" borderId="1" xfId="0" applyNumberFormat="1" applyFont="1" applyFill="1" applyBorder="1"/>
    <xf numFmtId="164" fontId="1" fillId="3" borderId="0" xfId="1" applyNumberFormat="1" applyFill="1"/>
    <xf numFmtId="167" fontId="1" fillId="3" borderId="0" xfId="1" applyNumberFormat="1" applyFill="1" applyBorder="1"/>
    <xf numFmtId="165" fontId="19" fillId="3" borderId="1" xfId="0" applyNumberFormat="1" applyFont="1" applyFill="1" applyBorder="1"/>
    <xf numFmtId="9" fontId="8" fillId="3" borderId="1" xfId="0" applyNumberFormat="1" applyFont="1" applyFill="1" applyBorder="1"/>
    <xf numFmtId="165" fontId="9" fillId="3" borderId="1" xfId="0" applyNumberFormat="1" applyFont="1" applyFill="1" applyBorder="1"/>
    <xf numFmtId="166" fontId="9" fillId="3" borderId="1" xfId="0" applyNumberFormat="1" applyFont="1" applyFill="1" applyBorder="1"/>
    <xf numFmtId="165" fontId="1" fillId="3" borderId="0" xfId="1" applyNumberFormat="1" applyFill="1" applyBorder="1"/>
    <xf numFmtId="9" fontId="1" fillId="3" borderId="0" xfId="1" applyNumberFormat="1" applyFill="1" applyBorder="1"/>
    <xf numFmtId="0" fontId="4" fillId="3" borderId="1" xfId="0" applyFont="1" applyFill="1" applyBorder="1"/>
    <xf numFmtId="0" fontId="4" fillId="3" borderId="3" xfId="0" applyFont="1" applyFill="1" applyBorder="1"/>
    <xf numFmtId="6" fontId="19" fillId="3" borderId="1" xfId="0" applyNumberFormat="1" applyFont="1" applyFill="1" applyBorder="1"/>
    <xf numFmtId="167" fontId="12" fillId="3" borderId="1" xfId="0" applyNumberFormat="1" applyFont="1" applyFill="1" applyBorder="1"/>
    <xf numFmtId="9" fontId="18" fillId="3" borderId="10" xfId="0" applyNumberFormat="1" applyFont="1" applyFill="1" applyBorder="1"/>
    <xf numFmtId="6" fontId="18" fillId="3" borderId="10" xfId="0" applyNumberFormat="1" applyFont="1" applyFill="1" applyBorder="1"/>
    <xf numFmtId="6" fontId="18" fillId="3" borderId="14" xfId="0" applyNumberFormat="1" applyFont="1" applyFill="1" applyBorder="1"/>
    <xf numFmtId="0" fontId="2" fillId="3" borderId="0" xfId="0" applyFont="1" applyFill="1" applyAlignment="1">
      <alignment horizontal="center" vertical="center"/>
    </xf>
    <xf numFmtId="167" fontId="11" fillId="3" borderId="1" xfId="0" applyNumberFormat="1" applyFont="1" applyFill="1" applyBorder="1"/>
    <xf numFmtId="0" fontId="3" fillId="3" borderId="0" xfId="0" applyFont="1" applyFill="1"/>
    <xf numFmtId="165" fontId="18" fillId="3" borderId="1" xfId="0" applyNumberFormat="1" applyFont="1" applyFill="1" applyBorder="1"/>
    <xf numFmtId="6" fontId="18" fillId="3" borderId="13" xfId="0" applyNumberFormat="1" applyFont="1" applyFill="1" applyBorder="1"/>
    <xf numFmtId="167" fontId="8" fillId="3" borderId="14" xfId="0" applyNumberFormat="1" applyFont="1" applyFill="1" applyBorder="1"/>
    <xf numFmtId="8" fontId="18" fillId="3" borderId="14" xfId="0" applyNumberFormat="1" applyFont="1" applyFill="1" applyBorder="1"/>
    <xf numFmtId="0" fontId="19" fillId="3" borderId="0" xfId="0" applyFont="1" applyFill="1"/>
    <xf numFmtId="0" fontId="18" fillId="3" borderId="0" xfId="0" applyFont="1" applyFill="1"/>
    <xf numFmtId="0" fontId="20" fillId="3" borderId="0" xfId="0" applyFont="1" applyFill="1"/>
    <xf numFmtId="1" fontId="8" fillId="3" borderId="14" xfId="0" applyNumberFormat="1" applyFont="1" applyFill="1" applyBorder="1"/>
    <xf numFmtId="0" fontId="21" fillId="3" borderId="0" xfId="0" applyFont="1" applyFill="1"/>
    <xf numFmtId="0" fontId="8" fillId="3" borderId="1" xfId="0" applyFont="1" applyFill="1" applyBorder="1"/>
    <xf numFmtId="0" fontId="9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1" fillId="3" borderId="8" xfId="1" applyFill="1" applyBorder="1"/>
    <xf numFmtId="0" fontId="1" fillId="3" borderId="5" xfId="1" applyFill="1" applyBorder="1"/>
    <xf numFmtId="164" fontId="1" fillId="3" borderId="0" xfId="1" applyNumberFormat="1" applyFill="1" applyBorder="1"/>
    <xf numFmtId="167" fontId="11" fillId="3" borderId="0" xfId="0" applyNumberFormat="1" applyFont="1" applyFill="1"/>
    <xf numFmtId="165" fontId="8" fillId="3" borderId="1" xfId="0" applyNumberFormat="1" applyFont="1" applyFill="1" applyBorder="1"/>
    <xf numFmtId="6" fontId="1" fillId="3" borderId="0" xfId="1" applyNumberFormat="1" applyFill="1" applyBorder="1"/>
    <xf numFmtId="6" fontId="1" fillId="3" borderId="5" xfId="1" applyNumberFormat="1" applyFill="1" applyBorder="1"/>
    <xf numFmtId="167" fontId="8" fillId="3" borderId="0" xfId="0" applyNumberFormat="1" applyFont="1" applyFill="1"/>
    <xf numFmtId="8" fontId="9" fillId="3" borderId="0" xfId="0" applyNumberFormat="1" applyFont="1" applyFill="1"/>
    <xf numFmtId="167" fontId="0" fillId="3" borderId="0" xfId="0" applyNumberFormat="1" applyFill="1"/>
    <xf numFmtId="8" fontId="0" fillId="3" borderId="0" xfId="0" applyNumberFormat="1" applyFill="1"/>
    <xf numFmtId="167" fontId="1" fillId="3" borderId="5" xfId="1" applyNumberFormat="1" applyFill="1" applyBorder="1"/>
    <xf numFmtId="167" fontId="12" fillId="3" borderId="10" xfId="0" applyNumberFormat="1" applyFont="1" applyFill="1" applyBorder="1"/>
    <xf numFmtId="8" fontId="1" fillId="3" borderId="5" xfId="1" applyNumberFormat="1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3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4" fillId="3" borderId="2" xfId="0" applyFont="1" applyFill="1" applyBorder="1"/>
    <xf numFmtId="0" fontId="1" fillId="3" borderId="9" xfId="1" applyFill="1" applyBorder="1"/>
    <xf numFmtId="0" fontId="1" fillId="3" borderId="13" xfId="1" applyFill="1" applyBorder="1"/>
    <xf numFmtId="0" fontId="1" fillId="3" borderId="10" xfId="1" applyFill="1" applyBorder="1"/>
    <xf numFmtId="0" fontId="8" fillId="3" borderId="0" xfId="0" applyFont="1" applyFill="1"/>
    <xf numFmtId="0" fontId="9" fillId="3" borderId="0" xfId="0" applyFont="1" applyFill="1"/>
    <xf numFmtId="0" fontId="7" fillId="3" borderId="0" xfId="0" applyFont="1" applyFill="1"/>
    <xf numFmtId="0" fontId="1" fillId="3" borderId="12" xfId="1" applyFill="1" applyBorder="1"/>
    <xf numFmtId="0" fontId="15" fillId="3" borderId="0" xfId="0" applyFont="1" applyFill="1"/>
    <xf numFmtId="0" fontId="3" fillId="3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</cellXfs>
  <cellStyles count="120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mruColors>
      <color rgb="FFFFEB9C"/>
      <color rgb="FF008E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658342B-83BD-48D3-AAA8-8524D05000CB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3531685849286096&quot;"/>
    <we:property name="Nycc" value="&quot;&quot;"/>
    <we:property name="KyoaPh0RWQIQQlwmEjxuNSQOIRUKAzEBXVYmRhYsEg==" value="&quot;XABSek4=&quot;"/>
    <we:property name="KyoaPh0RWQIQQlwmEjxuNSQOIRUKAzEBXVYmRg8vCiwXKhQGCg==" value="&quot;XAdSek4=&quot;"/>
  </we:properties>
  <we:bindings>
    <we:binding id="refEdit" type="matrix" appref="{19688C96-ED21-438E-9591-2474ACD69EEF}"/>
    <we:binding id="Worker" type="matrix" appref="{AEF9D848-D32D-4DF0-996A-137CC4DD57BA}"/>
    <we:binding id="Obj" type="matrix" appref="{00FA179C-4AA5-44B1-8AB0-3D4EBFD5C02A}"/>
    <we:binding id="Var$B$26" type="matrix" appref="{7796942C-3A63-4721-9818-0126AAEE1F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zoomScale="85" zoomScaleNormal="85" workbookViewId="0">
      <selection activeCell="G18" sqref="G18"/>
    </sheetView>
  </sheetViews>
  <sheetFormatPr defaultColWidth="11" defaultRowHeight="15.75" x14ac:dyDescent="0.25"/>
  <cols>
    <col min="1" max="1" width="6.5" style="27" customWidth="1"/>
    <col min="2" max="2" width="46.875" style="27" customWidth="1"/>
    <col min="3" max="3" width="20.625" style="27" customWidth="1"/>
    <col min="4" max="4" width="23.875" style="27" customWidth="1"/>
    <col min="5" max="5" width="22.875" style="27" customWidth="1"/>
    <col min="6" max="6" width="25.125" style="27" customWidth="1"/>
    <col min="7" max="7" width="18.625" style="27" customWidth="1"/>
    <col min="8" max="8" width="17.875" style="27" customWidth="1"/>
    <col min="9" max="9" width="32.375" style="27" customWidth="1"/>
    <col min="10" max="10" width="32.625" style="27" customWidth="1"/>
    <col min="11" max="11" width="30.125" style="27" customWidth="1"/>
    <col min="12" max="12" width="24.875" style="27" customWidth="1"/>
    <col min="13" max="13" width="18.625" style="27" customWidth="1"/>
    <col min="14" max="14" width="19.875" style="27" customWidth="1"/>
    <col min="15" max="16384" width="11" style="27"/>
  </cols>
  <sheetData>
    <row r="1" spans="1:10" ht="21" x14ac:dyDescent="0.35">
      <c r="A1" s="106"/>
    </row>
    <row r="2" spans="1:10" ht="21" x14ac:dyDescent="0.35">
      <c r="A2" s="39"/>
      <c r="B2" s="109" t="s">
        <v>60</v>
      </c>
      <c r="C2" s="109"/>
      <c r="D2" s="109"/>
      <c r="E2" s="109"/>
      <c r="F2" s="109"/>
      <c r="G2" s="39"/>
      <c r="H2" s="39"/>
      <c r="I2" s="39"/>
      <c r="J2" s="76"/>
    </row>
    <row r="3" spans="1:10" x14ac:dyDescent="0.25">
      <c r="A3" s="39"/>
      <c r="B3" s="105"/>
      <c r="C3" s="105"/>
      <c r="D3" s="105"/>
      <c r="E3" s="105"/>
      <c r="F3" s="105"/>
      <c r="G3" s="39"/>
      <c r="H3" s="39"/>
      <c r="I3" s="39"/>
      <c r="J3" s="76"/>
    </row>
    <row r="4" spans="1:10" x14ac:dyDescent="0.25">
      <c r="A4" s="75"/>
      <c r="B4" s="39"/>
      <c r="C4" s="22" t="s">
        <v>56</v>
      </c>
      <c r="D4" s="17" t="s">
        <v>58</v>
      </c>
      <c r="E4" s="18" t="s">
        <v>62</v>
      </c>
      <c r="F4" s="39"/>
      <c r="G4" s="39"/>
      <c r="H4" s="39"/>
      <c r="I4" s="39"/>
      <c r="J4" s="76"/>
    </row>
    <row r="5" spans="1:10" x14ac:dyDescent="0.25">
      <c r="A5" s="75"/>
      <c r="B5" s="39"/>
      <c r="C5" s="19" t="s">
        <v>57</v>
      </c>
      <c r="D5" s="20" t="s">
        <v>59</v>
      </c>
      <c r="E5" s="21" t="s">
        <v>61</v>
      </c>
      <c r="F5" s="39"/>
      <c r="G5" s="39"/>
      <c r="H5" s="39"/>
      <c r="I5" s="39"/>
      <c r="J5" s="76"/>
    </row>
    <row r="6" spans="1:10" x14ac:dyDescent="0.25">
      <c r="A6" s="75"/>
      <c r="B6" s="39"/>
      <c r="C6" s="39"/>
      <c r="D6" s="39"/>
      <c r="E6" s="39"/>
      <c r="F6" s="39"/>
      <c r="G6" s="39"/>
      <c r="H6" s="39"/>
      <c r="I6" s="39"/>
      <c r="J6" s="76"/>
    </row>
    <row r="7" spans="1:10" x14ac:dyDescent="0.25">
      <c r="A7" s="75"/>
      <c r="B7" s="39"/>
      <c r="C7" s="73" t="s">
        <v>44</v>
      </c>
      <c r="D7" s="37" t="s">
        <v>45</v>
      </c>
      <c r="E7" s="37" t="s">
        <v>46</v>
      </c>
      <c r="F7" s="74" t="s">
        <v>46</v>
      </c>
      <c r="G7" s="39"/>
      <c r="H7" s="39"/>
      <c r="I7" s="39"/>
      <c r="J7" s="76"/>
    </row>
    <row r="8" spans="1:10" x14ac:dyDescent="0.25">
      <c r="A8" s="75"/>
      <c r="B8" s="1" t="s">
        <v>0</v>
      </c>
      <c r="C8" s="15" t="s">
        <v>1</v>
      </c>
      <c r="D8" s="15" t="s">
        <v>2</v>
      </c>
      <c r="E8" s="15" t="s">
        <v>3</v>
      </c>
      <c r="F8" s="16" t="s">
        <v>49</v>
      </c>
      <c r="G8" s="39"/>
      <c r="H8" s="39"/>
      <c r="I8" s="39"/>
      <c r="J8" s="76"/>
    </row>
    <row r="9" spans="1:10" x14ac:dyDescent="0.25">
      <c r="A9" s="75"/>
      <c r="B9" s="6" t="s">
        <v>4</v>
      </c>
      <c r="C9"/>
      <c r="D9"/>
      <c r="E9"/>
      <c r="F9" s="7"/>
      <c r="G9" s="39"/>
      <c r="H9" s="39"/>
      <c r="I9" s="39"/>
      <c r="J9" s="76"/>
    </row>
    <row r="10" spans="1:10" x14ac:dyDescent="0.25">
      <c r="A10" s="75"/>
      <c r="B10" s="8" t="s">
        <v>5</v>
      </c>
      <c r="C10" s="3">
        <f>F26</f>
        <v>16345.945945945947</v>
      </c>
      <c r="D10" s="3">
        <f>F26</f>
        <v>16345.945945945947</v>
      </c>
      <c r="E10" s="3">
        <f>F26</f>
        <v>16345.945945945947</v>
      </c>
      <c r="F10" s="9">
        <f>F26</f>
        <v>16345.945945945947</v>
      </c>
      <c r="G10" s="39"/>
      <c r="H10" s="39"/>
      <c r="I10" s="39"/>
      <c r="J10" s="76"/>
    </row>
    <row r="11" spans="1:10" x14ac:dyDescent="0.25">
      <c r="A11" s="75"/>
      <c r="B11" s="6" t="s">
        <v>6</v>
      </c>
      <c r="C11" s="3"/>
      <c r="D11"/>
      <c r="E11"/>
      <c r="F11" s="7"/>
      <c r="G11" s="39"/>
      <c r="H11" s="39"/>
      <c r="I11" s="39"/>
      <c r="J11" s="76"/>
    </row>
    <row r="12" spans="1:10" x14ac:dyDescent="0.25">
      <c r="A12" s="75"/>
      <c r="B12" s="8" t="s">
        <v>7</v>
      </c>
      <c r="C12" s="3">
        <f>C10</f>
        <v>16345.945945945947</v>
      </c>
      <c r="D12" s="2">
        <f>F29</f>
        <v>39219.21024</v>
      </c>
      <c r="E12" s="2">
        <f>F29</f>
        <v>39219.21024</v>
      </c>
      <c r="F12" s="10">
        <f>F29</f>
        <v>39219.21024</v>
      </c>
      <c r="G12" s="39"/>
      <c r="H12" s="39"/>
      <c r="I12" s="39"/>
      <c r="J12" s="76"/>
    </row>
    <row r="13" spans="1:10" x14ac:dyDescent="0.25">
      <c r="A13" s="75"/>
      <c r="B13" s="6" t="s">
        <v>8</v>
      </c>
      <c r="C13" s="4">
        <f>C12-C10</f>
        <v>0</v>
      </c>
      <c r="D13" s="4">
        <f>D12-D10</f>
        <v>22873.264294054054</v>
      </c>
      <c r="E13" s="4">
        <f>E12-E10</f>
        <v>22873.264294054054</v>
      </c>
      <c r="F13" s="11">
        <f>F12-F10</f>
        <v>22873.264294054054</v>
      </c>
      <c r="G13" s="39"/>
      <c r="H13" s="39"/>
      <c r="I13" s="39"/>
      <c r="J13" s="76"/>
    </row>
    <row r="14" spans="1:10" x14ac:dyDescent="0.25">
      <c r="A14" s="75"/>
      <c r="B14" s="8"/>
      <c r="C14" s="24"/>
      <c r="D14" s="25"/>
      <c r="E14" s="25"/>
      <c r="F14" s="26"/>
      <c r="G14" s="39"/>
      <c r="H14" s="39"/>
      <c r="I14" s="39"/>
      <c r="J14" s="76"/>
    </row>
    <row r="15" spans="1:10" x14ac:dyDescent="0.25">
      <c r="A15" s="75"/>
      <c r="B15" s="6" t="s">
        <v>9</v>
      </c>
      <c r="F15" s="28"/>
      <c r="G15" s="39"/>
      <c r="H15" s="39"/>
      <c r="I15" s="39"/>
      <c r="J15" s="76"/>
    </row>
    <row r="16" spans="1:10" x14ac:dyDescent="0.25">
      <c r="A16" s="75"/>
      <c r="B16" s="8" t="s">
        <v>10</v>
      </c>
      <c r="C16" s="12">
        <v>0</v>
      </c>
      <c r="D16" s="12">
        <f>E32</f>
        <v>25000</v>
      </c>
      <c r="E16" s="12">
        <v>0</v>
      </c>
      <c r="F16" s="13">
        <v>0</v>
      </c>
      <c r="G16" s="39"/>
      <c r="H16" s="39"/>
      <c r="I16" s="39"/>
      <c r="J16" s="76"/>
    </row>
    <row r="17" spans="1:14" x14ac:dyDescent="0.25">
      <c r="A17" s="75"/>
      <c r="B17" s="8" t="s">
        <v>11</v>
      </c>
      <c r="C17" s="12">
        <v>0</v>
      </c>
      <c r="D17" s="12">
        <v>0</v>
      </c>
      <c r="E17" s="12">
        <f>F32</f>
        <v>4800</v>
      </c>
      <c r="F17" s="13">
        <f>F32</f>
        <v>4800</v>
      </c>
      <c r="G17" s="39"/>
      <c r="H17" s="39"/>
      <c r="I17" s="39"/>
      <c r="J17" s="76"/>
    </row>
    <row r="18" spans="1:14" x14ac:dyDescent="0.25">
      <c r="A18" s="75"/>
      <c r="B18" s="8" t="s">
        <v>12</v>
      </c>
      <c r="C18" s="12">
        <v>0</v>
      </c>
      <c r="D18" s="12">
        <f>C35</f>
        <v>3600</v>
      </c>
      <c r="E18" s="12">
        <f>C35</f>
        <v>3600</v>
      </c>
      <c r="F18" s="13">
        <f>C35</f>
        <v>3600</v>
      </c>
      <c r="G18" s="39"/>
      <c r="H18" s="39"/>
      <c r="I18" s="39"/>
      <c r="J18" s="76"/>
    </row>
    <row r="19" spans="1:14" x14ac:dyDescent="0.25">
      <c r="A19" s="75"/>
      <c r="B19" s="8" t="s">
        <v>88</v>
      </c>
      <c r="C19" s="12">
        <v>0</v>
      </c>
      <c r="D19" s="12">
        <f>F35</f>
        <v>5642.2400000000007</v>
      </c>
      <c r="E19" s="12">
        <f>F35</f>
        <v>5642.2400000000007</v>
      </c>
      <c r="F19" s="13">
        <f>F35</f>
        <v>5642.2400000000007</v>
      </c>
      <c r="G19" s="39"/>
      <c r="H19" s="39"/>
      <c r="I19" s="39"/>
      <c r="J19" s="76"/>
    </row>
    <row r="20" spans="1:14" x14ac:dyDescent="0.25">
      <c r="A20" s="75"/>
      <c r="B20" s="6" t="s">
        <v>13</v>
      </c>
      <c r="C20" s="5">
        <v>0</v>
      </c>
      <c r="D20" s="5">
        <f>SUM(D16:D19)</f>
        <v>34242.239999999998</v>
      </c>
      <c r="E20" s="5">
        <f>SUM(E16:E19)</f>
        <v>14042.240000000002</v>
      </c>
      <c r="F20" s="14">
        <f>SUM(F16:F19)</f>
        <v>14042.240000000002</v>
      </c>
      <c r="G20" s="39"/>
      <c r="H20" s="39"/>
      <c r="I20" s="39"/>
      <c r="J20" s="76"/>
    </row>
    <row r="21" spans="1:14" x14ac:dyDescent="0.25">
      <c r="A21" s="75"/>
      <c r="B21" s="8"/>
      <c r="F21" s="28"/>
      <c r="G21" s="39"/>
      <c r="H21" s="39"/>
      <c r="I21" s="39"/>
      <c r="J21" s="76"/>
    </row>
    <row r="22" spans="1:14" x14ac:dyDescent="0.25">
      <c r="A22" s="75"/>
      <c r="B22" s="29" t="s">
        <v>86</v>
      </c>
      <c r="C22" s="30">
        <f>C13+C20</f>
        <v>0</v>
      </c>
      <c r="D22" s="30">
        <f>D13-D20</f>
        <v>-11368.975705945944</v>
      </c>
      <c r="E22" s="30">
        <f>E13-E20</f>
        <v>8831.024294054052</v>
      </c>
      <c r="F22" s="31">
        <f>F13-F20</f>
        <v>8831.024294054052</v>
      </c>
      <c r="G22" s="39"/>
      <c r="H22" s="39"/>
      <c r="I22" s="39"/>
      <c r="J22" s="76"/>
    </row>
    <row r="23" spans="1:14" x14ac:dyDescent="0.25">
      <c r="A23" s="75"/>
      <c r="B23" s="39"/>
      <c r="C23" s="39"/>
      <c r="D23" s="39"/>
      <c r="E23" s="39"/>
      <c r="F23" s="39"/>
      <c r="G23" s="39"/>
      <c r="H23" s="39"/>
      <c r="I23" s="39"/>
      <c r="J23" s="76"/>
    </row>
    <row r="24" spans="1:14" x14ac:dyDescent="0.25">
      <c r="A24" s="75"/>
      <c r="B24" s="37" t="s">
        <v>66</v>
      </c>
      <c r="C24" s="39"/>
      <c r="D24" s="39"/>
      <c r="E24" s="39"/>
      <c r="F24" s="39"/>
      <c r="G24" s="39"/>
      <c r="H24" s="39"/>
      <c r="I24" s="39"/>
      <c r="J24" s="76"/>
    </row>
    <row r="25" spans="1:14" x14ac:dyDescent="0.25">
      <c r="A25" s="75"/>
      <c r="B25" s="107" t="s">
        <v>67</v>
      </c>
      <c r="C25" s="38" t="s">
        <v>14</v>
      </c>
      <c r="D25" s="38" t="s">
        <v>75</v>
      </c>
      <c r="E25" s="38" t="s">
        <v>76</v>
      </c>
      <c r="F25" s="38" t="s">
        <v>83</v>
      </c>
      <c r="G25" s="39"/>
      <c r="H25" s="39"/>
      <c r="I25" s="39"/>
      <c r="J25" s="76"/>
    </row>
    <row r="26" spans="1:14" x14ac:dyDescent="0.25">
      <c r="A26" s="75"/>
      <c r="B26" s="108"/>
      <c r="C26" s="40">
        <v>1400</v>
      </c>
      <c r="D26" s="41">
        <f>36/37</f>
        <v>0.97297297297297303</v>
      </c>
      <c r="E26" s="42">
        <f>D26*C26</f>
        <v>1362.1621621621623</v>
      </c>
      <c r="F26" s="43">
        <f>E26*12</f>
        <v>16345.945945945947</v>
      </c>
      <c r="G26" s="39"/>
      <c r="H26" s="39"/>
      <c r="I26" s="39"/>
      <c r="J26" s="76"/>
    </row>
    <row r="27" spans="1:14" x14ac:dyDescent="0.25">
      <c r="A27" s="75"/>
      <c r="B27" s="39"/>
      <c r="C27" s="39"/>
      <c r="D27" s="77"/>
      <c r="E27" s="39"/>
      <c r="F27" s="39"/>
      <c r="G27" s="39"/>
      <c r="H27" s="39"/>
      <c r="I27" s="39"/>
      <c r="J27" s="76"/>
    </row>
    <row r="28" spans="1:14" x14ac:dyDescent="0.25">
      <c r="A28" s="75"/>
      <c r="B28" s="107" t="s">
        <v>68</v>
      </c>
      <c r="C28" s="38" t="s">
        <v>65</v>
      </c>
      <c r="D28" s="38" t="s">
        <v>75</v>
      </c>
      <c r="E28" s="38" t="s">
        <v>77</v>
      </c>
      <c r="F28" s="38" t="s">
        <v>83</v>
      </c>
      <c r="G28" s="39"/>
      <c r="H28" s="39"/>
      <c r="I28" s="39"/>
      <c r="J28" s="76"/>
      <c r="N28" s="78"/>
    </row>
    <row r="29" spans="1:14" x14ac:dyDescent="0.25">
      <c r="A29" s="75"/>
      <c r="B29" s="108"/>
      <c r="C29" s="79">
        <v>331</v>
      </c>
      <c r="D29" s="47">
        <v>0.46400000000000002</v>
      </c>
      <c r="E29" s="48">
        <f>D29*C32*C29*(1-D32)</f>
        <v>3268.2675199999999</v>
      </c>
      <c r="F29" s="49">
        <f>E29*12</f>
        <v>39219.21024</v>
      </c>
      <c r="G29" s="45"/>
      <c r="H29" s="51"/>
      <c r="I29" s="80"/>
      <c r="J29" s="81"/>
      <c r="K29" s="25"/>
      <c r="L29" s="24"/>
      <c r="M29" s="82"/>
      <c r="N29" s="83"/>
    </row>
    <row r="30" spans="1:14" x14ac:dyDescent="0.25">
      <c r="A30" s="75"/>
      <c r="B30" s="39"/>
      <c r="C30" s="50"/>
      <c r="D30" s="51"/>
      <c r="E30" s="50"/>
      <c r="F30" s="50"/>
      <c r="G30" s="45"/>
      <c r="H30" s="51"/>
      <c r="I30" s="80"/>
      <c r="J30" s="81"/>
      <c r="K30" s="25"/>
      <c r="L30" s="24"/>
      <c r="M30" s="84"/>
      <c r="N30" s="85"/>
    </row>
    <row r="31" spans="1:14" x14ac:dyDescent="0.25">
      <c r="A31" s="75"/>
      <c r="B31" s="52" t="s">
        <v>64</v>
      </c>
      <c r="C31" s="52" t="s">
        <v>81</v>
      </c>
      <c r="D31" s="53" t="s">
        <v>82</v>
      </c>
      <c r="E31" s="53" t="s">
        <v>78</v>
      </c>
      <c r="F31" s="52" t="s">
        <v>79</v>
      </c>
      <c r="G31" s="39"/>
      <c r="H31" s="39"/>
      <c r="I31" s="39"/>
      <c r="J31" s="86"/>
      <c r="K31" s="25"/>
      <c r="L31" s="24"/>
      <c r="M31" s="84"/>
      <c r="N31" s="85"/>
    </row>
    <row r="32" spans="1:14" x14ac:dyDescent="0.25">
      <c r="A32" s="75"/>
      <c r="B32" s="69">
        <v>3</v>
      </c>
      <c r="C32" s="87">
        <v>30.4</v>
      </c>
      <c r="D32" s="56">
        <v>0.3</v>
      </c>
      <c r="E32" s="57">
        <v>25000</v>
      </c>
      <c r="F32" s="58">
        <v>4800</v>
      </c>
      <c r="G32" s="50"/>
      <c r="H32" s="80"/>
      <c r="I32" s="45"/>
      <c r="J32" s="88"/>
      <c r="K32" s="25"/>
      <c r="L32" s="24"/>
      <c r="M32" s="84"/>
      <c r="N32" s="85"/>
    </row>
    <row r="33" spans="1:14" x14ac:dyDescent="0.25">
      <c r="A33" s="75"/>
      <c r="B33" s="61" t="s">
        <v>69</v>
      </c>
      <c r="C33" s="50"/>
      <c r="D33" s="51"/>
      <c r="E33" s="50"/>
      <c r="F33" s="50"/>
      <c r="G33" s="45"/>
      <c r="H33" s="51"/>
      <c r="I33" s="80"/>
      <c r="J33" s="81"/>
      <c r="K33" s="25"/>
      <c r="L33" s="24"/>
      <c r="M33" s="84"/>
      <c r="N33" s="85"/>
    </row>
    <row r="34" spans="1:14" x14ac:dyDescent="0.25">
      <c r="A34" s="75"/>
      <c r="B34" s="66" t="s">
        <v>70</v>
      </c>
      <c r="C34" s="52" t="s">
        <v>80</v>
      </c>
      <c r="D34" s="53" t="s">
        <v>73</v>
      </c>
      <c r="E34" s="53" t="s">
        <v>74</v>
      </c>
      <c r="F34" s="60" t="s">
        <v>16</v>
      </c>
      <c r="G34" s="45"/>
      <c r="H34" s="51"/>
      <c r="I34" s="80"/>
      <c r="J34" s="81"/>
      <c r="K34" s="25"/>
      <c r="L34" s="24"/>
      <c r="M34" s="84"/>
      <c r="N34" s="85"/>
    </row>
    <row r="35" spans="1:14" x14ac:dyDescent="0.25">
      <c r="A35" s="75"/>
      <c r="B35" s="67" t="s">
        <v>72</v>
      </c>
      <c r="C35" s="62">
        <v>3600</v>
      </c>
      <c r="D35" s="63">
        <v>100</v>
      </c>
      <c r="E35" s="64">
        <f>D29*C32*12/B32</f>
        <v>56.422400000000003</v>
      </c>
      <c r="F35" s="65">
        <f>D35*E35</f>
        <v>5642.2400000000007</v>
      </c>
      <c r="G35" s="45"/>
      <c r="H35" s="51"/>
      <c r="I35" s="80"/>
      <c r="J35" s="81"/>
      <c r="K35" s="25"/>
      <c r="L35" s="24"/>
      <c r="M35" s="84"/>
      <c r="N35" s="85"/>
    </row>
    <row r="36" spans="1:14" x14ac:dyDescent="0.25">
      <c r="A36" s="75"/>
      <c r="B36" s="68" t="s">
        <v>71</v>
      </c>
      <c r="C36" s="50"/>
      <c r="D36" s="51"/>
      <c r="E36" s="50"/>
      <c r="F36" s="50"/>
      <c r="G36" s="45"/>
      <c r="H36" s="51"/>
      <c r="I36" s="80"/>
      <c r="J36" s="81"/>
      <c r="K36" s="25"/>
      <c r="L36" s="24"/>
      <c r="M36" s="84"/>
      <c r="N36" s="85"/>
    </row>
    <row r="37" spans="1:14" x14ac:dyDescent="0.25">
      <c r="A37" s="75"/>
      <c r="B37" s="39"/>
      <c r="C37" s="50"/>
      <c r="D37" s="51"/>
      <c r="E37" s="51"/>
      <c r="F37" s="50"/>
      <c r="G37" s="45"/>
      <c r="H37" s="51"/>
      <c r="I37" s="80"/>
      <c r="J37" s="81"/>
      <c r="K37" s="25"/>
      <c r="L37" s="24"/>
      <c r="M37" s="84"/>
      <c r="N37" s="85"/>
    </row>
    <row r="38" spans="1:14" ht="15.75" customHeight="1" x14ac:dyDescent="0.25">
      <c r="A38" s="75"/>
      <c r="B38" s="70" t="s">
        <v>53</v>
      </c>
      <c r="C38" s="39"/>
      <c r="D38" s="39"/>
      <c r="E38" s="39"/>
      <c r="F38" s="50"/>
      <c r="G38" s="45"/>
      <c r="H38" s="51"/>
      <c r="I38" s="80"/>
      <c r="J38" s="81"/>
      <c r="K38" s="25"/>
      <c r="L38" s="24"/>
      <c r="M38" s="84"/>
      <c r="N38" s="85"/>
    </row>
    <row r="39" spans="1:14" ht="15.75" customHeight="1" x14ac:dyDescent="0.25">
      <c r="A39" s="75"/>
      <c r="B39" s="39"/>
      <c r="C39" s="39"/>
      <c r="D39" s="39"/>
      <c r="E39" s="50"/>
      <c r="F39" s="50"/>
      <c r="G39" s="45"/>
      <c r="H39" s="51"/>
      <c r="I39" s="80"/>
      <c r="J39" s="81"/>
      <c r="K39" s="25"/>
      <c r="L39" s="24"/>
      <c r="M39" s="84"/>
      <c r="N39" s="85"/>
    </row>
    <row r="40" spans="1:14" ht="15.75" customHeight="1" x14ac:dyDescent="0.25">
      <c r="A40" s="75"/>
      <c r="B40" s="39"/>
      <c r="C40" s="39"/>
      <c r="D40" s="39"/>
      <c r="E40" s="50"/>
      <c r="F40" s="50"/>
      <c r="G40" s="45"/>
      <c r="H40" s="51"/>
      <c r="I40" s="80"/>
      <c r="J40" s="81"/>
      <c r="K40" s="25"/>
      <c r="L40" s="24"/>
      <c r="M40" s="84"/>
      <c r="N40" s="85"/>
    </row>
    <row r="41" spans="1:14" ht="15.75" customHeight="1" x14ac:dyDescent="0.25">
      <c r="A41" s="75"/>
      <c r="B41" s="39"/>
      <c r="C41" s="39"/>
      <c r="D41" s="39"/>
      <c r="E41" s="50"/>
      <c r="F41" s="50"/>
      <c r="G41" s="45"/>
      <c r="H41" s="51"/>
      <c r="I41" s="80"/>
      <c r="J41" s="81"/>
      <c r="K41" s="25"/>
      <c r="L41" s="24"/>
      <c r="M41" s="84"/>
      <c r="N41" s="85"/>
    </row>
    <row r="42" spans="1:14" ht="68.25" customHeight="1" x14ac:dyDescent="0.25">
      <c r="A42" s="75"/>
      <c r="B42" s="39"/>
      <c r="C42" s="39"/>
      <c r="D42" s="39"/>
      <c r="E42" s="50"/>
      <c r="F42" s="50"/>
      <c r="G42" s="45"/>
      <c r="H42" s="51"/>
      <c r="I42" s="80"/>
      <c r="J42" s="81"/>
      <c r="K42" s="25"/>
      <c r="L42" s="24"/>
      <c r="M42" s="84"/>
      <c r="N42" s="85"/>
    </row>
    <row r="43" spans="1:14" x14ac:dyDescent="0.25">
      <c r="A43" s="75"/>
      <c r="B43" s="37" t="s">
        <v>17</v>
      </c>
      <c r="C43" s="39"/>
      <c r="D43" s="39"/>
      <c r="E43" s="50"/>
      <c r="F43" s="50"/>
      <c r="G43" s="45"/>
      <c r="H43" s="51"/>
      <c r="I43" s="80"/>
      <c r="J43" s="81"/>
      <c r="K43" s="25"/>
      <c r="L43" s="24"/>
      <c r="M43" s="84"/>
      <c r="N43" s="85"/>
    </row>
    <row r="44" spans="1:14" x14ac:dyDescent="0.25">
      <c r="A44" s="75"/>
      <c r="B44" s="38" t="s">
        <v>18</v>
      </c>
      <c r="C44" s="89" t="s">
        <v>19</v>
      </c>
      <c r="D44" s="90"/>
      <c r="E44" s="90"/>
      <c r="F44" s="90"/>
      <c r="G44" s="91"/>
      <c r="H44" s="39"/>
      <c r="I44" s="39"/>
      <c r="J44" s="76"/>
    </row>
    <row r="45" spans="1:14" x14ac:dyDescent="0.25">
      <c r="A45" s="75"/>
      <c r="B45" s="39"/>
      <c r="C45" s="92" t="s">
        <v>20</v>
      </c>
      <c r="D45" s="93"/>
      <c r="E45" s="93"/>
      <c r="F45" s="93"/>
      <c r="G45" s="94"/>
      <c r="H45" s="39"/>
      <c r="I45" s="39"/>
      <c r="J45" s="76"/>
    </row>
    <row r="46" spans="1:14" x14ac:dyDescent="0.25">
      <c r="A46" s="75"/>
      <c r="B46" s="39"/>
      <c r="C46" s="39"/>
      <c r="D46" s="39"/>
      <c r="E46" s="39"/>
      <c r="F46" s="39"/>
      <c r="G46" s="39"/>
      <c r="H46" s="39"/>
      <c r="I46" s="39"/>
      <c r="J46" s="76"/>
    </row>
    <row r="47" spans="1:14" x14ac:dyDescent="0.25">
      <c r="A47" s="75"/>
      <c r="B47" s="38" t="s">
        <v>21</v>
      </c>
      <c r="C47" s="89" t="s">
        <v>54</v>
      </c>
      <c r="D47" s="90"/>
      <c r="E47" s="90"/>
      <c r="F47" s="90"/>
      <c r="G47" s="90"/>
      <c r="H47" s="90"/>
      <c r="I47" s="91"/>
      <c r="J47" s="76"/>
    </row>
    <row r="48" spans="1:14" x14ac:dyDescent="0.25">
      <c r="A48" s="75"/>
      <c r="B48" s="39"/>
      <c r="C48" s="23" t="s">
        <v>22</v>
      </c>
      <c r="I48" s="28"/>
      <c r="J48" s="76"/>
    </row>
    <row r="49" spans="1:10" x14ac:dyDescent="0.25">
      <c r="A49" s="75"/>
      <c r="B49" s="39"/>
      <c r="C49" s="92" t="s">
        <v>23</v>
      </c>
      <c r="D49" s="93"/>
      <c r="E49" s="93"/>
      <c r="F49" s="93"/>
      <c r="G49" s="93"/>
      <c r="H49" s="93"/>
      <c r="I49" s="94"/>
      <c r="J49" s="76"/>
    </row>
    <row r="50" spans="1:10" x14ac:dyDescent="0.25">
      <c r="A50" s="75"/>
      <c r="B50" s="39"/>
      <c r="C50" s="39"/>
      <c r="D50" s="39"/>
      <c r="E50" s="39"/>
      <c r="F50" s="39"/>
      <c r="G50" s="39"/>
      <c r="H50" s="39"/>
      <c r="I50" s="39"/>
      <c r="J50" s="76"/>
    </row>
    <row r="51" spans="1:10" x14ac:dyDescent="0.25">
      <c r="A51" s="75"/>
      <c r="B51" s="95" t="s">
        <v>24</v>
      </c>
      <c r="C51" s="96"/>
      <c r="D51" s="96"/>
      <c r="E51" s="97"/>
      <c r="F51" s="39"/>
      <c r="G51" s="39"/>
      <c r="H51" s="39"/>
      <c r="I51" s="39"/>
      <c r="J51" s="76"/>
    </row>
    <row r="52" spans="1:10" x14ac:dyDescent="0.25">
      <c r="A52" s="75"/>
      <c r="B52" s="39"/>
      <c r="C52" s="95" t="s">
        <v>25</v>
      </c>
      <c r="D52" s="96"/>
      <c r="E52" s="96"/>
      <c r="F52" s="96"/>
      <c r="G52" s="96"/>
      <c r="H52" s="96"/>
      <c r="I52" s="97"/>
      <c r="J52" s="76"/>
    </row>
    <row r="53" spans="1:10" x14ac:dyDescent="0.25">
      <c r="A53" s="75"/>
      <c r="B53" s="39"/>
      <c r="C53" s="39"/>
      <c r="D53" s="39"/>
      <c r="E53" s="39"/>
      <c r="F53" s="39"/>
      <c r="G53" s="39"/>
      <c r="H53" s="39"/>
      <c r="I53" s="39"/>
      <c r="J53" s="76"/>
    </row>
    <row r="54" spans="1:10" x14ac:dyDescent="0.25">
      <c r="A54" s="75"/>
      <c r="B54" s="95" t="s">
        <v>26</v>
      </c>
      <c r="C54" s="96"/>
      <c r="D54" s="97"/>
      <c r="E54" s="39"/>
      <c r="F54" s="39"/>
      <c r="G54" s="39"/>
      <c r="H54" s="39"/>
      <c r="I54" s="39"/>
      <c r="J54" s="76"/>
    </row>
    <row r="55" spans="1:10" x14ac:dyDescent="0.25">
      <c r="A55" s="75"/>
      <c r="B55" s="39"/>
      <c r="C55" s="98" t="s">
        <v>27</v>
      </c>
      <c r="D55" s="96"/>
      <c r="E55" s="96"/>
      <c r="F55" s="96"/>
      <c r="G55" s="96"/>
      <c r="H55" s="97"/>
      <c r="I55" s="39"/>
      <c r="J55" s="76"/>
    </row>
    <row r="56" spans="1:10" x14ac:dyDescent="0.25">
      <c r="A56" s="75"/>
      <c r="B56" s="39"/>
      <c r="C56" s="39"/>
      <c r="D56" s="39"/>
      <c r="E56" s="39"/>
      <c r="F56" s="39"/>
      <c r="G56" s="39"/>
      <c r="H56" s="39"/>
      <c r="I56" s="39"/>
      <c r="J56" s="76"/>
    </row>
    <row r="57" spans="1:10" x14ac:dyDescent="0.25">
      <c r="A57" s="75"/>
      <c r="B57" s="95" t="s">
        <v>28</v>
      </c>
      <c r="C57" s="96"/>
      <c r="D57" s="96"/>
      <c r="E57" s="96"/>
      <c r="F57" s="97"/>
      <c r="G57" s="39"/>
      <c r="H57" s="39"/>
      <c r="I57" s="39"/>
      <c r="J57" s="76"/>
    </row>
    <row r="58" spans="1:10" x14ac:dyDescent="0.25">
      <c r="A58" s="75"/>
      <c r="B58" s="39"/>
      <c r="C58" s="39"/>
      <c r="D58" s="39"/>
      <c r="E58" s="39"/>
      <c r="F58" s="39"/>
      <c r="G58" s="39"/>
      <c r="H58" s="39"/>
      <c r="I58" s="39"/>
      <c r="J58" s="76"/>
    </row>
    <row r="59" spans="1:10" x14ac:dyDescent="0.25">
      <c r="A59" s="75"/>
      <c r="B59" s="95" t="s">
        <v>29</v>
      </c>
      <c r="C59" s="96"/>
      <c r="D59" s="96"/>
      <c r="E59" s="96"/>
      <c r="F59" s="96"/>
      <c r="G59" s="97"/>
      <c r="H59" s="39"/>
      <c r="I59" s="39"/>
      <c r="J59" s="76"/>
    </row>
    <row r="60" spans="1:10" x14ac:dyDescent="0.25">
      <c r="A60" s="75"/>
      <c r="B60" s="39"/>
      <c r="C60" s="89" t="s">
        <v>30</v>
      </c>
      <c r="D60" s="90"/>
      <c r="E60" s="90"/>
      <c r="F60" s="90"/>
      <c r="G60" s="90"/>
      <c r="H60" s="90"/>
      <c r="I60" s="91"/>
      <c r="J60" s="76"/>
    </row>
    <row r="61" spans="1:10" x14ac:dyDescent="0.25">
      <c r="A61" s="75"/>
      <c r="B61" s="39"/>
      <c r="C61" s="23" t="s">
        <v>31</v>
      </c>
      <c r="I61" s="28"/>
      <c r="J61" s="76"/>
    </row>
    <row r="62" spans="1:10" x14ac:dyDescent="0.25">
      <c r="A62" s="75"/>
      <c r="B62" s="39"/>
      <c r="C62" s="23" t="s">
        <v>32</v>
      </c>
      <c r="I62" s="28"/>
      <c r="J62" s="76"/>
    </row>
    <row r="63" spans="1:10" x14ac:dyDescent="0.25">
      <c r="A63" s="75"/>
      <c r="B63" s="39"/>
      <c r="C63" s="92" t="s">
        <v>33</v>
      </c>
      <c r="D63" s="93"/>
      <c r="E63" s="93"/>
      <c r="F63" s="93"/>
      <c r="G63" s="93"/>
      <c r="H63" s="93"/>
      <c r="I63" s="94"/>
      <c r="J63" s="76"/>
    </row>
    <row r="64" spans="1:10" x14ac:dyDescent="0.25">
      <c r="A64" s="75"/>
      <c r="B64" s="39"/>
      <c r="C64" s="39"/>
      <c r="D64" s="39"/>
      <c r="E64" s="39"/>
      <c r="F64" s="39"/>
      <c r="G64" s="39"/>
      <c r="H64" s="39"/>
      <c r="I64" s="39"/>
      <c r="J64" s="76"/>
    </row>
    <row r="65" spans="1:10" x14ac:dyDescent="0.25">
      <c r="A65" s="75"/>
      <c r="B65" s="39"/>
      <c r="C65" s="39"/>
      <c r="D65" s="39"/>
      <c r="E65" s="39"/>
      <c r="F65" s="39"/>
      <c r="G65" s="39"/>
      <c r="H65" s="39"/>
      <c r="I65" s="39"/>
      <c r="J65" s="76"/>
    </row>
    <row r="66" spans="1:10" x14ac:dyDescent="0.25">
      <c r="A66" s="75"/>
      <c r="B66" s="95" t="s">
        <v>34</v>
      </c>
      <c r="C66" s="96" t="s">
        <v>35</v>
      </c>
      <c r="D66" s="96"/>
      <c r="E66" s="96"/>
      <c r="F66" s="96"/>
      <c r="G66" s="97"/>
      <c r="H66" s="39"/>
      <c r="I66" s="39"/>
      <c r="J66" s="76"/>
    </row>
    <row r="67" spans="1:10" x14ac:dyDescent="0.25">
      <c r="A67" s="75"/>
      <c r="B67" s="39"/>
      <c r="C67" s="39"/>
      <c r="D67" s="39"/>
      <c r="E67" s="39"/>
      <c r="F67" s="39"/>
      <c r="G67" s="39"/>
      <c r="H67" s="39"/>
      <c r="I67" s="39"/>
      <c r="J67" s="76"/>
    </row>
    <row r="68" spans="1:10" x14ac:dyDescent="0.25">
      <c r="A68" s="99"/>
      <c r="B68" s="100"/>
      <c r="C68" s="100"/>
      <c r="D68" s="100"/>
      <c r="E68" s="100"/>
      <c r="F68" s="100"/>
      <c r="G68" s="100"/>
      <c r="H68" s="100"/>
      <c r="I68" s="100"/>
      <c r="J68" s="101"/>
    </row>
    <row r="71" spans="1:10" x14ac:dyDescent="0.25">
      <c r="B71" s="37" t="s">
        <v>47</v>
      </c>
    </row>
    <row r="72" spans="1:10" x14ac:dyDescent="0.25">
      <c r="B72" s="71" t="s">
        <v>15</v>
      </c>
      <c r="C72" s="102"/>
    </row>
    <row r="73" spans="1:10" x14ac:dyDescent="0.25">
      <c r="B73" s="72" t="s">
        <v>48</v>
      </c>
      <c r="C73" s="103"/>
    </row>
    <row r="74" spans="1:10" x14ac:dyDescent="0.25">
      <c r="C74" s="104"/>
    </row>
    <row r="75" spans="1:10" x14ac:dyDescent="0.25">
      <c r="B75" s="38" t="s">
        <v>36</v>
      </c>
      <c r="C75" s="104"/>
    </row>
    <row r="76" spans="1:10" x14ac:dyDescent="0.25">
      <c r="C76" s="104"/>
    </row>
    <row r="77" spans="1:10" x14ac:dyDescent="0.25">
      <c r="B77" s="89" t="s">
        <v>43</v>
      </c>
      <c r="C77" s="90"/>
      <c r="D77" s="90"/>
      <c r="E77" s="90"/>
      <c r="F77" s="91"/>
    </row>
    <row r="78" spans="1:10" x14ac:dyDescent="0.25">
      <c r="B78" s="23" t="s">
        <v>51</v>
      </c>
      <c r="F78" s="28"/>
    </row>
    <row r="79" spans="1:10" x14ac:dyDescent="0.25">
      <c r="B79" s="23" t="s">
        <v>52</v>
      </c>
      <c r="F79" s="28"/>
    </row>
    <row r="80" spans="1:10" x14ac:dyDescent="0.25">
      <c r="B80" s="92"/>
      <c r="C80" s="93"/>
      <c r="D80" s="93"/>
      <c r="E80" s="93"/>
      <c r="F80" s="94"/>
    </row>
    <row r="82" spans="2:2" x14ac:dyDescent="0.25">
      <c r="B82" s="27" t="s">
        <v>53</v>
      </c>
    </row>
  </sheetData>
  <mergeCells count="3">
    <mergeCell ref="B25:B26"/>
    <mergeCell ref="B28:B29"/>
    <mergeCell ref="B2:F2"/>
  </mergeCells>
  <pageMargins left="0.75" right="0.75" top="1" bottom="1" header="0.5" footer="0.5"/>
  <pageSetup orientation="portrait" horizontalDpi="4294967292" verticalDpi="4294967292" r:id="rId1"/>
  <legacy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19688C96-ED21-438E-9591-2474ACD69EEF}">
          <xm:f>#REF!</xm:f>
        </x15:webExtension>
        <x15:webExtension appRef="{AEF9D848-D32D-4DF0-996A-137CC4DD57BA}">
          <xm:f>#REF!</xm:f>
        </x15:webExtension>
        <x15:webExtension appRef="{00FA179C-4AA5-44B1-8AB0-3D4EBFD5C02A}">
          <xm:f>#REF!</xm:f>
        </x15:webExtension>
        <x15:webExtension appRef="{7796942C-3A63-4721-9818-0126AAEE1F71}">
          <xm:f>#REF!</xm:f>
        </x15:webExtension>
      </x15:webExtens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9"/>
  <sheetViews>
    <sheetView tabSelected="1" zoomScale="85" zoomScaleNormal="85" workbookViewId="0">
      <selection activeCell="G19" sqref="G19"/>
    </sheetView>
  </sheetViews>
  <sheetFormatPr defaultColWidth="11" defaultRowHeight="15.75" x14ac:dyDescent="0.25"/>
  <cols>
    <col min="1" max="1" width="6.875" style="27" customWidth="1"/>
    <col min="2" max="2" width="44.875" style="27" customWidth="1"/>
    <col min="3" max="3" width="20.5" style="27" customWidth="1"/>
    <col min="4" max="4" width="23.5" style="27" customWidth="1"/>
    <col min="5" max="5" width="23.25" style="27" customWidth="1"/>
    <col min="6" max="6" width="24.125" style="27" customWidth="1"/>
    <col min="7" max="7" width="37.625" style="27" customWidth="1"/>
    <col min="8" max="16384" width="11" style="27"/>
  </cols>
  <sheetData>
    <row r="2" spans="1:7" ht="21" x14ac:dyDescent="0.35">
      <c r="B2" s="110" t="s">
        <v>63</v>
      </c>
      <c r="C2" s="110"/>
      <c r="D2" s="110"/>
      <c r="E2" s="110"/>
      <c r="F2" s="110"/>
    </row>
    <row r="3" spans="1:7" ht="8.25" customHeight="1" x14ac:dyDescent="0.25">
      <c r="A3" s="36"/>
      <c r="B3" s="36"/>
      <c r="C3" s="36"/>
      <c r="D3" s="36"/>
      <c r="E3" s="36"/>
      <c r="F3" s="36"/>
      <c r="G3" s="36"/>
    </row>
    <row r="4" spans="1:7" x14ac:dyDescent="0.25">
      <c r="A4" s="39"/>
      <c r="B4" s="39"/>
      <c r="C4" s="22" t="s">
        <v>56</v>
      </c>
      <c r="D4" s="17" t="s">
        <v>58</v>
      </c>
      <c r="E4" s="18" t="s">
        <v>62</v>
      </c>
      <c r="F4" s="39"/>
      <c r="G4" s="39"/>
    </row>
    <row r="5" spans="1:7" x14ac:dyDescent="0.25">
      <c r="A5" s="39"/>
      <c r="B5" s="39"/>
      <c r="C5" s="19" t="s">
        <v>57</v>
      </c>
      <c r="D5" s="20" t="s">
        <v>59</v>
      </c>
      <c r="E5" s="21" t="s">
        <v>61</v>
      </c>
      <c r="F5" s="39"/>
      <c r="G5" s="39"/>
    </row>
    <row r="6" spans="1:7" ht="6.75" customHeight="1" x14ac:dyDescent="0.25">
      <c r="A6" s="36"/>
      <c r="B6" s="36"/>
      <c r="C6" s="36"/>
      <c r="D6" s="36"/>
      <c r="E6" s="36"/>
      <c r="F6" s="36"/>
      <c r="G6" s="36"/>
    </row>
    <row r="7" spans="1:7" x14ac:dyDescent="0.25">
      <c r="A7" s="36"/>
      <c r="B7" s="36"/>
      <c r="C7" s="73" t="s">
        <v>44</v>
      </c>
      <c r="D7" s="37" t="s">
        <v>45</v>
      </c>
      <c r="E7" s="37" t="s">
        <v>46</v>
      </c>
      <c r="F7" s="74" t="s">
        <v>46</v>
      </c>
      <c r="G7" s="36"/>
    </row>
    <row r="8" spans="1:7" x14ac:dyDescent="0.25">
      <c r="A8" s="36"/>
      <c r="B8" s="1" t="s">
        <v>37</v>
      </c>
      <c r="C8" s="15" t="s">
        <v>1</v>
      </c>
      <c r="D8" s="15" t="s">
        <v>2</v>
      </c>
      <c r="E8" s="15" t="s">
        <v>3</v>
      </c>
      <c r="F8" s="16" t="s">
        <v>49</v>
      </c>
      <c r="G8" s="36"/>
    </row>
    <row r="9" spans="1:7" x14ac:dyDescent="0.25">
      <c r="A9" s="36"/>
      <c r="B9" s="6" t="s">
        <v>4</v>
      </c>
      <c r="C9"/>
      <c r="D9"/>
      <c r="E9"/>
      <c r="F9" s="7"/>
      <c r="G9" s="36"/>
    </row>
    <row r="10" spans="1:7" x14ac:dyDescent="0.25">
      <c r="A10" s="36"/>
      <c r="B10" s="8" t="s">
        <v>38</v>
      </c>
      <c r="C10" s="3">
        <f>F26</f>
        <v>16345.945945945947</v>
      </c>
      <c r="D10" s="3">
        <f>F26</f>
        <v>16345.945945945947</v>
      </c>
      <c r="E10" s="3">
        <f>F26</f>
        <v>16345.945945945947</v>
      </c>
      <c r="F10" s="9">
        <f>F26</f>
        <v>16345.945945945947</v>
      </c>
      <c r="G10" s="36"/>
    </row>
    <row r="11" spans="1:7" x14ac:dyDescent="0.25">
      <c r="A11" s="36"/>
      <c r="B11" s="6" t="s">
        <v>6</v>
      </c>
      <c r="C11"/>
      <c r="D11"/>
      <c r="E11"/>
      <c r="F11" s="7"/>
      <c r="G11" s="36"/>
    </row>
    <row r="12" spans="1:7" x14ac:dyDescent="0.25">
      <c r="A12" s="36"/>
      <c r="B12" s="8" t="s">
        <v>39</v>
      </c>
      <c r="C12" s="3">
        <f>F26</f>
        <v>16345.945945945947</v>
      </c>
      <c r="D12" s="2">
        <f>F29</f>
        <v>39219.21024</v>
      </c>
      <c r="E12" s="2">
        <f>F29</f>
        <v>39219.21024</v>
      </c>
      <c r="F12" s="10">
        <f>F29</f>
        <v>39219.21024</v>
      </c>
      <c r="G12" s="36"/>
    </row>
    <row r="13" spans="1:7" x14ac:dyDescent="0.25">
      <c r="A13" s="36"/>
      <c r="B13" s="6" t="s">
        <v>40</v>
      </c>
      <c r="C13" s="4">
        <f>C12-C10</f>
        <v>0</v>
      </c>
      <c r="D13" s="4">
        <f>D12-D10</f>
        <v>22873.264294054054</v>
      </c>
      <c r="E13" s="4">
        <f>E12-E10</f>
        <v>22873.264294054054</v>
      </c>
      <c r="F13" s="11">
        <f>F12-F10</f>
        <v>22873.264294054054</v>
      </c>
      <c r="G13" s="36"/>
    </row>
    <row r="14" spans="1:7" x14ac:dyDescent="0.25">
      <c r="A14" s="36"/>
      <c r="B14" s="23"/>
      <c r="C14" s="24"/>
      <c r="D14" s="25"/>
      <c r="E14" s="25"/>
      <c r="F14" s="26"/>
      <c r="G14" s="36"/>
    </row>
    <row r="15" spans="1:7" x14ac:dyDescent="0.25">
      <c r="A15" s="36"/>
      <c r="B15" s="6" t="s">
        <v>41</v>
      </c>
      <c r="F15" s="28"/>
      <c r="G15" s="36"/>
    </row>
    <row r="16" spans="1:7" x14ac:dyDescent="0.25">
      <c r="A16" s="36"/>
      <c r="B16" s="32" t="s">
        <v>42</v>
      </c>
      <c r="C16" s="35">
        <v>0</v>
      </c>
      <c r="D16" s="33">
        <f>E32/$C$38</f>
        <v>5000</v>
      </c>
      <c r="E16" s="33">
        <f>E32/C$38</f>
        <v>5000</v>
      </c>
      <c r="F16" s="34">
        <f>E32/C38</f>
        <v>5000</v>
      </c>
      <c r="G16" s="36"/>
    </row>
    <row r="17" spans="1:7" x14ac:dyDescent="0.25">
      <c r="A17" s="36"/>
      <c r="B17" s="8" t="s">
        <v>11</v>
      </c>
      <c r="C17" s="12">
        <v>0</v>
      </c>
      <c r="D17" s="12">
        <v>0</v>
      </c>
      <c r="E17" s="12">
        <f>F32</f>
        <v>4800</v>
      </c>
      <c r="F17" s="13">
        <f>F32</f>
        <v>4800</v>
      </c>
      <c r="G17" s="36"/>
    </row>
    <row r="18" spans="1:7" x14ac:dyDescent="0.25">
      <c r="A18" s="36"/>
      <c r="B18" s="8" t="s">
        <v>12</v>
      </c>
      <c r="C18" s="12">
        <v>0</v>
      </c>
      <c r="D18" s="12">
        <f>C35</f>
        <v>3000</v>
      </c>
      <c r="E18" s="12">
        <f>C35</f>
        <v>3000</v>
      </c>
      <c r="F18" s="13">
        <f>C35</f>
        <v>3000</v>
      </c>
      <c r="G18" s="36"/>
    </row>
    <row r="19" spans="1:7" x14ac:dyDescent="0.25">
      <c r="A19" s="36"/>
      <c r="B19" s="8" t="s">
        <v>88</v>
      </c>
      <c r="C19" s="12">
        <v>0</v>
      </c>
      <c r="D19" s="12">
        <f>F35</f>
        <v>7052.8</v>
      </c>
      <c r="E19" s="12">
        <f>F35</f>
        <v>7052.8</v>
      </c>
      <c r="F19" s="13">
        <f>F35</f>
        <v>7052.8</v>
      </c>
      <c r="G19" s="36"/>
    </row>
    <row r="20" spans="1:7" x14ac:dyDescent="0.25">
      <c r="A20" s="36"/>
      <c r="B20" s="8" t="s">
        <v>13</v>
      </c>
      <c r="C20" s="5">
        <v>0</v>
      </c>
      <c r="D20" s="5">
        <f>SUM(D16:D19)</f>
        <v>15052.8</v>
      </c>
      <c r="E20" s="5">
        <f>SUM(E16:E19)</f>
        <v>19852.8</v>
      </c>
      <c r="F20" s="14">
        <f>SUM(F16:F19)</f>
        <v>19852.8</v>
      </c>
      <c r="G20" s="36"/>
    </row>
    <row r="21" spans="1:7" x14ac:dyDescent="0.25">
      <c r="A21" s="36"/>
      <c r="B21" s="8"/>
      <c r="F21" s="28"/>
      <c r="G21" s="36"/>
    </row>
    <row r="22" spans="1:7" x14ac:dyDescent="0.25">
      <c r="A22" s="36"/>
      <c r="B22" s="29" t="s">
        <v>87</v>
      </c>
      <c r="C22" s="30">
        <f>C13+C20</f>
        <v>0</v>
      </c>
      <c r="D22" s="30">
        <f>D13-D20</f>
        <v>7820.4642940540543</v>
      </c>
      <c r="E22" s="30">
        <f>E13-E20</f>
        <v>3020.4642940540543</v>
      </c>
      <c r="F22" s="31">
        <f>F13-F20</f>
        <v>3020.4642940540543</v>
      </c>
      <c r="G22" s="36"/>
    </row>
    <row r="23" spans="1:7" x14ac:dyDescent="0.25">
      <c r="A23" s="36"/>
      <c r="B23" s="36"/>
      <c r="C23" s="36"/>
      <c r="D23" s="36"/>
      <c r="E23" s="36"/>
      <c r="F23" s="36"/>
      <c r="G23" s="36"/>
    </row>
    <row r="24" spans="1:7" x14ac:dyDescent="0.25">
      <c r="A24" s="36"/>
      <c r="B24" s="37" t="s">
        <v>66</v>
      </c>
      <c r="C24" s="36"/>
      <c r="D24" s="36"/>
      <c r="E24" s="36"/>
      <c r="F24" s="36"/>
      <c r="G24" s="36"/>
    </row>
    <row r="25" spans="1:7" x14ac:dyDescent="0.25">
      <c r="A25" s="36"/>
      <c r="B25" s="107" t="s">
        <v>67</v>
      </c>
      <c r="C25" s="38" t="s">
        <v>14</v>
      </c>
      <c r="D25" s="38" t="s">
        <v>75</v>
      </c>
      <c r="E25" s="38" t="s">
        <v>76</v>
      </c>
      <c r="F25" s="38" t="s">
        <v>83</v>
      </c>
      <c r="G25" s="39"/>
    </row>
    <row r="26" spans="1:7" x14ac:dyDescent="0.25">
      <c r="A26" s="36"/>
      <c r="B26" s="108"/>
      <c r="C26" s="40">
        <v>1400</v>
      </c>
      <c r="D26" s="41">
        <f>36/37</f>
        <v>0.97297297297297303</v>
      </c>
      <c r="E26" s="42">
        <f>D26*C26</f>
        <v>1362.1621621621623</v>
      </c>
      <c r="F26" s="43">
        <f>E26*12</f>
        <v>16345.945945945947</v>
      </c>
      <c r="G26" s="39"/>
    </row>
    <row r="27" spans="1:7" x14ac:dyDescent="0.25">
      <c r="A27" s="36"/>
      <c r="B27" s="39"/>
      <c r="C27" s="36"/>
      <c r="D27" s="44"/>
      <c r="E27" s="36"/>
      <c r="F27" s="36"/>
      <c r="G27" s="39"/>
    </row>
    <row r="28" spans="1:7" x14ac:dyDescent="0.25">
      <c r="A28" s="36"/>
      <c r="B28" s="107" t="s">
        <v>68</v>
      </c>
      <c r="C28" s="38" t="s">
        <v>65</v>
      </c>
      <c r="D28" s="38" t="s">
        <v>75</v>
      </c>
      <c r="E28" s="38" t="s">
        <v>77</v>
      </c>
      <c r="F28" s="38" t="s">
        <v>83</v>
      </c>
      <c r="G28" s="45"/>
    </row>
    <row r="29" spans="1:7" x14ac:dyDescent="0.25">
      <c r="A29" s="36"/>
      <c r="B29" s="108"/>
      <c r="C29" s="46">
        <v>331</v>
      </c>
      <c r="D29" s="47">
        <v>0.46400000000000002</v>
      </c>
      <c r="E29" s="48">
        <f>D29*C32*C29*(1-D32)</f>
        <v>3268.2675199999999</v>
      </c>
      <c r="F29" s="49">
        <f>E29*12</f>
        <v>39219.21024</v>
      </c>
      <c r="G29" s="45"/>
    </row>
    <row r="30" spans="1:7" x14ac:dyDescent="0.25">
      <c r="A30" s="36"/>
      <c r="B30" s="36"/>
      <c r="C30" s="50"/>
      <c r="D30" s="51"/>
      <c r="E30" s="50"/>
      <c r="F30" s="50"/>
      <c r="G30" s="39"/>
    </row>
    <row r="31" spans="1:7" x14ac:dyDescent="0.25">
      <c r="A31" s="36"/>
      <c r="B31" s="38" t="s">
        <v>84</v>
      </c>
      <c r="C31" s="52" t="s">
        <v>81</v>
      </c>
      <c r="D31" s="53" t="s">
        <v>82</v>
      </c>
      <c r="E31" s="53" t="s">
        <v>78</v>
      </c>
      <c r="F31" s="52" t="s">
        <v>79</v>
      </c>
      <c r="G31" s="50"/>
    </row>
    <row r="32" spans="1:7" x14ac:dyDescent="0.25">
      <c r="A32" s="36"/>
      <c r="B32" s="54">
        <f>E32/5</f>
        <v>5000</v>
      </c>
      <c r="C32" s="55">
        <v>30.4</v>
      </c>
      <c r="D32" s="56">
        <v>0.3</v>
      </c>
      <c r="E32" s="57">
        <v>25000</v>
      </c>
      <c r="F32" s="58">
        <v>4800</v>
      </c>
      <c r="G32" s="45"/>
    </row>
    <row r="33" spans="1:7" x14ac:dyDescent="0.25">
      <c r="A33" s="36"/>
      <c r="B33" s="59" t="s">
        <v>85</v>
      </c>
      <c r="C33" s="50"/>
      <c r="D33" s="51"/>
      <c r="E33" s="50"/>
      <c r="F33" s="50"/>
      <c r="G33" s="45"/>
    </row>
    <row r="34" spans="1:7" x14ac:dyDescent="0.25">
      <c r="A34" s="36"/>
      <c r="B34" s="59" t="s">
        <v>55</v>
      </c>
      <c r="C34" s="52" t="s">
        <v>80</v>
      </c>
      <c r="D34" s="53" t="s">
        <v>73</v>
      </c>
      <c r="E34" s="53" t="s">
        <v>74</v>
      </c>
      <c r="F34" s="60" t="s">
        <v>16</v>
      </c>
      <c r="G34" s="45"/>
    </row>
    <row r="35" spans="1:7" x14ac:dyDescent="0.25">
      <c r="A35" s="36"/>
      <c r="B35" s="61" t="s">
        <v>69</v>
      </c>
      <c r="C35" s="62">
        <v>3000</v>
      </c>
      <c r="D35" s="63">
        <v>125</v>
      </c>
      <c r="E35" s="64">
        <f>D29*C32*12/D38</f>
        <v>56.422400000000003</v>
      </c>
      <c r="F35" s="65">
        <f>D35*E35</f>
        <v>7052.8</v>
      </c>
      <c r="G35" s="45"/>
    </row>
    <row r="36" spans="1:7" x14ac:dyDescent="0.25">
      <c r="A36" s="36"/>
      <c r="B36" s="66" t="s">
        <v>70</v>
      </c>
      <c r="C36" s="50"/>
      <c r="D36" s="51"/>
      <c r="E36" s="50"/>
      <c r="F36" s="50"/>
      <c r="G36" s="45"/>
    </row>
    <row r="37" spans="1:7" x14ac:dyDescent="0.25">
      <c r="A37" s="36"/>
      <c r="B37" s="67" t="s">
        <v>72</v>
      </c>
      <c r="C37" s="38" t="s">
        <v>50</v>
      </c>
      <c r="D37" s="38" t="s">
        <v>64</v>
      </c>
      <c r="E37" s="50"/>
      <c r="F37" s="50"/>
      <c r="G37" s="45"/>
    </row>
    <row r="38" spans="1:7" x14ac:dyDescent="0.25">
      <c r="A38" s="36"/>
      <c r="B38" s="68" t="s">
        <v>71</v>
      </c>
      <c r="C38" s="69">
        <v>5</v>
      </c>
      <c r="D38" s="69">
        <v>3</v>
      </c>
      <c r="E38" s="50"/>
      <c r="F38" s="50"/>
      <c r="G38" s="45"/>
    </row>
    <row r="39" spans="1:7" x14ac:dyDescent="0.25">
      <c r="A39" s="36"/>
      <c r="B39" s="68"/>
      <c r="C39" s="68"/>
      <c r="D39" s="68"/>
      <c r="E39" s="50"/>
      <c r="F39" s="50"/>
      <c r="G39" s="45"/>
    </row>
    <row r="40" spans="1:7" x14ac:dyDescent="0.25">
      <c r="A40" s="36"/>
      <c r="B40" s="70" t="s">
        <v>53</v>
      </c>
      <c r="C40" s="68"/>
      <c r="D40" s="68"/>
      <c r="E40" s="50"/>
      <c r="F40" s="50"/>
      <c r="G40" s="45"/>
    </row>
    <row r="41" spans="1:7" x14ac:dyDescent="0.25">
      <c r="A41" s="36"/>
      <c r="B41" s="68"/>
      <c r="C41" s="68"/>
      <c r="D41" s="68"/>
      <c r="E41" s="50"/>
      <c r="F41" s="50"/>
      <c r="G41" s="45"/>
    </row>
    <row r="42" spans="1:7" ht="97.5" customHeight="1" x14ac:dyDescent="0.25">
      <c r="A42" s="36"/>
      <c r="B42" s="36"/>
      <c r="C42" s="36"/>
      <c r="D42" s="36"/>
      <c r="E42" s="36"/>
      <c r="F42" s="50"/>
      <c r="G42" s="45"/>
    </row>
    <row r="45" spans="1:7" x14ac:dyDescent="0.25">
      <c r="B45" s="37" t="s">
        <v>47</v>
      </c>
    </row>
    <row r="46" spans="1:7" x14ac:dyDescent="0.25">
      <c r="B46" s="71" t="s">
        <v>15</v>
      </c>
    </row>
    <row r="47" spans="1:7" x14ac:dyDescent="0.25">
      <c r="B47" s="72" t="s">
        <v>48</v>
      </c>
    </row>
    <row r="49" spans="2:2" x14ac:dyDescent="0.25">
      <c r="B49" s="27" t="s">
        <v>53</v>
      </c>
    </row>
  </sheetData>
  <mergeCells count="3">
    <mergeCell ref="B28:B29"/>
    <mergeCell ref="B25:B26"/>
    <mergeCell ref="B2:F2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Cash Flow</vt:lpstr>
      <vt:lpstr>Annual Profit</vt:lpstr>
    </vt:vector>
  </TitlesOfParts>
  <Manager/>
  <Company>Duke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Michael McGee</cp:lastModifiedBy>
  <cp:revision/>
  <dcterms:created xsi:type="dcterms:W3CDTF">2016-01-06T13:31:42Z</dcterms:created>
  <dcterms:modified xsi:type="dcterms:W3CDTF">2023-06-16T15:19:26Z</dcterms:modified>
  <cp:category/>
  <cp:contentStatus/>
</cp:coreProperties>
</file>