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Helter Intern\"/>
    </mc:Choice>
  </mc:AlternateContent>
  <xr:revisionPtr revIDLastSave="0" documentId="13_ncr:1_{40047F50-226E-426A-B61A-D7B4132813FE}" xr6:coauthVersionLast="47" xr6:coauthVersionMax="47" xr10:uidLastSave="{00000000-0000-0000-0000-000000000000}"/>
  <bookViews>
    <workbookView xWindow="-108" yWindow="-108" windowWidth="23256" windowHeight="12456" activeTab="1" xr2:uid="{57A48E8F-CD20-4CE8-96EA-588A2F339E6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E22" i="1"/>
  <c r="F22" i="1"/>
  <c r="G22" i="1"/>
  <c r="H22" i="1"/>
  <c r="I22" i="1"/>
  <c r="J22" i="1"/>
  <c r="K22" i="1"/>
  <c r="E21" i="1"/>
  <c r="F21" i="1"/>
  <c r="G21" i="1"/>
  <c r="H21" i="1"/>
  <c r="I21" i="1"/>
  <c r="J21" i="1"/>
  <c r="K21" i="1"/>
  <c r="E20" i="1"/>
  <c r="F20" i="1"/>
  <c r="G20" i="1"/>
  <c r="H20" i="1"/>
  <c r="I20" i="1"/>
  <c r="J20" i="1"/>
  <c r="K20" i="1"/>
  <c r="D34" i="2"/>
  <c r="E34" i="2"/>
  <c r="F34" i="2"/>
  <c r="C34" i="2"/>
  <c r="D50" i="3"/>
  <c r="E50" i="3"/>
  <c r="D49" i="3"/>
  <c r="E49" i="3"/>
  <c r="D48" i="3"/>
  <c r="E48" i="3"/>
  <c r="C50" i="3"/>
  <c r="C49" i="3"/>
  <c r="C48" i="3"/>
  <c r="D46" i="3"/>
  <c r="E46" i="3"/>
  <c r="D45" i="3"/>
  <c r="E45" i="3"/>
  <c r="D44" i="3"/>
  <c r="E44" i="3"/>
  <c r="C46" i="3"/>
  <c r="C45" i="3"/>
  <c r="C44" i="3"/>
  <c r="R36" i="2"/>
  <c r="Q36" i="2"/>
  <c r="P36" i="2"/>
  <c r="O36" i="2"/>
  <c r="R35" i="2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R31" i="2"/>
  <c r="Q31" i="2"/>
  <c r="P31" i="2"/>
  <c r="O31" i="2"/>
  <c r="D41" i="3"/>
  <c r="E41" i="3"/>
  <c r="L41" i="3"/>
  <c r="M41" i="3"/>
  <c r="N41" i="3"/>
  <c r="C41" i="3"/>
  <c r="C24" i="2"/>
  <c r="M40" i="3"/>
  <c r="N40" i="3"/>
  <c r="M39" i="3"/>
  <c r="N39" i="3"/>
  <c r="M34" i="3"/>
  <c r="N34" i="3"/>
  <c r="M29" i="3"/>
  <c r="N29" i="3"/>
  <c r="L40" i="3"/>
  <c r="L39" i="3"/>
  <c r="L34" i="3"/>
  <c r="L29" i="3"/>
  <c r="D39" i="3"/>
  <c r="E39" i="3"/>
  <c r="D34" i="3"/>
  <c r="E34" i="3"/>
  <c r="D29" i="3"/>
  <c r="D40" i="3" s="1"/>
  <c r="E29" i="3"/>
  <c r="C39" i="3"/>
  <c r="C34" i="3"/>
  <c r="C29" i="3"/>
  <c r="O40" i="3"/>
  <c r="F40" i="3"/>
  <c r="F36" i="2"/>
  <c r="E36" i="2"/>
  <c r="D36" i="2"/>
  <c r="D35" i="2"/>
  <c r="E35" i="2"/>
  <c r="F35" i="2"/>
  <c r="C36" i="2"/>
  <c r="C35" i="2"/>
  <c r="D33" i="2"/>
  <c r="E33" i="2"/>
  <c r="F33" i="2"/>
  <c r="D32" i="2"/>
  <c r="E32" i="2"/>
  <c r="F32" i="2"/>
  <c r="D31" i="2"/>
  <c r="E31" i="2"/>
  <c r="F31" i="2"/>
  <c r="C33" i="2"/>
  <c r="C32" i="2"/>
  <c r="C31" i="2"/>
  <c r="D29" i="2"/>
  <c r="E29" i="2"/>
  <c r="F29" i="2"/>
  <c r="G29" i="2"/>
  <c r="D28" i="2"/>
  <c r="E28" i="2"/>
  <c r="F28" i="2"/>
  <c r="G28" i="2"/>
  <c r="D27" i="2"/>
  <c r="E27" i="2"/>
  <c r="F27" i="2"/>
  <c r="G27" i="2"/>
  <c r="C29" i="2"/>
  <c r="C28" i="2"/>
  <c r="C27" i="2"/>
  <c r="R22" i="2"/>
  <c r="Q22" i="2"/>
  <c r="P22" i="2"/>
  <c r="O22" i="2"/>
  <c r="N22" i="2"/>
  <c r="R17" i="2"/>
  <c r="R23" i="2" s="1"/>
  <c r="Q17" i="2"/>
  <c r="P17" i="2"/>
  <c r="O17" i="2"/>
  <c r="N17" i="2"/>
  <c r="R12" i="2"/>
  <c r="R24" i="2" s="1"/>
  <c r="Q12" i="2"/>
  <c r="Q24" i="2" s="1"/>
  <c r="P12" i="2"/>
  <c r="O12" i="2"/>
  <c r="N12" i="2"/>
  <c r="D22" i="2"/>
  <c r="E22" i="2"/>
  <c r="F22" i="2"/>
  <c r="G22" i="2"/>
  <c r="C22" i="2"/>
  <c r="D17" i="2"/>
  <c r="E17" i="2"/>
  <c r="F17" i="2"/>
  <c r="G17" i="2"/>
  <c r="G23" i="2" s="1"/>
  <c r="C17" i="2"/>
  <c r="D12" i="2"/>
  <c r="D23" i="2" s="1"/>
  <c r="E12" i="2"/>
  <c r="F12" i="2"/>
  <c r="G12" i="2"/>
  <c r="G24" i="2" s="1"/>
  <c r="C12" i="2"/>
  <c r="C23" i="2" s="1"/>
  <c r="C23" i="1"/>
  <c r="D23" i="1"/>
  <c r="B23" i="1"/>
  <c r="C22" i="1"/>
  <c r="D22" i="1"/>
  <c r="B22" i="1"/>
  <c r="C21" i="1"/>
  <c r="D21" i="1"/>
  <c r="B21" i="1"/>
  <c r="C20" i="1"/>
  <c r="D20" i="1"/>
  <c r="B20" i="1"/>
  <c r="L19" i="3"/>
  <c r="M19" i="3"/>
  <c r="N19" i="3"/>
  <c r="O8" i="3"/>
  <c r="O9" i="3"/>
  <c r="O10" i="3"/>
  <c r="O11" i="3"/>
  <c r="O12" i="3"/>
  <c r="O13" i="3"/>
  <c r="O14" i="3"/>
  <c r="O15" i="3"/>
  <c r="O16" i="3"/>
  <c r="O17" i="3"/>
  <c r="O18" i="3"/>
  <c r="O7" i="3"/>
  <c r="C19" i="3"/>
  <c r="D19" i="3"/>
  <c r="E19" i="3"/>
  <c r="F7" i="3"/>
  <c r="F8" i="3"/>
  <c r="F9" i="3"/>
  <c r="F10" i="3"/>
  <c r="F11" i="3"/>
  <c r="F12" i="3"/>
  <c r="F13" i="3"/>
  <c r="F14" i="3"/>
  <c r="F15" i="3"/>
  <c r="F16" i="3"/>
  <c r="F17" i="3"/>
  <c r="F18" i="3"/>
  <c r="S8" i="2"/>
  <c r="S9" i="2"/>
  <c r="S10" i="2"/>
  <c r="S11" i="2"/>
  <c r="S13" i="2"/>
  <c r="S14" i="2"/>
  <c r="S15" i="2"/>
  <c r="S16" i="2"/>
  <c r="S18" i="2"/>
  <c r="S19" i="2"/>
  <c r="S20" i="2"/>
  <c r="S21" i="2"/>
  <c r="H16" i="2"/>
  <c r="H8" i="2"/>
  <c r="H9" i="2"/>
  <c r="H10" i="2"/>
  <c r="H11" i="2"/>
  <c r="H13" i="2"/>
  <c r="H14" i="2"/>
  <c r="H15" i="2"/>
  <c r="H18" i="2"/>
  <c r="H19" i="2"/>
  <c r="H20" i="2"/>
  <c r="H21" i="2"/>
  <c r="J19" i="1"/>
  <c r="K19" i="1"/>
  <c r="I19" i="1"/>
  <c r="C19" i="1"/>
  <c r="D19" i="1"/>
  <c r="B19" i="1"/>
  <c r="L8" i="1"/>
  <c r="L19" i="1" s="1"/>
  <c r="L9" i="1"/>
  <c r="L10" i="1"/>
  <c r="L11" i="1"/>
  <c r="L12" i="1"/>
  <c r="L13" i="1"/>
  <c r="L14" i="1"/>
  <c r="L15" i="1"/>
  <c r="L16" i="1"/>
  <c r="L17" i="1"/>
  <c r="L18" i="1"/>
  <c r="L7" i="1"/>
  <c r="E8" i="1"/>
  <c r="E9" i="1"/>
  <c r="E10" i="1"/>
  <c r="E11" i="1"/>
  <c r="E12" i="1"/>
  <c r="E13" i="1"/>
  <c r="E14" i="1"/>
  <c r="E15" i="1"/>
  <c r="E16" i="1"/>
  <c r="E17" i="1"/>
  <c r="E18" i="1"/>
  <c r="E7" i="1"/>
  <c r="D24" i="2" l="1"/>
  <c r="H23" i="2"/>
  <c r="Q23" i="2"/>
  <c r="N23" i="2"/>
  <c r="N24" i="2"/>
  <c r="F23" i="2"/>
  <c r="O23" i="2"/>
  <c r="S23" i="2"/>
  <c r="E23" i="2"/>
  <c r="P23" i="2"/>
  <c r="P24" i="2"/>
  <c r="O24" i="2"/>
  <c r="F24" i="2"/>
  <c r="E24" i="2"/>
  <c r="E40" i="3"/>
  <c r="C40" i="3"/>
  <c r="O19" i="3"/>
  <c r="F19" i="3"/>
  <c r="E19" i="1"/>
</calcChain>
</file>

<file path=xl/sharedStrings.xml><?xml version="1.0" encoding="utf-8"?>
<sst xmlns="http://schemas.openxmlformats.org/spreadsheetml/2006/main" count="215" uniqueCount="49">
  <si>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</si>
  <si>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</si>
  <si>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</si>
  <si>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</si>
  <si>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</si>
  <si>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</si>
  <si>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</si>
  <si>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</si>
  <si>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</si>
  <si>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</si>
  <si>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</si>
  <si>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</si>
  <si>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</si>
  <si>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</si>
  <si>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</si>
  <si>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2018</t>
  </si>
  <si>
    <t>Column1</t>
  </si>
  <si>
    <t>2019</t>
  </si>
  <si>
    <t>2020</t>
  </si>
  <si>
    <t>Grand Total</t>
  </si>
  <si>
    <t>1st</t>
  </si>
  <si>
    <t>2nd</t>
  </si>
  <si>
    <t>3rd</t>
  </si>
  <si>
    <t>4th</t>
  </si>
  <si>
    <t>Bracelet</t>
  </si>
  <si>
    <t>Accessory</t>
  </si>
  <si>
    <t>Ring</t>
  </si>
  <si>
    <t>Necklace</t>
  </si>
  <si>
    <t>Hair band</t>
  </si>
  <si>
    <t>Quarter</t>
  </si>
  <si>
    <t>Categories</t>
  </si>
  <si>
    <t>Japan</t>
  </si>
  <si>
    <t>UK</t>
  </si>
  <si>
    <t>USA</t>
  </si>
  <si>
    <t>Market</t>
  </si>
  <si>
    <t>Averages</t>
  </si>
  <si>
    <t>STD</t>
  </si>
  <si>
    <t>MAX</t>
  </si>
  <si>
    <t>MIN</t>
  </si>
  <si>
    <t>Sep</t>
  </si>
  <si>
    <t>June, 2020</t>
  </si>
  <si>
    <t>Oct</t>
  </si>
  <si>
    <t>Dec</t>
  </si>
  <si>
    <t>Oct, 2019</t>
  </si>
  <si>
    <t>RANGE</t>
  </si>
  <si>
    <t>Average</t>
  </si>
  <si>
    <t>-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</si>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</sst>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3" borderId="1" xfId="2" applyBorder="1"/>
    <xf numFmtId="0" fontId="2" fillId="2" borderId="1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1" xfId="2" applyBorder="1" applyAlignment="1"/>
    <xf numFmtId="0" fontId="2" fillId="3" borderId="3" xfId="2" applyBorder="1"/>
    <xf numFmtId="0" fontId="1" fillId="5" borderId="9" xfId="0" applyFont="1" applyFill="1" applyBorder="1"/>
    <xf numFmtId="0" fontId="1" fillId="5" borderId="8" xfId="0" applyFont="1" applyFill="1" applyBorder="1"/>
    <xf numFmtId="0" fontId="0" fillId="7" borderId="9" xfId="0" applyFont="1" applyFill="1" applyBorder="1"/>
    <xf numFmtId="0" fontId="0" fillId="7" borderId="8" xfId="0" applyFont="1" applyFill="1" applyBorder="1"/>
    <xf numFmtId="0" fontId="0" fillId="6" borderId="9" xfId="0" applyFont="1" applyFill="1" applyBorder="1"/>
    <xf numFmtId="0" fontId="0" fillId="6" borderId="8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2" fillId="3" borderId="1" xfId="2" applyBorder="1" applyAlignment="1">
      <alignment horizontal="center" vertical="center"/>
    </xf>
    <xf numFmtId="0" fontId="2" fillId="4" borderId="9" xfId="3" applyBorder="1"/>
    <xf numFmtId="0" fontId="2" fillId="4" borderId="8" xfId="3" applyBorder="1"/>
    <xf numFmtId="0" fontId="2" fillId="3" borderId="1" xfId="2" applyBorder="1" applyAlignment="1">
      <alignment vertical="center"/>
    </xf>
    <xf numFmtId="0" fontId="2" fillId="3" borderId="0" xfId="2"/>
    <xf numFmtId="0" fontId="2" fillId="4" borderId="0" xfId="3"/>
    <xf numFmtId="0" fontId="2" fillId="4" borderId="1" xfId="3" applyBorder="1"/>
    <xf numFmtId="0" fontId="2" fillId="8" borderId="1" xfId="0" applyFont="1" applyFill="1" applyBorder="1"/>
    <xf numFmtId="0" fontId="0" fillId="0" borderId="14" xfId="0" applyBorder="1"/>
    <xf numFmtId="0" fontId="1" fillId="5" borderId="12" xfId="0" applyFont="1" applyFill="1" applyBorder="1"/>
    <xf numFmtId="0" fontId="2" fillId="2" borderId="0" xfId="1"/>
    <xf numFmtId="0" fontId="2" fillId="3" borderId="13" xfId="2" applyBorder="1" applyAlignment="1">
      <alignment horizontal="center" vertical="center"/>
    </xf>
    <xf numFmtId="0" fontId="2" fillId="4" borderId="13" xfId="3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2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 vertical="center"/>
    </xf>
  </cellXfs>
  <cellStyles count="4">
    <cellStyle name="Accent1" xfId="1" builtinId="29"/>
    <cellStyle name="Accent2" xfId="2" builtinId="33"/>
    <cellStyle name="Accent6" xfId="3" builtinId="49"/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DACD06-643B-4B88-8E4D-53ABDC5F4804}" name="Table9" displayName="Table9" ref="A5:E19" totalsRowCount="1" headerRowDxfId="56">
  <autoFilter ref="A5:E18" xr:uid="{58DACD06-643B-4B88-8E4D-53ABDC5F480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2ADF67D-3825-4CF8-B96D-E5142332EA31}" name="Year" totalsRowLabel="Total"/>
    <tableColumn id="2" xr3:uid="{2A82591A-AE47-4511-85A4-3665ED34B3A8}" name="2018" totalsRowFunction="custom">
      <totalsRowFormula>SUM(B7:B18)</totalsRowFormula>
    </tableColumn>
    <tableColumn id="3" xr3:uid="{5640EAA9-8782-4F51-8508-E12C1E6A13B2}" name="2019" totalsRowFunction="custom">
      <totalsRowFormula>SUM(C7:C18)</totalsRowFormula>
    </tableColumn>
    <tableColumn id="4" xr3:uid="{6F3A04B5-BA2F-4F83-B746-38468F3098DB}" name="2020" totalsRowFunction="custom">
      <totalsRowFormula>SUM(D7:D18)</totalsRowFormula>
    </tableColumn>
    <tableColumn id="5" xr3:uid="{9BADFEE8-0EE5-44BD-8054-577831AEDA2C}" name="Total" totalsRowFunction="sum">
      <calculatedColumnFormula>B6+C6+D6</calculatedColumnFormula>
    </tableColumn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F10C96-EDD1-4507-8DC9-7BB34DBD9E02}" name="Table10" displayName="Table10" ref="H5:L19" totalsRowCount="1" headerRowDxfId="55">
  <autoFilter ref="H5:L18" xr:uid="{D1F10C96-EDD1-4507-8DC9-7BB34DBD9E0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9965784-D691-430A-9902-D2D1B2B714BC}" name="Year" totalsRowLabel="Total"/>
    <tableColumn id="2" xr3:uid="{A40A3716-F1F0-424C-A8A0-0C3207307005}" name="2018" totalsRowFunction="custom">
      <totalsRowFormula>SUM(I7:I18)</totalsRowFormula>
    </tableColumn>
    <tableColumn id="3" xr3:uid="{C1B156C9-959D-409C-BE82-BA98DA72A0F8}" name="2019" totalsRowFunction="custom">
      <totalsRowFormula>SUM(J7:J18)</totalsRowFormula>
    </tableColumn>
    <tableColumn id="4" xr3:uid="{00A131B9-A418-4C5B-9F9D-6115F4889215}" name="2020" totalsRowFunction="custom">
      <totalsRowFormula>SUM(K7:K18)</totalsRowFormula>
    </tableColumn>
    <tableColumn id="5" xr3:uid="{01CE2240-4E61-4761-B025-C9D05A328387}" name="Total" totalsRowFunction="sum">
      <calculatedColumnFormula>I6+J6+K6</calculatedColumnFormula>
    </tableColumn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9F976F-BACE-4DD9-9E58-3DB631454027}" name="Table13" displayName="Table13" ref="M7:S24" totalsRowCount="1" headerRowDxfId="54" headerRowBorderDxfId="53" tableBorderDxfId="52" totalsRowBorderDxfId="51">
  <autoFilter ref="M7:S23" xr:uid="{549F976F-BACE-4DD9-9E58-3DB6314540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1F51ABD-0B66-498A-9B6B-7F137A9D5A10}" name="Column1" totalsRowLabel="Average" dataDxfId="50" totalsRowDxfId="49"/>
    <tableColumn id="2" xr3:uid="{022B009E-381A-420D-BB21-A86CEE6B87D6}" name="Bracelet" totalsRowFunction="custom" dataDxfId="48" totalsRowDxfId="47">
      <totalsRowFormula>AVERAGE(N12,N17,N22)</totalsRowFormula>
    </tableColumn>
    <tableColumn id="3" xr3:uid="{0DE1A3F0-5AE1-46A8-8061-7038CBACEEF8}" name="Ring" totalsRowFunction="custom" dataDxfId="46" totalsRowDxfId="45">
      <totalsRowFormula>AVERAGE(O12,O17,O22)</totalsRowFormula>
    </tableColumn>
    <tableColumn id="4" xr3:uid="{E60B8996-E5D2-4198-B1B2-4C56C9B9E742}" name="Necklace" totalsRowFunction="custom" dataDxfId="44" totalsRowDxfId="43">
      <totalsRowFormula>AVERAGE(P12,P17,P22)</totalsRowFormula>
    </tableColumn>
    <tableColumn id="5" xr3:uid="{C3B3D79D-DC72-43B7-B9BC-13327EA19114}" name="Hair band" totalsRowFunction="custom" dataDxfId="42" totalsRowDxfId="41">
      <totalsRowFormula>AVERAGE(Q12,Q17,Q22)</totalsRowFormula>
    </tableColumn>
    <tableColumn id="6" xr3:uid="{0BEA7699-3F00-4A9D-85B2-88CF275B91B2}" name="Accessory" totalsRowFunction="custom" dataDxfId="40" totalsRowDxfId="39">
      <totalsRowFormula>AVERAGE(R12,R17,R22)</totalsRowFormula>
    </tableColumn>
    <tableColumn id="7" xr3:uid="{898397EB-2307-48B4-A45D-7D359AE67774}" name="Total" dataDxfId="38" totalsRowDxfId="37">
      <calculatedColumnFormula>SUBTOTAL(9,Table13[[#This Row],[Bracelet]:[Accessory]])</calculatedColumnFormula>
    </tableColumn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71AA4A-21F7-4C8E-9F5C-0651C9111BFF}" name="Table14" displayName="Table14" ref="B6:F19" totalsRowCount="1" headerRowDxfId="36" totalsRowDxfId="35">
  <autoFilter ref="B6:F18" xr:uid="{1571AA4A-21F7-4C8E-9F5C-0651C9111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8C0F5B-D71D-4A82-96D9-A040A07A75CB}" name="Column1" totalsRowLabel="Total" dataDxfId="34" totalsRowDxfId="33"/>
    <tableColumn id="2" xr3:uid="{60E0D0C2-D825-4C07-A1B6-A6C24390D2A5}" name="Japan" totalsRowFunction="sum" dataDxfId="32" totalsRowDxfId="31"/>
    <tableColumn id="3" xr3:uid="{665454D4-138C-449E-A17E-C39080AA5876}" name="UK" totalsRowFunction="sum" dataDxfId="30" totalsRowDxfId="29"/>
    <tableColumn id="4" xr3:uid="{610EF01E-9D55-49D1-98D8-4D0ECF3B8C5E}" name="USA" totalsRowFunction="sum" dataDxfId="28" totalsRowDxfId="27"/>
    <tableColumn id="5" xr3:uid="{C348BB17-8C29-4276-9040-961CF655CFE8}" name="Total" totalsRowFunction="custom" dataDxfId="26" totalsRowDxfId="25">
      <calculatedColumnFormula>SUBTOTAL(9,Table14[[#This Row],[Japan]:[USA]])</calculatedColumnFormula>
      <totalsRowFormula>SUM(Table14[Total])</totalsRowFormula>
    </tableColumn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5266B7D-8CB8-4AD3-8765-EF1A9C41ED6E}" name="Table15" displayName="Table15" ref="K6:O19" totalsRowCount="1" tableBorderDxfId="24">
  <autoFilter ref="K6:O18" xr:uid="{25266B7D-8CB8-4AD3-8765-EF1A9C41ED6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669709C-5EBA-4C0D-AE40-8079E7310409}" name="Column1" totalsRowLabel="Total"/>
    <tableColumn id="2" xr3:uid="{77C74142-BFEF-4BB8-8E3C-C7831674F2F0}" name="Japan" totalsRowFunction="sum"/>
    <tableColumn id="3" xr3:uid="{846E70FC-390D-410E-9BF9-5FCB09B06FB9}" name="UK" totalsRowFunction="sum"/>
    <tableColumn id="4" xr3:uid="{29D538BE-B62D-49D7-864B-72E503C490C0}" name="USA" totalsRowFunction="sum"/>
    <tableColumn id="5" xr3:uid="{673ACF56-0997-4484-9EAA-126E345E695F}" name="Total" totalsRowFunction="sum">
      <calculatedColumnFormula>L7+M7+N7</calculatedColumnFormula>
    </tableColumn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9764F-2D91-4EBB-BE2C-E8EEC5A6ECF1}" name="Table1" displayName="Table1" ref="B24:F40" totalsRowCount="1" headerRowDxfId="23" totalsRowDxfId="22">
  <autoFilter ref="B24:F39" xr:uid="{9DA9764F-2D91-4EBB-BE2C-E8EEC5A6EC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A977DCC-3676-4CCC-93E0-381A9EE9D5AA}" name="Column1" totalsRowLabel="Grand Total" dataDxfId="21" totalsRowDxfId="20"/>
    <tableColumn id="2" xr3:uid="{C1E70E76-7094-4E58-91E7-BE26D22B6E52}" name="Japan" totalsRowFunction="custom" dataDxfId="19" totalsRowDxfId="18">
      <totalsRowFormula>C29+C34+C39</totalsRowFormula>
    </tableColumn>
    <tableColumn id="3" xr3:uid="{F26C020D-77A9-4C06-A8C4-35C6E0147A4B}" name="UK" totalsRowFunction="custom" dataDxfId="17" totalsRowDxfId="16">
      <totalsRowFormula>D29+D34+D39</totalsRowFormula>
    </tableColumn>
    <tableColumn id="4" xr3:uid="{AC742078-E9E7-40E1-9326-B12D22188F03}" name="USA" totalsRowFunction="custom" dataDxfId="15" totalsRowDxfId="14">
      <totalsRowFormula>E29+E34+E39</totalsRowFormula>
    </tableColumn>
    <tableColumn id="5" xr3:uid="{F8289602-3A87-42FE-B7BF-B6BB13BB7729}" name="Total" totalsRowFunction="sum" dataDxfId="13" totalsRowDxfId="12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32AE2C-89AF-4A3A-8D80-4B6935E0C7CB}" name="Table2" displayName="Table2" ref="K24:O39" totalsRowCount="1" headerRowDxfId="11" totalsRowDxfId="10" totalsRowCellStyle="Accent6">
  <autoFilter ref="K24:O38" xr:uid="{1432AE2C-89AF-4A3A-8D80-4B6935E0C7C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DC6800A-FDC9-4DAE-97BB-09EA3FA4F227}" name="Column1" totalsRowLabel="Total" dataDxfId="9" totalsRowDxfId="8"/>
    <tableColumn id="2" xr3:uid="{CECD95A0-6E00-49E2-BF89-FFC83D46929E}" name="Japan" totalsRowFunction="custom" dataDxfId="7" totalsRowDxfId="6">
      <totalsRowFormula>SUM(L35:L38)</totalsRowFormula>
    </tableColumn>
    <tableColumn id="3" xr3:uid="{EED1A3A8-2565-4AEE-A525-DAF8CB01F79A}" name="UK" totalsRowFunction="custom" dataDxfId="5" totalsRowDxfId="4">
      <totalsRowFormula>SUM(M35:M38)</totalsRowFormula>
    </tableColumn>
    <tableColumn id="4" xr3:uid="{30F9BFA4-009A-48EA-8A4A-6CCCD8C8A46B}" name="USA" totalsRowFunction="custom" dataDxfId="3" totalsRowDxfId="2">
      <totalsRowFormula>SUM(N35:N38)</totalsRowFormula>
    </tableColumn>
    <tableColumn id="5" xr3:uid="{3EF15D0A-1839-4896-AD9A-41BCC245D57C}" name="Total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224C-8982-4C6A-A31D-4652E65B377C}">
  <dimension ref="A5:L26"/>
  <sheetViews>
    <sheetView topLeftCell="A2" workbookViewId="0">
      <selection activeCell="I20" sqref="I20:K21"/>
    </sheetView>
  </sheetViews>
  <sheetFormatPr defaultColWidth="11.77734375" defaultRowHeight="14.4" x14ac:dyDescent="0.3"/>
  <cols>
    <col min="2" max="2" width="12.109375" customWidth="1"/>
    <col min="3" max="3" width="12.77734375" customWidth="1"/>
    <col min="4" max="6" width="12" customWidth="1"/>
  </cols>
  <sheetData>
    <row r="5" spans="1:12" x14ac:dyDescent="0.3">
      <c r="A5" t="s">
        <v>0</v>
      </c>
      <c r="B5" s="2" t="s">
        <v>15</v>
      </c>
      <c r="C5" s="2" t="s">
        <v>17</v>
      </c>
      <c r="D5" s="2" t="s">
        <v>18</v>
      </c>
      <c r="E5" s="2" t="s">
        <v>14</v>
      </c>
      <c r="F5" s="2"/>
      <c r="G5" s="2"/>
      <c r="H5" t="s">
        <v>0</v>
      </c>
      <c r="I5" s="2" t="s">
        <v>15</v>
      </c>
      <c r="J5" s="2" t="s">
        <v>17</v>
      </c>
      <c r="K5" s="2" t="s">
        <v>18</v>
      </c>
      <c r="L5" t="s">
        <v>14</v>
      </c>
    </row>
    <row r="6" spans="1:12" x14ac:dyDescent="0.3">
      <c r="A6" t="s">
        <v>1</v>
      </c>
      <c r="H6" t="s">
        <v>1</v>
      </c>
    </row>
    <row r="7" spans="1:12" x14ac:dyDescent="0.3">
      <c r="A7" t="s">
        <v>2</v>
      </c>
      <c r="B7">
        <v>142361.44</v>
      </c>
      <c r="C7">
        <v>134524.85</v>
      </c>
      <c r="D7">
        <v>127199.99</v>
      </c>
      <c r="E7">
        <f>B7+C7+D7</f>
        <v>404086.28</v>
      </c>
      <c r="H7" t="s">
        <v>2</v>
      </c>
      <c r="I7">
        <v>175</v>
      </c>
      <c r="J7">
        <v>168</v>
      </c>
      <c r="K7">
        <v>161</v>
      </c>
      <c r="L7">
        <f>I7+J7+K7</f>
        <v>504</v>
      </c>
    </row>
    <row r="8" spans="1:12" x14ac:dyDescent="0.3">
      <c r="A8" t="s">
        <v>3</v>
      </c>
      <c r="B8">
        <v>147666.9</v>
      </c>
      <c r="C8">
        <v>147368.28</v>
      </c>
      <c r="D8">
        <v>146302.35</v>
      </c>
      <c r="E8">
        <f t="shared" ref="E8:E18" si="0">B8+C8+D8</f>
        <v>441337.53</v>
      </c>
      <c r="H8" t="s">
        <v>3</v>
      </c>
      <c r="I8">
        <v>190</v>
      </c>
      <c r="J8">
        <v>193</v>
      </c>
      <c r="K8">
        <v>175</v>
      </c>
      <c r="L8">
        <f t="shared" ref="L8:L18" si="1">I8+J8+K8</f>
        <v>558</v>
      </c>
    </row>
    <row r="9" spans="1:12" x14ac:dyDescent="0.3">
      <c r="A9" t="s">
        <v>4</v>
      </c>
      <c r="B9">
        <v>180837.14</v>
      </c>
      <c r="C9">
        <v>174668.5</v>
      </c>
      <c r="D9">
        <v>191837.55</v>
      </c>
      <c r="E9">
        <f t="shared" si="0"/>
        <v>547343.18999999994</v>
      </c>
      <c r="H9" t="s">
        <v>4</v>
      </c>
      <c r="I9">
        <v>212</v>
      </c>
      <c r="J9">
        <v>240</v>
      </c>
      <c r="K9">
        <v>240</v>
      </c>
      <c r="L9">
        <f t="shared" si="1"/>
        <v>692</v>
      </c>
    </row>
    <row r="10" spans="1:12" x14ac:dyDescent="0.3">
      <c r="A10" t="s">
        <v>5</v>
      </c>
      <c r="B10">
        <v>173459.94</v>
      </c>
      <c r="C10">
        <v>139317.63</v>
      </c>
      <c r="D10">
        <v>161261.19</v>
      </c>
      <c r="E10">
        <f t="shared" si="0"/>
        <v>474038.76</v>
      </c>
      <c r="H10" t="s">
        <v>5</v>
      </c>
      <c r="I10">
        <v>235</v>
      </c>
      <c r="J10">
        <v>161</v>
      </c>
      <c r="K10">
        <v>192</v>
      </c>
      <c r="L10">
        <f t="shared" si="1"/>
        <v>588</v>
      </c>
    </row>
    <row r="11" spans="1:12" x14ac:dyDescent="0.3">
      <c r="A11" t="s">
        <v>6</v>
      </c>
      <c r="B11">
        <v>175217.13</v>
      </c>
      <c r="C11">
        <v>171058.84</v>
      </c>
      <c r="D11">
        <v>294939.17</v>
      </c>
      <c r="E11">
        <f t="shared" si="0"/>
        <v>641215.1399999999</v>
      </c>
      <c r="H11" t="s">
        <v>6</v>
      </c>
      <c r="I11">
        <v>190</v>
      </c>
      <c r="J11">
        <v>189</v>
      </c>
      <c r="K11">
        <v>329</v>
      </c>
      <c r="L11">
        <f t="shared" si="1"/>
        <v>708</v>
      </c>
    </row>
    <row r="12" spans="1:12" x14ac:dyDescent="0.3">
      <c r="A12" t="s">
        <v>7</v>
      </c>
      <c r="B12">
        <v>218395.94</v>
      </c>
      <c r="C12">
        <v>197675.15</v>
      </c>
      <c r="D12">
        <v>296863.12</v>
      </c>
      <c r="E12">
        <f t="shared" si="0"/>
        <v>712934.21</v>
      </c>
      <c r="H12" t="s">
        <v>7</v>
      </c>
      <c r="I12">
        <v>239</v>
      </c>
      <c r="J12">
        <v>217</v>
      </c>
      <c r="K12">
        <v>362</v>
      </c>
      <c r="L12">
        <f t="shared" si="1"/>
        <v>818</v>
      </c>
    </row>
    <row r="13" spans="1:12" x14ac:dyDescent="0.3">
      <c r="A13" t="s">
        <v>8</v>
      </c>
      <c r="B13">
        <v>153640.75</v>
      </c>
      <c r="C13">
        <v>139843.78</v>
      </c>
      <c r="D13">
        <v>230264.27</v>
      </c>
      <c r="E13">
        <f t="shared" si="0"/>
        <v>523748.80000000005</v>
      </c>
      <c r="H13" t="s">
        <v>8</v>
      </c>
      <c r="I13">
        <v>179</v>
      </c>
      <c r="J13">
        <v>174</v>
      </c>
      <c r="K13">
        <v>258</v>
      </c>
      <c r="L13">
        <f t="shared" si="1"/>
        <v>611</v>
      </c>
    </row>
    <row r="14" spans="1:12" x14ac:dyDescent="0.3">
      <c r="A14" t="s">
        <v>9</v>
      </c>
      <c r="B14">
        <v>153129.72</v>
      </c>
      <c r="C14">
        <v>145706.68</v>
      </c>
      <c r="D14">
        <v>183316.17</v>
      </c>
      <c r="E14">
        <f t="shared" si="0"/>
        <v>482152.57000000007</v>
      </c>
      <c r="H14" t="s">
        <v>9</v>
      </c>
      <c r="I14">
        <v>184</v>
      </c>
      <c r="J14">
        <v>177</v>
      </c>
      <c r="K14">
        <v>230</v>
      </c>
      <c r="L14">
        <f t="shared" si="1"/>
        <v>591</v>
      </c>
    </row>
    <row r="15" spans="1:12" x14ac:dyDescent="0.3">
      <c r="A15" t="s">
        <v>10</v>
      </c>
      <c r="B15">
        <v>219548.69</v>
      </c>
      <c r="C15">
        <v>217025.22</v>
      </c>
      <c r="D15">
        <v>259287.49</v>
      </c>
      <c r="E15">
        <f t="shared" si="0"/>
        <v>695861.4</v>
      </c>
      <c r="H15" t="s">
        <v>10</v>
      </c>
      <c r="I15">
        <v>251</v>
      </c>
      <c r="J15">
        <v>289</v>
      </c>
      <c r="K15">
        <v>237</v>
      </c>
      <c r="L15">
        <f t="shared" si="1"/>
        <v>777</v>
      </c>
    </row>
    <row r="16" spans="1:12" x14ac:dyDescent="0.3">
      <c r="A16" t="s">
        <v>11</v>
      </c>
      <c r="B16">
        <v>91848.78</v>
      </c>
      <c r="C16">
        <v>64149.640000000007</v>
      </c>
      <c r="D16">
        <v>125180.51</v>
      </c>
      <c r="E16">
        <f t="shared" si="0"/>
        <v>281178.93</v>
      </c>
      <c r="H16" t="s">
        <v>11</v>
      </c>
      <c r="I16">
        <v>111</v>
      </c>
      <c r="J16">
        <v>85</v>
      </c>
      <c r="K16">
        <v>134</v>
      </c>
      <c r="L16">
        <f t="shared" si="1"/>
        <v>330</v>
      </c>
    </row>
    <row r="17" spans="1:12" x14ac:dyDescent="0.3">
      <c r="A17" t="s">
        <v>12</v>
      </c>
      <c r="B17">
        <v>98771.77</v>
      </c>
      <c r="C17">
        <v>110368</v>
      </c>
      <c r="D17">
        <v>138720</v>
      </c>
      <c r="E17">
        <f t="shared" si="0"/>
        <v>347859.77</v>
      </c>
      <c r="H17" t="s">
        <v>12</v>
      </c>
      <c r="I17">
        <v>123</v>
      </c>
      <c r="J17">
        <v>145</v>
      </c>
      <c r="K17">
        <v>151</v>
      </c>
      <c r="L17">
        <f t="shared" si="1"/>
        <v>419</v>
      </c>
    </row>
    <row r="18" spans="1:12" x14ac:dyDescent="0.3">
      <c r="A18" t="s">
        <v>13</v>
      </c>
      <c r="B18">
        <v>178127.35999999999</v>
      </c>
      <c r="C18">
        <v>152710.51999999999</v>
      </c>
      <c r="D18">
        <v>104254.33</v>
      </c>
      <c r="E18">
        <f t="shared" si="0"/>
        <v>435092.21</v>
      </c>
      <c r="H18" t="s">
        <v>13</v>
      </c>
      <c r="I18">
        <v>214</v>
      </c>
      <c r="J18">
        <v>209</v>
      </c>
      <c r="K18">
        <v>114</v>
      </c>
      <c r="L18">
        <f t="shared" si="1"/>
        <v>537</v>
      </c>
    </row>
    <row r="19" spans="1:12" x14ac:dyDescent="0.3">
      <c r="A19" t="s">
        <v>14</v>
      </c>
      <c r="B19">
        <f>SUM(B7:B18)</f>
        <v>1933005.56</v>
      </c>
      <c r="C19">
        <f t="shared" ref="C19:D19" si="2">SUM(C7:C18)</f>
        <v>1794417.0899999999</v>
      </c>
      <c r="D19">
        <f t="shared" si="2"/>
        <v>2259426.14</v>
      </c>
      <c r="E19">
        <f>SUBTOTAL(109,Table9[Total])</f>
        <v>5986848.79</v>
      </c>
      <c r="H19" t="s">
        <v>14</v>
      </c>
      <c r="I19">
        <f>SUM(I7:I18)</f>
        <v>2303</v>
      </c>
      <c r="J19">
        <f t="shared" ref="J19:K19" si="3">SUM(J7:J18)</f>
        <v>2247</v>
      </c>
      <c r="K19">
        <f t="shared" si="3"/>
        <v>2583</v>
      </c>
      <c r="L19">
        <f>SUBTOTAL(109,Table10[Total])</f>
        <v>7133</v>
      </c>
    </row>
    <row r="20" spans="1:12" x14ac:dyDescent="0.3">
      <c r="A20" t="s">
        <v>35</v>
      </c>
      <c r="B20">
        <f>AVERAGE(B7:B18)</f>
        <v>161083.79666666666</v>
      </c>
      <c r="C20">
        <f>AVERAGE(C7:C18)</f>
        <v>149534.75749999998</v>
      </c>
      <c r="D20">
        <f>AVERAGE(D7:D18)</f>
        <v>188285.51166666669</v>
      </c>
      <c r="E20">
        <f t="shared" ref="E20:K20" si="4">AVERAGE(E7:E18)</f>
        <v>498904.06583333336</v>
      </c>
      <c r="F20" t="e">
        <f t="shared" si="4"/>
        <v>#DIV/0!</v>
      </c>
      <c r="G20" t="e">
        <f t="shared" si="4"/>
        <v>#DIV/0!</v>
      </c>
      <c r="H20" t="e">
        <f t="shared" si="4"/>
        <v>#DIV/0!</v>
      </c>
      <c r="I20">
        <f t="shared" si="4"/>
        <v>191.91666666666666</v>
      </c>
      <c r="J20">
        <f t="shared" si="4"/>
        <v>187.25</v>
      </c>
      <c r="K20">
        <f t="shared" si="4"/>
        <v>215.25</v>
      </c>
    </row>
    <row r="21" spans="1:12" x14ac:dyDescent="0.3">
      <c r="A21" t="s">
        <v>36</v>
      </c>
      <c r="B21">
        <f>_xlfn.STDEV.S(B7:B18)</f>
        <v>39383.782333201736</v>
      </c>
      <c r="C21">
        <f>_xlfn.STDEV.S(C7:C18)</f>
        <v>39594.696125031602</v>
      </c>
      <c r="D21">
        <f>_xlfn.STDEV.S(D7:D18)</f>
        <v>67237.347397405771</v>
      </c>
      <c r="E21">
        <f t="shared" ref="E21:K21" si="5">_xlfn.STDEV.S(E7:E18)</f>
        <v>133249.91117776738</v>
      </c>
      <c r="F21" t="e">
        <f t="shared" si="5"/>
        <v>#DIV/0!</v>
      </c>
      <c r="G21" t="e">
        <f t="shared" si="5"/>
        <v>#DIV/0!</v>
      </c>
      <c r="H21" t="e">
        <f t="shared" si="5"/>
        <v>#DIV/0!</v>
      </c>
      <c r="I21">
        <f t="shared" si="5"/>
        <v>42.932205189394175</v>
      </c>
      <c r="J21">
        <f t="shared" si="5"/>
        <v>50.551728681888541</v>
      </c>
      <c r="K21">
        <f t="shared" si="5"/>
        <v>76.092198859493649</v>
      </c>
    </row>
    <row r="22" spans="1:12" x14ac:dyDescent="0.3">
      <c r="A22" t="s">
        <v>37</v>
      </c>
      <c r="B22">
        <f>MAX(B7:B18)</f>
        <v>219548.69</v>
      </c>
      <c r="C22">
        <f t="shared" ref="C22:K22" si="6">MAX(C7:C18)</f>
        <v>217025.22</v>
      </c>
      <c r="D22">
        <f t="shared" si="6"/>
        <v>296863.12</v>
      </c>
      <c r="E22">
        <f t="shared" si="6"/>
        <v>712934.21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251</v>
      </c>
      <c r="J22">
        <f t="shared" si="6"/>
        <v>289</v>
      </c>
      <c r="K22">
        <f t="shared" si="6"/>
        <v>362</v>
      </c>
    </row>
    <row r="23" spans="1:12" x14ac:dyDescent="0.3">
      <c r="A23" t="s">
        <v>38</v>
      </c>
      <c r="B23">
        <f>MIN(B7:B18)</f>
        <v>91848.78</v>
      </c>
      <c r="C23">
        <f t="shared" ref="C23:K23" si="7">MIN(C7:C18)</f>
        <v>64149.640000000007</v>
      </c>
      <c r="D23">
        <f t="shared" si="7"/>
        <v>104254.33</v>
      </c>
      <c r="E23">
        <f t="shared" si="7"/>
        <v>281178.93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111</v>
      </c>
      <c r="J23">
        <f t="shared" si="7"/>
        <v>85</v>
      </c>
      <c r="K23">
        <f t="shared" si="7"/>
        <v>114</v>
      </c>
    </row>
    <row r="24" spans="1:12" x14ac:dyDescent="0.3">
      <c r="A24" t="s">
        <v>37</v>
      </c>
      <c r="B24" t="s">
        <v>39</v>
      </c>
      <c r="C24" t="s">
        <v>39</v>
      </c>
      <c r="D24" t="s">
        <v>7</v>
      </c>
      <c r="E24" t="s">
        <v>40</v>
      </c>
    </row>
    <row r="25" spans="1:12" x14ac:dyDescent="0.3">
      <c r="A25" t="s">
        <v>38</v>
      </c>
      <c r="B25" t="s">
        <v>41</v>
      </c>
      <c r="C25" t="s">
        <v>41</v>
      </c>
      <c r="D25" t="s">
        <v>42</v>
      </c>
      <c r="E25" t="s">
        <v>43</v>
      </c>
    </row>
    <row r="26" spans="1:12" x14ac:dyDescent="0.3">
      <c r="A26" t="s">
        <v>44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5F19-125D-4AC9-B281-408556E71ED3}">
  <dimension ref="A5:S46"/>
  <sheetViews>
    <sheetView tabSelected="1" topLeftCell="B12" workbookViewId="0">
      <selection activeCell="G39" sqref="G39:M46"/>
    </sheetView>
  </sheetViews>
  <sheetFormatPr defaultColWidth="11.77734375" defaultRowHeight="14.4" x14ac:dyDescent="0.3"/>
  <cols>
    <col min="7" max="7" width="11.77734375" customWidth="1"/>
  </cols>
  <sheetData>
    <row r="5" spans="1:19" x14ac:dyDescent="0.3"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</row>
    <row r="6" spans="1:19" x14ac:dyDescent="0.3">
      <c r="A6" s="3" t="s">
        <v>0</v>
      </c>
      <c r="B6" s="4" t="s">
        <v>29</v>
      </c>
      <c r="C6" s="40" t="s">
        <v>30</v>
      </c>
      <c r="D6" s="40"/>
      <c r="E6" s="40"/>
      <c r="F6" s="40"/>
      <c r="G6" s="40"/>
      <c r="H6" s="4"/>
      <c r="L6" s="3" t="s">
        <v>0</v>
      </c>
      <c r="M6" s="4" t="s">
        <v>29</v>
      </c>
      <c r="N6" s="40" t="s">
        <v>30</v>
      </c>
      <c r="O6" s="40"/>
      <c r="P6" s="40"/>
      <c r="Q6" s="40"/>
      <c r="R6" s="40"/>
      <c r="S6" s="4"/>
    </row>
    <row r="7" spans="1:19" x14ac:dyDescent="0.3">
      <c r="A7" s="3"/>
      <c r="B7" s="17" t="s">
        <v>16</v>
      </c>
      <c r="C7" s="17" t="s">
        <v>24</v>
      </c>
      <c r="D7" s="17" t="s">
        <v>26</v>
      </c>
      <c r="E7" s="17" t="s">
        <v>27</v>
      </c>
      <c r="F7" s="17" t="s">
        <v>28</v>
      </c>
      <c r="G7" s="17" t="s">
        <v>25</v>
      </c>
      <c r="H7" s="18" t="s">
        <v>14</v>
      </c>
      <c r="L7" s="3"/>
      <c r="M7" s="8" t="s">
        <v>16</v>
      </c>
      <c r="N7" s="9" t="s">
        <v>24</v>
      </c>
      <c r="O7" s="9" t="s">
        <v>26</v>
      </c>
      <c r="P7" s="9" t="s">
        <v>27</v>
      </c>
      <c r="Q7" s="9" t="s">
        <v>28</v>
      </c>
      <c r="R7" s="10" t="s">
        <v>25</v>
      </c>
      <c r="S7" s="9" t="s">
        <v>14</v>
      </c>
    </row>
    <row r="8" spans="1:19" x14ac:dyDescent="0.3">
      <c r="A8" s="38">
        <v>2018</v>
      </c>
      <c r="B8" s="17" t="s">
        <v>20</v>
      </c>
      <c r="C8" s="19">
        <v>224477.91</v>
      </c>
      <c r="D8" s="19">
        <v>47129.23</v>
      </c>
      <c r="E8" s="19">
        <v>138772.65</v>
      </c>
      <c r="F8" s="19">
        <v>57495.69</v>
      </c>
      <c r="G8" s="19">
        <v>2990</v>
      </c>
      <c r="H8" s="20">
        <f>SUM(Sheet2!$C8:$G8)</f>
        <v>470865.48000000004</v>
      </c>
      <c r="L8" s="38">
        <v>2018</v>
      </c>
      <c r="M8" s="6" t="s">
        <v>20</v>
      </c>
      <c r="N8" s="5">
        <v>291</v>
      </c>
      <c r="O8" s="5">
        <v>73</v>
      </c>
      <c r="P8" s="5">
        <v>142</v>
      </c>
      <c r="Q8" s="5">
        <v>69</v>
      </c>
      <c r="R8" s="7">
        <v>2</v>
      </c>
      <c r="S8" s="9">
        <f>SUBTOTAL(9,Table13[[#This Row],[Bracelet]:[Accessory]])</f>
        <v>577</v>
      </c>
    </row>
    <row r="9" spans="1:19" x14ac:dyDescent="0.3">
      <c r="A9" s="38"/>
      <c r="B9" s="17" t="s">
        <v>21</v>
      </c>
      <c r="C9" s="21">
        <v>230711.79</v>
      </c>
      <c r="D9" s="21">
        <v>51914.579999999987</v>
      </c>
      <c r="E9" s="21">
        <v>201320.21</v>
      </c>
      <c r="F9" s="21">
        <v>83126.430000000008</v>
      </c>
      <c r="G9" s="21">
        <v>0</v>
      </c>
      <c r="H9" s="22">
        <f>SUM(Sheet2!$C9:$G9)</f>
        <v>567073.01</v>
      </c>
      <c r="L9" s="38"/>
      <c r="M9" s="6" t="s">
        <v>21</v>
      </c>
      <c r="N9" s="5">
        <v>317</v>
      </c>
      <c r="O9" s="5">
        <v>77</v>
      </c>
      <c r="P9" s="5">
        <v>172</v>
      </c>
      <c r="Q9" s="5">
        <v>98</v>
      </c>
      <c r="R9" s="7">
        <v>0</v>
      </c>
      <c r="S9" s="5">
        <f>SUBTOTAL(9,Table13[[#This Row],[Bracelet]:[Accessory]])</f>
        <v>664</v>
      </c>
    </row>
    <row r="10" spans="1:19" x14ac:dyDescent="0.3">
      <c r="A10" s="38"/>
      <c r="B10" s="17" t="s">
        <v>22</v>
      </c>
      <c r="C10" s="19">
        <v>246701.3</v>
      </c>
      <c r="D10" s="19">
        <v>51307.35</v>
      </c>
      <c r="E10" s="19">
        <v>134125.5</v>
      </c>
      <c r="F10" s="19">
        <v>94185.01</v>
      </c>
      <c r="G10" s="19">
        <v>0</v>
      </c>
      <c r="H10" s="20">
        <f>SUM(Sheet2!$C10:$G10)</f>
        <v>526319.15999999992</v>
      </c>
      <c r="L10" s="38"/>
      <c r="M10" s="6" t="s">
        <v>22</v>
      </c>
      <c r="N10" s="5">
        <v>311</v>
      </c>
      <c r="O10" s="5">
        <v>69</v>
      </c>
      <c r="P10" s="5">
        <v>126</v>
      </c>
      <c r="Q10" s="5">
        <v>108</v>
      </c>
      <c r="R10" s="7">
        <v>0</v>
      </c>
      <c r="S10" s="5">
        <f>SUBTOTAL(9,Table13[[#This Row],[Bracelet]:[Accessory]])</f>
        <v>614</v>
      </c>
    </row>
    <row r="11" spans="1:19" x14ac:dyDescent="0.3">
      <c r="A11" s="38"/>
      <c r="B11" s="17" t="s">
        <v>23</v>
      </c>
      <c r="C11" s="21">
        <v>191008.94</v>
      </c>
      <c r="D11" s="21">
        <v>45249.440000000002</v>
      </c>
      <c r="E11" s="21">
        <v>83465.91</v>
      </c>
      <c r="F11" s="21">
        <v>49023.62</v>
      </c>
      <c r="G11" s="21">
        <v>0</v>
      </c>
      <c r="H11" s="22">
        <f>SUM(Sheet2!$C11:$G11)</f>
        <v>368747.91000000003</v>
      </c>
      <c r="L11" s="38"/>
      <c r="M11" s="6" t="s">
        <v>23</v>
      </c>
      <c r="N11" s="5">
        <v>255</v>
      </c>
      <c r="O11" s="5">
        <v>61</v>
      </c>
      <c r="P11" s="5">
        <v>77</v>
      </c>
      <c r="Q11" s="5">
        <v>55</v>
      </c>
      <c r="R11" s="7">
        <v>0</v>
      </c>
      <c r="S11" s="5">
        <f>SUBTOTAL(9,Table13[[#This Row],[Bracelet]:[Accessory]])</f>
        <v>448</v>
      </c>
    </row>
    <row r="12" spans="1:19" x14ac:dyDescent="0.3">
      <c r="A12" s="25"/>
      <c r="B12" s="26" t="s">
        <v>14</v>
      </c>
      <c r="C12" s="26">
        <f>SUM(C8:C11)</f>
        <v>892899.94</v>
      </c>
      <c r="D12" s="26">
        <f t="shared" ref="D12:G12" si="0">SUM(D8:D11)</f>
        <v>195600.6</v>
      </c>
      <c r="E12" s="26">
        <f t="shared" si="0"/>
        <v>557684.27</v>
      </c>
      <c r="F12" s="26">
        <f t="shared" si="0"/>
        <v>283830.75</v>
      </c>
      <c r="G12" s="26">
        <f t="shared" si="0"/>
        <v>2990</v>
      </c>
      <c r="H12" s="27"/>
      <c r="L12" s="25"/>
      <c r="M12" s="26" t="s">
        <v>14</v>
      </c>
      <c r="N12" s="26">
        <f>SUM(N8:N11)</f>
        <v>1174</v>
      </c>
      <c r="O12" s="26">
        <f t="shared" ref="O12" si="1">SUM(O8:O11)</f>
        <v>280</v>
      </c>
      <c r="P12" s="26">
        <f t="shared" ref="P12" si="2">SUM(P8:P11)</f>
        <v>517</v>
      </c>
      <c r="Q12" s="26">
        <f t="shared" ref="Q12" si="3">SUM(Q8:Q11)</f>
        <v>330</v>
      </c>
      <c r="R12" s="26">
        <f t="shared" ref="R12" si="4">SUM(R8:R11)</f>
        <v>2</v>
      </c>
      <c r="S12" s="27"/>
    </row>
    <row r="13" spans="1:19" x14ac:dyDescent="0.3">
      <c r="A13" s="38">
        <v>2019</v>
      </c>
      <c r="B13" s="17" t="s">
        <v>20</v>
      </c>
      <c r="C13" s="19">
        <v>321575.15999999997</v>
      </c>
      <c r="D13" s="19">
        <v>42819.350000000013</v>
      </c>
      <c r="E13" s="19">
        <v>64243.15</v>
      </c>
      <c r="F13" s="19">
        <v>27923.97</v>
      </c>
      <c r="G13" s="19">
        <v>0</v>
      </c>
      <c r="H13" s="20">
        <f>SUM(Sheet2!$C13:$G13)</f>
        <v>456561.63</v>
      </c>
      <c r="L13" s="38">
        <v>2019</v>
      </c>
      <c r="M13" s="6" t="s">
        <v>20</v>
      </c>
      <c r="N13" s="5">
        <v>440</v>
      </c>
      <c r="O13" s="5">
        <v>63</v>
      </c>
      <c r="P13" s="5">
        <v>66</v>
      </c>
      <c r="Q13" s="5">
        <v>32</v>
      </c>
      <c r="R13" s="7">
        <v>0</v>
      </c>
      <c r="S13" s="5">
        <f>SUBTOTAL(9,Table13[[#This Row],[Bracelet]:[Accessory]])</f>
        <v>601</v>
      </c>
    </row>
    <row r="14" spans="1:19" x14ac:dyDescent="0.3">
      <c r="A14" s="38"/>
      <c r="B14" s="17" t="s">
        <v>21</v>
      </c>
      <c r="C14" s="21">
        <v>353582.87</v>
      </c>
      <c r="D14" s="21">
        <v>52269.63</v>
      </c>
      <c r="E14" s="21">
        <v>80877.87</v>
      </c>
      <c r="F14" s="21">
        <v>20157.5</v>
      </c>
      <c r="G14" s="21">
        <v>1163.75</v>
      </c>
      <c r="H14" s="22">
        <f>SUM(Sheet2!$C14:$G14)</f>
        <v>508051.62</v>
      </c>
      <c r="L14" s="38"/>
      <c r="M14" s="6" t="s">
        <v>21</v>
      </c>
      <c r="N14" s="5">
        <v>408</v>
      </c>
      <c r="O14" s="5">
        <v>64</v>
      </c>
      <c r="P14" s="5">
        <v>70</v>
      </c>
      <c r="Q14" s="5">
        <v>24</v>
      </c>
      <c r="R14" s="7">
        <v>1</v>
      </c>
      <c r="S14" s="5">
        <f>SUBTOTAL(9,Table13[[#This Row],[Bracelet]:[Accessory]])</f>
        <v>567</v>
      </c>
    </row>
    <row r="15" spans="1:19" x14ac:dyDescent="0.3">
      <c r="A15" s="38"/>
      <c r="B15" s="17" t="s">
        <v>22</v>
      </c>
      <c r="C15" s="19">
        <v>328729.59999999998</v>
      </c>
      <c r="D15" s="19">
        <v>69877.459999999992</v>
      </c>
      <c r="E15" s="19">
        <v>66709.51999999999</v>
      </c>
      <c r="F15" s="19">
        <v>22923.55</v>
      </c>
      <c r="G15" s="19">
        <v>14335.55</v>
      </c>
      <c r="H15" s="20">
        <f>SUM(Sheet2!$C15:$G15)</f>
        <v>502575.67999999993</v>
      </c>
      <c r="L15" s="38"/>
      <c r="M15" s="6" t="s">
        <v>22</v>
      </c>
      <c r="N15" s="5">
        <v>427</v>
      </c>
      <c r="O15" s="5">
        <v>106</v>
      </c>
      <c r="P15" s="5">
        <v>72</v>
      </c>
      <c r="Q15" s="5">
        <v>25</v>
      </c>
      <c r="R15" s="7">
        <v>10</v>
      </c>
      <c r="S15" s="5">
        <f>SUBTOTAL(9,Table13[[#This Row],[Bracelet]:[Accessory]])</f>
        <v>640</v>
      </c>
    </row>
    <row r="16" spans="1:19" x14ac:dyDescent="0.3">
      <c r="A16" s="38"/>
      <c r="B16" s="17" t="s">
        <v>23</v>
      </c>
      <c r="C16" s="21">
        <v>219755.65</v>
      </c>
      <c r="D16" s="21">
        <v>46856.89</v>
      </c>
      <c r="E16" s="21">
        <v>44745.71</v>
      </c>
      <c r="F16" s="21">
        <v>15869.91</v>
      </c>
      <c r="G16" s="21">
        <v>0</v>
      </c>
      <c r="H16" s="22">
        <f>SUM(Sheet2!$C16:$G16)</f>
        <v>327228.15999999997</v>
      </c>
      <c r="L16" s="38"/>
      <c r="M16" s="6" t="s">
        <v>23</v>
      </c>
      <c r="N16" s="5">
        <v>309</v>
      </c>
      <c r="O16" s="5">
        <v>76</v>
      </c>
      <c r="P16" s="5">
        <v>38</v>
      </c>
      <c r="Q16" s="5">
        <v>16</v>
      </c>
      <c r="R16" s="7">
        <v>0</v>
      </c>
      <c r="S16" s="5">
        <f>SUBTOTAL(9,Table13[[#This Row],[Bracelet]:[Accessory]])</f>
        <v>439</v>
      </c>
    </row>
    <row r="17" spans="1:19" x14ac:dyDescent="0.3">
      <c r="A17" s="25"/>
      <c r="B17" s="26" t="s">
        <v>14</v>
      </c>
      <c r="C17" s="26">
        <f>SUM(C13:C16)</f>
        <v>1223643.28</v>
      </c>
      <c r="D17" s="26">
        <f t="shared" ref="D17:G17" si="5">SUM(D13:D16)</f>
        <v>211823.33000000002</v>
      </c>
      <c r="E17" s="26">
        <f t="shared" si="5"/>
        <v>256576.24999999997</v>
      </c>
      <c r="F17" s="26">
        <f t="shared" si="5"/>
        <v>86874.930000000008</v>
      </c>
      <c r="G17" s="26">
        <f t="shared" si="5"/>
        <v>15499.3</v>
      </c>
      <c r="H17" s="27"/>
      <c r="L17" s="25"/>
      <c r="M17" s="26" t="s">
        <v>14</v>
      </c>
      <c r="N17" s="26">
        <f>SUM(N13:N16)</f>
        <v>1584</v>
      </c>
      <c r="O17" s="26">
        <f t="shared" ref="O17" si="6">SUM(O13:O16)</f>
        <v>309</v>
      </c>
      <c r="P17" s="26">
        <f t="shared" ref="P17" si="7">SUM(P13:P16)</f>
        <v>246</v>
      </c>
      <c r="Q17" s="26">
        <f t="shared" ref="Q17" si="8">SUM(Q13:Q16)</f>
        <v>97</v>
      </c>
      <c r="R17" s="26">
        <f t="shared" ref="R17" si="9">SUM(R13:R16)</f>
        <v>11</v>
      </c>
      <c r="S17" s="27"/>
    </row>
    <row r="18" spans="1:19" x14ac:dyDescent="0.3">
      <c r="A18" s="38">
        <v>2020</v>
      </c>
      <c r="B18" s="17" t="s">
        <v>20</v>
      </c>
      <c r="C18" s="19">
        <v>311400.21000000002</v>
      </c>
      <c r="D18" s="19">
        <v>35555.89</v>
      </c>
      <c r="E18" s="19">
        <v>62236.3</v>
      </c>
      <c r="F18" s="19">
        <v>13674.78</v>
      </c>
      <c r="G18" s="19">
        <v>42472.710000000006</v>
      </c>
      <c r="H18" s="20">
        <f>SUM(Sheet2!$C18:$G18)</f>
        <v>465339.89000000007</v>
      </c>
      <c r="L18" s="38">
        <v>2020</v>
      </c>
      <c r="M18" s="6" t="s">
        <v>20</v>
      </c>
      <c r="N18" s="5">
        <v>415</v>
      </c>
      <c r="O18" s="5">
        <v>60</v>
      </c>
      <c r="P18" s="5">
        <v>56</v>
      </c>
      <c r="Q18" s="5">
        <v>17</v>
      </c>
      <c r="R18" s="7">
        <v>28</v>
      </c>
      <c r="S18" s="5">
        <f>SUBTOTAL(9,Table13[[#This Row],[Bracelet]:[Accessory]])</f>
        <v>576</v>
      </c>
    </row>
    <row r="19" spans="1:19" x14ac:dyDescent="0.3">
      <c r="A19" s="38"/>
      <c r="B19" s="17" t="s">
        <v>21</v>
      </c>
      <c r="C19" s="21">
        <v>606809.54</v>
      </c>
      <c r="D19" s="21">
        <v>35435.589999999997</v>
      </c>
      <c r="E19" s="21">
        <v>67082.2</v>
      </c>
      <c r="F19" s="21">
        <v>4524</v>
      </c>
      <c r="G19" s="21">
        <v>39212.15</v>
      </c>
      <c r="H19" s="22">
        <f>SUM(Sheet2!$C19:$G19)</f>
        <v>753063.48</v>
      </c>
      <c r="L19" s="38"/>
      <c r="M19" s="6" t="s">
        <v>21</v>
      </c>
      <c r="N19" s="5">
        <v>743</v>
      </c>
      <c r="O19" s="5">
        <v>48</v>
      </c>
      <c r="P19" s="5">
        <v>57</v>
      </c>
      <c r="Q19" s="5">
        <v>6</v>
      </c>
      <c r="R19" s="7">
        <v>29</v>
      </c>
      <c r="S19" s="5">
        <f>SUBTOTAL(9,Table13[[#This Row],[Bracelet]:[Accessory]])</f>
        <v>883</v>
      </c>
    </row>
    <row r="20" spans="1:19" x14ac:dyDescent="0.3">
      <c r="A20" s="38"/>
      <c r="B20" s="17" t="s">
        <v>22</v>
      </c>
      <c r="C20" s="19">
        <v>533451.81000000006</v>
      </c>
      <c r="D20" s="19">
        <v>56135.22</v>
      </c>
      <c r="E20" s="19">
        <v>49566.65</v>
      </c>
      <c r="F20" s="19">
        <v>4540</v>
      </c>
      <c r="G20" s="19">
        <v>29174.25</v>
      </c>
      <c r="H20" s="20">
        <f>SUM(Sheet2!$C20:$G20)</f>
        <v>672867.93</v>
      </c>
      <c r="L20" s="38"/>
      <c r="M20" s="6" t="s">
        <v>22</v>
      </c>
      <c r="N20" s="5">
        <v>571</v>
      </c>
      <c r="O20" s="5">
        <v>84</v>
      </c>
      <c r="P20" s="5">
        <v>44</v>
      </c>
      <c r="Q20" s="5">
        <v>6</v>
      </c>
      <c r="R20" s="7">
        <v>20</v>
      </c>
      <c r="S20" s="5">
        <f>SUBTOTAL(9,Table13[[#This Row],[Bracelet]:[Accessory]])</f>
        <v>725</v>
      </c>
    </row>
    <row r="21" spans="1:19" x14ac:dyDescent="0.3">
      <c r="A21" s="38"/>
      <c r="B21" s="17" t="s">
        <v>23</v>
      </c>
      <c r="C21" s="21">
        <v>311889</v>
      </c>
      <c r="D21" s="21">
        <v>6288</v>
      </c>
      <c r="E21" s="21">
        <v>10305.26</v>
      </c>
      <c r="F21" s="21">
        <v>5703.33</v>
      </c>
      <c r="G21" s="21">
        <v>33969.25</v>
      </c>
      <c r="H21" s="22">
        <f>SUM(Sheet2!$C21:$G21)</f>
        <v>368154.84</v>
      </c>
      <c r="L21" s="38"/>
      <c r="M21" s="11" t="s">
        <v>23</v>
      </c>
      <c r="N21" s="12">
        <v>349</v>
      </c>
      <c r="O21" s="12">
        <v>12</v>
      </c>
      <c r="P21" s="12">
        <v>9</v>
      </c>
      <c r="Q21" s="12">
        <v>6</v>
      </c>
      <c r="R21" s="13">
        <v>23</v>
      </c>
      <c r="S21" s="12">
        <f>SUBTOTAL(9,Table13[[#This Row],[Bracelet]:[Accessory]])</f>
        <v>399</v>
      </c>
    </row>
    <row r="22" spans="1:19" x14ac:dyDescent="0.3">
      <c r="A22" s="25"/>
      <c r="B22" s="26" t="s">
        <v>14</v>
      </c>
      <c r="C22" s="26">
        <f>SUM(C18:C21)</f>
        <v>1763550.56</v>
      </c>
      <c r="D22" s="26">
        <f t="shared" ref="D22:G22" si="10">SUM(D18:D21)</f>
        <v>133414.70000000001</v>
      </c>
      <c r="E22" s="26">
        <f t="shared" si="10"/>
        <v>189190.41</v>
      </c>
      <c r="F22" s="26">
        <f t="shared" si="10"/>
        <v>28442.11</v>
      </c>
      <c r="G22" s="26">
        <f t="shared" si="10"/>
        <v>144828.36000000002</v>
      </c>
      <c r="H22" s="27"/>
      <c r="L22" s="25"/>
      <c r="M22" s="26" t="s">
        <v>14</v>
      </c>
      <c r="N22" s="26">
        <f>SUM(N18:N21)</f>
        <v>2078</v>
      </c>
      <c r="O22" s="26">
        <f t="shared" ref="O22" si="11">SUM(O18:O21)</f>
        <v>204</v>
      </c>
      <c r="P22" s="26">
        <f t="shared" ref="P22" si="12">SUM(P18:P21)</f>
        <v>166</v>
      </c>
      <c r="Q22" s="26">
        <f t="shared" ref="Q22" si="13">SUM(Q18:Q21)</f>
        <v>35</v>
      </c>
      <c r="R22" s="26">
        <f t="shared" ref="R22" si="14">SUM(R18:R21)</f>
        <v>100</v>
      </c>
      <c r="S22" s="27"/>
    </row>
    <row r="23" spans="1:19" x14ac:dyDescent="0.3">
      <c r="A23" s="25"/>
      <c r="B23" s="23" t="s">
        <v>19</v>
      </c>
      <c r="C23" s="23">
        <f>SUM(C12+C17+C22)</f>
        <v>3880093.78</v>
      </c>
      <c r="D23" s="23">
        <f>SUM(D12+D17+D22)</f>
        <v>540838.63000000012</v>
      </c>
      <c r="E23" s="23">
        <f>SUM(E12+E17+E22)</f>
        <v>1003450.93</v>
      </c>
      <c r="F23" s="23">
        <f>SUM(F12+F17+F22)</f>
        <v>399147.79</v>
      </c>
      <c r="G23" s="23">
        <f>SUM(G12+G17+G22)</f>
        <v>163317.66</v>
      </c>
      <c r="H23" s="24">
        <f>SUM(H8:H21)</f>
        <v>5986848.79</v>
      </c>
      <c r="L23" s="25"/>
      <c r="M23" s="23" t="s">
        <v>19</v>
      </c>
      <c r="N23" s="23">
        <f>SUM(N12+N17+N22)</f>
        <v>4836</v>
      </c>
      <c r="O23" s="23">
        <f>SUM(O12+O17+O22)</f>
        <v>793</v>
      </c>
      <c r="P23" s="23">
        <f>SUM(P12+P17+P22)</f>
        <v>929</v>
      </c>
      <c r="Q23" s="23">
        <f>SUM(Q12+Q17+Q22)</f>
        <v>462</v>
      </c>
      <c r="R23" s="23">
        <f>SUM(R12+R17+R22)</f>
        <v>113</v>
      </c>
      <c r="S23" s="24">
        <f>SUM(S8:S21)</f>
        <v>7133</v>
      </c>
    </row>
    <row r="24" spans="1:19" x14ac:dyDescent="0.3">
      <c r="A24" s="3"/>
      <c r="B24" s="34" t="s">
        <v>45</v>
      </c>
      <c r="C24" s="23">
        <f>AVERAGE(C12,C17,C22)</f>
        <v>1293364.5933333333</v>
      </c>
      <c r="D24" s="23">
        <f t="shared" ref="D24:G24" si="15">AVERAGE(D12,D17,D22)</f>
        <v>180279.54333333336</v>
      </c>
      <c r="E24" s="23">
        <f t="shared" si="15"/>
        <v>334483.64333333337</v>
      </c>
      <c r="F24" s="23">
        <f t="shared" si="15"/>
        <v>133049.26333333334</v>
      </c>
      <c r="G24" s="23">
        <f t="shared" si="15"/>
        <v>54439.22</v>
      </c>
      <c r="H24" s="4"/>
      <c r="K24" s="1"/>
      <c r="L24" s="3"/>
      <c r="M24" s="33" t="s">
        <v>45</v>
      </c>
      <c r="N24" s="33">
        <f>AVERAGE(N12,N17,N22)</f>
        <v>1612</v>
      </c>
      <c r="O24" s="33">
        <f t="shared" ref="O24:R24" si="16">AVERAGE(O12,O17,O22)</f>
        <v>264.33333333333331</v>
      </c>
      <c r="P24" s="33">
        <f t="shared" si="16"/>
        <v>309.66666666666669</v>
      </c>
      <c r="Q24" s="33">
        <f t="shared" si="16"/>
        <v>154</v>
      </c>
      <c r="R24" s="33">
        <f t="shared" si="16"/>
        <v>37.666666666666664</v>
      </c>
      <c r="S24" s="33"/>
    </row>
    <row r="26" spans="1:19" x14ac:dyDescent="0.3">
      <c r="B26" s="24"/>
      <c r="C26" s="24" t="s">
        <v>24</v>
      </c>
      <c r="D26" s="24" t="s">
        <v>26</v>
      </c>
      <c r="E26" s="24" t="s">
        <v>27</v>
      </c>
      <c r="F26" s="24" t="s">
        <v>28</v>
      </c>
      <c r="G26" s="24" t="s">
        <v>25</v>
      </c>
    </row>
    <row r="27" spans="1:19" x14ac:dyDescent="0.3">
      <c r="B27" s="24">
        <v>2018</v>
      </c>
      <c r="C27" s="5">
        <f>AVERAGE(C8:C11)</f>
        <v>223224.98499999999</v>
      </c>
      <c r="D27" s="5">
        <f t="shared" ref="D27:G27" si="17">AVERAGE(D8:D11)</f>
        <v>48900.15</v>
      </c>
      <c r="E27" s="5">
        <f t="shared" si="17"/>
        <v>139421.0675</v>
      </c>
      <c r="F27" s="5">
        <f t="shared" si="17"/>
        <v>70957.6875</v>
      </c>
      <c r="G27" s="5">
        <f t="shared" si="17"/>
        <v>747.5</v>
      </c>
    </row>
    <row r="28" spans="1:19" x14ac:dyDescent="0.3">
      <c r="B28" s="24">
        <v>2019</v>
      </c>
      <c r="C28" s="5">
        <f>AVERAGE(C13:C16)</f>
        <v>305910.82</v>
      </c>
      <c r="D28" s="5">
        <f t="shared" ref="D28:G28" si="18">AVERAGE(D13:D16)</f>
        <v>52955.832500000004</v>
      </c>
      <c r="E28" s="5">
        <f t="shared" si="18"/>
        <v>64144.062499999993</v>
      </c>
      <c r="F28" s="5">
        <f t="shared" si="18"/>
        <v>21718.732500000002</v>
      </c>
      <c r="G28" s="5">
        <f t="shared" si="18"/>
        <v>3874.8249999999998</v>
      </c>
    </row>
    <row r="29" spans="1:19" x14ac:dyDescent="0.3">
      <c r="B29" s="24">
        <v>2020</v>
      </c>
      <c r="C29" s="5">
        <f>AVERAGE(C18:C21)</f>
        <v>440887.64</v>
      </c>
      <c r="D29" s="5">
        <f t="shared" ref="D29:G29" si="19">AVERAGE(D18:D21)</f>
        <v>33353.675000000003</v>
      </c>
      <c r="E29" s="5">
        <f t="shared" si="19"/>
        <v>47297.602500000001</v>
      </c>
      <c r="F29" s="5">
        <f t="shared" si="19"/>
        <v>7110.5275000000001</v>
      </c>
      <c r="G29" s="35">
        <f t="shared" si="19"/>
        <v>36207.090000000004</v>
      </c>
      <c r="H29" s="35"/>
      <c r="I29" s="35" t="s">
        <v>30</v>
      </c>
      <c r="J29" s="35"/>
      <c r="K29" s="35"/>
      <c r="L29" s="35"/>
      <c r="M29" s="35"/>
    </row>
    <row r="30" spans="1:19" x14ac:dyDescent="0.3">
      <c r="G30" s="35"/>
      <c r="H30" s="24"/>
      <c r="I30" s="24"/>
      <c r="J30" s="24"/>
      <c r="K30" s="24"/>
      <c r="L30" s="24"/>
      <c r="M30" s="24"/>
    </row>
    <row r="31" spans="1:19" x14ac:dyDescent="0.3">
      <c r="C31">
        <f>MAX(C8:C11)</f>
        <v>246701.3</v>
      </c>
      <c r="D31">
        <f t="shared" ref="D31:F31" si="20">MAX(D8:D11)</f>
        <v>51914.579999999987</v>
      </c>
      <c r="E31">
        <f t="shared" si="20"/>
        <v>201320.21</v>
      </c>
      <c r="F31">
        <f t="shared" si="20"/>
        <v>94185.01</v>
      </c>
      <c r="G31" s="36"/>
      <c r="H31" s="24"/>
      <c r="I31" s="29"/>
      <c r="J31" s="29"/>
      <c r="K31" s="29"/>
      <c r="L31" s="29"/>
      <c r="M31" s="29"/>
      <c r="O31">
        <f t="shared" ref="O31:R31" si="21">MAX(O8:O11)</f>
        <v>77</v>
      </c>
      <c r="P31">
        <f t="shared" si="21"/>
        <v>172</v>
      </c>
      <c r="Q31">
        <f t="shared" si="21"/>
        <v>108</v>
      </c>
      <c r="R31">
        <f t="shared" si="21"/>
        <v>2</v>
      </c>
    </row>
    <row r="32" spans="1:19" x14ac:dyDescent="0.3">
      <c r="C32">
        <f>MAX(C13:C16)</f>
        <v>353582.87</v>
      </c>
      <c r="D32">
        <f t="shared" ref="D32:F32" si="22">MAX(D13:D16)</f>
        <v>69877.459999999992</v>
      </c>
      <c r="E32">
        <f t="shared" si="22"/>
        <v>80877.87</v>
      </c>
      <c r="F32">
        <f t="shared" si="22"/>
        <v>27923.97</v>
      </c>
      <c r="G32" s="36"/>
      <c r="H32" s="24"/>
      <c r="I32" s="29"/>
      <c r="J32" s="29"/>
      <c r="K32" s="29"/>
      <c r="L32" s="29"/>
      <c r="M32" s="29"/>
      <c r="O32">
        <f t="shared" ref="O32:R32" si="23">MAX(O13:O16)</f>
        <v>106</v>
      </c>
      <c r="P32">
        <f t="shared" si="23"/>
        <v>72</v>
      </c>
      <c r="Q32">
        <f t="shared" si="23"/>
        <v>32</v>
      </c>
      <c r="R32">
        <f t="shared" si="23"/>
        <v>10</v>
      </c>
    </row>
    <row r="33" spans="3:18" x14ac:dyDescent="0.3">
      <c r="C33">
        <f>MAX(C18:C21)</f>
        <v>606809.54</v>
      </c>
      <c r="D33">
        <f t="shared" ref="D33:F33" si="24">MAX(D18:D21)</f>
        <v>56135.22</v>
      </c>
      <c r="E33">
        <f t="shared" si="24"/>
        <v>67082.2</v>
      </c>
      <c r="F33">
        <f t="shared" si="24"/>
        <v>13674.78</v>
      </c>
      <c r="G33" s="36"/>
      <c r="H33" s="24"/>
      <c r="I33" s="29"/>
      <c r="J33" s="29"/>
      <c r="K33" s="29"/>
      <c r="L33" s="29"/>
      <c r="M33" s="29"/>
      <c r="O33">
        <f t="shared" ref="O33:R33" si="25">MAX(O18:O21)</f>
        <v>84</v>
      </c>
      <c r="P33">
        <f t="shared" si="25"/>
        <v>57</v>
      </c>
      <c r="Q33">
        <f t="shared" si="25"/>
        <v>17</v>
      </c>
      <c r="R33">
        <f t="shared" si="25"/>
        <v>29</v>
      </c>
    </row>
    <row r="34" spans="3:18" x14ac:dyDescent="0.3">
      <c r="C34">
        <f>MIN(C8:C11)</f>
        <v>191008.94</v>
      </c>
      <c r="D34">
        <f>MIN(D8:D11)</f>
        <v>45249.440000000002</v>
      </c>
      <c r="E34">
        <f>MIN(E8:E11)</f>
        <v>83465.91</v>
      </c>
      <c r="F34">
        <f>MIN(F8:F11)</f>
        <v>49023.62</v>
      </c>
      <c r="G34" s="37"/>
      <c r="H34" s="24"/>
      <c r="I34" s="30"/>
      <c r="J34" s="30"/>
      <c r="K34" s="30"/>
      <c r="L34" s="30"/>
      <c r="M34" s="30"/>
      <c r="O34">
        <f t="shared" ref="O34:R34" si="26">MIN(O13:O16)</f>
        <v>63</v>
      </c>
      <c r="P34">
        <f t="shared" si="26"/>
        <v>38</v>
      </c>
      <c r="Q34">
        <f t="shared" si="26"/>
        <v>16</v>
      </c>
      <c r="R34">
        <f t="shared" si="26"/>
        <v>0</v>
      </c>
    </row>
    <row r="35" spans="3:18" x14ac:dyDescent="0.3">
      <c r="C35">
        <f>MIN(C13:C16)</f>
        <v>219755.65</v>
      </c>
      <c r="D35">
        <f t="shared" ref="D35:F35" si="27">MIN(D13:D16)</f>
        <v>42819.350000000013</v>
      </c>
      <c r="E35">
        <f t="shared" si="27"/>
        <v>44745.71</v>
      </c>
      <c r="F35">
        <f t="shared" si="27"/>
        <v>15869.91</v>
      </c>
      <c r="G35" s="37"/>
      <c r="H35" s="24"/>
      <c r="I35" s="30"/>
      <c r="J35" s="30"/>
      <c r="K35" s="30"/>
      <c r="L35" s="30"/>
      <c r="M35" s="30"/>
      <c r="O35">
        <f t="shared" ref="O35:Q35" si="28">MIN(O13:O16)</f>
        <v>63</v>
      </c>
      <c r="P35">
        <f t="shared" si="28"/>
        <v>38</v>
      </c>
      <c r="Q35">
        <f t="shared" si="28"/>
        <v>16</v>
      </c>
      <c r="R35">
        <f>MIN(R13:R16)</f>
        <v>0</v>
      </c>
    </row>
    <row r="36" spans="3:18" x14ac:dyDescent="0.3">
      <c r="C36">
        <f>MIN(C18:C21)</f>
        <v>311400.21000000002</v>
      </c>
      <c r="D36">
        <f>MIN(D18:D21)</f>
        <v>6288</v>
      </c>
      <c r="E36">
        <f>MIN(E18:E21)</f>
        <v>10305.26</v>
      </c>
      <c r="F36">
        <f>MIN(F18:F21)</f>
        <v>4524</v>
      </c>
      <c r="G36" s="37"/>
      <c r="H36" s="24"/>
      <c r="I36" s="30"/>
      <c r="J36" s="30"/>
      <c r="K36" s="30"/>
      <c r="L36" s="30"/>
      <c r="M36" s="30"/>
      <c r="O36">
        <f t="shared" ref="O36:R36" si="29">MIN(O18:O21)</f>
        <v>12</v>
      </c>
      <c r="P36">
        <f t="shared" si="29"/>
        <v>9</v>
      </c>
      <c r="Q36">
        <f t="shared" si="29"/>
        <v>6</v>
      </c>
      <c r="R36">
        <f t="shared" si="29"/>
        <v>20</v>
      </c>
    </row>
    <row r="39" spans="3:18" x14ac:dyDescent="0.3">
      <c r="G39" s="4"/>
      <c r="H39" s="4"/>
      <c r="I39" s="40" t="s">
        <v>30</v>
      </c>
      <c r="J39" s="40"/>
      <c r="K39" s="40"/>
      <c r="L39" s="40"/>
      <c r="M39" s="40"/>
    </row>
    <row r="40" spans="3:18" x14ac:dyDescent="0.3">
      <c r="G40" s="4"/>
      <c r="H40" s="24" t="s">
        <v>0</v>
      </c>
      <c r="I40" s="24" t="s">
        <v>24</v>
      </c>
      <c r="J40" s="24" t="s">
        <v>26</v>
      </c>
      <c r="K40" s="24" t="s">
        <v>27</v>
      </c>
      <c r="L40" s="24" t="s">
        <v>28</v>
      </c>
      <c r="M40" s="24" t="s">
        <v>25</v>
      </c>
    </row>
    <row r="41" spans="3:18" x14ac:dyDescent="0.3">
      <c r="G41" s="38" t="s">
        <v>47</v>
      </c>
      <c r="H41" s="24">
        <v>2018</v>
      </c>
      <c r="I41" s="3">
        <v>3</v>
      </c>
      <c r="J41" s="3">
        <v>2</v>
      </c>
      <c r="K41" s="3">
        <v>2</v>
      </c>
      <c r="L41" s="3">
        <v>3</v>
      </c>
      <c r="M41" s="3">
        <v>1</v>
      </c>
    </row>
    <row r="42" spans="3:18" x14ac:dyDescent="0.3">
      <c r="G42" s="38"/>
      <c r="H42" s="24">
        <v>2019</v>
      </c>
      <c r="I42" s="3">
        <v>2</v>
      </c>
      <c r="J42" s="3">
        <v>3</v>
      </c>
      <c r="K42" s="3">
        <v>2</v>
      </c>
      <c r="L42" s="3">
        <v>1</v>
      </c>
      <c r="M42" s="3">
        <v>3</v>
      </c>
    </row>
    <row r="43" spans="3:18" x14ac:dyDescent="0.3">
      <c r="G43" s="38"/>
      <c r="H43" s="24">
        <v>2020</v>
      </c>
      <c r="I43" s="3">
        <v>2</v>
      </c>
      <c r="J43" s="3">
        <v>3</v>
      </c>
      <c r="K43" s="3">
        <v>2</v>
      </c>
      <c r="L43" s="3">
        <v>1</v>
      </c>
      <c r="M43" s="3">
        <v>1</v>
      </c>
    </row>
    <row r="44" spans="3:18" x14ac:dyDescent="0.3">
      <c r="G44" s="39" t="s">
        <v>48</v>
      </c>
      <c r="H44" s="24">
        <v>2018</v>
      </c>
      <c r="I44" s="31">
        <v>4</v>
      </c>
      <c r="J44" s="31">
        <v>4</v>
      </c>
      <c r="K44" s="31">
        <v>4</v>
      </c>
      <c r="L44" s="31">
        <v>4</v>
      </c>
      <c r="M44" s="31" t="s">
        <v>46</v>
      </c>
    </row>
    <row r="45" spans="3:18" x14ac:dyDescent="0.3">
      <c r="G45" s="39"/>
      <c r="H45" s="24">
        <v>2019</v>
      </c>
      <c r="I45" s="31">
        <v>4</v>
      </c>
      <c r="J45" s="31">
        <v>1</v>
      </c>
      <c r="K45" s="31">
        <v>4</v>
      </c>
      <c r="L45" s="31">
        <v>4</v>
      </c>
      <c r="M45" s="31"/>
    </row>
    <row r="46" spans="3:18" x14ac:dyDescent="0.3">
      <c r="G46" s="39"/>
      <c r="H46" s="24">
        <v>2020</v>
      </c>
      <c r="I46" s="31">
        <v>1</v>
      </c>
      <c r="J46" s="31">
        <v>4</v>
      </c>
      <c r="K46" s="31">
        <v>4</v>
      </c>
      <c r="L46" s="31">
        <v>2</v>
      </c>
      <c r="M46" s="31">
        <v>3</v>
      </c>
    </row>
  </sheetData>
  <mergeCells count="13">
    <mergeCell ref="L8:L11"/>
    <mergeCell ref="L13:L16"/>
    <mergeCell ref="L18:L21"/>
    <mergeCell ref="N6:R6"/>
    <mergeCell ref="A8:A11"/>
    <mergeCell ref="A13:A16"/>
    <mergeCell ref="A18:A21"/>
    <mergeCell ref="C6:G6"/>
    <mergeCell ref="G31:G33"/>
    <mergeCell ref="G34:G36"/>
    <mergeCell ref="G41:G43"/>
    <mergeCell ref="G44:G46"/>
    <mergeCell ref="I39:M3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8A87-629E-4CF3-9FA3-38993E42E995}">
  <dimension ref="A5:O50"/>
  <sheetViews>
    <sheetView topLeftCell="A28" workbookViewId="0">
      <selection activeCell="J51" sqref="J51"/>
    </sheetView>
  </sheetViews>
  <sheetFormatPr defaultColWidth="11.77734375" defaultRowHeight="14.4" x14ac:dyDescent="0.3"/>
  <sheetData>
    <row r="5" spans="1:15" x14ac:dyDescent="0.3">
      <c r="A5" s="3" t="s">
        <v>0</v>
      </c>
      <c r="B5" s="3" t="s">
        <v>29</v>
      </c>
      <c r="C5" s="41" t="s">
        <v>34</v>
      </c>
      <c r="D5" s="41"/>
      <c r="E5" s="41"/>
      <c r="F5" s="15"/>
      <c r="J5" s="3" t="s">
        <v>0</v>
      </c>
      <c r="K5" s="3" t="s">
        <v>29</v>
      </c>
      <c r="L5" s="42" t="s">
        <v>34</v>
      </c>
      <c r="M5" s="43"/>
      <c r="N5" s="44"/>
      <c r="O5" s="15"/>
    </row>
    <row r="6" spans="1:15" x14ac:dyDescent="0.3">
      <c r="A6" s="3"/>
      <c r="B6" s="5" t="s">
        <v>16</v>
      </c>
      <c r="C6" s="5" t="s">
        <v>31</v>
      </c>
      <c r="D6" s="5" t="s">
        <v>32</v>
      </c>
      <c r="E6" s="5" t="s">
        <v>33</v>
      </c>
      <c r="F6" s="14" t="s">
        <v>14</v>
      </c>
      <c r="G6" s="14"/>
      <c r="H6" s="14"/>
      <c r="J6" s="16"/>
      <c r="K6" t="s">
        <v>16</v>
      </c>
      <c r="L6" t="s">
        <v>31</v>
      </c>
      <c r="M6" t="s">
        <v>32</v>
      </c>
      <c r="N6" t="s">
        <v>33</v>
      </c>
      <c r="O6" t="s">
        <v>14</v>
      </c>
    </row>
    <row r="7" spans="1:15" x14ac:dyDescent="0.3">
      <c r="A7" s="28">
        <v>2018</v>
      </c>
      <c r="B7" s="5" t="s">
        <v>20</v>
      </c>
      <c r="C7" s="5">
        <v>1746972.16</v>
      </c>
      <c r="D7" s="5">
        <v>470865.48</v>
      </c>
      <c r="E7" s="5">
        <v>1151671.79</v>
      </c>
      <c r="F7" s="5">
        <f>SUBTOTAL(9,Table14[[#This Row],[Japan]:[USA]])</f>
        <v>3369509.4299999997</v>
      </c>
      <c r="J7" s="45">
        <v>2018</v>
      </c>
      <c r="K7" t="s">
        <v>20</v>
      </c>
      <c r="L7">
        <v>1188</v>
      </c>
      <c r="M7">
        <v>577</v>
      </c>
      <c r="N7">
        <v>1003</v>
      </c>
      <c r="O7">
        <f>L7+M7+N7</f>
        <v>2768</v>
      </c>
    </row>
    <row r="8" spans="1:15" x14ac:dyDescent="0.3">
      <c r="A8" s="28"/>
      <c r="B8" s="5" t="s">
        <v>21</v>
      </c>
      <c r="C8" s="5">
        <v>1539189.11</v>
      </c>
      <c r="D8" s="5">
        <v>567073.01</v>
      </c>
      <c r="E8" s="5">
        <v>1066558.01</v>
      </c>
      <c r="F8" s="5">
        <f>SUBTOTAL(9,Table14[[#This Row],[Japan]:[USA]])</f>
        <v>3172820.13</v>
      </c>
      <c r="J8" s="45"/>
      <c r="K8" t="s">
        <v>21</v>
      </c>
      <c r="L8">
        <v>1014</v>
      </c>
      <c r="M8">
        <v>664</v>
      </c>
      <c r="N8">
        <v>863</v>
      </c>
      <c r="O8">
        <f t="shared" ref="O8:O18" si="0">L8+M8+N8</f>
        <v>2541</v>
      </c>
    </row>
    <row r="9" spans="1:15" x14ac:dyDescent="0.3">
      <c r="A9" s="28"/>
      <c r="B9" s="5" t="s">
        <v>22</v>
      </c>
      <c r="C9" s="5">
        <v>1504393.31</v>
      </c>
      <c r="D9" s="5">
        <v>526319.16</v>
      </c>
      <c r="E9" s="5">
        <v>1148440.8999999999</v>
      </c>
      <c r="F9" s="5">
        <f>SUBTOTAL(9,Table14[[#This Row],[Japan]:[USA]])</f>
        <v>3179153.37</v>
      </c>
      <c r="J9" s="45"/>
      <c r="K9" t="s">
        <v>22</v>
      </c>
      <c r="L9">
        <v>1032</v>
      </c>
      <c r="M9">
        <v>614</v>
      </c>
      <c r="N9">
        <v>1019</v>
      </c>
      <c r="O9">
        <f t="shared" si="0"/>
        <v>2665</v>
      </c>
    </row>
    <row r="10" spans="1:15" x14ac:dyDescent="0.3">
      <c r="A10" s="28"/>
      <c r="B10" s="5" t="s">
        <v>23</v>
      </c>
      <c r="C10" s="5">
        <v>1330511.79</v>
      </c>
      <c r="D10" s="5">
        <v>368747.91</v>
      </c>
      <c r="E10" s="5">
        <v>1056994.78</v>
      </c>
      <c r="F10" s="5">
        <f>SUBTOTAL(9,Table14[[#This Row],[Japan]:[USA]])</f>
        <v>2756254.48</v>
      </c>
      <c r="J10" s="45"/>
      <c r="K10" t="s">
        <v>23</v>
      </c>
      <c r="L10">
        <v>934</v>
      </c>
      <c r="M10">
        <v>448</v>
      </c>
      <c r="N10">
        <v>971</v>
      </c>
      <c r="O10">
        <f t="shared" si="0"/>
        <v>2353</v>
      </c>
    </row>
    <row r="11" spans="1:15" x14ac:dyDescent="0.3">
      <c r="A11" s="28">
        <v>2019</v>
      </c>
      <c r="B11" s="5" t="s">
        <v>20</v>
      </c>
      <c r="C11" s="5">
        <v>1269046.77</v>
      </c>
      <c r="D11" s="5">
        <v>456561.63</v>
      </c>
      <c r="E11" s="5">
        <v>1081468.67</v>
      </c>
      <c r="F11" s="5">
        <f>SUBTOTAL(9,Table14[[#This Row],[Japan]:[USA]])</f>
        <v>2807077.07</v>
      </c>
      <c r="J11" s="45">
        <v>2019</v>
      </c>
      <c r="K11" t="s">
        <v>20</v>
      </c>
      <c r="L11">
        <v>892</v>
      </c>
      <c r="M11">
        <v>601</v>
      </c>
      <c r="N11">
        <v>1008</v>
      </c>
      <c r="O11">
        <f t="shared" si="0"/>
        <v>2501</v>
      </c>
    </row>
    <row r="12" spans="1:15" x14ac:dyDescent="0.3">
      <c r="A12" s="28"/>
      <c r="B12" s="5" t="s">
        <v>21</v>
      </c>
      <c r="C12" s="5">
        <v>1876259.57</v>
      </c>
      <c r="D12" s="5">
        <v>508051.62</v>
      </c>
      <c r="E12" s="5">
        <v>1083369.27</v>
      </c>
      <c r="F12" s="5">
        <f>SUBTOTAL(9,Table14[[#This Row],[Japan]:[USA]])</f>
        <v>3467680.46</v>
      </c>
      <c r="J12" s="45"/>
      <c r="K12" t="s">
        <v>21</v>
      </c>
      <c r="L12">
        <v>1201</v>
      </c>
      <c r="M12">
        <v>567</v>
      </c>
      <c r="N12">
        <v>996</v>
      </c>
      <c r="O12">
        <f t="shared" si="0"/>
        <v>2764</v>
      </c>
    </row>
    <row r="13" spans="1:15" x14ac:dyDescent="0.3">
      <c r="A13" s="28"/>
      <c r="B13" s="5" t="s">
        <v>22</v>
      </c>
      <c r="C13" s="5">
        <v>1709749.02</v>
      </c>
      <c r="D13" s="5">
        <v>502575.67999999988</v>
      </c>
      <c r="E13" s="5">
        <v>978360.52</v>
      </c>
      <c r="F13" s="5">
        <f>SUBTOTAL(9,Table14[[#This Row],[Japan]:[USA]])</f>
        <v>3190685.2199999997</v>
      </c>
      <c r="J13" s="45"/>
      <c r="K13" t="s">
        <v>22</v>
      </c>
      <c r="L13">
        <v>1204</v>
      </c>
      <c r="M13">
        <v>640</v>
      </c>
      <c r="N13">
        <v>901</v>
      </c>
      <c r="O13">
        <f t="shared" si="0"/>
        <v>2745</v>
      </c>
    </row>
    <row r="14" spans="1:15" x14ac:dyDescent="0.3">
      <c r="A14" s="28"/>
      <c r="B14" s="5" t="s">
        <v>23</v>
      </c>
      <c r="C14" s="5">
        <v>1147556.1599999999</v>
      </c>
      <c r="D14" s="5">
        <v>327228.15999999997</v>
      </c>
      <c r="E14" s="5">
        <v>852911.88</v>
      </c>
      <c r="F14" s="5">
        <f>SUBTOTAL(9,Table14[[#This Row],[Japan]:[USA]])</f>
        <v>2327696.1999999997</v>
      </c>
      <c r="J14" s="45"/>
      <c r="K14" t="s">
        <v>23</v>
      </c>
      <c r="L14">
        <v>788</v>
      </c>
      <c r="M14">
        <v>439</v>
      </c>
      <c r="N14">
        <v>800</v>
      </c>
      <c r="O14">
        <f t="shared" si="0"/>
        <v>2027</v>
      </c>
    </row>
    <row r="15" spans="1:15" x14ac:dyDescent="0.3">
      <c r="A15" s="28">
        <v>2020</v>
      </c>
      <c r="B15" s="5" t="s">
        <v>20</v>
      </c>
      <c r="C15" s="5">
        <v>1174799.03</v>
      </c>
      <c r="D15" s="5">
        <v>465339.89</v>
      </c>
      <c r="E15" s="5">
        <v>1055127.6155999999</v>
      </c>
      <c r="F15" s="5">
        <f>SUBTOTAL(9,Table14[[#This Row],[Japan]:[USA]])</f>
        <v>2695266.5356000001</v>
      </c>
      <c r="J15" s="45">
        <v>2020</v>
      </c>
      <c r="K15" t="s">
        <v>20</v>
      </c>
      <c r="L15">
        <v>747</v>
      </c>
      <c r="M15">
        <v>576</v>
      </c>
      <c r="N15">
        <v>958</v>
      </c>
      <c r="O15">
        <f t="shared" si="0"/>
        <v>2281</v>
      </c>
    </row>
    <row r="16" spans="1:15" x14ac:dyDescent="0.3">
      <c r="A16" s="28"/>
      <c r="B16" s="5" t="s">
        <v>21</v>
      </c>
      <c r="C16" s="5">
        <v>1267486.6499999999</v>
      </c>
      <c r="D16" s="5">
        <v>753063.48</v>
      </c>
      <c r="E16" s="5">
        <v>1248453</v>
      </c>
      <c r="F16" s="5">
        <f>SUBTOTAL(9,Table14[[#This Row],[Japan]:[USA]])</f>
        <v>3269003.13</v>
      </c>
      <c r="J16" s="45"/>
      <c r="K16" t="s">
        <v>21</v>
      </c>
      <c r="L16">
        <v>824</v>
      </c>
      <c r="M16">
        <v>883</v>
      </c>
      <c r="N16">
        <v>1068</v>
      </c>
      <c r="O16">
        <f t="shared" si="0"/>
        <v>2775</v>
      </c>
    </row>
    <row r="17" spans="1:15" x14ac:dyDescent="0.3">
      <c r="A17" s="28"/>
      <c r="B17" s="5" t="s">
        <v>22</v>
      </c>
      <c r="C17" s="5">
        <v>966392.34000000008</v>
      </c>
      <c r="D17" s="5">
        <v>672867.92999999993</v>
      </c>
      <c r="E17" s="5">
        <v>1258835.08</v>
      </c>
      <c r="F17" s="5">
        <f>SUBTOTAL(9,Table14[[#This Row],[Japan]:[USA]])</f>
        <v>2898095.35</v>
      </c>
      <c r="J17" s="45"/>
      <c r="K17" t="s">
        <v>22</v>
      </c>
      <c r="L17">
        <v>675</v>
      </c>
      <c r="M17">
        <v>725</v>
      </c>
      <c r="N17">
        <v>1115</v>
      </c>
      <c r="O17">
        <f t="shared" si="0"/>
        <v>2515</v>
      </c>
    </row>
    <row r="18" spans="1:15" x14ac:dyDescent="0.3">
      <c r="A18" s="28"/>
      <c r="B18" s="5" t="s">
        <v>23</v>
      </c>
      <c r="C18" s="5">
        <v>723753.03</v>
      </c>
      <c r="D18" s="5">
        <v>368154.84</v>
      </c>
      <c r="E18" s="5">
        <v>803634.28999999992</v>
      </c>
      <c r="F18" s="5">
        <f>SUBTOTAL(9,Table14[[#This Row],[Japan]:[USA]])</f>
        <v>1895542.1600000001</v>
      </c>
      <c r="J18" s="45"/>
      <c r="K18" t="s">
        <v>23</v>
      </c>
      <c r="L18">
        <v>536</v>
      </c>
      <c r="M18">
        <v>399</v>
      </c>
      <c r="N18">
        <v>693</v>
      </c>
      <c r="O18">
        <f t="shared" si="0"/>
        <v>1628</v>
      </c>
    </row>
    <row r="19" spans="1:15" x14ac:dyDescent="0.3">
      <c r="A19" s="3"/>
      <c r="B19" s="5" t="s">
        <v>14</v>
      </c>
      <c r="C19" s="5">
        <f>SUBTOTAL(109,Table14[Japan])</f>
        <v>16256108.939999999</v>
      </c>
      <c r="D19" s="5">
        <f>SUBTOTAL(109,Table14[UK])</f>
        <v>5986848.7899999991</v>
      </c>
      <c r="E19" s="5">
        <f>SUBTOTAL(109,Table14[USA])</f>
        <v>12785825.805599999</v>
      </c>
      <c r="F19" s="5">
        <f>SUM(Table14[Total])</f>
        <v>35028783.535599999</v>
      </c>
      <c r="G19" s="14"/>
      <c r="H19" s="14"/>
      <c r="J19" s="15"/>
      <c r="K19" t="s">
        <v>14</v>
      </c>
      <c r="L19">
        <f>SUBTOTAL(109,Table15[Japan])</f>
        <v>11035</v>
      </c>
      <c r="M19">
        <f>SUBTOTAL(109,Table15[UK])</f>
        <v>7133</v>
      </c>
      <c r="N19">
        <f>SUBTOTAL(109,Table15[USA])</f>
        <v>11395</v>
      </c>
      <c r="O19">
        <f>SUBTOTAL(109,Table15[Total])</f>
        <v>29563</v>
      </c>
    </row>
    <row r="23" spans="1:15" x14ac:dyDescent="0.3">
      <c r="A23" s="3" t="s">
        <v>0</v>
      </c>
      <c r="B23" s="3" t="s">
        <v>29</v>
      </c>
      <c r="C23" s="41" t="s">
        <v>34</v>
      </c>
      <c r="D23" s="41"/>
      <c r="E23" s="41"/>
      <c r="F23" s="3"/>
      <c r="J23" s="3" t="s">
        <v>0</v>
      </c>
      <c r="K23" s="3" t="s">
        <v>29</v>
      </c>
      <c r="L23" s="41" t="s">
        <v>34</v>
      </c>
      <c r="M23" s="41"/>
      <c r="N23" s="41"/>
      <c r="O23" s="3"/>
    </row>
    <row r="24" spans="1:15" x14ac:dyDescent="0.3">
      <c r="A24" s="3"/>
      <c r="B24" s="5" t="s">
        <v>16</v>
      </c>
      <c r="C24" s="5" t="s">
        <v>31</v>
      </c>
      <c r="D24" s="5" t="s">
        <v>32</v>
      </c>
      <c r="E24" s="5" t="s">
        <v>33</v>
      </c>
      <c r="F24" s="5" t="s">
        <v>14</v>
      </c>
      <c r="J24" s="3"/>
      <c r="K24" s="5" t="s">
        <v>16</v>
      </c>
      <c r="L24" s="5" t="s">
        <v>31</v>
      </c>
      <c r="M24" s="5" t="s">
        <v>32</v>
      </c>
      <c r="N24" s="5" t="s">
        <v>33</v>
      </c>
      <c r="O24" s="5" t="s">
        <v>14</v>
      </c>
    </row>
    <row r="25" spans="1:15" x14ac:dyDescent="0.3">
      <c r="A25" s="38">
        <v>2018</v>
      </c>
      <c r="B25" s="5" t="s">
        <v>20</v>
      </c>
      <c r="C25" s="5">
        <v>1746972.16</v>
      </c>
      <c r="D25" s="5">
        <v>470865.48</v>
      </c>
      <c r="E25" s="5">
        <v>1151671.79</v>
      </c>
      <c r="F25" s="5">
        <v>3369509.4299999997</v>
      </c>
      <c r="J25" s="38">
        <v>2018</v>
      </c>
      <c r="K25" s="5" t="s">
        <v>20</v>
      </c>
      <c r="L25" s="5">
        <v>1188</v>
      </c>
      <c r="M25" s="5">
        <v>577</v>
      </c>
      <c r="N25" s="5">
        <v>1003</v>
      </c>
      <c r="O25" s="5">
        <v>2768</v>
      </c>
    </row>
    <row r="26" spans="1:15" x14ac:dyDescent="0.3">
      <c r="A26" s="38"/>
      <c r="B26" s="5" t="s">
        <v>21</v>
      </c>
      <c r="C26" s="5">
        <v>1539189.11</v>
      </c>
      <c r="D26" s="5">
        <v>567073.01</v>
      </c>
      <c r="E26" s="5">
        <v>1066558.01</v>
      </c>
      <c r="F26" s="5">
        <v>3172820.13</v>
      </c>
      <c r="J26" s="38"/>
      <c r="K26" s="5" t="s">
        <v>21</v>
      </c>
      <c r="L26" s="5">
        <v>1014</v>
      </c>
      <c r="M26" s="5">
        <v>664</v>
      </c>
      <c r="N26" s="5">
        <v>863</v>
      </c>
      <c r="O26" s="5">
        <v>2541</v>
      </c>
    </row>
    <row r="27" spans="1:15" x14ac:dyDescent="0.3">
      <c r="A27" s="38"/>
      <c r="B27" s="5" t="s">
        <v>22</v>
      </c>
      <c r="C27" s="5">
        <v>1504393.31</v>
      </c>
      <c r="D27" s="5">
        <v>526319.16</v>
      </c>
      <c r="E27" s="5">
        <v>1148440.8999999999</v>
      </c>
      <c r="F27" s="5">
        <v>3179153.37</v>
      </c>
      <c r="J27" s="38"/>
      <c r="K27" s="5" t="s">
        <v>22</v>
      </c>
      <c r="L27" s="5">
        <v>1032</v>
      </c>
      <c r="M27" s="5">
        <v>614</v>
      </c>
      <c r="N27" s="5">
        <v>1019</v>
      </c>
      <c r="O27" s="5">
        <v>2665</v>
      </c>
    </row>
    <row r="28" spans="1:15" x14ac:dyDescent="0.3">
      <c r="A28" s="38"/>
      <c r="B28" s="5" t="s">
        <v>23</v>
      </c>
      <c r="C28" s="5">
        <v>1330511.79</v>
      </c>
      <c r="D28" s="5">
        <v>368747.91</v>
      </c>
      <c r="E28" s="5">
        <v>1056994.78</v>
      </c>
      <c r="F28" s="5">
        <v>2756254.48</v>
      </c>
      <c r="J28" s="38"/>
      <c r="K28" s="5" t="s">
        <v>23</v>
      </c>
      <c r="L28" s="5">
        <v>934</v>
      </c>
      <c r="M28" s="5">
        <v>448</v>
      </c>
      <c r="N28" s="5">
        <v>971</v>
      </c>
      <c r="O28" s="5">
        <v>2353</v>
      </c>
    </row>
    <row r="29" spans="1:15" x14ac:dyDescent="0.3">
      <c r="A29" s="25"/>
      <c r="B29" s="31" t="s">
        <v>14</v>
      </c>
      <c r="C29" s="31">
        <f>SUM(C25:C28)</f>
        <v>6121066.3700000001</v>
      </c>
      <c r="D29" s="31">
        <f t="shared" ref="D29:E29" si="1">SUM(D25:D28)</f>
        <v>1933005.5599999998</v>
      </c>
      <c r="E29" s="31">
        <f t="shared" si="1"/>
        <v>4423665.4799999995</v>
      </c>
      <c r="F29" s="31"/>
      <c r="J29" s="25"/>
      <c r="K29" s="31" t="s">
        <v>14</v>
      </c>
      <c r="L29" s="31">
        <f>SUM(L25:L28)</f>
        <v>4168</v>
      </c>
      <c r="M29" s="31">
        <f t="shared" ref="M29:N29" si="2">SUM(M25:M28)</f>
        <v>2303</v>
      </c>
      <c r="N29" s="31">
        <f t="shared" si="2"/>
        <v>3856</v>
      </c>
      <c r="O29" s="31"/>
    </row>
    <row r="30" spans="1:15" x14ac:dyDescent="0.3">
      <c r="A30" s="38">
        <v>2019</v>
      </c>
      <c r="B30" s="5" t="s">
        <v>20</v>
      </c>
      <c r="C30" s="5">
        <v>1269046.77</v>
      </c>
      <c r="D30" s="5">
        <v>456561.63</v>
      </c>
      <c r="E30" s="5">
        <v>1081468.67</v>
      </c>
      <c r="F30" s="5">
        <v>2807077.07</v>
      </c>
      <c r="J30" s="38">
        <v>2019</v>
      </c>
      <c r="K30" s="5" t="s">
        <v>20</v>
      </c>
      <c r="L30" s="5">
        <v>892</v>
      </c>
      <c r="M30" s="5">
        <v>601</v>
      </c>
      <c r="N30" s="5">
        <v>1008</v>
      </c>
      <c r="O30" s="5">
        <v>2501</v>
      </c>
    </row>
    <row r="31" spans="1:15" x14ac:dyDescent="0.3">
      <c r="A31" s="38"/>
      <c r="B31" s="5" t="s">
        <v>21</v>
      </c>
      <c r="C31" s="5">
        <v>1876259.57</v>
      </c>
      <c r="D31" s="5">
        <v>508051.62</v>
      </c>
      <c r="E31" s="5">
        <v>1083369.27</v>
      </c>
      <c r="F31" s="5">
        <v>3467680.46</v>
      </c>
      <c r="J31" s="38"/>
      <c r="K31" s="5" t="s">
        <v>21</v>
      </c>
      <c r="L31" s="5">
        <v>1201</v>
      </c>
      <c r="M31" s="5">
        <v>567</v>
      </c>
      <c r="N31" s="5">
        <v>996</v>
      </c>
      <c r="O31" s="5">
        <v>2764</v>
      </c>
    </row>
    <row r="32" spans="1:15" x14ac:dyDescent="0.3">
      <c r="A32" s="38"/>
      <c r="B32" s="5" t="s">
        <v>22</v>
      </c>
      <c r="C32" s="5">
        <v>1709749.02</v>
      </c>
      <c r="D32" s="5">
        <v>502575.67999999988</v>
      </c>
      <c r="E32" s="5">
        <v>978360.52</v>
      </c>
      <c r="F32" s="5">
        <v>3190685.2199999997</v>
      </c>
      <c r="J32" s="38"/>
      <c r="K32" s="5" t="s">
        <v>22</v>
      </c>
      <c r="L32" s="5">
        <v>1204</v>
      </c>
      <c r="M32" s="5">
        <v>640</v>
      </c>
      <c r="N32" s="5">
        <v>901</v>
      </c>
      <c r="O32" s="5">
        <v>2745</v>
      </c>
    </row>
    <row r="33" spans="1:15" x14ac:dyDescent="0.3">
      <c r="A33" s="38"/>
      <c r="B33" s="5" t="s">
        <v>23</v>
      </c>
      <c r="C33" s="5">
        <v>1147556.1599999999</v>
      </c>
      <c r="D33" s="5">
        <v>327228.15999999997</v>
      </c>
      <c r="E33" s="5">
        <v>852911.88</v>
      </c>
      <c r="F33" s="5">
        <v>2327696.1999999997</v>
      </c>
      <c r="J33" s="38"/>
      <c r="K33" s="5" t="s">
        <v>23</v>
      </c>
      <c r="L33" s="5">
        <v>788</v>
      </c>
      <c r="M33" s="5">
        <v>439</v>
      </c>
      <c r="N33" s="5">
        <v>800</v>
      </c>
      <c r="O33" s="5">
        <v>2027</v>
      </c>
    </row>
    <row r="34" spans="1:15" x14ac:dyDescent="0.3">
      <c r="A34" s="25"/>
      <c r="B34" s="31" t="s">
        <v>14</v>
      </c>
      <c r="C34" s="31">
        <f>SUM(C30:C33)</f>
        <v>6002611.5199999996</v>
      </c>
      <c r="D34" s="31">
        <f t="shared" ref="D34:E34" si="3">SUM(D30:D33)</f>
        <v>1794417.0899999999</v>
      </c>
      <c r="E34" s="31">
        <f t="shared" si="3"/>
        <v>3996110.34</v>
      </c>
      <c r="F34" s="31"/>
      <c r="J34" s="25"/>
      <c r="K34" s="31" t="s">
        <v>14</v>
      </c>
      <c r="L34" s="31">
        <f>SUM(L30:L33)</f>
        <v>4085</v>
      </c>
      <c r="M34" s="31">
        <f t="shared" ref="M34:N34" si="4">SUM(M30:M33)</f>
        <v>2247</v>
      </c>
      <c r="N34" s="31">
        <f t="shared" si="4"/>
        <v>3705</v>
      </c>
      <c r="O34" s="31"/>
    </row>
    <row r="35" spans="1:15" x14ac:dyDescent="0.3">
      <c r="A35" s="38">
        <v>2020</v>
      </c>
      <c r="B35" s="5" t="s">
        <v>20</v>
      </c>
      <c r="C35" s="5">
        <v>1174799.03</v>
      </c>
      <c r="D35" s="5">
        <v>465339.89</v>
      </c>
      <c r="E35" s="5">
        <v>1055127.6155999999</v>
      </c>
      <c r="F35" s="5">
        <v>2695266.5356000001</v>
      </c>
      <c r="J35" s="38">
        <v>2020</v>
      </c>
      <c r="K35" s="5" t="s">
        <v>20</v>
      </c>
      <c r="L35" s="5">
        <v>747</v>
      </c>
      <c r="M35" s="5">
        <v>576</v>
      </c>
      <c r="N35" s="5">
        <v>958</v>
      </c>
      <c r="O35" s="5">
        <v>2281</v>
      </c>
    </row>
    <row r="36" spans="1:15" x14ac:dyDescent="0.3">
      <c r="A36" s="38"/>
      <c r="B36" s="5" t="s">
        <v>21</v>
      </c>
      <c r="C36" s="5">
        <v>1267486.6499999999</v>
      </c>
      <c r="D36" s="5">
        <v>753063.48</v>
      </c>
      <c r="E36" s="5">
        <v>1248453</v>
      </c>
      <c r="F36" s="5">
        <v>3269003.13</v>
      </c>
      <c r="J36" s="38"/>
      <c r="K36" s="5" t="s">
        <v>21</v>
      </c>
      <c r="L36" s="5">
        <v>824</v>
      </c>
      <c r="M36" s="5">
        <v>883</v>
      </c>
      <c r="N36" s="5">
        <v>1068</v>
      </c>
      <c r="O36" s="5">
        <v>2775</v>
      </c>
    </row>
    <row r="37" spans="1:15" x14ac:dyDescent="0.3">
      <c r="A37" s="38"/>
      <c r="B37" s="5" t="s">
        <v>22</v>
      </c>
      <c r="C37" s="5">
        <v>966392.34000000008</v>
      </c>
      <c r="D37" s="5">
        <v>672867.92999999993</v>
      </c>
      <c r="E37" s="5">
        <v>1258835.08</v>
      </c>
      <c r="F37" s="5">
        <v>2898095.35</v>
      </c>
      <c r="J37" s="38"/>
      <c r="K37" s="5" t="s">
        <v>22</v>
      </c>
      <c r="L37" s="5">
        <v>675</v>
      </c>
      <c r="M37" s="5">
        <v>725</v>
      </c>
      <c r="N37" s="5">
        <v>1115</v>
      </c>
      <c r="O37" s="5">
        <v>2515</v>
      </c>
    </row>
    <row r="38" spans="1:15" x14ac:dyDescent="0.3">
      <c r="A38" s="38"/>
      <c r="B38" s="5" t="s">
        <v>23</v>
      </c>
      <c r="C38" s="5">
        <v>723753.03</v>
      </c>
      <c r="D38" s="5">
        <v>368154.84</v>
      </c>
      <c r="E38" s="5">
        <v>803634.28999999992</v>
      </c>
      <c r="F38" s="5">
        <v>1895542.1600000001</v>
      </c>
      <c r="J38" s="38"/>
      <c r="K38" s="5" t="s">
        <v>23</v>
      </c>
      <c r="L38" s="5">
        <v>536</v>
      </c>
      <c r="M38" s="5">
        <v>399</v>
      </c>
      <c r="N38" s="5">
        <v>693</v>
      </c>
      <c r="O38" s="5">
        <v>1628</v>
      </c>
    </row>
    <row r="39" spans="1:15" x14ac:dyDescent="0.3">
      <c r="A39" s="25"/>
      <c r="B39" s="31" t="s">
        <v>14</v>
      </c>
      <c r="C39" s="31">
        <f>SUM(C35:C38)</f>
        <v>4132431.05</v>
      </c>
      <c r="D39" s="31">
        <f t="shared" ref="D39:E39" si="5">SUM(D35:D38)</f>
        <v>2259426.14</v>
      </c>
      <c r="E39" s="31">
        <f t="shared" si="5"/>
        <v>4366049.9856000002</v>
      </c>
      <c r="F39" s="31"/>
      <c r="J39" s="25"/>
      <c r="K39" s="32" t="s">
        <v>14</v>
      </c>
      <c r="L39" s="32">
        <f>SUM(L35:L38)</f>
        <v>2782</v>
      </c>
      <c r="M39" s="32">
        <f t="shared" ref="M39:N39" si="6">SUM(M35:M38)</f>
        <v>2583</v>
      </c>
      <c r="N39" s="32">
        <f t="shared" si="6"/>
        <v>3834</v>
      </c>
      <c r="O39" s="32"/>
    </row>
    <row r="40" spans="1:15" x14ac:dyDescent="0.3">
      <c r="A40" s="3"/>
      <c r="B40" s="5" t="s">
        <v>19</v>
      </c>
      <c r="C40" s="5">
        <f>C29+C34+C39</f>
        <v>16256108.940000001</v>
      </c>
      <c r="D40" s="5">
        <f t="shared" ref="D40:E40" si="7">D29+D34+D39</f>
        <v>5986848.7899999991</v>
      </c>
      <c r="E40" s="5">
        <f t="shared" si="7"/>
        <v>12785825.805600001</v>
      </c>
      <c r="F40" s="5">
        <f>SUBTOTAL(109,Table1[Total])</f>
        <v>35028783.535599999</v>
      </c>
      <c r="J40" s="3"/>
      <c r="K40" s="24" t="s">
        <v>19</v>
      </c>
      <c r="L40" s="24">
        <f>L29+L34+Table2[[#Totals],[Japan]]</f>
        <v>11035</v>
      </c>
      <c r="M40" s="24">
        <f>M29+M34+Table2[[#Totals],[UK]]</f>
        <v>7133</v>
      </c>
      <c r="N40" s="24">
        <f>N29+N34+Table2[[#Totals],[USA]]</f>
        <v>11395</v>
      </c>
      <c r="O40" s="24">
        <f>SUBTOTAL(109,Table2[Total])</f>
        <v>29563</v>
      </c>
    </row>
    <row r="41" spans="1:15" x14ac:dyDescent="0.3">
      <c r="A41" s="3"/>
      <c r="B41" s="24" t="s">
        <v>45</v>
      </c>
      <c r="C41" s="24">
        <f>AVERAGE(C29,C34,C39)</f>
        <v>5418702.9800000004</v>
      </c>
      <c r="D41" s="24">
        <f t="shared" ref="D41:N41" si="8">AVERAGE(D29,D34,D39)</f>
        <v>1995616.263333333</v>
      </c>
      <c r="E41" s="24">
        <f t="shared" si="8"/>
        <v>4261941.9352000002</v>
      </c>
      <c r="F41" s="24"/>
      <c r="J41" s="3"/>
      <c r="K41" s="24" t="s">
        <v>45</v>
      </c>
      <c r="L41" s="24">
        <f t="shared" si="8"/>
        <v>3678.3333333333335</v>
      </c>
      <c r="M41" s="24">
        <f t="shared" si="8"/>
        <v>2377.6666666666665</v>
      </c>
      <c r="N41" s="24">
        <f t="shared" si="8"/>
        <v>3798.3333333333335</v>
      </c>
      <c r="O41" s="24"/>
    </row>
    <row r="44" spans="1:15" x14ac:dyDescent="0.3">
      <c r="C44">
        <f>MAX(C25:C28)</f>
        <v>1746972.16</v>
      </c>
      <c r="D44">
        <f t="shared" ref="D44:E44" si="9">MAX(D25:D28)</f>
        <v>567073.01</v>
      </c>
      <c r="E44">
        <f t="shared" si="9"/>
        <v>1151671.79</v>
      </c>
      <c r="G44">
        <v>1</v>
      </c>
      <c r="H44">
        <v>2</v>
      </c>
      <c r="I44">
        <v>1</v>
      </c>
    </row>
    <row r="45" spans="1:15" x14ac:dyDescent="0.3">
      <c r="C45">
        <f>MAX(C30:C33)</f>
        <v>1876259.57</v>
      </c>
      <c r="D45">
        <f t="shared" ref="D45:E45" si="10">MAX(D30:D33)</f>
        <v>508051.62</v>
      </c>
      <c r="E45">
        <f t="shared" si="10"/>
        <v>1083369.27</v>
      </c>
      <c r="G45">
        <v>2</v>
      </c>
      <c r="H45">
        <v>2</v>
      </c>
      <c r="I45">
        <v>2</v>
      </c>
    </row>
    <row r="46" spans="1:15" x14ac:dyDescent="0.3">
      <c r="C46">
        <f>MAX(C35:C38)</f>
        <v>1267486.6499999999</v>
      </c>
      <c r="D46">
        <f t="shared" ref="D46:E46" si="11">MAX(D35:D38)</f>
        <v>753063.48</v>
      </c>
      <c r="E46">
        <f t="shared" si="11"/>
        <v>1258835.08</v>
      </c>
      <c r="G46">
        <v>2</v>
      </c>
      <c r="H46">
        <v>2</v>
      </c>
      <c r="I46">
        <v>3</v>
      </c>
    </row>
    <row r="48" spans="1:15" x14ac:dyDescent="0.3">
      <c r="C48">
        <f>MIN(C25:C28)</f>
        <v>1330511.79</v>
      </c>
      <c r="D48">
        <f t="shared" ref="D48:E48" si="12">MIN(D25:D28)</f>
        <v>368747.91</v>
      </c>
      <c r="E48">
        <f t="shared" si="12"/>
        <v>1056994.78</v>
      </c>
      <c r="G48">
        <v>4</v>
      </c>
      <c r="H48">
        <v>4</v>
      </c>
      <c r="I48">
        <v>4</v>
      </c>
    </row>
    <row r="49" spans="3:9" x14ac:dyDescent="0.3">
      <c r="C49">
        <f>MIN(C30:C33)</f>
        <v>1147556.1599999999</v>
      </c>
      <c r="D49">
        <f t="shared" ref="D49:E49" si="13">MIN(D30:D33)</f>
        <v>327228.15999999997</v>
      </c>
      <c r="E49">
        <f t="shared" si="13"/>
        <v>852911.88</v>
      </c>
      <c r="G49">
        <v>4</v>
      </c>
      <c r="H49">
        <v>4</v>
      </c>
      <c r="I49">
        <v>4</v>
      </c>
    </row>
    <row r="50" spans="3:9" x14ac:dyDescent="0.3">
      <c r="C50">
        <f>MIN(C35:C38)</f>
        <v>723753.03</v>
      </c>
      <c r="D50">
        <f t="shared" ref="D50:E50" si="14">MIN(D35:D38)</f>
        <v>368154.84</v>
      </c>
      <c r="E50">
        <f t="shared" si="14"/>
        <v>803634.28999999992</v>
      </c>
      <c r="G50">
        <v>4</v>
      </c>
      <c r="H50">
        <v>4</v>
      </c>
      <c r="I50">
        <v>4</v>
      </c>
    </row>
  </sheetData>
  <mergeCells count="13">
    <mergeCell ref="C5:E5"/>
    <mergeCell ref="L5:N5"/>
    <mergeCell ref="J7:J10"/>
    <mergeCell ref="J11:J14"/>
    <mergeCell ref="J15:J18"/>
    <mergeCell ref="A25:A28"/>
    <mergeCell ref="A30:A33"/>
    <mergeCell ref="C23:E23"/>
    <mergeCell ref="L23:N23"/>
    <mergeCell ref="A35:A38"/>
    <mergeCell ref="J25:J28"/>
    <mergeCell ref="J30:J33"/>
    <mergeCell ref="J35:J38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Shiv</cp:lastModifiedBy>
  <dcterms:created xsi:type="dcterms:W3CDTF">2022-10-17T14:58:58Z</dcterms:created>
  <dcterms:modified xsi:type="dcterms:W3CDTF">2022-10-18T10:20:41Z</dcterms:modified>
</cp:coreProperties>
</file>