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/Documents/Code Practice/portfoliotracking/src/assets/"/>
    </mc:Choice>
  </mc:AlternateContent>
  <xr:revisionPtr revIDLastSave="0" documentId="13_ncr:1_{DCC5AEAF-2245-3541-8FC4-AD6C9AF680B4}" xr6:coauthVersionLast="47" xr6:coauthVersionMax="47" xr10:uidLastSave="{00000000-0000-0000-0000-000000000000}"/>
  <bookViews>
    <workbookView xWindow="0" yWindow="500" windowWidth="38400" windowHeight="19360" xr2:uid="{E8A88730-2E33-2643-9DAC-BC5ECFCAC020}"/>
  </bookViews>
  <sheets>
    <sheet name="Portfolio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  <c r="C4" i="1" a="1"/>
  <c r="C4" i="1" s="1"/>
  <c r="B4" i="1" a="1"/>
  <c r="B4" i="1" s="1"/>
  <c r="I4" i="1" s="1"/>
  <c r="C3" i="1" a="1"/>
  <c r="C3" i="1" s="1"/>
  <c r="B3" i="1" a="1"/>
  <c r="B3" i="1" s="1"/>
  <c r="I3" i="1" s="1"/>
  <c r="C2" i="1" a="1"/>
  <c r="C2" i="1" s="1"/>
  <c r="B2" i="1" a="1"/>
  <c r="B2" i="1" s="1"/>
  <c r="I2" i="1" s="1"/>
  <c r="E2" i="1" l="1"/>
  <c r="F2" i="1" s="1"/>
  <c r="E3" i="1"/>
  <c r="F3" i="1" s="1"/>
  <c r="E4" i="1"/>
  <c r="F4" i="1" s="1"/>
  <c r="B18" i="1" l="1"/>
  <c r="G2" i="1"/>
  <c r="G4" i="1"/>
  <c r="H4" i="1" s="1"/>
  <c r="G3" i="1"/>
  <c r="H3" i="1" s="1"/>
  <c r="H2" i="1" l="1"/>
  <c r="C18" i="1"/>
  <c r="D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<sst xmlns="http://schemas.openxmlformats.org/spreadsheetml/2006/main" count="81" uniqueCount="37">
  <si>
    <t>Order ID</t>
  </si>
  <si>
    <t>Trade Date</t>
  </si>
  <si>
    <t>Stock</t>
  </si>
  <si>
    <t>Market</t>
  </si>
  <si>
    <t>Quantity</t>
  </si>
  <si>
    <t>Price</t>
  </si>
  <si>
    <t>Transaction Type</t>
  </si>
  <si>
    <t>Exchange Rate</t>
  </si>
  <si>
    <t>Fees</t>
  </si>
  <si>
    <t>Currency</t>
  </si>
  <si>
    <t>Amount</t>
  </si>
  <si>
    <t>Method</t>
  </si>
  <si>
    <t>USG</t>
  </si>
  <si>
    <t>NZX</t>
  </si>
  <si>
    <t>BUY</t>
  </si>
  <si>
    <t>NZD</t>
  </si>
  <si>
    <t>NPF</t>
  </si>
  <si>
    <t>BOT</t>
  </si>
  <si>
    <t>AIA</t>
  </si>
  <si>
    <t>EUF</t>
  </si>
  <si>
    <t>EMF</t>
  </si>
  <si>
    <t>AIR</t>
  </si>
  <si>
    <t>SPK</t>
  </si>
  <si>
    <t>FNZ</t>
  </si>
  <si>
    <t>USF</t>
  </si>
  <si>
    <t>Stock Ticker</t>
  </si>
  <si>
    <t>Current Price</t>
  </si>
  <si>
    <t>Avg. Cost</t>
  </si>
  <si>
    <t>Shares</t>
  </si>
  <si>
    <t>Market Value</t>
  </si>
  <si>
    <t>Avg. Investment Value</t>
  </si>
  <si>
    <t>Gain/Loss (Unrealised)</t>
  </si>
  <si>
    <t>Amount Invested</t>
  </si>
  <si>
    <t>Portfolio</t>
  </si>
  <si>
    <t>Total Value</t>
  </si>
  <si>
    <t>Total Gain/Loss (Unrealised)</t>
  </si>
  <si>
    <t>Total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</si>
</sst>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[$$-1409]* #,##0.00_);_([$$-1409]* \(#,##0.00\);_([$$-1409]* &quot;-&quot;??_);_(@_)"/>
    <numFmt numFmtId="166" formatCode="_-[$$-1409]* #,##0.00_-;\-[$$-1409]* #,##0.00_-;_-[$$-1409]* &quot;-&quot;??_-;_-@_-"/>
  </numFmts>
  <fonts count="3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44" fontId="0" fillId="0" borderId="0" xfId="0" applyNumberForma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Portfolio!$F$1</c:f>
              <c:strCache>
                <c:ptCount val="1"/>
                <c:pt idx="0">
                  <c:v>Market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1B-EE4A-8965-46C67FA475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01B-EE4A-8965-46C67FA475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1B-EE4A-8965-46C67FA475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01B-EE4A-8965-46C67FA475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1B-EE4A-8965-46C67FA475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01B-EE4A-8965-46C67FA475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1B-EE4A-8965-46C67FA475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01B-EE4A-8965-46C67FA475A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1B-EE4A-8965-46C67FA475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01B-EE4A-8965-46C67FA475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01B-EE4A-8965-46C67FA475A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401B-EE4A-8965-46C67FA475A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01B-EE4A-8965-46C67FA475A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01B-EE4A-8965-46C67FA475A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01B-EE4A-8965-46C67FA475A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01B-EE4A-8965-46C67FA475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401B-EE4A-8965-46C67FA475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01B-EE4A-8965-46C67FA475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401B-EE4A-8965-46C67FA475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401B-EE4A-8965-46C67FA475A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401B-EE4A-8965-46C67FA475A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401B-EE4A-8965-46C67FA475A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401B-EE4A-8965-46C67FA475A8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401B-EE4A-8965-46C67FA475A8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401B-EE4A-8965-46C67FA475A8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401B-EE4A-8965-46C67FA475A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Portfolio!$B$2:$B$14</c:f>
              <c:strCache>
                <c:ptCount val="3"/>
                <c:pt idx="0">
                  <c:v>USG</c:v>
                </c:pt>
                <c:pt idx="1">
                  <c:v>USF</c:v>
                </c:pt>
                <c:pt idx="2">
                  <c:v>SPK</c:v>
                </c:pt>
              </c:strCache>
            </c:strRef>
          </c:cat>
          <c:val>
            <c:numRef>
              <c:f>Portfolio!$F$2:$F$14</c:f>
              <c:numCache>
                <c:formatCode>_-[$$-1409]* #,##0.00_-;\-[$$-1409]* #,##0.00_-;_-[$$-1409]* "-"??_-;_-@_-</c:formatCode>
                <c:ptCount val="13"/>
                <c:pt idx="0">
                  <c:v>43.287226424000004</c:v>
                </c:pt>
                <c:pt idx="1">
                  <c:v>52.964765331999992</c:v>
                </c:pt>
                <c:pt idx="2">
                  <c:v>32.410491879999995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B-EE4A-8965-46C67FA475A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17</xdr:row>
      <xdr:rowOff>0</xdr:rowOff>
    </xdr:from>
    <xdr:to>
      <xdr:col>12</xdr:col>
      <xdr:colOff>177800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A668-1AE0-D14E-8146-5F8D6A96D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https://www.bing.com/financeapi/forcetrigger?t=alqz7w&amp;q=XNZE%3aUSG&amp;form=skydnc</v>
    <v>Learn more on Bing</v>
  </rv>
  <rv s="1">
    <v>0</v>
    <v>Smartshares US Large Gth ETF (XNZE:USG)</v>
    <v>2</v>
    <v>3</v>
    <v>Finance</v>
    <v>4</v>
    <v>en-GB</v>
    <v>alqz7w</v>
    <v>268435456</v>
    <v>1</v>
    <v>Powered by Refinitiv</v>
    <v>8.1989999999999998</v>
    <v>6.19</v>
    <v>1.0482</v>
    <v>0.128</v>
    <v>1.5980000000000001E-2</v>
    <v>NZD</v>
    <v>New Zealand Exchange Ltd</v>
    <v>XNZE</v>
    <v>5.1000000000000004E-3</v>
    <v>8.1790000000000003</v>
    <v>ETF</v>
    <v>44398.229166666664</v>
    <v>0</v>
    <v>8.1010000000000009</v>
    <v>140672318</v>
    <v>Smartshares US Large Gth ETF</v>
    <v>8.1010000000000009</v>
    <v>8.01</v>
    <v>8.1379999999999999</v>
    <v>USG</v>
    <v>Smartshares US Large Gth ETF (XNZE:USG)</v>
    <v>39696</v>
  </rv>
  <rv s="2">
    <v>1</v>
  </rv>
  <rv s="0">
    <v>https://www.bing.com/financeapi/forcetrigger?t=alqz52&amp;q=XNZE%3aUSF&amp;form=skydnc</v>
    <v>Learn more on Bing</v>
  </rv>
  <rv s="1">
    <v>0</v>
    <v>Smartshares US 500 ETF (XNZE:USF)</v>
    <v>2</v>
    <v>3</v>
    <v>Finance</v>
    <v>4</v>
    <v>en-GB</v>
    <v>alqz52</v>
    <v>268435456</v>
    <v>1</v>
    <v>Powered by Refinitiv</v>
    <v>11.474</v>
    <v>8.875</v>
    <v>0.9869</v>
    <v>0.14699999999999999</v>
    <v>1.3009E-2</v>
    <v>NZD</v>
    <v>New Zealand Exchange Ltd</v>
    <v>XNZE</v>
    <v>3.4000000000000002E-3</v>
    <v>11.449</v>
    <v>ETF</v>
    <v>44398.229166666664</v>
    <v>3</v>
    <v>11.362</v>
    <v>383914452</v>
    <v>Smartshares US 500 ETF</v>
    <v>11.362</v>
    <v>11.3</v>
    <v>11.446999999999999</v>
    <v>USF</v>
    <v>Smartshares US 500 ETF (XNZE:USF)</v>
    <v>25180</v>
  </rv>
  <rv s="2">
    <v>4</v>
  </rv>
  <rv s="0">
    <v>https://www.bing.com/financeapi/forcetrigger?t=alqxf2&amp;q=XNZE%3aSPK&amp;form=skydnc</v>
    <v>Learn more on Bing</v>
  </rv>
  <rv s="3">
    <v>5</v>
    <v>SPARK NEW ZEALAND LIMITED (XNZE:SPK)</v>
    <v>6</v>
    <v>7</v>
    <v>Finance</v>
    <v>8</v>
    <v>en-GB</v>
    <v>alqxf2</v>
    <v>268435456</v>
    <v>1</v>
    <v>Powered by Refinitiv</v>
    <v>5.09</v>
    <v>4.37</v>
    <v>0.52239999999999998</v>
    <v>-0.01</v>
    <v>-2.075E-3</v>
    <v>NZD</v>
    <v>Spark New Zealand Limited is a supplier of telecommunications and digital services in New Zealand. The Company provides a range of telecommunications, information technology, media and other digital products and services, including: mobile services; voice services; broadband services; Internet television (TV); cloud, security and service management services; procurement and partner services and managed data and networks services. The Company’s segments include mobile; voice; broadband; cloud, security, and service management; procurement and partners; managed data and networks, and other. The Company’s subsidiaries include Computer Concepts Limited, Digital Island Limited, Gen-i Australia Pty Limited, Lightbox New Zealand, Qrious Limited, Revera Limited, Spark Finance Limited, Spark New Zealand Trading Limited and Spark Retail Holdings Limited.</v>
    <v>4961</v>
    <v>New Zealand Exchange Ltd</v>
    <v>XNZE</v>
    <v>XNZE</v>
    <v>Level 2, 167 Victoria Street West, AUCKLAND, NEW ZEALAND-NA, 1010 NZ</v>
    <v>4.8499999999999996</v>
    <v>Telecommunications Services</v>
    <v>Stock</v>
    <v>44398.229166666664</v>
    <v>6</v>
    <v>4.7850000000000001</v>
    <v>8999543000</v>
    <v>SPARK NEW ZEALAND LIMITED</v>
    <v>SPARK NEW ZEALAND LIMITED</v>
    <v>4.8499999999999996</v>
    <v>21.7</v>
    <v>4.82</v>
    <v>4.8099999999999996</v>
    <v>1867125000</v>
    <v>SPK</v>
    <v>SPARK NEW ZEALAND LIMITED (XNZE:SPK)</v>
    <v>1571678</v>
    <v>1987</v>
  </rv>
  <rv s="2">
    <v>7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Year incorporated"/>
  </s>
</rvStructures>
</file>

<file path=xl/richData/rdsupportingpropertybag.xml><?xml version="1.0" encoding="utf-8"?>
<supportingPropertyBags xmlns="http://schemas.microsoft.com/office/spreadsheetml/2017/richdata2">
  <spbArrays count="2">
    <a count="3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7</v>
      <v>8</v>
    </spb>
    <spb s="4">
      <v>Delayed 20 minutes</v>
      <v>from previous close</v>
      <v>NZX</v>
      <v>from previous close</v>
      <v>GMT</v>
    </spb>
    <spb s="0">
      <v>1</v>
      <v>Name</v>
      <v>LearnMoreOnLink</v>
    </spb>
    <spb s="5">
      <v>1</v>
      <v>1</v>
      <v>1</v>
      <v>1</v>
    </spb>
    <spb s="6">
      <v>1</v>
      <v>2</v>
      <v>2</v>
      <v>1</v>
      <v>3</v>
      <v>1</v>
      <v>1</v>
      <v>1</v>
      <v>4</v>
      <v>4</v>
      <v>5</v>
      <v>6</v>
      <v>1</v>
      <v>1</v>
      <v>1</v>
      <v>7</v>
      <v>9</v>
      <v>8</v>
      <v>4</v>
    </spb>
    <spb s="7">
      <v>Delayed 20 minutes</v>
      <v>from previous close</v>
      <v>from previous close</v>
      <v>NZX</v>
      <v>GMT</v>
    </spb>
  </spbData>
</supportingPropertyBags>
</file>

<file path=xl/richData/rdsupportingpropertybagstructure.xml><?xml version="1.0" encoding="utf-8"?>
<spbStructures xmlns="http://schemas.microsoft.com/office/spreadsheetml/2017/richdata2" count="8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Exchange" t="s"/>
    <k n="Change (%)" t="s"/>
    <k n="Last trade time" t="s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165" formatCode="_([$$-1409]* #,##0.00_);_([$$-1409]* \(#,##0.00\);_([$$-1409]* &quot;-&quot;??_);_(@_)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164" formatCode="_([$$-1409]* #,##0_);_([$$-1409]* \(#,##0\);_([$$-1409]* &quot;-&quot;_);_(@_)"/>
    </x:dxf>
    <x:dxf>
      <x:numFmt numFmtId="27" formatCode="d/mm/yy\ h:mm"/>
    </x:dxf>
    <x:dxf>
      <x:numFmt numFmtId="2" formatCode="0.00"/>
    </x:dxf>
    <x:dxf>
      <x:numFmt numFmtId="1" formatCode="0"/>
    </x:dxf>
  </dxfs>
  <richProperties>
    <rPr n="IsTitleField" t="b"/>
  </richProperties>
  <richStyles>
    <rSty dxfid="0"/>
    <rSty dxfid="1"/>
    <rSty>
      <rpv i="0">1</rpv>
    </rSty>
    <rSty dxfid="2"/>
    <rSty dxfid="3"/>
    <rSty dxfid="4"/>
    <rSty dxfid="5"/>
    <rSty dxfid="6"/>
    <rSty dxfid="7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2987-548E-4F46-BA74-462D603C312E}">
  <dimension ref="A1:I18"/>
  <sheetViews>
    <sheetView tabSelected="1" workbookViewId="0">
      <selection activeCell="F30" sqref="F30"/>
    </sheetView>
  </sheetViews>
  <sheetFormatPr baseColWidth="10" defaultRowHeight="16" x14ac:dyDescent="0.2"/>
  <cols>
    <col min="1" max="1" width="52.1640625" bestFit="1" customWidth="1"/>
    <col min="2" max="2" width="11.83203125" bestFit="1" customWidth="1"/>
    <col min="3" max="3" width="12.33203125" bestFit="1" customWidth="1"/>
    <col min="4" max="4" width="9.5" bestFit="1" customWidth="1"/>
    <col min="6" max="6" width="13" bestFit="1" customWidth="1"/>
    <col min="7" max="7" width="20.6640625" bestFit="1" customWidth="1"/>
    <col min="8" max="8" width="20.83203125" bestFit="1" customWidth="1"/>
    <col min="9" max="9" width="15.83203125" bestFit="1" customWidth="1"/>
  </cols>
  <sheetData>
    <row r="1" spans="1:9" x14ac:dyDescent="0.2">
      <c r="A1" s="2" t="s">
        <v>2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x14ac:dyDescent="0.2">
      <c r="A2" t="e" vm="1">
        <v>#VALUE!</v>
      </c>
      <c r="B2" t="str" cm="1">
        <f t="array" ref="B2">_FV(A2,"Ticker symbol",TRUE)</f>
        <v>USG</v>
      </c>
      <c r="C2" s="3" cm="1">
        <f t="array" ref="C2">_FV(A2,"Price")</f>
        <v>8.1379999999999999</v>
      </c>
      <c r="D2">
        <f>AVERAGEIFS(Transactions!F:F,Transactions!C:C,Portfolio!B2,Transactions!G:G,"BUY")</f>
        <v>5.64</v>
      </c>
      <c r="E2">
        <f>SUMIFS(Transactions!E:E,Transactions!C:C,Portfolio!B2,Transactions!G:G,"BUY")-SUMIFS(Transactions!E:E,Transactions!C:C,Portfolio!B2,Transactions!G:G,"SELL")</f>
        <v>5.3191480000000002</v>
      </c>
      <c r="F2" s="4">
        <f>E2*C2</f>
        <v>43.287226424000004</v>
      </c>
      <c r="G2" s="6">
        <f>D2*E2</f>
        <v>29.99999472</v>
      </c>
      <c r="H2" s="5">
        <f>((F2-G2)/G2)</f>
        <v>0.44290780141843983</v>
      </c>
      <c r="I2">
        <f>SUMIFS(Transactions!K:K,Transactions!C:C,Portfolio!B2,Transactions!G:G,"BUY")</f>
        <v>30</v>
      </c>
    </row>
    <row r="3" spans="1:9" x14ac:dyDescent="0.2">
      <c r="A3" t="e" vm="2">
        <v>#VALUE!</v>
      </c>
      <c r="B3" t="str" cm="1">
        <f t="array" ref="B3">_FV(A3,"Ticker symbol",TRUE)</f>
        <v>USF</v>
      </c>
      <c r="C3" s="3" cm="1">
        <f t="array" ref="C3">_FV(A3,"Price")</f>
        <v>11.446999999999999</v>
      </c>
      <c r="D3">
        <f>AVERAGEIFS(Transactions!F:F,Transactions!C:C,Portfolio!B3,Transactions!G:G,"BUY")</f>
        <v>8.65</v>
      </c>
      <c r="E3">
        <f>SUMIFS(Transactions!E:E,Transactions!C:C,Portfolio!B3,Transactions!G:G,"BUY")-SUMIFS(Transactions!E:E,Transactions!C:C,Portfolio!B3,Transactions!G:G,"SELL")</f>
        <v>4.6269559999999998</v>
      </c>
      <c r="F3" s="4">
        <f>E3*C3</f>
        <v>52.964765331999992</v>
      </c>
      <c r="G3" s="6">
        <f>D3*E3</f>
        <v>40.0231694</v>
      </c>
      <c r="H3" s="5">
        <f>((F3-G3)/G3)</f>
        <v>0.32335260115606912</v>
      </c>
      <c r="I3">
        <f>SUMIFS(Transactions!K:K,Transactions!C:C,Portfolio!B3,Transactions!G:G,"BUY")</f>
        <v>40</v>
      </c>
    </row>
    <row r="4" spans="1:9" x14ac:dyDescent="0.2">
      <c r="A4" t="e" vm="3">
        <v>#VALUE!</v>
      </c>
      <c r="B4" t="str" cm="1">
        <f t="array" ref="B4">_FV(A4,"Ticker symbol",TRUE)</f>
        <v>SPK</v>
      </c>
      <c r="C4" s="3" cm="1">
        <f t="array" ref="C4">_FV(A4,"Price")</f>
        <v>4.8099999999999996</v>
      </c>
      <c r="D4">
        <f>AVERAGEIFS(Transactions!F:F,Transactions!C:C,Portfolio!B4,Transactions!G:G,"BUY")</f>
        <v>4.43</v>
      </c>
      <c r="E4">
        <f>SUMIFS(Transactions!E:E,Transactions!C:C,Portfolio!B4,Transactions!G:G,"BUY")-SUMIFS(Transactions!E:E,Transactions!C:C,Portfolio!B4,Transactions!G:G,"SELL")</f>
        <v>6.7381479999999998</v>
      </c>
      <c r="F4" s="4">
        <f t="shared" ref="F4:F9" si="0">E4*C4</f>
        <v>32.410491879999995</v>
      </c>
      <c r="G4" s="6">
        <f t="shared" ref="G4:G9" si="1">D4*E4</f>
        <v>29.849995639999996</v>
      </c>
      <c r="H4" s="5">
        <f t="shared" ref="H4:H9" si="2">((F4-G4)/G4)</f>
        <v>8.5778781038374705E-2</v>
      </c>
      <c r="I4">
        <f>SUMIFS(Transactions!K:K,Transactions!C:C,Portfolio!B4,Transactions!G:G,"BUY")</f>
        <v>30</v>
      </c>
    </row>
    <row r="5" spans="1:9" x14ac:dyDescent="0.2">
      <c r="C5" s="3"/>
      <c r="F5" s="4"/>
      <c r="G5" s="6"/>
      <c r="H5" s="5"/>
    </row>
    <row r="6" spans="1:9" x14ac:dyDescent="0.2">
      <c r="C6" s="3"/>
      <c r="F6" s="4"/>
      <c r="G6" s="6"/>
      <c r="H6" s="5"/>
    </row>
    <row r="7" spans="1:9" x14ac:dyDescent="0.2">
      <c r="C7" s="3"/>
      <c r="F7" s="4"/>
      <c r="G7" s="6"/>
      <c r="H7" s="5"/>
    </row>
    <row r="8" spans="1:9" x14ac:dyDescent="0.2">
      <c r="C8" s="3"/>
      <c r="F8" s="4"/>
      <c r="G8" s="6"/>
      <c r="H8" s="5"/>
    </row>
    <row r="9" spans="1:9" x14ac:dyDescent="0.2">
      <c r="C9" s="3"/>
      <c r="F9" s="4"/>
      <c r="G9" s="6"/>
      <c r="H9" s="5"/>
    </row>
    <row r="10" spans="1:9" x14ac:dyDescent="0.2">
      <c r="C10" s="3"/>
      <c r="F10" s="4"/>
      <c r="G10" s="6"/>
      <c r="H10" s="5"/>
    </row>
    <row r="11" spans="1:9" x14ac:dyDescent="0.2">
      <c r="C11" s="3"/>
      <c r="F11" s="4"/>
      <c r="G11" s="6"/>
      <c r="H11" s="5"/>
    </row>
    <row r="12" spans="1:9" x14ac:dyDescent="0.2">
      <c r="C12" s="3"/>
      <c r="F12" s="4"/>
      <c r="G12" s="6"/>
      <c r="H12" s="5"/>
    </row>
    <row r="13" spans="1:9" x14ac:dyDescent="0.2">
      <c r="C13" s="3"/>
      <c r="F13" s="4"/>
      <c r="G13" s="6"/>
      <c r="H13" s="5"/>
    </row>
    <row r="14" spans="1:9" x14ac:dyDescent="0.2">
      <c r="C14" s="3"/>
      <c r="F14" s="4"/>
      <c r="G14" s="6"/>
      <c r="H14" s="5"/>
    </row>
    <row r="15" spans="1:9" x14ac:dyDescent="0.2">
      <c r="H15" s="5"/>
    </row>
    <row r="16" spans="1:9" x14ac:dyDescent="0.2">
      <c r="H16" s="5"/>
    </row>
    <row r="17" spans="1:8" ht="24" customHeight="1" x14ac:dyDescent="0.2">
      <c r="A17" s="8" t="s">
        <v>33</v>
      </c>
      <c r="B17" t="s">
        <v>34</v>
      </c>
      <c r="C17" t="s">
        <v>36</v>
      </c>
      <c r="D17" s="7" t="s">
        <v>35</v>
      </c>
      <c r="E17" s="7"/>
      <c r="F17" s="7"/>
      <c r="H17" s="5"/>
    </row>
    <row r="18" spans="1:8" x14ac:dyDescent="0.2">
      <c r="A18" s="8"/>
      <c r="B18" s="4">
        <f>SUM(F2:F14)</f>
        <v>128.66248363599999</v>
      </c>
      <c r="C18" s="6">
        <f>SUM(G2:G14)</f>
        <v>99.873159759999993</v>
      </c>
      <c r="D18" s="5">
        <f>(B18-C18)/C18</f>
        <v>0.28825886699872244</v>
      </c>
      <c r="F18" s="4"/>
      <c r="G18" s="4"/>
      <c r="H18" s="5"/>
    </row>
  </sheetData>
  <mergeCells count="1">
    <mergeCell ref="A17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F96-EE2D-1C41-956A-A11A63930FD3}">
  <dimension ref="A1:L15"/>
  <sheetViews>
    <sheetView workbookViewId="0">
      <selection activeCell="K22" sqref="K2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C2" t="s">
        <v>12</v>
      </c>
      <c r="D2" t="s">
        <v>13</v>
      </c>
      <c r="E2">
        <v>5.3191480000000002</v>
      </c>
      <c r="F2">
        <v>5.64</v>
      </c>
      <c r="G2" t="s">
        <v>14</v>
      </c>
      <c r="H2">
        <v>0</v>
      </c>
      <c r="I2">
        <v>0</v>
      </c>
      <c r="J2" t="s">
        <v>15</v>
      </c>
      <c r="K2">
        <v>30</v>
      </c>
    </row>
    <row r="3" spans="1:12" x14ac:dyDescent="0.2">
      <c r="C3" t="s">
        <v>16</v>
      </c>
      <c r="D3" t="s">
        <v>13</v>
      </c>
      <c r="E3">
        <v>24.590163</v>
      </c>
      <c r="F3">
        <v>1.22</v>
      </c>
      <c r="G3" t="s">
        <v>14</v>
      </c>
      <c r="H3">
        <v>0</v>
      </c>
      <c r="I3">
        <v>0</v>
      </c>
      <c r="J3" t="s">
        <v>15</v>
      </c>
      <c r="K3">
        <v>30</v>
      </c>
    </row>
    <row r="4" spans="1:12" x14ac:dyDescent="0.2">
      <c r="C4" t="s">
        <v>17</v>
      </c>
      <c r="D4" t="s">
        <v>13</v>
      </c>
      <c r="E4">
        <v>10.344827</v>
      </c>
      <c r="F4">
        <v>2.9</v>
      </c>
      <c r="G4" t="s">
        <v>14</v>
      </c>
      <c r="H4">
        <v>0</v>
      </c>
      <c r="I4">
        <v>0</v>
      </c>
      <c r="J4" t="s">
        <v>15</v>
      </c>
      <c r="K4">
        <v>30</v>
      </c>
    </row>
    <row r="5" spans="1:12" x14ac:dyDescent="0.2">
      <c r="C5" t="s">
        <v>18</v>
      </c>
      <c r="D5" t="s">
        <v>13</v>
      </c>
      <c r="E5">
        <v>4.991638</v>
      </c>
      <c r="F5">
        <v>5.98</v>
      </c>
      <c r="G5" t="s">
        <v>14</v>
      </c>
      <c r="H5">
        <v>0</v>
      </c>
      <c r="I5">
        <v>0.15</v>
      </c>
      <c r="J5" t="s">
        <v>15</v>
      </c>
      <c r="K5">
        <v>30</v>
      </c>
    </row>
    <row r="6" spans="1:12" x14ac:dyDescent="0.2">
      <c r="C6" t="s">
        <v>19</v>
      </c>
      <c r="D6" t="s">
        <v>13</v>
      </c>
      <c r="E6">
        <v>19.230768999999999</v>
      </c>
      <c r="F6">
        <v>1.56</v>
      </c>
      <c r="G6" t="s">
        <v>14</v>
      </c>
      <c r="H6">
        <v>0</v>
      </c>
      <c r="I6">
        <v>0</v>
      </c>
      <c r="J6" t="s">
        <v>15</v>
      </c>
      <c r="K6">
        <v>30</v>
      </c>
    </row>
    <row r="7" spans="1:12" x14ac:dyDescent="0.2">
      <c r="C7" t="s">
        <v>20</v>
      </c>
      <c r="D7" t="s">
        <v>13</v>
      </c>
      <c r="E7">
        <v>24.793388</v>
      </c>
      <c r="F7">
        <v>1.21</v>
      </c>
      <c r="G7" t="s">
        <v>14</v>
      </c>
      <c r="H7">
        <v>0</v>
      </c>
      <c r="I7">
        <v>0</v>
      </c>
      <c r="J7" t="s">
        <v>15</v>
      </c>
      <c r="K7">
        <v>30</v>
      </c>
    </row>
    <row r="8" spans="1:12" x14ac:dyDescent="0.2">
      <c r="C8" t="s">
        <v>21</v>
      </c>
      <c r="D8" t="s">
        <v>13</v>
      </c>
      <c r="E8">
        <v>25.404254999999999</v>
      </c>
      <c r="F8">
        <v>1.175</v>
      </c>
      <c r="G8" t="s">
        <v>14</v>
      </c>
      <c r="H8">
        <v>0</v>
      </c>
      <c r="I8">
        <v>0.15</v>
      </c>
      <c r="J8" t="s">
        <v>15</v>
      </c>
      <c r="K8">
        <v>30</v>
      </c>
    </row>
    <row r="9" spans="1:12" x14ac:dyDescent="0.2">
      <c r="C9" t="s">
        <v>22</v>
      </c>
      <c r="D9" t="s">
        <v>13</v>
      </c>
      <c r="E9">
        <v>6.7381479999999998</v>
      </c>
      <c r="F9">
        <v>4.43</v>
      </c>
      <c r="G9" t="s">
        <v>14</v>
      </c>
      <c r="H9">
        <v>0</v>
      </c>
      <c r="I9">
        <v>0.15</v>
      </c>
      <c r="J9" t="s">
        <v>15</v>
      </c>
      <c r="K9">
        <v>30</v>
      </c>
    </row>
    <row r="10" spans="1:12" x14ac:dyDescent="0.2">
      <c r="C10" t="s">
        <v>23</v>
      </c>
      <c r="D10" t="s">
        <v>13</v>
      </c>
      <c r="E10">
        <v>11.131724999999999</v>
      </c>
      <c r="F10">
        <v>2.6949999999999998</v>
      </c>
      <c r="G10" t="s">
        <v>14</v>
      </c>
      <c r="H10">
        <v>0</v>
      </c>
      <c r="I10">
        <v>0</v>
      </c>
      <c r="J10" t="s">
        <v>15</v>
      </c>
      <c r="K10">
        <v>30</v>
      </c>
    </row>
    <row r="11" spans="1:12" x14ac:dyDescent="0.2">
      <c r="C11" t="s">
        <v>24</v>
      </c>
      <c r="D11" t="s">
        <v>13</v>
      </c>
      <c r="E11">
        <v>3.4722219999999999</v>
      </c>
      <c r="F11">
        <v>8.64</v>
      </c>
      <c r="G11" t="s">
        <v>14</v>
      </c>
      <c r="H11">
        <v>0</v>
      </c>
      <c r="I11">
        <v>0</v>
      </c>
      <c r="J11" t="s">
        <v>15</v>
      </c>
      <c r="K11">
        <v>30</v>
      </c>
    </row>
    <row r="12" spans="1:12" x14ac:dyDescent="0.2">
      <c r="C12" t="s">
        <v>18</v>
      </c>
      <c r="D12" t="s">
        <v>13</v>
      </c>
      <c r="E12">
        <v>1.7066889999999999</v>
      </c>
      <c r="F12">
        <v>5.83</v>
      </c>
      <c r="G12" t="s">
        <v>14</v>
      </c>
      <c r="H12">
        <v>0</v>
      </c>
      <c r="I12">
        <v>0.05</v>
      </c>
      <c r="J12" t="s">
        <v>15</v>
      </c>
      <c r="K12">
        <v>10</v>
      </c>
    </row>
    <row r="13" spans="1:12" x14ac:dyDescent="0.2">
      <c r="C13" t="s">
        <v>19</v>
      </c>
      <c r="D13" t="s">
        <v>13</v>
      </c>
      <c r="E13">
        <v>6.583278</v>
      </c>
      <c r="F13">
        <v>1.5189999999999999</v>
      </c>
      <c r="G13" t="s">
        <v>14</v>
      </c>
      <c r="H13">
        <v>0</v>
      </c>
      <c r="I13">
        <v>0</v>
      </c>
      <c r="J13" t="s">
        <v>15</v>
      </c>
      <c r="K13">
        <v>10</v>
      </c>
    </row>
    <row r="14" spans="1:12" x14ac:dyDescent="0.2">
      <c r="C14" t="s">
        <v>24</v>
      </c>
      <c r="D14" t="s">
        <v>13</v>
      </c>
      <c r="E14">
        <v>1.1547339999999999</v>
      </c>
      <c r="F14">
        <v>8.66</v>
      </c>
      <c r="G14" t="s">
        <v>14</v>
      </c>
      <c r="H14">
        <v>0</v>
      </c>
      <c r="I14">
        <v>0</v>
      </c>
      <c r="J14" t="s">
        <v>15</v>
      </c>
      <c r="K14">
        <v>10</v>
      </c>
    </row>
    <row r="15" spans="1:12" x14ac:dyDescent="0.2">
      <c r="C15" t="s">
        <v>17</v>
      </c>
      <c r="D15" t="s">
        <v>13</v>
      </c>
      <c r="E15">
        <v>3.344481</v>
      </c>
      <c r="F15">
        <v>2.99</v>
      </c>
      <c r="G15" t="s">
        <v>14</v>
      </c>
      <c r="H15">
        <v>0</v>
      </c>
      <c r="I15">
        <v>0</v>
      </c>
      <c r="J15" t="s">
        <v>15</v>
      </c>
      <c r="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Modotholi</dc:creator>
  <cp:lastModifiedBy>Pravin Modotholi</cp:lastModifiedBy>
  <dcterms:created xsi:type="dcterms:W3CDTF">2021-07-18T08:25:28Z</dcterms:created>
  <dcterms:modified xsi:type="dcterms:W3CDTF">2021-07-23T09:24:45Z</dcterms:modified>
</cp:coreProperties>
</file>