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mad\Desktop\PJ-HW Calculations\PJ-HW Calculations\"/>
    </mc:Choice>
  </mc:AlternateContent>
  <xr:revisionPtr revIDLastSave="0" documentId="13_ncr:1_{DF1DF376-BE40-4D6D-ADDD-1097DD3EC75F}" xr6:coauthVersionLast="47" xr6:coauthVersionMax="47" xr10:uidLastSave="{00000000-0000-0000-0000-000000000000}"/>
  <workbookProtection workbookPassword="CA5C" lockStructure="1"/>
  <bookViews>
    <workbookView xWindow="-108" yWindow="-108" windowWidth="23256" windowHeight="12456" tabRatio="774" activeTab="1" xr2:uid="{00000000-000D-0000-FFFF-FFFF00000000}"/>
  </bookViews>
  <sheets>
    <sheet name="Instructions" sheetId="16" r:id="rId1"/>
    <sheet name="Main" sheetId="11" r:id="rId2"/>
    <sheet name="ASHRAE Applications, Table 8" sheetId="12" r:id="rId3"/>
    <sheet name="Personnal Notes" sheetId="17" r:id="rId4"/>
    <sheet name="About Water Heater Calculator" sheetId="13" r:id="rId5"/>
    <sheet name="Data" sheetId="10" state="hidden" r:id="rId6"/>
  </sheets>
  <definedNames>
    <definedName name="Actual">Data!$A$42:$A$43</definedName>
    <definedName name="ApartmentHouse">'ASHRAE Applications, Table 8'!$E$11:$E$30</definedName>
    <definedName name="Application">Data!$B$1:$K$1</definedName>
    <definedName name="Code">Data!$A$25:$B$34</definedName>
    <definedName name="ColumnCode">Data!$B$36</definedName>
    <definedName name="DefaultDF">Data!$C$39</definedName>
    <definedName name="DefaultSF">Data!$C$40</definedName>
    <definedName name="Efficiency">Data!$G$25:$G$33</definedName>
    <definedName name="Factor">Data!$F$45:$F$47</definedName>
    <definedName name="Fixtures">'ASHRAE Applications, Table 8'!$B$11:$B$27</definedName>
    <definedName name="Quantity">Data!$K$25:$K$49</definedName>
    <definedName name="Table8">'ASHRAE Applications, Table 8'!$B$10:$N$30</definedName>
    <definedName name="Toilets">Data!$H$38:$H$40</definedName>
    <definedName name="Type">'ASHRAE Applications, Table 8'!$E$10:$N$10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11" l="1"/>
  <c r="K19" i="11"/>
  <c r="I19" i="11"/>
  <c r="M22" i="11"/>
  <c r="K22" i="11"/>
  <c r="I22" i="11"/>
  <c r="G22" i="11"/>
  <c r="E22" i="11"/>
  <c r="L29" i="11" l="1"/>
  <c r="M29" i="11" l="1"/>
  <c r="H10" i="11"/>
  <c r="C45" i="10"/>
  <c r="E45" i="10" s="1"/>
  <c r="C46" i="10"/>
  <c r="E46" i="10" s="1"/>
  <c r="C47" i="10"/>
  <c r="E47" i="10"/>
  <c r="C39" i="10"/>
  <c r="I29" i="11" s="1"/>
  <c r="C40" i="10"/>
  <c r="I36" i="11" s="1"/>
  <c r="A36" i="10"/>
  <c r="B36" i="10" s="1"/>
  <c r="E107" i="16"/>
  <c r="E106" i="16"/>
  <c r="E105" i="16"/>
  <c r="L25" i="11"/>
  <c r="L26" i="11"/>
  <c r="L36" i="11"/>
  <c r="H11" i="11"/>
  <c r="F11" i="11"/>
  <c r="M40" i="11"/>
  <c r="M44" i="11"/>
  <c r="F10" i="11"/>
  <c r="I26" i="11"/>
  <c r="K26" i="11"/>
  <c r="M26" i="11"/>
  <c r="M25" i="11"/>
  <c r="K25" i="11"/>
  <c r="I25" i="11"/>
  <c r="K44" i="11"/>
  <c r="K16" i="11"/>
  <c r="K17" i="11"/>
  <c r="K18" i="11"/>
  <c r="K15" i="11"/>
  <c r="M16" i="11"/>
  <c r="M17" i="11"/>
  <c r="M18" i="11"/>
  <c r="M15" i="11"/>
  <c r="I16" i="11"/>
  <c r="I17" i="11"/>
  <c r="I18" i="11"/>
  <c r="I15" i="11"/>
  <c r="D22" i="11" l="1"/>
  <c r="H22" i="11" s="1"/>
  <c r="L22" i="11" s="1"/>
  <c r="H19" i="11"/>
  <c r="L19" i="11" s="1"/>
  <c r="H18" i="11"/>
  <c r="L18" i="11" s="1"/>
  <c r="H17" i="11"/>
  <c r="L17" i="11" s="1"/>
  <c r="H16" i="11"/>
  <c r="L16" i="11" s="1"/>
  <c r="F12" i="11"/>
  <c r="H42" i="11" s="1"/>
  <c r="H12" i="11"/>
  <c r="H15" i="11"/>
  <c r="L15" i="11" s="1"/>
  <c r="F45" i="10" l="1"/>
  <c r="L28" i="11"/>
  <c r="F47" i="10"/>
  <c r="M28" i="11" l="1"/>
  <c r="L31" i="11"/>
  <c r="M31" i="11" s="1"/>
  <c r="L32" i="11" l="1"/>
  <c r="L38" i="11"/>
  <c r="M38" i="11" s="1"/>
  <c r="M32" i="11" l="1"/>
  <c r="L34" i="11"/>
  <c r="M34" i="11" s="1"/>
  <c r="L33" i="11"/>
  <c r="L39" i="11"/>
  <c r="L40" i="11" s="1"/>
  <c r="F42" i="11"/>
  <c r="L42" i="11" s="1"/>
  <c r="L43" i="11" s="1"/>
  <c r="L44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F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between 50 &amp; 150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Between 50 &amp; 150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Between 50 &amp; 200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Between 20 &amp; 100</t>
        </r>
      </text>
    </comment>
    <comment ref="M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Between 20 &amp;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Between 20 &amp;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<sst xmlns="http://schemas.openxmlformats.org/spreadsheetml/2006/main" count="273" uniqueCount="185">
  <si>
    <t>Sheet no.:</t>
  </si>
  <si>
    <t>Subject:</t>
  </si>
  <si>
    <t xml:space="preserve"> Project no.:</t>
  </si>
  <si>
    <t xml:space="preserve"> Date:</t>
  </si>
  <si>
    <t xml:space="preserve"> Computed by:</t>
  </si>
  <si>
    <t xml:space="preserve"> Checked by:</t>
  </si>
  <si>
    <t xml:space="preserve"> Approved by:</t>
  </si>
  <si>
    <t>Design calculation sheet</t>
  </si>
  <si>
    <t>Project no:</t>
  </si>
  <si>
    <t>Application Type</t>
  </si>
  <si>
    <t>Industrial Plant</t>
  </si>
  <si>
    <t>x</t>
  </si>
  <si>
    <t>Showers</t>
  </si>
  <si>
    <t>=</t>
  </si>
  <si>
    <t>Demand Factor</t>
  </si>
  <si>
    <t>⌂T</t>
  </si>
  <si>
    <t>Efficiency</t>
  </si>
  <si>
    <t>Tin</t>
  </si>
  <si>
    <t>ºF   =</t>
  </si>
  <si>
    <t>ºC</t>
  </si>
  <si>
    <t>Tout</t>
  </si>
  <si>
    <t>kW</t>
  </si>
  <si>
    <t>Club</t>
  </si>
  <si>
    <t>Gymnasium</t>
  </si>
  <si>
    <t>Hospital</t>
  </si>
  <si>
    <t>Hotel</t>
  </si>
  <si>
    <t>Office Building</t>
  </si>
  <si>
    <t>Private Residence</t>
  </si>
  <si>
    <t>School</t>
  </si>
  <si>
    <t>Y.M.C.A</t>
  </si>
  <si>
    <t>Private lavatory</t>
  </si>
  <si>
    <t>Public lavatory</t>
  </si>
  <si>
    <t>Bathtubs</t>
  </si>
  <si>
    <t>Dishwashers</t>
  </si>
  <si>
    <t>Foot Basins</t>
  </si>
  <si>
    <t>Kitchen Sinks</t>
  </si>
  <si>
    <t>Laundry Tubs</t>
  </si>
  <si>
    <t>Pantry Sinks</t>
  </si>
  <si>
    <t>Slop Sink</t>
  </si>
  <si>
    <t>Hydrotherapeutic Showers</t>
  </si>
  <si>
    <t>Hubbard Baths</t>
  </si>
  <si>
    <t>Leg Baths</t>
  </si>
  <si>
    <t>Arm Baths</t>
  </si>
  <si>
    <t>Sitz Baths</t>
  </si>
  <si>
    <t>Continous Flow Baths</t>
  </si>
  <si>
    <t>Circular Wash Sinks</t>
  </si>
  <si>
    <t>Semicircular Wash Sinks</t>
  </si>
  <si>
    <t>Demand Factor:</t>
  </si>
  <si>
    <t>Storage Factor:</t>
  </si>
  <si>
    <t>Apartment House</t>
  </si>
  <si>
    <t>ºF</t>
  </si>
  <si>
    <t>Water Temperature</t>
  </si>
  <si>
    <t xml:space="preserve">  Sheet no.:</t>
  </si>
  <si>
    <t xml:space="preserve"> Subject:</t>
  </si>
  <si>
    <t>(Gallons of water per hour per fixture, calculated at a final temperature of 140ºF)</t>
  </si>
  <si>
    <t>Fixture</t>
  </si>
  <si>
    <t>GPH</t>
  </si>
  <si>
    <t>Factor</t>
  </si>
  <si>
    <t>QTY.</t>
  </si>
  <si>
    <t>Other</t>
  </si>
  <si>
    <t>Heater Recovery Capacity</t>
  </si>
  <si>
    <t>Storage Factor</t>
  </si>
  <si>
    <t>Storage Tank Capacity</t>
  </si>
  <si>
    <t>gpm</t>
  </si>
  <si>
    <t>btu/hr</t>
  </si>
  <si>
    <t>liters</t>
  </si>
  <si>
    <t>Selection</t>
  </si>
  <si>
    <t>Code</t>
  </si>
  <si>
    <t>Type of Bldg</t>
  </si>
  <si>
    <t>Basin, Private lavatory</t>
  </si>
  <si>
    <t>Bathtub</t>
  </si>
  <si>
    <t>Dishwasher</t>
  </si>
  <si>
    <t>Foot Basin</t>
  </si>
  <si>
    <t>Kitchen Sink</t>
  </si>
  <si>
    <t>Service Sink</t>
  </si>
  <si>
    <t>Hydrotherapeutic Shower</t>
  </si>
  <si>
    <t>Hubbard Bath</t>
  </si>
  <si>
    <t>Leg Bath</t>
  </si>
  <si>
    <t>Arm Bath</t>
  </si>
  <si>
    <t>Sitz Bath</t>
  </si>
  <si>
    <t>Circular Wash Sink</t>
  </si>
  <si>
    <t>Semicircular Wash Sink</t>
  </si>
  <si>
    <t>Capacity</t>
  </si>
  <si>
    <t>Heater or Coil</t>
  </si>
  <si>
    <t>/</t>
  </si>
  <si>
    <t>Continuous Flow Bath</t>
  </si>
  <si>
    <t>Basin, Public lavatory</t>
  </si>
  <si>
    <t>Laundry, Stationary Tub</t>
  </si>
  <si>
    <t>Eff</t>
  </si>
  <si>
    <t>Water Heaters Calculator</t>
  </si>
  <si>
    <t>Version 2.0</t>
  </si>
  <si>
    <t>Storage Factor Default</t>
  </si>
  <si>
    <t>Demand Factor Default</t>
  </si>
  <si>
    <t>Actual DF</t>
  </si>
  <si>
    <t>Actual SF</t>
  </si>
  <si>
    <t>Actual Selection</t>
  </si>
  <si>
    <t>Step 1</t>
  </si>
  <si>
    <t>Select application type from the drop down menu.</t>
  </si>
  <si>
    <t>The drop down will only show once the user clicks inside cell "D8"</t>
  </si>
  <si>
    <t>Step 2</t>
  </si>
  <si>
    <t>Step 3</t>
  </si>
  <si>
    <t>Select the fixtures from the drop down list that will show once the cell activated.</t>
  </si>
  <si>
    <t>Step 4</t>
  </si>
  <si>
    <t>USER INSTRUCTIONS</t>
  </si>
  <si>
    <t>Shower Factor</t>
  </si>
  <si>
    <t>gph</t>
  </si>
  <si>
    <t>std</t>
  </si>
  <si>
    <t>The following window will show:</t>
  </si>
  <si>
    <t>The temperature can be entered either in ºF or in ºC. The conversion is automatic.</t>
  </si>
  <si>
    <t>Once the fixture selected, the corresponding GPH will show automatically</t>
  </si>
  <si>
    <t>The showers have been intentionally left out of the list, to allow for gpm adjustments.</t>
  </si>
  <si>
    <t>Select the proper entering water temperatures, By clicking on the "Temperature" button.</t>
  </si>
  <si>
    <t>Small shower head:</t>
  </si>
  <si>
    <t>Medium shower head:</t>
  </si>
  <si>
    <t>Large shower head:</t>
  </si>
  <si>
    <t>The following is extracted from ASHRAE</t>
  </si>
  <si>
    <t>gpm   =</t>
  </si>
  <si>
    <t>Step 5</t>
  </si>
  <si>
    <t>Public Toilet</t>
  </si>
  <si>
    <t>Private Toilet</t>
  </si>
  <si>
    <t>Step 6</t>
  </si>
  <si>
    <t>In other situation where the shower GPH is below 225, the factor becomes "1"</t>
  </si>
  <si>
    <t>By default, when the edit button is clicked, the current value will show in the dialog box.</t>
  </si>
  <si>
    <t>If a factor is modified, the "Custom" indication will appear next to the factor as show below:</t>
  </si>
  <si>
    <t>Here both factors have been changed and the "Custom" indication appears in bold red</t>
  </si>
  <si>
    <t>To restore the default value of  modified factors, the "Default" check box should be clicked.</t>
  </si>
  <si>
    <t>Step 7</t>
  </si>
  <si>
    <t>Flexibility is given to the user to modify these factor.</t>
  </si>
  <si>
    <t>q =</t>
  </si>
  <si>
    <r>
      <t>Q</t>
    </r>
    <r>
      <rPr>
        <vertAlign val="subscript"/>
        <sz val="11"/>
        <rFont val="Times New Roman"/>
        <family val="1"/>
      </rPr>
      <t>h</t>
    </r>
    <r>
      <rPr>
        <sz val="11"/>
        <rFont val="Times New Roman"/>
        <family val="1"/>
      </rPr>
      <t xml:space="preserve"> =</t>
    </r>
  </si>
  <si>
    <r>
      <t>c</t>
    </r>
    <r>
      <rPr>
        <vertAlign val="subscript"/>
        <sz val="11"/>
        <rFont val="Times New Roman"/>
        <family val="1"/>
      </rPr>
      <t>p</t>
    </r>
    <r>
      <rPr>
        <sz val="11"/>
        <rFont val="Times New Roman"/>
        <family val="1"/>
      </rPr>
      <t>=</t>
    </r>
  </si>
  <si>
    <t>⌂T =</t>
  </si>
  <si>
    <t>Heater input, Btu/hr</t>
  </si>
  <si>
    <t>flow rate, gph</t>
  </si>
  <si>
    <t>Specific heat of water = 1.00 btu/lb.ºF</t>
  </si>
  <si>
    <t>Temperature rise, ºF</t>
  </si>
  <si>
    <t>Heater Efficiency</t>
  </si>
  <si>
    <t>The user has the option to edit the Heater efficiency factor as shown below.</t>
  </si>
  <si>
    <t>Step 8</t>
  </si>
  <si>
    <t>The "Clear All" button clears the sheet from previous calculations</t>
  </si>
  <si>
    <t>140ºF range is recommended to limit the potential for Legionella pneumophilia growth"</t>
  </si>
  <si>
    <t>commonly available with capacities from 1.5 to 4.0 gpm."</t>
  </si>
  <si>
    <t>"If the manufacturer’s flow rate for a shower head is not available and no flow control</t>
  </si>
  <si>
    <t>water heater</t>
  </si>
  <si>
    <t>valve is used, the following average flow rates may serve as a guide for sizing the</t>
  </si>
  <si>
    <t>Storage capacity based upon ASHRAE default factors extracted from table 8.</t>
  </si>
  <si>
    <t>equation (6)</t>
  </si>
  <si>
    <t>Based on the recovery capacity, the coil capacity will be calculated based on the following</t>
  </si>
  <si>
    <t>additional flexibility</t>
  </si>
  <si>
    <t>"Flow can usually be reduced to 50% of the manufacturer’s maximum flow rating</t>
  </si>
  <si>
    <t xml:space="preserve">above ASHRAE recommendation, only when the shower GPH = 225. </t>
  </si>
  <si>
    <t>The "Shower Factor" defined here allows the user to modify the shower gph based on the</t>
  </si>
  <si>
    <t>Whenever, a new type of "Application" is selected, the default values of the application will</t>
  </si>
  <si>
    <t>be shown.</t>
  </si>
  <si>
    <t>Temperatures In</t>
  </si>
  <si>
    <t>Temperatures Out</t>
  </si>
  <si>
    <t>Step 9</t>
  </si>
  <si>
    <t>Select the proper leaving water temperatures, By clicking on the "Temperature" button.</t>
  </si>
  <si>
    <r>
      <t xml:space="preserve">Applications Handbook, Chapter 49: Service Water Heating: </t>
    </r>
    <r>
      <rPr>
        <i/>
        <sz val="11"/>
        <color indexed="10"/>
        <rFont val="Times New Roman"/>
        <family val="1"/>
      </rPr>
      <t>"Service water temperature in the</t>
    </r>
  </si>
  <si>
    <t>In that perspective, any selected temperature below 140ºF (60ºC) will result in an error message</t>
  </si>
  <si>
    <t>as shown below:</t>
  </si>
  <si>
    <t>The message will keep on appearing until the user enter a leaving temperature equal</t>
  </si>
  <si>
    <t>or greater to 140ºF (60ºC)</t>
  </si>
  <si>
    <t>Once the Heater capacity in Volume and kW is calculated, the user is allowed to enter</t>
  </si>
  <si>
    <t>These values shall be reported to Equipment Schedule on the drawings.</t>
  </si>
  <si>
    <t>the final values of his choice in the shaded "Actual Selection" areas</t>
  </si>
  <si>
    <t>The leaving water temperature needs to be selected carefully. Referring to ASHRAE</t>
  </si>
  <si>
    <t>without adversely affecting the spray pattern of the shower head. Flow control valves are</t>
  </si>
  <si>
    <t>For all flows smaller than 225 gph the factor automatically becomes equal to "1"</t>
  </si>
  <si>
    <t>Here, other items not found in the list can be included (up to 2 items), this feature is for</t>
  </si>
  <si>
    <t xml:space="preserve">Once all the above steps are completed, the sheet automatically calculates the Demand &amp; </t>
  </si>
  <si>
    <t>If the current value is the default, the "default" check boxes will be checked.</t>
  </si>
  <si>
    <t>When specifying Qh in gpm, equation (6) becomes:</t>
  </si>
  <si>
    <t>Summary Sheet</t>
  </si>
  <si>
    <t>All Calculations are Based on ASHRAE 2015 Applications, Chap 50</t>
  </si>
  <si>
    <t>(Table 10,2015 HVAC Systems and applications ashrae hand book)</t>
  </si>
  <si>
    <t>Hot Water Calculation</t>
  </si>
  <si>
    <t>M.K.</t>
  </si>
  <si>
    <t>Released :Jan 2021</t>
  </si>
  <si>
    <t>Table 10 Hot-Water Demand per Fixture for Various Types of Buildings</t>
  </si>
  <si>
    <t>Maximum Possible  Demand</t>
  </si>
  <si>
    <t>Maximum Probable Demand</t>
  </si>
  <si>
    <t>L/s</t>
  </si>
  <si>
    <t>M.J.</t>
  </si>
  <si>
    <t>PJ- Houses 1&amp;2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</si>
</sst>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name val="Times New Roman"/>
    </font>
    <font>
      <b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sz val="9"/>
      <name val="Arial"/>
      <family val="2"/>
    </font>
    <font>
      <sz val="18"/>
      <name val="Arial"/>
      <family val="2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b/>
      <sz val="11"/>
      <color indexed="10"/>
      <name val="Times New Roman"/>
      <family val="1"/>
    </font>
    <font>
      <b/>
      <u/>
      <sz val="11"/>
      <name val="Times New Roman"/>
      <family val="1"/>
    </font>
    <font>
      <i/>
      <sz val="11"/>
      <color indexed="10"/>
      <name val="Times New Roman"/>
      <family val="1"/>
    </font>
    <font>
      <i/>
      <sz val="11"/>
      <name val="Times New Roman"/>
      <family val="1"/>
    </font>
    <font>
      <i/>
      <sz val="11"/>
      <name val="TimesNewRomanPSMT"/>
    </font>
    <font>
      <vertAlign val="subscript"/>
      <sz val="11"/>
      <name val="Times New Roman"/>
      <family val="1"/>
    </font>
    <font>
      <sz val="11"/>
      <color indexed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80"/>
      <name val="Times New Roman"/>
      <family val="1"/>
    </font>
    <font>
      <sz val="10"/>
      <color rgb="FF008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43">
    <xf numFmtId="0" fontId="0" fillId="0" borderId="0" xfId="0"/>
    <xf numFmtId="0" fontId="0" fillId="0" borderId="0" xfId="0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9" fillId="0" borderId="0" xfId="2" applyFont="1" applyAlignment="1">
      <alignment horizontal="left" vertical="top" wrapText="1"/>
    </xf>
    <xf numFmtId="0" fontId="9" fillId="0" borderId="0" xfId="2" applyFont="1" applyAlignment="1">
      <alignment horizontal="justify" vertical="top"/>
    </xf>
    <xf numFmtId="0" fontId="9" fillId="0" borderId="0" xfId="2" applyFont="1" applyAlignment="1">
      <alignment horizontal="justify" vertical="center" wrapText="1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justify"/>
    </xf>
    <xf numFmtId="0" fontId="9" fillId="0" borderId="0" xfId="2" applyFont="1" applyAlignment="1">
      <alignment horizontal="left" vertical="top"/>
    </xf>
    <xf numFmtId="0" fontId="10" fillId="0" borderId="3" xfId="2" applyFont="1" applyBorder="1" applyAlignment="1">
      <alignment horizontal="left" vertical="top"/>
    </xf>
    <xf numFmtId="0" fontId="10" fillId="0" borderId="3" xfId="2" applyFont="1" applyBorder="1" applyAlignment="1">
      <alignment horizontal="center" vertical="center"/>
    </xf>
    <xf numFmtId="0" fontId="10" fillId="0" borderId="0" xfId="2" applyFont="1" applyAlignment="1">
      <alignment horizontal="justify"/>
    </xf>
    <xf numFmtId="0" fontId="10" fillId="0" borderId="4" xfId="2" applyFont="1" applyBorder="1" applyAlignment="1">
      <alignment horizontal="left" vertical="top"/>
    </xf>
    <xf numFmtId="0" fontId="10" fillId="0" borderId="4" xfId="2" applyFont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8" fillId="0" borderId="5" xfId="1" applyBorder="1" applyAlignment="1" applyProtection="1">
      <alignment horizontal="center" vertical="center"/>
      <protection locked="0"/>
    </xf>
    <xf numFmtId="0" fontId="8" fillId="0" borderId="3" xfId="1" applyBorder="1" applyAlignment="1" applyProtection="1">
      <alignment horizontal="left" vertical="center"/>
      <protection locked="0"/>
    </xf>
    <xf numFmtId="0" fontId="8" fillId="0" borderId="2" xfId="1" applyBorder="1" applyAlignment="1" applyProtection="1">
      <alignment horizontal="left" vertical="center"/>
      <protection locked="0"/>
    </xf>
    <xf numFmtId="0" fontId="9" fillId="0" borderId="3" xfId="2" applyFont="1" applyBorder="1" applyAlignment="1">
      <alignment horizontal="left" vertical="top"/>
    </xf>
    <xf numFmtId="0" fontId="9" fillId="0" borderId="4" xfId="2" applyFont="1" applyBorder="1" applyAlignment="1">
      <alignment horizontal="left" vertical="top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4" xfId="2" applyFont="1" applyBorder="1" applyAlignment="1">
      <alignment horizontal="center"/>
    </xf>
    <xf numFmtId="0" fontId="9" fillId="0" borderId="3" xfId="2" applyFont="1" applyBorder="1"/>
    <xf numFmtId="0" fontId="9" fillId="0" borderId="3" xfId="2" applyFont="1" applyBorder="1" applyAlignment="1">
      <alignment horizontal="justify"/>
    </xf>
    <xf numFmtId="0" fontId="9" fillId="0" borderId="3" xfId="2" applyFont="1" applyBorder="1" applyAlignment="1">
      <alignment horizontal="center"/>
    </xf>
    <xf numFmtId="0" fontId="8" fillId="0" borderId="0" xfId="1" applyAlignment="1" applyProtection="1">
      <alignment horizontal="left" vertical="center"/>
      <protection hidden="1"/>
    </xf>
    <xf numFmtId="0" fontId="8" fillId="0" borderId="0" xfId="1" applyAlignment="1" applyProtection="1">
      <alignment vertical="center"/>
      <protection hidden="1"/>
    </xf>
    <xf numFmtId="0" fontId="7" fillId="0" borderId="0" xfId="1" applyFont="1" applyAlignment="1" applyProtection="1">
      <alignment horizontal="left"/>
      <protection hidden="1"/>
    </xf>
    <xf numFmtId="0" fontId="6" fillId="0" borderId="6" xfId="1" applyFont="1" applyBorder="1" applyAlignment="1" applyProtection="1">
      <alignment horizontal="left" vertical="center"/>
      <protection hidden="1"/>
    </xf>
    <xf numFmtId="0" fontId="6" fillId="0" borderId="7" xfId="1" applyFont="1" applyBorder="1" applyAlignment="1" applyProtection="1">
      <alignment horizontal="left" vertical="center"/>
      <protection hidden="1"/>
    </xf>
    <xf numFmtId="0" fontId="8" fillId="0" borderId="1" xfId="1" applyBorder="1" applyAlignment="1" applyProtection="1">
      <alignment vertical="center"/>
      <protection hidden="1"/>
    </xf>
    <xf numFmtId="0" fontId="8" fillId="0" borderId="5" xfId="1" applyBorder="1" applyAlignment="1" applyProtection="1">
      <alignment horizontal="center" vertical="center"/>
      <protection hidden="1"/>
    </xf>
    <xf numFmtId="0" fontId="8" fillId="0" borderId="8" xfId="1" applyBorder="1" applyAlignment="1" applyProtection="1">
      <alignment horizontal="left" vertical="center"/>
      <protection hidden="1"/>
    </xf>
    <xf numFmtId="0" fontId="6" fillId="0" borderId="9" xfId="1" applyFont="1" applyBorder="1" applyAlignment="1" applyProtection="1">
      <alignment horizontal="left" vertical="center"/>
      <protection hidden="1"/>
    </xf>
    <xf numFmtId="0" fontId="8" fillId="0" borderId="3" xfId="1" applyBorder="1" applyAlignment="1" applyProtection="1">
      <alignment vertical="center"/>
      <protection hidden="1"/>
    </xf>
    <xf numFmtId="0" fontId="6" fillId="0" borderId="10" xfId="1" applyFont="1" applyBorder="1" applyAlignment="1" applyProtection="1">
      <alignment horizontal="left" vertical="center"/>
      <protection hidden="1"/>
    </xf>
    <xf numFmtId="0" fontId="8" fillId="0" borderId="11" xfId="1" applyBorder="1" applyAlignment="1" applyProtection="1">
      <alignment horizontal="left" vertical="center"/>
      <protection hidden="1"/>
    </xf>
    <xf numFmtId="0" fontId="8" fillId="0" borderId="12" xfId="1" applyBorder="1" applyAlignment="1" applyProtection="1">
      <alignment horizontal="left" vertical="center"/>
      <protection hidden="1"/>
    </xf>
    <xf numFmtId="0" fontId="8" fillId="0" borderId="2" xfId="1" applyBorder="1" applyAlignment="1" applyProtection="1">
      <alignment horizontal="left" vertical="center"/>
      <protection hidden="1"/>
    </xf>
    <xf numFmtId="0" fontId="6" fillId="0" borderId="13" xfId="1" applyFont="1" applyBorder="1" applyAlignment="1" applyProtection="1">
      <alignment horizontal="left" vertical="center"/>
      <protection hidden="1"/>
    </xf>
    <xf numFmtId="0" fontId="8" fillId="0" borderId="14" xfId="1" applyBorder="1" applyAlignment="1" applyProtection="1">
      <alignment horizontal="left" vertical="center"/>
      <protection hidden="1"/>
    </xf>
    <xf numFmtId="0" fontId="11" fillId="0" borderId="6" xfId="1" applyFont="1" applyBorder="1" applyAlignment="1" applyProtection="1">
      <alignment horizontal="left" vertical="center"/>
      <protection hidden="1"/>
    </xf>
    <xf numFmtId="0" fontId="3" fillId="0" borderId="5" xfId="1" applyFont="1" applyBorder="1" applyProtection="1">
      <protection hidden="1"/>
    </xf>
    <xf numFmtId="0" fontId="11" fillId="0" borderId="5" xfId="1" applyFont="1" applyBorder="1" applyAlignment="1" applyProtection="1">
      <alignment horizontal="left" vertical="center"/>
      <protection hidden="1"/>
    </xf>
    <xf numFmtId="0" fontId="11" fillId="0" borderId="8" xfId="1" applyFont="1" applyBorder="1" applyAlignment="1" applyProtection="1">
      <alignment horizontal="left" vertical="center"/>
      <protection hidden="1"/>
    </xf>
    <xf numFmtId="0" fontId="8" fillId="0" borderId="0" xfId="1" applyAlignment="1" applyProtection="1">
      <alignment horizontal="left"/>
      <protection hidden="1"/>
    </xf>
    <xf numFmtId="0" fontId="11" fillId="0" borderId="15" xfId="1" applyFont="1" applyBorder="1" applyAlignment="1" applyProtection="1">
      <alignment horizontal="left" vertical="center"/>
      <protection hidden="1"/>
    </xf>
    <xf numFmtId="0" fontId="11" fillId="0" borderId="0" xfId="1" applyFont="1" applyAlignment="1" applyProtection="1">
      <alignment horizontal="left" vertical="center"/>
      <protection hidden="1"/>
    </xf>
    <xf numFmtId="0" fontId="11" fillId="0" borderId="16" xfId="1" applyFont="1" applyBorder="1" applyAlignment="1" applyProtection="1">
      <alignment horizontal="left" vertical="center"/>
      <protection hidden="1"/>
    </xf>
    <xf numFmtId="1" fontId="11" fillId="0" borderId="15" xfId="1" applyNumberFormat="1" applyFont="1" applyBorder="1" applyAlignment="1" applyProtection="1">
      <alignment horizontal="left" vertical="center"/>
      <protection hidden="1"/>
    </xf>
    <xf numFmtId="1" fontId="11" fillId="0" borderId="0" xfId="1" applyNumberFormat="1" applyFont="1" applyAlignment="1" applyProtection="1">
      <alignment horizontal="left" vertical="center"/>
      <protection hidden="1"/>
    </xf>
    <xf numFmtId="1" fontId="11" fillId="0" borderId="16" xfId="1" applyNumberFormat="1" applyFont="1" applyBorder="1" applyAlignment="1" applyProtection="1">
      <alignment horizontal="left" vertical="center"/>
      <protection hidden="1"/>
    </xf>
    <xf numFmtId="1" fontId="8" fillId="0" borderId="0" xfId="1" applyNumberFormat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left" vertical="top" wrapText="1"/>
      <protection hidden="1"/>
    </xf>
    <xf numFmtId="1" fontId="3" fillId="0" borderId="3" xfId="1" applyNumberFormat="1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 vertical="top" wrapText="1"/>
      <protection hidden="1"/>
    </xf>
    <xf numFmtId="0" fontId="3" fillId="0" borderId="0" xfId="2" applyFont="1" applyAlignment="1" applyProtection="1">
      <alignment horizontal="left" vertical="top"/>
      <protection hidden="1"/>
    </xf>
    <xf numFmtId="1" fontId="3" fillId="0" borderId="0" xfId="1" applyNumberFormat="1" applyFont="1" applyAlignment="1" applyProtection="1">
      <alignment horizontal="center"/>
      <protection hidden="1"/>
    </xf>
    <xf numFmtId="0" fontId="3" fillId="0" borderId="0" xfId="2" applyFont="1" applyAlignment="1" applyProtection="1">
      <alignment horizontal="center" vertical="center"/>
      <protection hidden="1"/>
    </xf>
    <xf numFmtId="1" fontId="3" fillId="0" borderId="0" xfId="1" applyNumberFormat="1" applyFont="1" applyAlignment="1" applyProtection="1">
      <alignment horizontal="left"/>
      <protection hidden="1"/>
    </xf>
    <xf numFmtId="1" fontId="2" fillId="0" borderId="0" xfId="1" applyNumberFormat="1" applyFont="1" applyAlignment="1" applyProtection="1">
      <alignment horizontal="left"/>
      <protection hidden="1"/>
    </xf>
    <xf numFmtId="0" fontId="3" fillId="0" borderId="0" xfId="1" applyFont="1" applyAlignment="1" applyProtection="1">
      <alignment horizontal="left"/>
      <protection hidden="1"/>
    </xf>
    <xf numFmtId="0" fontId="11" fillId="0" borderId="15" xfId="1" quotePrefix="1" applyFont="1" applyBorder="1" applyAlignment="1" applyProtection="1">
      <alignment horizontal="left" vertical="center"/>
      <protection hidden="1"/>
    </xf>
    <xf numFmtId="3" fontId="11" fillId="0" borderId="15" xfId="1" applyNumberFormat="1" applyFont="1" applyBorder="1" applyAlignment="1" applyProtection="1">
      <alignment horizontal="left" vertical="center"/>
      <protection hidden="1"/>
    </xf>
    <xf numFmtId="0" fontId="3" fillId="0" borderId="0" xfId="1" applyFont="1" applyAlignment="1" applyProtection="1">
      <alignment horizontal="center"/>
      <protection hidden="1"/>
    </xf>
    <xf numFmtId="3" fontId="11" fillId="0" borderId="0" xfId="1" quotePrefix="1" applyNumberFormat="1" applyFont="1" applyAlignment="1" applyProtection="1">
      <alignment horizontal="left" vertical="center"/>
      <protection hidden="1"/>
    </xf>
    <xf numFmtId="0" fontId="8" fillId="0" borderId="0" xfId="1" applyAlignment="1" applyProtection="1">
      <alignment horizontal="center"/>
      <protection hidden="1"/>
    </xf>
    <xf numFmtId="164" fontId="3" fillId="0" borderId="0" xfId="1" applyNumberFormat="1" applyFont="1" applyAlignment="1" applyProtection="1">
      <alignment horizontal="center"/>
      <protection hidden="1"/>
    </xf>
    <xf numFmtId="0" fontId="3" fillId="0" borderId="0" xfId="1" applyFont="1" applyProtection="1">
      <protection hidden="1"/>
    </xf>
    <xf numFmtId="0" fontId="8" fillId="0" borderId="0" xfId="1" applyProtection="1">
      <protection hidden="1"/>
    </xf>
    <xf numFmtId="0" fontId="8" fillId="0" borderId="15" xfId="1" applyBorder="1" applyAlignment="1" applyProtection="1">
      <alignment horizontal="left"/>
      <protection hidden="1"/>
    </xf>
    <xf numFmtId="0" fontId="8" fillId="0" borderId="16" xfId="1" applyBorder="1" applyAlignment="1" applyProtection="1">
      <alignment horizontal="left"/>
      <protection hidden="1"/>
    </xf>
    <xf numFmtId="0" fontId="3" fillId="0" borderId="3" xfId="2" applyFont="1" applyBorder="1" applyAlignment="1" applyProtection="1">
      <alignment horizontal="left" vertical="top"/>
      <protection hidden="1"/>
    </xf>
    <xf numFmtId="0" fontId="3" fillId="0" borderId="3" xfId="1" applyFont="1" applyBorder="1" applyAlignment="1" applyProtection="1">
      <alignment horizontal="left"/>
      <protection hidden="1"/>
    </xf>
    <xf numFmtId="0" fontId="3" fillId="0" borderId="3" xfId="2" applyFont="1" applyBorder="1" applyAlignment="1" applyProtection="1">
      <alignment horizontal="center" vertical="center"/>
      <protection hidden="1"/>
    </xf>
    <xf numFmtId="0" fontId="3" fillId="0" borderId="4" xfId="2" applyFont="1" applyBorder="1" applyAlignment="1" applyProtection="1">
      <alignment horizontal="left" vertical="top"/>
      <protection hidden="1"/>
    </xf>
    <xf numFmtId="0" fontId="3" fillId="0" borderId="4" xfId="1" applyFont="1" applyBorder="1" applyAlignment="1" applyProtection="1">
      <alignment horizontal="left"/>
      <protection hidden="1"/>
    </xf>
    <xf numFmtId="0" fontId="3" fillId="0" borderId="4" xfId="2" applyFont="1" applyBorder="1" applyAlignment="1" applyProtection="1">
      <alignment horizontal="center" vertical="center"/>
      <protection hidden="1"/>
    </xf>
    <xf numFmtId="0" fontId="8" fillId="0" borderId="12" xfId="1" applyBorder="1" applyAlignment="1" applyProtection="1">
      <alignment horizontal="left"/>
      <protection hidden="1"/>
    </xf>
    <xf numFmtId="0" fontId="8" fillId="0" borderId="2" xfId="1" applyBorder="1" applyAlignment="1" applyProtection="1">
      <alignment horizontal="left"/>
      <protection hidden="1"/>
    </xf>
    <xf numFmtId="0" fontId="8" fillId="0" borderId="14" xfId="1" applyBorder="1" applyAlignment="1" applyProtection="1">
      <alignment horizontal="left"/>
      <protection hidden="1"/>
    </xf>
    <xf numFmtId="0" fontId="8" fillId="0" borderId="3" xfId="1" applyBorder="1" applyAlignment="1" applyProtection="1">
      <alignment vertical="center"/>
      <protection locked="0"/>
    </xf>
    <xf numFmtId="0" fontId="8" fillId="0" borderId="17" xfId="1" applyBorder="1" applyAlignment="1" applyProtection="1">
      <alignment vertical="center"/>
      <protection locked="0"/>
    </xf>
    <xf numFmtId="0" fontId="8" fillId="0" borderId="2" xfId="1" applyBorder="1" applyAlignment="1" applyProtection="1">
      <alignment vertical="center"/>
      <protection locked="0"/>
    </xf>
    <xf numFmtId="0" fontId="8" fillId="0" borderId="5" xfId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6" fillId="0" borderId="18" xfId="0" applyFont="1" applyBorder="1" applyAlignment="1" applyProtection="1">
      <alignment horizontal="left" vertical="center"/>
      <protection hidden="1"/>
    </xf>
    <xf numFmtId="0" fontId="6" fillId="0" borderId="19" xfId="0" applyFont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left" vertical="center"/>
      <protection hidden="1"/>
    </xf>
    <xf numFmtId="0" fontId="6" fillId="0" borderId="10" xfId="0" applyFont="1" applyBorder="1" applyAlignment="1" applyProtection="1">
      <alignment horizontal="left"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6" fillId="0" borderId="13" xfId="0" applyFont="1" applyBorder="1" applyAlignment="1" applyProtection="1">
      <alignment horizontal="left" vertical="center"/>
      <protection hidden="1"/>
    </xf>
    <xf numFmtId="0" fontId="3" fillId="0" borderId="6" xfId="0" applyFont="1" applyBorder="1" applyAlignment="1" applyProtection="1">
      <alignment vertical="center"/>
      <protection hidden="1"/>
    </xf>
    <xf numFmtId="0" fontId="3" fillId="0" borderId="5" xfId="0" applyFont="1" applyBorder="1" applyAlignment="1" applyProtection="1">
      <alignment vertical="center"/>
      <protection hidden="1"/>
    </xf>
    <xf numFmtId="0" fontId="3" fillId="0" borderId="8" xfId="0" applyFont="1" applyBorder="1" applyAlignment="1" applyProtection="1">
      <alignment horizontal="left" vertical="center"/>
      <protection hidden="1"/>
    </xf>
    <xf numFmtId="0" fontId="3" fillId="0" borderId="15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16" xfId="0" applyFont="1" applyBorder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3" fillId="0" borderId="3" xfId="0" applyFont="1" applyBorder="1" applyAlignment="1" applyProtection="1">
      <alignment horizontal="right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left" vertical="center"/>
      <protection hidden="1"/>
    </xf>
    <xf numFmtId="0" fontId="3" fillId="0" borderId="20" xfId="0" applyFont="1" applyBorder="1" applyAlignment="1" applyProtection="1">
      <alignment horizontal="right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left" vertical="center"/>
      <protection hidden="1"/>
    </xf>
    <xf numFmtId="0" fontId="4" fillId="2" borderId="9" xfId="0" applyFont="1" applyFill="1" applyBorder="1" applyAlignment="1" applyProtection="1">
      <alignment vertical="center"/>
      <protection hidden="1"/>
    </xf>
    <xf numFmtId="0" fontId="4" fillId="2" borderId="3" xfId="0" applyFont="1" applyFill="1" applyBorder="1" applyAlignment="1" applyProtection="1">
      <alignment horizontal="center" vertical="center"/>
      <protection hidden="1"/>
    </xf>
    <xf numFmtId="0" fontId="4" fillId="2" borderId="3" xfId="0" applyFont="1" applyFill="1" applyBorder="1" applyAlignment="1" applyProtection="1">
      <alignment vertical="center"/>
      <protection hidden="1"/>
    </xf>
    <xf numFmtId="0" fontId="4" fillId="2" borderId="3" xfId="0" applyFont="1" applyFill="1" applyBorder="1" applyAlignment="1" applyProtection="1">
      <alignment horizontal="left" vertical="center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11" xfId="0" applyFont="1" applyFill="1" applyBorder="1" applyAlignment="1" applyProtection="1">
      <alignment horizontal="left" vertical="center"/>
      <protection hidden="1"/>
    </xf>
    <xf numFmtId="0" fontId="3" fillId="0" borderId="0" xfId="0" quotePrefix="1" applyFont="1" applyAlignment="1" applyProtection="1">
      <alignment horizontal="center" vertical="center"/>
      <protection hidden="1"/>
    </xf>
    <xf numFmtId="3" fontId="3" fillId="0" borderId="0" xfId="0" applyNumberFormat="1" applyFont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14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9" fillId="0" borderId="22" xfId="2" applyFont="1" applyBorder="1" applyAlignment="1">
      <alignment horizontal="justify"/>
    </xf>
    <xf numFmtId="0" fontId="9" fillId="0" borderId="4" xfId="2" applyFont="1" applyBorder="1" applyAlignment="1">
      <alignment horizontal="justify"/>
    </xf>
    <xf numFmtId="0" fontId="0" fillId="0" borderId="0" xfId="0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14" fontId="3" fillId="0" borderId="0" xfId="0" applyNumberFormat="1" applyFon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9" fillId="0" borderId="22" xfId="2" applyFont="1" applyBorder="1" applyAlignment="1">
      <alignment horizontal="left" vertical="top"/>
    </xf>
    <xf numFmtId="0" fontId="9" fillId="0" borderId="22" xfId="2" applyFont="1" applyBorder="1" applyAlignment="1">
      <alignment horizontal="center"/>
    </xf>
    <xf numFmtId="0" fontId="0" fillId="0" borderId="0" xfId="0" quotePrefix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horizontal="center" vertical="center"/>
      <protection hidden="1"/>
    </xf>
    <xf numFmtId="0" fontId="3" fillId="0" borderId="24" xfId="0" applyFont="1" applyBorder="1" applyAlignment="1" applyProtection="1">
      <alignment horizontal="left" vertical="center"/>
      <protection hidden="1"/>
    </xf>
    <xf numFmtId="2" fontId="9" fillId="0" borderId="0" xfId="2" applyNumberFormat="1" applyFont="1" applyAlignment="1">
      <alignment horizontal="center"/>
    </xf>
    <xf numFmtId="0" fontId="4" fillId="2" borderId="9" xfId="2" applyFont="1" applyFill="1" applyBorder="1" applyAlignment="1" applyProtection="1">
      <alignment horizontal="left" vertical="top"/>
      <protection hidden="1"/>
    </xf>
    <xf numFmtId="0" fontId="3" fillId="2" borderId="3" xfId="2" applyFont="1" applyFill="1" applyBorder="1" applyAlignment="1" applyProtection="1">
      <alignment horizontal="left" vertical="top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11" xfId="0" applyFont="1" applyFill="1" applyBorder="1" applyAlignment="1" applyProtection="1">
      <alignment horizontal="left" vertical="center"/>
      <protection hidden="1"/>
    </xf>
    <xf numFmtId="0" fontId="0" fillId="0" borderId="22" xfId="0" quotePrefix="1" applyBorder="1" applyAlignment="1" applyProtection="1">
      <alignment horizontal="center" vertical="center"/>
      <protection hidden="1"/>
    </xf>
    <xf numFmtId="0" fontId="0" fillId="0" borderId="22" xfId="0" applyBorder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20" xfId="2" applyFont="1" applyBorder="1" applyAlignment="1" applyProtection="1">
      <alignment horizontal="left" vertical="top"/>
      <protection hidden="1"/>
    </xf>
    <xf numFmtId="0" fontId="9" fillId="0" borderId="0" xfId="2" applyFont="1" applyAlignment="1">
      <alignment horizontal="left"/>
    </xf>
    <xf numFmtId="0" fontId="0" fillId="0" borderId="25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/>
      <protection hidden="1"/>
    </xf>
    <xf numFmtId="0" fontId="0" fillId="0" borderId="22" xfId="0" applyBorder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4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4" xfId="0" applyBorder="1" applyProtection="1">
      <protection hidden="1"/>
    </xf>
    <xf numFmtId="0" fontId="0" fillId="0" borderId="22" xfId="0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left"/>
      <protection hidden="1"/>
    </xf>
    <xf numFmtId="0" fontId="15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center"/>
      <protection hidden="1"/>
    </xf>
    <xf numFmtId="164" fontId="15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18" xfId="0" applyFont="1" applyBorder="1" applyAlignment="1" applyProtection="1">
      <alignment horizontal="left" vertical="center"/>
      <protection locked="0"/>
    </xf>
    <xf numFmtId="0" fontId="6" fillId="0" borderId="19" xfId="0" applyFont="1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6" fillId="0" borderId="13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4" xfId="0" applyBorder="1" applyProtection="1"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left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8" fillId="0" borderId="0" xfId="0" applyFont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right"/>
      <protection hidden="1"/>
    </xf>
    <xf numFmtId="164" fontId="15" fillId="0" borderId="4" xfId="0" applyNumberFormat="1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15" xfId="2" applyFont="1" applyBorder="1" applyAlignment="1" applyProtection="1">
      <alignment horizontal="left" vertical="top"/>
      <protection locked="0"/>
    </xf>
    <xf numFmtId="0" fontId="3" fillId="0" borderId="0" xfId="2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30" xfId="0" applyBorder="1" applyAlignment="1" applyProtection="1">
      <alignment horizontal="left" vertical="center"/>
      <protection locked="0"/>
    </xf>
    <xf numFmtId="0" fontId="3" fillId="0" borderId="15" xfId="2" applyFont="1" applyBorder="1" applyAlignment="1" applyProtection="1">
      <alignment horizontal="left" vertical="top"/>
      <protection locked="0"/>
    </xf>
    <xf numFmtId="0" fontId="3" fillId="0" borderId="0" xfId="2" applyFont="1" applyAlignment="1" applyProtection="1">
      <alignment horizontal="left" vertical="top"/>
      <protection locked="0"/>
    </xf>
    <xf numFmtId="0" fontId="3" fillId="0" borderId="23" xfId="2" applyFont="1" applyBorder="1" applyAlignment="1" applyProtection="1">
      <alignment horizontal="left" vertical="top"/>
      <protection locked="0"/>
    </xf>
    <xf numFmtId="0" fontId="3" fillId="0" borderId="22" xfId="2" applyFont="1" applyBorder="1" applyAlignment="1" applyProtection="1">
      <alignment horizontal="left" vertical="top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14" fontId="3" fillId="0" borderId="5" xfId="1" applyNumberFormat="1" applyFont="1" applyBorder="1" applyAlignment="1" applyProtection="1">
      <alignment horizontal="left" vertical="center"/>
      <protection locked="0"/>
    </xf>
    <xf numFmtId="0" fontId="8" fillId="0" borderId="1" xfId="1" applyBorder="1" applyAlignment="1" applyProtection="1">
      <alignment horizontal="left" vertical="center"/>
      <protection locked="0"/>
    </xf>
    <xf numFmtId="0" fontId="8" fillId="0" borderId="30" xfId="1" applyBorder="1" applyAlignment="1" applyProtection="1">
      <alignment horizontal="left" vertical="center"/>
      <protection locked="0"/>
    </xf>
    <xf numFmtId="0" fontId="4" fillId="0" borderId="0" xfId="1" applyFont="1" applyAlignment="1" applyProtection="1">
      <alignment horizontal="center" vertical="center"/>
      <protection hidden="1"/>
    </xf>
    <xf numFmtId="0" fontId="3" fillId="0" borderId="4" xfId="1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9" fillId="0" borderId="0" xfId="2" applyFont="1" applyAlignment="1">
      <alignment horizontal="center"/>
    </xf>
  </cellXfs>
  <cellStyles count="3">
    <cellStyle name="Normal" xfId="0" builtinId="0"/>
    <cellStyle name="Normal_DarsheetH" xfId="1" xr:uid="{00000000-0005-0000-0000-000001000000}"/>
    <cellStyle name="Normal_EWH" xfId="2" xr:uid="{00000000-0005-0000-0000-000002000000}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DDDDD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FFFF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FFFF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88</xdr:row>
      <xdr:rowOff>76200</xdr:rowOff>
    </xdr:from>
    <xdr:to>
      <xdr:col>5</xdr:col>
      <xdr:colOff>19050</xdr:colOff>
      <xdr:row>92</xdr:row>
      <xdr:rowOff>180975</xdr:rowOff>
    </xdr:to>
    <xdr:pic>
      <xdr:nvPicPr>
        <xdr:cNvPr id="15565" name="Picture 6">
          <a:extLst>
            <a:ext uri="{FF2B5EF4-FFF2-40B4-BE49-F238E27FC236}">
              <a16:creationId xmlns:a16="http://schemas.microsoft.com/office/drawing/2014/main" id="{00000000-0008-0000-0000-0000CD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840200"/>
          <a:ext cx="32575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8</xdr:row>
      <xdr:rowOff>9525</xdr:rowOff>
    </xdr:from>
    <xdr:to>
      <xdr:col>5</xdr:col>
      <xdr:colOff>95250</xdr:colOff>
      <xdr:row>15</xdr:row>
      <xdr:rowOff>161925</xdr:rowOff>
    </xdr:to>
    <xdr:pic>
      <xdr:nvPicPr>
        <xdr:cNvPr id="15566" name="Picture 8">
          <a:extLst>
            <a:ext uri="{FF2B5EF4-FFF2-40B4-BE49-F238E27FC236}">
              <a16:creationId xmlns:a16="http://schemas.microsoft.com/office/drawing/2014/main" id="{00000000-0008-0000-0000-0000CE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533525"/>
          <a:ext cx="360997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78</xdr:row>
      <xdr:rowOff>28575</xdr:rowOff>
    </xdr:from>
    <xdr:to>
      <xdr:col>3</xdr:col>
      <xdr:colOff>466725</xdr:colOff>
      <xdr:row>85</xdr:row>
      <xdr:rowOff>95250</xdr:rowOff>
    </xdr:to>
    <xdr:pic>
      <xdr:nvPicPr>
        <xdr:cNvPr id="15567" name="Picture 11">
          <a:extLst>
            <a:ext uri="{FF2B5EF4-FFF2-40B4-BE49-F238E27FC236}">
              <a16:creationId xmlns:a16="http://schemas.microsoft.com/office/drawing/2014/main" id="{00000000-0008-0000-0000-0000CF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4887575"/>
          <a:ext cx="201930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6</xdr:col>
      <xdr:colOff>142875</xdr:colOff>
      <xdr:row>128</xdr:row>
      <xdr:rowOff>104775</xdr:rowOff>
    </xdr:to>
    <xdr:pic>
      <xdr:nvPicPr>
        <xdr:cNvPr id="15568" name="Picture 14">
          <a:extLst>
            <a:ext uri="{FF2B5EF4-FFF2-40B4-BE49-F238E27FC236}">
              <a16:creationId xmlns:a16="http://schemas.microsoft.com/office/drawing/2014/main" id="{00000000-0008-0000-0000-0000D0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48291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6</xdr:col>
      <xdr:colOff>285750</xdr:colOff>
      <xdr:row>119</xdr:row>
      <xdr:rowOff>47625</xdr:rowOff>
    </xdr:to>
    <xdr:pic>
      <xdr:nvPicPr>
        <xdr:cNvPr id="15569" name="Picture 15">
          <a:extLst>
            <a:ext uri="{FF2B5EF4-FFF2-40B4-BE49-F238E27FC236}">
              <a16:creationId xmlns:a16="http://schemas.microsoft.com/office/drawing/2014/main" id="{00000000-0008-0000-0000-0000D1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49720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145</xdr:row>
      <xdr:rowOff>95250</xdr:rowOff>
    </xdr:from>
    <xdr:to>
      <xdr:col>6</xdr:col>
      <xdr:colOff>0</xdr:colOff>
      <xdr:row>158</xdr:row>
      <xdr:rowOff>76200</xdr:rowOff>
    </xdr:to>
    <xdr:pic>
      <xdr:nvPicPr>
        <xdr:cNvPr id="15570" name="Picture 19">
          <a:extLst>
            <a:ext uri="{FF2B5EF4-FFF2-40B4-BE49-F238E27FC236}">
              <a16:creationId xmlns:a16="http://schemas.microsoft.com/office/drawing/2014/main" id="{00000000-0008-0000-0000-0000D2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717750"/>
          <a:ext cx="4476750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733425</xdr:colOff>
      <xdr:row>164</xdr:row>
      <xdr:rowOff>152400</xdr:rowOff>
    </xdr:from>
    <xdr:to>
      <xdr:col>5</xdr:col>
      <xdr:colOff>266700</xdr:colOff>
      <xdr:row>173</xdr:row>
      <xdr:rowOff>0</xdr:rowOff>
    </xdr:to>
    <xdr:pic>
      <xdr:nvPicPr>
        <xdr:cNvPr id="15571" name="Picture 20">
          <a:extLst>
            <a:ext uri="{FF2B5EF4-FFF2-40B4-BE49-F238E27FC236}">
              <a16:creationId xmlns:a16="http://schemas.microsoft.com/office/drawing/2014/main" id="{00000000-0008-0000-0000-0000D3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1394400"/>
          <a:ext cx="3438525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165</xdr:row>
      <xdr:rowOff>47625</xdr:rowOff>
    </xdr:from>
    <xdr:to>
      <xdr:col>3</xdr:col>
      <xdr:colOff>371475</xdr:colOff>
      <xdr:row>167</xdr:row>
      <xdr:rowOff>85725</xdr:rowOff>
    </xdr:to>
    <xdr:sp macro="" textlink="">
      <xdr:nvSpPr>
        <xdr:cNvPr id="15572" name="AutoShape 30">
          <a:extLst>
            <a:ext uri="{FF2B5EF4-FFF2-40B4-BE49-F238E27FC236}">
              <a16:creationId xmlns:a16="http://schemas.microsoft.com/office/drawing/2014/main" id="{00000000-0008-0000-0000-0000D43C0000}"/>
            </a:ext>
          </a:extLst>
        </xdr:cNvPr>
        <xdr:cNvSpPr>
          <a:spLocks noChangeArrowheads="1"/>
        </xdr:cNvSpPr>
      </xdr:nvSpPr>
      <xdr:spPr bwMode="auto">
        <a:xfrm>
          <a:off x="904875" y="31480125"/>
          <a:ext cx="1809750" cy="41910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142875</xdr:colOff>
      <xdr:row>170</xdr:row>
      <xdr:rowOff>38100</xdr:rowOff>
    </xdr:from>
    <xdr:to>
      <xdr:col>3</xdr:col>
      <xdr:colOff>390525</xdr:colOff>
      <xdr:row>172</xdr:row>
      <xdr:rowOff>76200</xdr:rowOff>
    </xdr:to>
    <xdr:sp macro="" textlink="">
      <xdr:nvSpPr>
        <xdr:cNvPr id="15573" name="AutoShape 31">
          <a:extLst>
            <a:ext uri="{FF2B5EF4-FFF2-40B4-BE49-F238E27FC236}">
              <a16:creationId xmlns:a16="http://schemas.microsoft.com/office/drawing/2014/main" id="{00000000-0008-0000-0000-0000D53C0000}"/>
            </a:ext>
          </a:extLst>
        </xdr:cNvPr>
        <xdr:cNvSpPr>
          <a:spLocks noChangeArrowheads="1"/>
        </xdr:cNvSpPr>
      </xdr:nvSpPr>
      <xdr:spPr bwMode="auto">
        <a:xfrm>
          <a:off x="923925" y="32423100"/>
          <a:ext cx="1809750" cy="41910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466725</xdr:colOff>
      <xdr:row>150</xdr:row>
      <xdr:rowOff>19050</xdr:rowOff>
    </xdr:from>
    <xdr:to>
      <xdr:col>2</xdr:col>
      <xdr:colOff>200025</xdr:colOff>
      <xdr:row>153</xdr:row>
      <xdr:rowOff>171450</xdr:rowOff>
    </xdr:to>
    <xdr:sp macro="" textlink="">
      <xdr:nvSpPr>
        <xdr:cNvPr id="15574" name="AutoShape 32">
          <a:extLst>
            <a:ext uri="{FF2B5EF4-FFF2-40B4-BE49-F238E27FC236}">
              <a16:creationId xmlns:a16="http://schemas.microsoft.com/office/drawing/2014/main" id="{00000000-0008-0000-0000-0000D63C0000}"/>
            </a:ext>
          </a:extLst>
        </xdr:cNvPr>
        <xdr:cNvSpPr>
          <a:spLocks noChangeArrowheads="1"/>
        </xdr:cNvSpPr>
      </xdr:nvSpPr>
      <xdr:spPr bwMode="auto">
        <a:xfrm>
          <a:off x="466725" y="28594050"/>
          <a:ext cx="1295400" cy="72390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333375</xdr:colOff>
      <xdr:row>123</xdr:row>
      <xdr:rowOff>38100</xdr:rowOff>
    </xdr:from>
    <xdr:to>
      <xdr:col>4</xdr:col>
      <xdr:colOff>638175</xdr:colOff>
      <xdr:row>128</xdr:row>
      <xdr:rowOff>171450</xdr:rowOff>
    </xdr:to>
    <xdr:sp macro="" textlink="">
      <xdr:nvSpPr>
        <xdr:cNvPr id="15575" name="AutoShape 33">
          <a:extLst>
            <a:ext uri="{FF2B5EF4-FFF2-40B4-BE49-F238E27FC236}">
              <a16:creationId xmlns:a16="http://schemas.microsoft.com/office/drawing/2014/main" id="{00000000-0008-0000-0000-0000D73C0000}"/>
            </a:ext>
          </a:extLst>
        </xdr:cNvPr>
        <xdr:cNvSpPr>
          <a:spLocks noChangeArrowheads="1"/>
        </xdr:cNvSpPr>
      </xdr:nvSpPr>
      <xdr:spPr bwMode="auto">
        <a:xfrm>
          <a:off x="2676525" y="23469600"/>
          <a:ext cx="1085850" cy="108585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361950</xdr:colOff>
      <xdr:row>113</xdr:row>
      <xdr:rowOff>47625</xdr:rowOff>
    </xdr:from>
    <xdr:to>
      <xdr:col>4</xdr:col>
      <xdr:colOff>666750</xdr:colOff>
      <xdr:row>118</xdr:row>
      <xdr:rowOff>180975</xdr:rowOff>
    </xdr:to>
    <xdr:sp macro="" textlink="">
      <xdr:nvSpPr>
        <xdr:cNvPr id="15576" name="AutoShape 35">
          <a:extLst>
            <a:ext uri="{FF2B5EF4-FFF2-40B4-BE49-F238E27FC236}">
              <a16:creationId xmlns:a16="http://schemas.microsoft.com/office/drawing/2014/main" id="{00000000-0008-0000-0000-0000D83C0000}"/>
            </a:ext>
          </a:extLst>
        </xdr:cNvPr>
        <xdr:cNvSpPr>
          <a:spLocks noChangeArrowheads="1"/>
        </xdr:cNvSpPr>
      </xdr:nvSpPr>
      <xdr:spPr bwMode="auto">
        <a:xfrm>
          <a:off x="2705100" y="21574125"/>
          <a:ext cx="1085850" cy="108585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523875</xdr:colOff>
      <xdr:row>78</xdr:row>
      <xdr:rowOff>0</xdr:rowOff>
    </xdr:from>
    <xdr:to>
      <xdr:col>3</xdr:col>
      <xdr:colOff>762000</xdr:colOff>
      <xdr:row>85</xdr:row>
      <xdr:rowOff>133350</xdr:rowOff>
    </xdr:to>
    <xdr:sp macro="" textlink="">
      <xdr:nvSpPr>
        <xdr:cNvPr id="15577" name="AutoShape 36">
          <a:extLst>
            <a:ext uri="{FF2B5EF4-FFF2-40B4-BE49-F238E27FC236}">
              <a16:creationId xmlns:a16="http://schemas.microsoft.com/office/drawing/2014/main" id="{00000000-0008-0000-0000-0000D93C0000}"/>
            </a:ext>
          </a:extLst>
        </xdr:cNvPr>
        <xdr:cNvSpPr>
          <a:spLocks noChangeArrowheads="1"/>
        </xdr:cNvSpPr>
      </xdr:nvSpPr>
      <xdr:spPr bwMode="auto">
        <a:xfrm>
          <a:off x="523875" y="14859000"/>
          <a:ext cx="2581275" cy="146685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152400</xdr:colOff>
      <xdr:row>78</xdr:row>
      <xdr:rowOff>133350</xdr:rowOff>
    </xdr:from>
    <xdr:to>
      <xdr:col>5</xdr:col>
      <xdr:colOff>114300</xdr:colOff>
      <xdr:row>79</xdr:row>
      <xdr:rowOff>114300</xdr:rowOff>
    </xdr:to>
    <xdr:sp macro="" textlink="">
      <xdr:nvSpPr>
        <xdr:cNvPr id="15578" name="Line 37">
          <a:extLst>
            <a:ext uri="{FF2B5EF4-FFF2-40B4-BE49-F238E27FC236}">
              <a16:creationId xmlns:a16="http://schemas.microsoft.com/office/drawing/2014/main" id="{00000000-0008-0000-0000-0000DA3C0000}"/>
            </a:ext>
          </a:extLst>
        </xdr:cNvPr>
        <xdr:cNvSpPr>
          <a:spLocks noChangeShapeType="1"/>
        </xdr:cNvSpPr>
      </xdr:nvSpPr>
      <xdr:spPr bwMode="auto">
        <a:xfrm flipV="1">
          <a:off x="2495550" y="14992350"/>
          <a:ext cx="1524000" cy="171450"/>
        </a:xfrm>
        <a:prstGeom prst="line">
          <a:avLst/>
        </a:prstGeom>
        <a:noFill/>
        <a:ln w="28575">
          <a:solidFill>
            <a:srgbClr val="FF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78</xdr:row>
      <xdr:rowOff>0</xdr:rowOff>
    </xdr:from>
    <xdr:to>
      <xdr:col>6</xdr:col>
      <xdr:colOff>180975</xdr:colOff>
      <xdr:row>82</xdr:row>
      <xdr:rowOff>76200</xdr:rowOff>
    </xdr:to>
    <xdr:sp macro="" textlink="">
      <xdr:nvSpPr>
        <xdr:cNvPr id="15398" name="Text Box 38">
          <a:extLst>
            <a:ext uri="{FF2B5EF4-FFF2-40B4-BE49-F238E27FC236}">
              <a16:creationId xmlns:a16="http://schemas.microsoft.com/office/drawing/2014/main" id="{00000000-0008-0000-0000-0000263C0000}"/>
            </a:ext>
          </a:extLst>
        </xdr:cNvPr>
        <xdr:cNvSpPr txBox="1">
          <a:spLocks noChangeArrowheads="1"/>
        </xdr:cNvSpPr>
      </xdr:nvSpPr>
      <xdr:spPr bwMode="auto">
        <a:xfrm>
          <a:off x="3505200" y="14859000"/>
          <a:ext cx="1362075" cy="83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1" i="1" strike="noStrike">
              <a:solidFill>
                <a:srgbClr val="000000"/>
              </a:solidFill>
              <a:latin typeface="Times New Roman"/>
              <a:cs typeface="Times New Roman"/>
            </a:rPr>
            <a:t>Click Inside Cell "A15"</a:t>
          </a:r>
        </a:p>
        <a:p>
          <a:pPr algn="ctr" rtl="0">
            <a:defRPr sz="1000"/>
          </a:pPr>
          <a:r>
            <a:rPr lang="en-US" sz="1100" b="1" i="1" strike="noStrike">
              <a:solidFill>
                <a:srgbClr val="000000"/>
              </a:solidFill>
              <a:latin typeface="Times New Roman"/>
              <a:cs typeface="Times New Roman"/>
            </a:rPr>
            <a:t>&amp; Drop Down will appear automatically</a:t>
          </a:r>
        </a:p>
      </xdr:txBody>
    </xdr:sp>
    <xdr:clientData/>
  </xdr:twoCellAnchor>
  <xdr:twoCellAnchor>
    <xdr:from>
      <xdr:col>2</xdr:col>
      <xdr:colOff>57150</xdr:colOff>
      <xdr:row>8</xdr:row>
      <xdr:rowOff>28575</xdr:rowOff>
    </xdr:from>
    <xdr:to>
      <xdr:col>4</xdr:col>
      <xdr:colOff>561975</xdr:colOff>
      <xdr:row>16</xdr:row>
      <xdr:rowOff>57150</xdr:rowOff>
    </xdr:to>
    <xdr:sp macro="" textlink="">
      <xdr:nvSpPr>
        <xdr:cNvPr id="15580" name="AutoShape 39">
          <a:extLst>
            <a:ext uri="{FF2B5EF4-FFF2-40B4-BE49-F238E27FC236}">
              <a16:creationId xmlns:a16="http://schemas.microsoft.com/office/drawing/2014/main" id="{00000000-0008-0000-0000-0000DC3C0000}"/>
            </a:ext>
          </a:extLst>
        </xdr:cNvPr>
        <xdr:cNvSpPr>
          <a:spLocks noChangeArrowheads="1"/>
        </xdr:cNvSpPr>
      </xdr:nvSpPr>
      <xdr:spPr bwMode="auto">
        <a:xfrm>
          <a:off x="1619250" y="1552575"/>
          <a:ext cx="2066925" cy="15525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104775</xdr:colOff>
      <xdr:row>8</xdr:row>
      <xdr:rowOff>104775</xdr:rowOff>
    </xdr:from>
    <xdr:to>
      <xdr:col>6</xdr:col>
      <xdr:colOff>66675</xdr:colOff>
      <xdr:row>9</xdr:row>
      <xdr:rowOff>85725</xdr:rowOff>
    </xdr:to>
    <xdr:sp macro="" textlink="">
      <xdr:nvSpPr>
        <xdr:cNvPr id="15581" name="Line 40">
          <a:extLst>
            <a:ext uri="{FF2B5EF4-FFF2-40B4-BE49-F238E27FC236}">
              <a16:creationId xmlns:a16="http://schemas.microsoft.com/office/drawing/2014/main" id="{00000000-0008-0000-0000-0000DD3C0000}"/>
            </a:ext>
          </a:extLst>
        </xdr:cNvPr>
        <xdr:cNvSpPr>
          <a:spLocks noChangeShapeType="1"/>
        </xdr:cNvSpPr>
      </xdr:nvSpPr>
      <xdr:spPr bwMode="auto">
        <a:xfrm flipV="1">
          <a:off x="3228975" y="1628775"/>
          <a:ext cx="1524000" cy="171450"/>
        </a:xfrm>
        <a:prstGeom prst="line">
          <a:avLst/>
        </a:prstGeom>
        <a:noFill/>
        <a:ln w="28575">
          <a:solidFill>
            <a:srgbClr val="FF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742950</xdr:colOff>
      <xdr:row>8</xdr:row>
      <xdr:rowOff>47625</xdr:rowOff>
    </xdr:from>
    <xdr:to>
      <xdr:col>6</xdr:col>
      <xdr:colOff>542925</xdr:colOff>
      <xdr:row>12</xdr:row>
      <xdr:rowOff>123825</xdr:rowOff>
    </xdr:to>
    <xdr:sp macro="" textlink="">
      <xdr:nvSpPr>
        <xdr:cNvPr id="15401" name="Text Box 41">
          <a:extLst>
            <a:ext uri="{FF2B5EF4-FFF2-40B4-BE49-F238E27FC236}">
              <a16:creationId xmlns:a16="http://schemas.microsoft.com/office/drawing/2014/main" id="{00000000-0008-0000-0000-0000293C0000}"/>
            </a:ext>
          </a:extLst>
        </xdr:cNvPr>
        <xdr:cNvSpPr txBox="1">
          <a:spLocks noChangeArrowheads="1"/>
        </xdr:cNvSpPr>
      </xdr:nvSpPr>
      <xdr:spPr bwMode="auto">
        <a:xfrm>
          <a:off x="3867150" y="1571625"/>
          <a:ext cx="1362075" cy="83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1" i="1" strike="noStrike">
              <a:solidFill>
                <a:srgbClr val="000000"/>
              </a:solidFill>
              <a:latin typeface="Times New Roman"/>
              <a:cs typeface="Times New Roman"/>
            </a:rPr>
            <a:t>Click Inside Cell "D8"</a:t>
          </a:r>
        </a:p>
        <a:p>
          <a:pPr algn="ctr" rtl="0">
            <a:defRPr sz="1000"/>
          </a:pPr>
          <a:r>
            <a:rPr lang="en-US" sz="1100" b="1" i="1" strike="noStrike">
              <a:solidFill>
                <a:srgbClr val="000000"/>
              </a:solidFill>
              <a:latin typeface="Times New Roman"/>
              <a:cs typeface="Times New Roman"/>
            </a:rPr>
            <a:t>&amp; Drop Down will appear automatically</a:t>
          </a:r>
        </a:p>
      </xdr:txBody>
    </xdr:sp>
    <xdr:clientData/>
  </xdr:twoCellAnchor>
  <xdr:twoCellAnchor editAs="oneCell">
    <xdr:from>
      <xdr:col>5</xdr:col>
      <xdr:colOff>0</xdr:colOff>
      <xdr:row>71</xdr:row>
      <xdr:rowOff>123825</xdr:rowOff>
    </xdr:from>
    <xdr:to>
      <xdr:col>6</xdr:col>
      <xdr:colOff>428625</xdr:colOff>
      <xdr:row>74</xdr:row>
      <xdr:rowOff>123825</xdr:rowOff>
    </xdr:to>
    <xdr:pic>
      <xdr:nvPicPr>
        <xdr:cNvPr id="15583" name="Picture 44">
          <a:extLst>
            <a:ext uri="{FF2B5EF4-FFF2-40B4-BE49-F238E27FC236}">
              <a16:creationId xmlns:a16="http://schemas.microsoft.com/office/drawing/2014/main" id="{00000000-0008-0000-0000-0000DF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3649325"/>
          <a:ext cx="12096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190500</xdr:colOff>
      <xdr:row>72</xdr:row>
      <xdr:rowOff>9525</xdr:rowOff>
    </xdr:from>
    <xdr:to>
      <xdr:col>6</xdr:col>
      <xdr:colOff>342900</xdr:colOff>
      <xdr:row>75</xdr:row>
      <xdr:rowOff>66675</xdr:rowOff>
    </xdr:to>
    <xdr:sp macro="" textlink="">
      <xdr:nvSpPr>
        <xdr:cNvPr id="15584" name="AutoShape 45">
          <a:extLst>
            <a:ext uri="{FF2B5EF4-FFF2-40B4-BE49-F238E27FC236}">
              <a16:creationId xmlns:a16="http://schemas.microsoft.com/office/drawing/2014/main" id="{00000000-0008-0000-0000-0000E03C0000}"/>
            </a:ext>
          </a:extLst>
        </xdr:cNvPr>
        <xdr:cNvSpPr>
          <a:spLocks noChangeArrowheads="1"/>
        </xdr:cNvSpPr>
      </xdr:nvSpPr>
      <xdr:spPr bwMode="auto">
        <a:xfrm>
          <a:off x="4095750" y="13725525"/>
          <a:ext cx="933450" cy="62865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66675</xdr:colOff>
      <xdr:row>131</xdr:row>
      <xdr:rowOff>152400</xdr:rowOff>
    </xdr:from>
    <xdr:to>
      <xdr:col>6</xdr:col>
      <xdr:colOff>457200</xdr:colOff>
      <xdr:row>135</xdr:row>
      <xdr:rowOff>85725</xdr:rowOff>
    </xdr:to>
    <xdr:pic>
      <xdr:nvPicPr>
        <xdr:cNvPr id="15585" name="Picture 47">
          <a:extLst>
            <a:ext uri="{FF2B5EF4-FFF2-40B4-BE49-F238E27FC236}">
              <a16:creationId xmlns:a16="http://schemas.microsoft.com/office/drawing/2014/main" id="{00000000-0008-0000-0000-0000E1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5107900"/>
          <a:ext cx="50768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193</xdr:row>
      <xdr:rowOff>161925</xdr:rowOff>
    </xdr:from>
    <xdr:to>
      <xdr:col>6</xdr:col>
      <xdr:colOff>666750</xdr:colOff>
      <xdr:row>202</xdr:row>
      <xdr:rowOff>19050</xdr:rowOff>
    </xdr:to>
    <xdr:pic>
      <xdr:nvPicPr>
        <xdr:cNvPr id="15586" name="Picture 48">
          <a:extLst>
            <a:ext uri="{FF2B5EF4-FFF2-40B4-BE49-F238E27FC236}">
              <a16:creationId xmlns:a16="http://schemas.microsoft.com/office/drawing/2014/main" id="{00000000-0008-0000-0000-0000E2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6928425"/>
          <a:ext cx="5276850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457200</xdr:colOff>
      <xdr:row>194</xdr:row>
      <xdr:rowOff>9525</xdr:rowOff>
    </xdr:from>
    <xdr:to>
      <xdr:col>6</xdr:col>
      <xdr:colOff>619125</xdr:colOff>
      <xdr:row>202</xdr:row>
      <xdr:rowOff>0</xdr:rowOff>
    </xdr:to>
    <xdr:sp macro="" textlink="">
      <xdr:nvSpPr>
        <xdr:cNvPr id="15587" name="AutoShape 29">
          <a:extLst>
            <a:ext uri="{FF2B5EF4-FFF2-40B4-BE49-F238E27FC236}">
              <a16:creationId xmlns:a16="http://schemas.microsoft.com/office/drawing/2014/main" id="{00000000-0008-0000-0000-0000E33C0000}"/>
            </a:ext>
          </a:extLst>
        </xdr:cNvPr>
        <xdr:cNvSpPr>
          <a:spLocks noChangeArrowheads="1"/>
        </xdr:cNvSpPr>
      </xdr:nvSpPr>
      <xdr:spPr bwMode="auto">
        <a:xfrm>
          <a:off x="4362450" y="36966525"/>
          <a:ext cx="942975" cy="15144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457200</xdr:colOff>
      <xdr:row>21</xdr:row>
      <xdr:rowOff>38100</xdr:rowOff>
    </xdr:from>
    <xdr:to>
      <xdr:col>5</xdr:col>
      <xdr:colOff>695325</xdr:colOff>
      <xdr:row>30</xdr:row>
      <xdr:rowOff>19050</xdr:rowOff>
    </xdr:to>
    <xdr:pic>
      <xdr:nvPicPr>
        <xdr:cNvPr id="15588" name="Picture 50">
          <a:extLst>
            <a:ext uri="{FF2B5EF4-FFF2-40B4-BE49-F238E27FC236}">
              <a16:creationId xmlns:a16="http://schemas.microsoft.com/office/drawing/2014/main" id="{00000000-0008-0000-0000-0000E4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038600"/>
          <a:ext cx="4143375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523875</xdr:colOff>
      <xdr:row>24</xdr:row>
      <xdr:rowOff>57150</xdr:rowOff>
    </xdr:from>
    <xdr:to>
      <xdr:col>2</xdr:col>
      <xdr:colOff>561975</xdr:colOff>
      <xdr:row>25</xdr:row>
      <xdr:rowOff>180975</xdr:rowOff>
    </xdr:to>
    <xdr:sp macro="" textlink="">
      <xdr:nvSpPr>
        <xdr:cNvPr id="15589" name="AutoShape 43">
          <a:extLst>
            <a:ext uri="{FF2B5EF4-FFF2-40B4-BE49-F238E27FC236}">
              <a16:creationId xmlns:a16="http://schemas.microsoft.com/office/drawing/2014/main" id="{00000000-0008-0000-0000-0000E53C0000}"/>
            </a:ext>
          </a:extLst>
        </xdr:cNvPr>
        <xdr:cNvSpPr>
          <a:spLocks noChangeArrowheads="1"/>
        </xdr:cNvSpPr>
      </xdr:nvSpPr>
      <xdr:spPr bwMode="auto">
        <a:xfrm>
          <a:off x="523875" y="4629150"/>
          <a:ext cx="1600200" cy="31432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36</xdr:row>
      <xdr:rowOff>0</xdr:rowOff>
    </xdr:from>
    <xdr:to>
      <xdr:col>6</xdr:col>
      <xdr:colOff>85725</xdr:colOff>
      <xdr:row>45</xdr:row>
      <xdr:rowOff>180975</xdr:rowOff>
    </xdr:to>
    <xdr:pic>
      <xdr:nvPicPr>
        <xdr:cNvPr id="15590" name="Picture 51">
          <a:extLst>
            <a:ext uri="{FF2B5EF4-FFF2-40B4-BE49-F238E27FC236}">
              <a16:creationId xmlns:a16="http://schemas.microsoft.com/office/drawing/2014/main" id="{00000000-0008-0000-0000-0000E6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858000"/>
          <a:ext cx="4324350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58</xdr:row>
      <xdr:rowOff>9525</xdr:rowOff>
    </xdr:from>
    <xdr:to>
      <xdr:col>6</xdr:col>
      <xdr:colOff>123825</xdr:colOff>
      <xdr:row>67</xdr:row>
      <xdr:rowOff>142875</xdr:rowOff>
    </xdr:to>
    <xdr:pic>
      <xdr:nvPicPr>
        <xdr:cNvPr id="15591" name="Picture 52">
          <a:extLst>
            <a:ext uri="{FF2B5EF4-FFF2-40B4-BE49-F238E27FC236}">
              <a16:creationId xmlns:a16="http://schemas.microsoft.com/office/drawing/2014/main" id="{00000000-0008-0000-0000-0000E7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1058525"/>
          <a:ext cx="47339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5</xdr:col>
      <xdr:colOff>190500</xdr:colOff>
      <xdr:row>215</xdr:row>
      <xdr:rowOff>9525</xdr:rowOff>
    </xdr:to>
    <xdr:pic>
      <xdr:nvPicPr>
        <xdr:cNvPr id="15592" name="Picture 53">
          <a:extLst>
            <a:ext uri="{FF2B5EF4-FFF2-40B4-BE49-F238E27FC236}">
              <a16:creationId xmlns:a16="http://schemas.microsoft.com/office/drawing/2014/main" id="{00000000-0008-0000-0000-0000E8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9433500"/>
          <a:ext cx="3314700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419100</xdr:colOff>
      <xdr:row>208</xdr:row>
      <xdr:rowOff>85725</xdr:rowOff>
    </xdr:from>
    <xdr:to>
      <xdr:col>5</xdr:col>
      <xdr:colOff>95250</xdr:colOff>
      <xdr:row>210</xdr:row>
      <xdr:rowOff>123825</xdr:rowOff>
    </xdr:to>
    <xdr:sp macro="" textlink="">
      <xdr:nvSpPr>
        <xdr:cNvPr id="15593" name="AutoShape 28">
          <a:extLst>
            <a:ext uri="{FF2B5EF4-FFF2-40B4-BE49-F238E27FC236}">
              <a16:creationId xmlns:a16="http://schemas.microsoft.com/office/drawing/2014/main" id="{00000000-0008-0000-0000-0000E93C0000}"/>
            </a:ext>
          </a:extLst>
        </xdr:cNvPr>
        <xdr:cNvSpPr>
          <a:spLocks noChangeArrowheads="1"/>
        </xdr:cNvSpPr>
      </xdr:nvSpPr>
      <xdr:spPr bwMode="auto">
        <a:xfrm>
          <a:off x="1200150" y="39709725"/>
          <a:ext cx="2800350" cy="41910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381000</xdr:colOff>
      <xdr:row>212</xdr:row>
      <xdr:rowOff>95250</xdr:rowOff>
    </xdr:from>
    <xdr:to>
      <xdr:col>5</xdr:col>
      <xdr:colOff>57150</xdr:colOff>
      <xdr:row>214</xdr:row>
      <xdr:rowOff>133350</xdr:rowOff>
    </xdr:to>
    <xdr:sp macro="" textlink="">
      <xdr:nvSpPr>
        <xdr:cNvPr id="15594" name="AutoShape 54">
          <a:extLst>
            <a:ext uri="{FF2B5EF4-FFF2-40B4-BE49-F238E27FC236}">
              <a16:creationId xmlns:a16="http://schemas.microsoft.com/office/drawing/2014/main" id="{00000000-0008-0000-0000-0000EA3C0000}"/>
            </a:ext>
          </a:extLst>
        </xdr:cNvPr>
        <xdr:cNvSpPr>
          <a:spLocks noChangeArrowheads="1"/>
        </xdr:cNvSpPr>
      </xdr:nvSpPr>
      <xdr:spPr bwMode="auto">
        <a:xfrm>
          <a:off x="1162050" y="40481250"/>
          <a:ext cx="2800350" cy="41910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746760</xdr:colOff>
          <xdr:row>185</xdr:row>
          <xdr:rowOff>0</xdr:rowOff>
        </xdr:from>
        <xdr:to>
          <xdr:col>2</xdr:col>
          <xdr:colOff>274320</xdr:colOff>
          <xdr:row>187</xdr:row>
          <xdr:rowOff>68580</xdr:rowOff>
        </xdr:to>
        <xdr:sp macro="" textlink="">
          <xdr:nvSpPr>
            <xdr:cNvPr id="15381" name="Object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0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190</xdr:row>
          <xdr:rowOff>99060</xdr:rowOff>
        </xdr:from>
        <xdr:to>
          <xdr:col>2</xdr:col>
          <xdr:colOff>449580</xdr:colOff>
          <xdr:row>192</xdr:row>
          <xdr:rowOff>137160</xdr:rowOff>
        </xdr:to>
        <xdr:sp macro="" textlink="">
          <xdr:nvSpPr>
            <xdr:cNvPr id="15383" name="Object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0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193</xdr:row>
          <xdr:rowOff>0</xdr:rowOff>
        </xdr:from>
        <xdr:to>
          <xdr:col>5</xdr:col>
          <xdr:colOff>60960</xdr:colOff>
          <xdr:row>194</xdr:row>
          <xdr:rowOff>30480</xdr:rowOff>
        </xdr:to>
        <xdr:sp macro="" textlink="">
          <xdr:nvSpPr>
            <xdr:cNvPr id="15385" name="Object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0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188</xdr:row>
          <xdr:rowOff>7620</xdr:rowOff>
        </xdr:from>
        <xdr:to>
          <xdr:col>3</xdr:col>
          <xdr:colOff>609600</xdr:colOff>
          <xdr:row>188</xdr:row>
          <xdr:rowOff>175260</xdr:rowOff>
        </xdr:to>
        <xdr:sp macro="" textlink="">
          <xdr:nvSpPr>
            <xdr:cNvPr id="15386" name="Object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0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57150</xdr:rowOff>
    </xdr:from>
    <xdr:to>
      <xdr:col>7</xdr:col>
      <xdr:colOff>180975</xdr:colOff>
      <xdr:row>3</xdr:row>
      <xdr:rowOff>247650</xdr:rowOff>
    </xdr:to>
    <xdr:sp macro="" textlink="">
      <xdr:nvSpPr>
        <xdr:cNvPr id="8193" name="Text 3">
          <a:extLst>
            <a:ext uri="{FF2B5EF4-FFF2-40B4-BE49-F238E27FC236}">
              <a16:creationId xmlns:a16="http://schemas.microsoft.com/office/drawing/2014/main" id="{00000000-0008-0000-0100-000001200000}"/>
            </a:ext>
          </a:extLst>
        </xdr:cNvPr>
        <xdr:cNvSpPr txBox="1">
          <a:spLocks noChangeArrowheads="1"/>
        </xdr:cNvSpPr>
      </xdr:nvSpPr>
      <xdr:spPr bwMode="auto">
        <a:xfrm>
          <a:off x="3686175" y="819150"/>
          <a:ext cx="200025" cy="1905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twoCellAnchor>
  <xdr:twoCellAnchor>
    <xdr:from>
      <xdr:col>6</xdr:col>
      <xdr:colOff>400050</xdr:colOff>
      <xdr:row>44</xdr:row>
      <xdr:rowOff>0</xdr:rowOff>
    </xdr:from>
    <xdr:to>
      <xdr:col>7</xdr:col>
      <xdr:colOff>114300</xdr:colOff>
      <xdr:row>44</xdr:row>
      <xdr:rowOff>0</xdr:rowOff>
    </xdr:to>
    <xdr:sp macro="" textlink="">
      <xdr:nvSpPr>
        <xdr:cNvPr id="8195" name="Text 3">
          <a:extLst>
            <a:ext uri="{FF2B5EF4-FFF2-40B4-BE49-F238E27FC236}">
              <a16:creationId xmlns:a16="http://schemas.microsoft.com/office/drawing/2014/main" id="{00000000-0008-0000-0100-000003200000}"/>
            </a:ext>
          </a:extLst>
        </xdr:cNvPr>
        <xdr:cNvSpPr txBox="1">
          <a:spLocks noChangeArrowheads="1"/>
        </xdr:cNvSpPr>
      </xdr:nvSpPr>
      <xdr:spPr bwMode="auto">
        <a:xfrm>
          <a:off x="3775710" y="9319260"/>
          <a:ext cx="14859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twoCellAnchor>
  <xdr:twoCellAnchor>
    <xdr:from>
      <xdr:col>6</xdr:col>
      <xdr:colOff>400050</xdr:colOff>
      <xdr:row>44</xdr:row>
      <xdr:rowOff>0</xdr:rowOff>
    </xdr:from>
    <xdr:to>
      <xdr:col>7</xdr:col>
      <xdr:colOff>114300</xdr:colOff>
      <xdr:row>44</xdr:row>
      <xdr:rowOff>0</xdr:rowOff>
    </xdr:to>
    <xdr:sp macro="" textlink="">
      <xdr:nvSpPr>
        <xdr:cNvPr id="8196" name="Text 3">
          <a:extLst>
            <a:ext uri="{FF2B5EF4-FFF2-40B4-BE49-F238E27FC236}">
              <a16:creationId xmlns:a16="http://schemas.microsoft.com/office/drawing/2014/main" id="{00000000-0008-0000-0100-000004200000}"/>
            </a:ext>
          </a:extLst>
        </xdr:cNvPr>
        <xdr:cNvSpPr txBox="1">
          <a:spLocks noChangeArrowheads="1"/>
        </xdr:cNvSpPr>
      </xdr:nvSpPr>
      <xdr:spPr bwMode="auto">
        <a:xfrm>
          <a:off x="3775710" y="9319260"/>
          <a:ext cx="14859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twoCellAnchor>
  <xdr:twoCellAnchor editAs="oneCell">
    <xdr:from>
      <xdr:col>10</xdr:col>
      <xdr:colOff>95250</xdr:colOff>
      <xdr:row>6</xdr:row>
      <xdr:rowOff>114300</xdr:rowOff>
    </xdr:from>
    <xdr:to>
      <xdr:col>11</xdr:col>
      <xdr:colOff>581025</xdr:colOff>
      <xdr:row>12</xdr:row>
      <xdr:rowOff>57150</xdr:rowOff>
    </xdr:to>
    <xdr:pic>
      <xdr:nvPicPr>
        <xdr:cNvPr id="8422" name="Picture 176" descr="WaterHeater-2">
          <a:extLst>
            <a:ext uri="{FF2B5EF4-FFF2-40B4-BE49-F238E27FC236}">
              <a16:creationId xmlns:a16="http://schemas.microsoft.com/office/drawing/2014/main" id="{00000000-0008-0000-0100-0000E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180" b="23027"/>
        <a:stretch>
          <a:fillRect/>
        </a:stretch>
      </xdr:blipFill>
      <xdr:spPr bwMode="auto">
        <a:xfrm>
          <a:off x="5105400" y="1619250"/>
          <a:ext cx="8001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28</xdr:row>
          <xdr:rowOff>30480</xdr:rowOff>
        </xdr:from>
        <xdr:to>
          <xdr:col>2</xdr:col>
          <xdr:colOff>350520</xdr:colOff>
          <xdr:row>30</xdr:row>
          <xdr:rowOff>106680</xdr:rowOff>
        </xdr:to>
        <xdr:sp macro="" textlink="">
          <xdr:nvSpPr>
            <xdr:cNvPr id="8235" name="Button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1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Times New Roman"/>
                  <a:cs typeface="Times New Roman"/>
                </a:rPr>
                <a:t>Edit Demand &amp; Storage Factors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11</xdr:row>
          <xdr:rowOff>175260</xdr:rowOff>
        </xdr:from>
        <xdr:to>
          <xdr:col>0</xdr:col>
          <xdr:colOff>571500</xdr:colOff>
          <xdr:row>12</xdr:row>
          <xdr:rowOff>175260</xdr:rowOff>
        </xdr:to>
        <xdr:sp macro="" textlink="">
          <xdr:nvSpPr>
            <xdr:cNvPr id="8238" name="Button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1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Times New Roman"/>
                  <a:cs typeface="Times New Roman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312420</xdr:colOff>
          <xdr:row>9</xdr:row>
          <xdr:rowOff>0</xdr:rowOff>
        </xdr:from>
        <xdr:to>
          <xdr:col>3</xdr:col>
          <xdr:colOff>114300</xdr:colOff>
          <xdr:row>9</xdr:row>
          <xdr:rowOff>182880</xdr:rowOff>
        </xdr:to>
        <xdr:sp macro="" textlink="">
          <xdr:nvSpPr>
            <xdr:cNvPr id="8270" name="Button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1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8000"/>
                  </a:solidFill>
                  <a:latin typeface="Times New Roman"/>
                  <a:cs typeface="Times New Roman"/>
                </a:rPr>
                <a:t>Water Temperature 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312420</xdr:colOff>
          <xdr:row>10</xdr:row>
          <xdr:rowOff>0</xdr:rowOff>
        </xdr:from>
        <xdr:to>
          <xdr:col>3</xdr:col>
          <xdr:colOff>114300</xdr:colOff>
          <xdr:row>10</xdr:row>
          <xdr:rowOff>182880</xdr:rowOff>
        </xdr:to>
        <xdr:sp macro="" textlink="">
          <xdr:nvSpPr>
            <xdr:cNvPr id="8327" name="Button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1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8000"/>
                  </a:solidFill>
                  <a:latin typeface="Times New Roman"/>
                  <a:cs typeface="Times New Roman"/>
                </a:rPr>
                <a:t>Water Temperatures Out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0</xdr:rowOff>
    </xdr:from>
    <xdr:to>
      <xdr:col>12</xdr:col>
      <xdr:colOff>447675</xdr:colOff>
      <xdr:row>0</xdr:row>
      <xdr:rowOff>0</xdr:rowOff>
    </xdr:to>
    <xdr:sp macro="" textlink="">
      <xdr:nvSpPr>
        <xdr:cNvPr id="9217" name="Text 2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 txBox="1">
          <a:spLocks noChangeArrowheads="1"/>
        </xdr:cNvSpPr>
      </xdr:nvSpPr>
      <xdr:spPr bwMode="auto">
        <a:xfrm>
          <a:off x="2266950" y="0"/>
          <a:ext cx="52578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DESIGN CALCULATION</a:t>
          </a:r>
        </a:p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SHEET</a:t>
          </a:r>
        </a:p>
      </xdr:txBody>
    </xdr:sp>
    <xdr:clientData/>
  </xdr:twoCellAnchor>
  <xdr:twoCellAnchor>
    <xdr:from>
      <xdr:col>13</xdr:col>
      <xdr:colOff>485775</xdr:colOff>
      <xdr:row>0</xdr:row>
      <xdr:rowOff>0</xdr:rowOff>
    </xdr:from>
    <xdr:to>
      <xdr:col>14</xdr:col>
      <xdr:colOff>114300</xdr:colOff>
      <xdr:row>0</xdr:row>
      <xdr:rowOff>0</xdr:rowOff>
    </xdr:to>
    <xdr:sp macro="" textlink="">
      <xdr:nvSpPr>
        <xdr:cNvPr id="9218" name="Text 3">
          <a:extLst>
            <a:ext uri="{FF2B5EF4-FFF2-40B4-BE49-F238E27FC236}">
              <a16:creationId xmlns:a16="http://schemas.microsoft.com/office/drawing/2014/main" id="{00000000-0008-0000-0200-000002240000}"/>
            </a:ext>
          </a:extLst>
        </xdr:cNvPr>
        <xdr:cNvSpPr txBox="1">
          <a:spLocks noChangeArrowheads="1"/>
        </xdr:cNvSpPr>
      </xdr:nvSpPr>
      <xdr:spPr bwMode="auto">
        <a:xfrm>
          <a:off x="8124825" y="0"/>
          <a:ext cx="2190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twoCellAnchor>
  <xdr:twoCellAnchor>
    <xdr:from>
      <xdr:col>6</xdr:col>
      <xdr:colOff>104775</xdr:colOff>
      <xdr:row>22</xdr:row>
      <xdr:rowOff>0</xdr:rowOff>
    </xdr:from>
    <xdr:to>
      <xdr:col>14</xdr:col>
      <xdr:colOff>447675</xdr:colOff>
      <xdr:row>22</xdr:row>
      <xdr:rowOff>0</xdr:rowOff>
    </xdr:to>
    <xdr:sp macro="" textlink="">
      <xdr:nvSpPr>
        <xdr:cNvPr id="9219" name="Text 5">
          <a:extLst>
            <a:ext uri="{FF2B5EF4-FFF2-40B4-BE49-F238E27FC236}">
              <a16:creationId xmlns:a16="http://schemas.microsoft.com/office/drawing/2014/main" id="{00000000-0008-0000-0200-000003240000}"/>
            </a:ext>
          </a:extLst>
        </xdr:cNvPr>
        <xdr:cNvSpPr txBox="1">
          <a:spLocks noChangeArrowheads="1"/>
        </xdr:cNvSpPr>
      </xdr:nvSpPr>
      <xdr:spPr bwMode="auto">
        <a:xfrm>
          <a:off x="3524250" y="4953000"/>
          <a:ext cx="5153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DESIGN CALCULATION</a:t>
          </a:r>
        </a:p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SHEET</a:t>
          </a:r>
        </a:p>
      </xdr:txBody>
    </xdr:sp>
    <xdr:clientData/>
  </xdr:twoCellAnchor>
  <xdr:twoCellAnchor>
    <xdr:from>
      <xdr:col>10</xdr:col>
      <xdr:colOff>400050</xdr:colOff>
      <xdr:row>3</xdr:row>
      <xdr:rowOff>57150</xdr:rowOff>
    </xdr:from>
    <xdr:to>
      <xdr:col>11</xdr:col>
      <xdr:colOff>114300</xdr:colOff>
      <xdr:row>3</xdr:row>
      <xdr:rowOff>247650</xdr:rowOff>
    </xdr:to>
    <xdr:sp macro="" textlink="">
      <xdr:nvSpPr>
        <xdr:cNvPr id="9220" name="Text 3">
          <a:extLst>
            <a:ext uri="{FF2B5EF4-FFF2-40B4-BE49-F238E27FC236}">
              <a16:creationId xmlns:a16="http://schemas.microsoft.com/office/drawing/2014/main" id="{00000000-0008-0000-0200-000004240000}"/>
            </a:ext>
          </a:extLst>
        </xdr:cNvPr>
        <xdr:cNvSpPr txBox="1">
          <a:spLocks noChangeArrowheads="1"/>
        </xdr:cNvSpPr>
      </xdr:nvSpPr>
      <xdr:spPr bwMode="auto">
        <a:xfrm>
          <a:off x="6219825" y="914400"/>
          <a:ext cx="276225" cy="1905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47625</xdr:rowOff>
    </xdr:from>
    <xdr:to>
      <xdr:col>5</xdr:col>
      <xdr:colOff>666750</xdr:colOff>
      <xdr:row>3</xdr:row>
      <xdr:rowOff>238125</xdr:rowOff>
    </xdr:to>
    <xdr:sp macro="" textlink="">
      <xdr:nvSpPr>
        <xdr:cNvPr id="16385" name="Text 3">
          <a:extLst>
            <a:ext uri="{FF2B5EF4-FFF2-40B4-BE49-F238E27FC236}">
              <a16:creationId xmlns:a16="http://schemas.microsoft.com/office/drawing/2014/main" id="{00000000-0008-0000-0300-000001400000}"/>
            </a:ext>
          </a:extLst>
        </xdr:cNvPr>
        <xdr:cNvSpPr txBox="1">
          <a:spLocks noChangeArrowheads="1"/>
        </xdr:cNvSpPr>
      </xdr:nvSpPr>
      <xdr:spPr bwMode="auto">
        <a:xfrm>
          <a:off x="4076700" y="904875"/>
          <a:ext cx="495300" cy="1905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10265" name="Rectangle 1">
          <a:extLst>
            <a:ext uri="{FF2B5EF4-FFF2-40B4-BE49-F238E27FC236}">
              <a16:creationId xmlns:a16="http://schemas.microsoft.com/office/drawing/2014/main" id="{00000000-0008-0000-0400-000019280000}"/>
            </a:ext>
          </a:extLst>
        </xdr:cNvPr>
        <xdr:cNvSpPr>
          <a:spLocks noChangeArrowheads="1"/>
        </xdr:cNvSpPr>
      </xdr:nvSpPr>
      <xdr:spPr bwMode="auto">
        <a:xfrm>
          <a:off x="1428750" y="1905000"/>
          <a:ext cx="2857500" cy="990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10266" name="Rectangle 2">
          <a:extLst>
            <a:ext uri="{FF2B5EF4-FFF2-40B4-BE49-F238E27FC236}">
              <a16:creationId xmlns:a16="http://schemas.microsoft.com/office/drawing/2014/main" id="{00000000-0008-0000-0400-00001A280000}"/>
            </a:ext>
          </a:extLst>
        </xdr:cNvPr>
        <xdr:cNvSpPr>
          <a:spLocks noChangeArrowheads="1"/>
        </xdr:cNvSpPr>
      </xdr:nvSpPr>
      <xdr:spPr bwMode="auto">
        <a:xfrm>
          <a:off x="1428750" y="1905000"/>
          <a:ext cx="2857500" cy="990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10267" name="Rectangle 3">
          <a:extLst>
            <a:ext uri="{FF2B5EF4-FFF2-40B4-BE49-F238E27FC236}">
              <a16:creationId xmlns:a16="http://schemas.microsoft.com/office/drawing/2014/main" id="{00000000-0008-0000-0400-00001B280000}"/>
            </a:ext>
          </a:extLst>
        </xdr:cNvPr>
        <xdr:cNvSpPr>
          <a:spLocks noChangeArrowheads="1"/>
        </xdr:cNvSpPr>
      </xdr:nvSpPr>
      <xdr:spPr bwMode="auto">
        <a:xfrm>
          <a:off x="1428750" y="1905000"/>
          <a:ext cx="2857500" cy="990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10268" name="Rectangle 4">
          <a:extLst>
            <a:ext uri="{FF2B5EF4-FFF2-40B4-BE49-F238E27FC236}">
              <a16:creationId xmlns:a16="http://schemas.microsoft.com/office/drawing/2014/main" id="{00000000-0008-0000-0400-00001C280000}"/>
            </a:ext>
          </a:extLst>
        </xdr:cNvPr>
        <xdr:cNvSpPr>
          <a:spLocks noChangeArrowheads="1"/>
        </xdr:cNvSpPr>
      </xdr:nvSpPr>
      <xdr:spPr bwMode="auto">
        <a:xfrm>
          <a:off x="1428750" y="1905000"/>
          <a:ext cx="2857500" cy="990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DDDDDD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DDDDDD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5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2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0" Type="http://schemas.openxmlformats.org/officeDocument/2006/relationships/image" Target="../media/image4.emf"/><Relationship Id="rId4" Type="http://schemas.openxmlformats.org/officeDocument/2006/relationships/image" Target="../media/image1.png"/><Relationship Id="rId9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G216"/>
  <sheetViews>
    <sheetView showGridLines="0" workbookViewId="0">
      <selection activeCell="G21" sqref="G21"/>
    </sheetView>
  </sheetViews>
  <sheetFormatPr defaultColWidth="11.6640625" defaultRowHeight="15" customHeight="1"/>
  <cols>
    <col min="1" max="1" width="11.6640625" style="140" customWidth="1"/>
    <col min="2" max="16384" width="11.6640625" style="137"/>
  </cols>
  <sheetData>
    <row r="1" spans="1:7" ht="15" customHeight="1">
      <c r="A1" s="162"/>
      <c r="B1" s="163"/>
      <c r="C1" s="163"/>
      <c r="D1" s="163"/>
      <c r="E1" s="163"/>
      <c r="F1" s="163"/>
      <c r="G1" s="163"/>
    </row>
    <row r="2" spans="1:7" ht="15" customHeight="1">
      <c r="A2" s="213" t="s">
        <v>103</v>
      </c>
      <c r="B2" s="213"/>
      <c r="C2" s="213"/>
      <c r="D2" s="213"/>
      <c r="E2" s="213"/>
      <c r="F2" s="213"/>
      <c r="G2" s="213"/>
    </row>
    <row r="3" spans="1:7" ht="15" customHeight="1">
      <c r="A3" s="214" t="s">
        <v>174</v>
      </c>
      <c r="B3" s="215"/>
      <c r="C3" s="215"/>
      <c r="D3" s="215"/>
      <c r="E3" s="215"/>
      <c r="F3" s="215"/>
      <c r="G3" s="215"/>
    </row>
    <row r="4" spans="1:7" ht="15" customHeight="1">
      <c r="A4" s="214" t="s">
        <v>175</v>
      </c>
      <c r="B4" s="215"/>
      <c r="C4" s="215"/>
      <c r="D4" s="215"/>
      <c r="E4" s="215"/>
      <c r="F4" s="215"/>
      <c r="G4" s="215"/>
    </row>
    <row r="5" spans="1:7" ht="15" customHeight="1">
      <c r="A5" s="164" t="s">
        <v>96</v>
      </c>
    </row>
    <row r="6" spans="1:7" ht="15" customHeight="1">
      <c r="A6" s="140" t="s">
        <v>97</v>
      </c>
    </row>
    <row r="7" spans="1:7" ht="15" customHeight="1">
      <c r="A7" s="140" t="s">
        <v>98</v>
      </c>
      <c r="B7" s="141"/>
    </row>
    <row r="8" spans="1:7" ht="15" customHeight="1">
      <c r="B8" s="141"/>
    </row>
    <row r="9" spans="1:7" ht="15" customHeight="1">
      <c r="B9" s="141"/>
    </row>
    <row r="10" spans="1:7" ht="15" customHeight="1">
      <c r="B10" s="141"/>
    </row>
    <row r="11" spans="1:7" ht="15" customHeight="1">
      <c r="B11" s="141"/>
    </row>
    <row r="12" spans="1:7" ht="15" customHeight="1">
      <c r="B12" s="141"/>
    </row>
    <row r="13" spans="1:7" ht="15" customHeight="1">
      <c r="B13" s="141"/>
    </row>
    <row r="14" spans="1:7" ht="15" customHeight="1">
      <c r="B14" s="141"/>
    </row>
    <row r="15" spans="1:7" ht="15" customHeight="1">
      <c r="B15" s="141"/>
    </row>
    <row r="16" spans="1:7" ht="15" customHeight="1">
      <c r="B16" s="141"/>
    </row>
    <row r="17" spans="1:2" ht="15" customHeight="1">
      <c r="B17" s="141"/>
    </row>
    <row r="18" spans="1:2" ht="15" customHeight="1">
      <c r="B18" s="141"/>
    </row>
    <row r="19" spans="1:2" ht="15" customHeight="1">
      <c r="A19" s="164" t="s">
        <v>99</v>
      </c>
      <c r="B19" s="141"/>
    </row>
    <row r="20" spans="1:2" ht="15" customHeight="1">
      <c r="A20" s="140" t="s">
        <v>111</v>
      </c>
      <c r="B20" s="141"/>
    </row>
    <row r="21" spans="1:2" ht="15" customHeight="1">
      <c r="A21" s="140" t="s">
        <v>107</v>
      </c>
      <c r="B21" s="141"/>
    </row>
    <row r="22" spans="1:2" ht="15" customHeight="1">
      <c r="B22" s="141"/>
    </row>
    <row r="23" spans="1:2" ht="15" customHeight="1">
      <c r="B23" s="141"/>
    </row>
    <row r="24" spans="1:2" ht="15" customHeight="1">
      <c r="B24" s="141"/>
    </row>
    <row r="25" spans="1:2" ht="15" customHeight="1">
      <c r="B25" s="141"/>
    </row>
    <row r="26" spans="1:2" ht="15" customHeight="1">
      <c r="B26" s="141"/>
    </row>
    <row r="27" spans="1:2" ht="15" customHeight="1">
      <c r="B27" s="141"/>
    </row>
    <row r="28" spans="1:2" ht="15" customHeight="1">
      <c r="B28" s="141"/>
    </row>
    <row r="29" spans="1:2" ht="15" customHeight="1">
      <c r="B29" s="141"/>
    </row>
    <row r="30" spans="1:2" ht="15" customHeight="1">
      <c r="B30" s="141"/>
    </row>
    <row r="31" spans="1:2" ht="15" customHeight="1">
      <c r="B31" s="141"/>
    </row>
    <row r="32" spans="1:2" ht="15" customHeight="1">
      <c r="A32" s="140" t="s">
        <v>108</v>
      </c>
      <c r="B32" s="141"/>
    </row>
    <row r="33" spans="1:2" ht="15" customHeight="1">
      <c r="B33" s="141"/>
    </row>
    <row r="34" spans="1:2" ht="15" customHeight="1">
      <c r="A34" s="164" t="s">
        <v>100</v>
      </c>
      <c r="B34" s="141"/>
    </row>
    <row r="35" spans="1:2" ht="15" customHeight="1">
      <c r="A35" s="140" t="s">
        <v>157</v>
      </c>
      <c r="B35" s="141"/>
    </row>
    <row r="36" spans="1:2" ht="15" customHeight="1">
      <c r="B36" s="141"/>
    </row>
    <row r="37" spans="1:2" ht="15" customHeight="1">
      <c r="B37" s="141"/>
    </row>
    <row r="38" spans="1:2" ht="15" customHeight="1">
      <c r="B38" s="141"/>
    </row>
    <row r="39" spans="1:2" ht="15" customHeight="1">
      <c r="B39" s="141"/>
    </row>
    <row r="40" spans="1:2" ht="15" customHeight="1">
      <c r="B40" s="141"/>
    </row>
    <row r="41" spans="1:2" ht="15" customHeight="1">
      <c r="B41" s="141"/>
    </row>
    <row r="42" spans="1:2" ht="15" customHeight="1">
      <c r="B42" s="141"/>
    </row>
    <row r="43" spans="1:2" ht="15" customHeight="1">
      <c r="B43" s="141"/>
    </row>
    <row r="44" spans="1:2" ht="15" customHeight="1">
      <c r="B44" s="141"/>
    </row>
    <row r="45" spans="1:2" ht="15" customHeight="1">
      <c r="B45" s="141"/>
    </row>
    <row r="46" spans="1:2" ht="15" customHeight="1">
      <c r="B46" s="141"/>
    </row>
    <row r="47" spans="1:2" ht="15" customHeight="1">
      <c r="B47" s="141"/>
    </row>
    <row r="48" spans="1:2" ht="15" customHeight="1">
      <c r="B48" s="141"/>
    </row>
    <row r="49" spans="1:7" ht="15" customHeight="1">
      <c r="A49" s="140" t="s">
        <v>166</v>
      </c>
      <c r="B49" s="141"/>
    </row>
    <row r="50" spans="1:7" ht="15" customHeight="1">
      <c r="A50" s="140" t="s">
        <v>158</v>
      </c>
      <c r="B50" s="141"/>
    </row>
    <row r="51" spans="1:7" ht="15" customHeight="1">
      <c r="A51" s="165" t="s">
        <v>140</v>
      </c>
      <c r="B51" s="141"/>
    </row>
    <row r="52" spans="1:7" ht="15" customHeight="1">
      <c r="B52" s="141"/>
    </row>
    <row r="53" spans="1:7" ht="15" customHeight="1">
      <c r="B53" s="141"/>
    </row>
    <row r="54" spans="1:7" ht="15" customHeight="1">
      <c r="A54" s="167"/>
      <c r="B54" s="168"/>
      <c r="C54" s="169"/>
      <c r="D54" s="169"/>
      <c r="E54" s="169"/>
      <c r="F54" s="169"/>
      <c r="G54" s="169"/>
    </row>
    <row r="55" spans="1:7" ht="15" customHeight="1">
      <c r="A55" s="162"/>
      <c r="B55" s="170"/>
      <c r="C55" s="163"/>
      <c r="D55" s="163"/>
      <c r="E55" s="163"/>
      <c r="F55" s="163"/>
      <c r="G55" s="163"/>
    </row>
    <row r="56" spans="1:7" ht="15" customHeight="1">
      <c r="A56" s="140" t="s">
        <v>159</v>
      </c>
      <c r="B56" s="141"/>
    </row>
    <row r="57" spans="1:7" ht="15" customHeight="1">
      <c r="A57" s="140" t="s">
        <v>160</v>
      </c>
      <c r="B57" s="141"/>
    </row>
    <row r="58" spans="1:7" ht="15" customHeight="1">
      <c r="B58" s="141"/>
    </row>
    <row r="59" spans="1:7" ht="15" customHeight="1">
      <c r="B59" s="141"/>
    </row>
    <row r="60" spans="1:7" ht="15" customHeight="1">
      <c r="B60" s="141"/>
    </row>
    <row r="61" spans="1:7" ht="15" customHeight="1">
      <c r="B61" s="141"/>
    </row>
    <row r="62" spans="1:7" ht="15" customHeight="1">
      <c r="B62" s="141"/>
    </row>
    <row r="63" spans="1:7" ht="15" customHeight="1">
      <c r="B63" s="141"/>
    </row>
    <row r="64" spans="1:7" ht="15" customHeight="1">
      <c r="B64" s="141"/>
    </row>
    <row r="65" spans="1:2" ht="15" customHeight="1">
      <c r="B65" s="141"/>
    </row>
    <row r="66" spans="1:2" ht="15" customHeight="1">
      <c r="B66" s="141"/>
    </row>
    <row r="67" spans="1:2" ht="15" customHeight="1">
      <c r="B67" s="141"/>
    </row>
    <row r="68" spans="1:2" ht="15" customHeight="1">
      <c r="B68" s="141"/>
    </row>
    <row r="69" spans="1:2" ht="15" customHeight="1">
      <c r="B69" s="141"/>
    </row>
    <row r="70" spans="1:2" ht="15" customHeight="1">
      <c r="A70" s="140" t="s">
        <v>161</v>
      </c>
      <c r="B70" s="141"/>
    </row>
    <row r="71" spans="1:2" ht="15" customHeight="1">
      <c r="A71" s="140" t="s">
        <v>162</v>
      </c>
      <c r="B71" s="141"/>
    </row>
    <row r="72" spans="1:2" ht="15" customHeight="1">
      <c r="B72" s="141"/>
    </row>
    <row r="73" spans="1:2" ht="15" customHeight="1">
      <c r="A73" s="164" t="s">
        <v>102</v>
      </c>
      <c r="B73" s="141"/>
    </row>
    <row r="74" spans="1:2" ht="15" customHeight="1">
      <c r="A74" s="166" t="s">
        <v>139</v>
      </c>
      <c r="B74" s="141"/>
    </row>
    <row r="75" spans="1:2" ht="15" customHeight="1">
      <c r="A75" s="164"/>
      <c r="B75" s="141"/>
    </row>
    <row r="76" spans="1:2" ht="15" customHeight="1">
      <c r="A76" s="164"/>
      <c r="B76" s="141"/>
    </row>
    <row r="77" spans="1:2" ht="15" customHeight="1">
      <c r="A77" s="140" t="s">
        <v>101</v>
      </c>
      <c r="B77" s="141"/>
    </row>
    <row r="78" spans="1:2" ht="15" customHeight="1">
      <c r="B78" s="141"/>
    </row>
    <row r="79" spans="1:2" ht="15" customHeight="1">
      <c r="B79" s="141"/>
    </row>
    <row r="80" spans="1:2" ht="15" customHeight="1">
      <c r="B80" s="141"/>
    </row>
    <row r="81" spans="1:2" ht="15" customHeight="1">
      <c r="B81" s="141"/>
    </row>
    <row r="82" spans="1:2" ht="15" customHeight="1">
      <c r="B82" s="141"/>
    </row>
    <row r="83" spans="1:2" ht="15" customHeight="1">
      <c r="B83" s="141"/>
    </row>
    <row r="84" spans="1:2" ht="15" customHeight="1">
      <c r="B84" s="141"/>
    </row>
    <row r="85" spans="1:2" ht="15" customHeight="1">
      <c r="B85" s="141"/>
    </row>
    <row r="86" spans="1:2" ht="15" customHeight="1">
      <c r="B86" s="141"/>
    </row>
    <row r="87" spans="1:2" ht="15" customHeight="1">
      <c r="B87" s="141"/>
    </row>
    <row r="88" spans="1:2" ht="15" customHeight="1">
      <c r="A88" s="140" t="s">
        <v>109</v>
      </c>
      <c r="B88" s="141"/>
    </row>
    <row r="89" spans="1:2" ht="15" customHeight="1">
      <c r="B89" s="141"/>
    </row>
    <row r="90" spans="1:2" ht="15" customHeight="1">
      <c r="B90" s="141"/>
    </row>
    <row r="91" spans="1:2" ht="15" customHeight="1">
      <c r="B91" s="141"/>
    </row>
    <row r="92" spans="1:2" ht="15" customHeight="1">
      <c r="B92" s="141"/>
    </row>
    <row r="93" spans="1:2" ht="15" customHeight="1">
      <c r="B93" s="141"/>
    </row>
    <row r="94" spans="1:2" ht="15" customHeight="1">
      <c r="A94" s="164"/>
    </row>
    <row r="95" spans="1:2" ht="15" customHeight="1">
      <c r="A95" s="164" t="s">
        <v>117</v>
      </c>
    </row>
    <row r="96" spans="1:2" ht="15" customHeight="1">
      <c r="A96" s="140" t="s">
        <v>110</v>
      </c>
    </row>
    <row r="97" spans="1:7" ht="15" customHeight="1">
      <c r="A97" s="140" t="s">
        <v>115</v>
      </c>
    </row>
    <row r="98" spans="1:7" ht="15" customHeight="1">
      <c r="A98" s="202" t="s">
        <v>149</v>
      </c>
    </row>
    <row r="99" spans="1:7" ht="15" customHeight="1">
      <c r="A99" s="202" t="s">
        <v>167</v>
      </c>
    </row>
    <row r="100" spans="1:7" ht="15" customHeight="1">
      <c r="A100" s="202" t="s">
        <v>141</v>
      </c>
    </row>
    <row r="101" spans="1:7" ht="15" customHeight="1">
      <c r="A101" s="171" t="s">
        <v>142</v>
      </c>
    </row>
    <row r="102" spans="1:7" ht="15" customHeight="1">
      <c r="A102" s="171" t="s">
        <v>144</v>
      </c>
    </row>
    <row r="103" spans="1:7" ht="15" customHeight="1">
      <c r="A103" s="171" t="s">
        <v>143</v>
      </c>
    </row>
    <row r="104" spans="1:7" ht="15" customHeight="1">
      <c r="A104" s="171"/>
    </row>
    <row r="105" spans="1:7" ht="15" customHeight="1">
      <c r="A105" s="171"/>
      <c r="B105" s="172" t="s">
        <v>112</v>
      </c>
      <c r="C105" s="173">
        <v>2.5</v>
      </c>
      <c r="D105" s="173" t="s">
        <v>116</v>
      </c>
      <c r="E105" s="141">
        <f>C105*60</f>
        <v>150</v>
      </c>
      <c r="F105" s="137" t="s">
        <v>105</v>
      </c>
    </row>
    <row r="106" spans="1:7" ht="15" customHeight="1">
      <c r="A106" s="171"/>
      <c r="B106" s="172" t="s">
        <v>113</v>
      </c>
      <c r="C106" s="173">
        <v>4.5</v>
      </c>
      <c r="D106" s="173" t="s">
        <v>116</v>
      </c>
      <c r="E106" s="141">
        <f>C106*60</f>
        <v>270</v>
      </c>
      <c r="F106" s="137" t="s">
        <v>105</v>
      </c>
    </row>
    <row r="107" spans="1:7" ht="15" customHeight="1">
      <c r="A107" s="171"/>
      <c r="B107" s="172" t="s">
        <v>114</v>
      </c>
      <c r="C107" s="174">
        <v>6</v>
      </c>
      <c r="D107" s="173" t="s">
        <v>116</v>
      </c>
      <c r="E107" s="141">
        <f>C107*60</f>
        <v>360</v>
      </c>
      <c r="F107" s="137" t="s">
        <v>105</v>
      </c>
    </row>
    <row r="108" spans="1:7" ht="15" customHeight="1">
      <c r="A108" s="204"/>
      <c r="B108" s="205"/>
      <c r="C108" s="206"/>
      <c r="D108" s="207"/>
      <c r="E108" s="168"/>
      <c r="F108" s="169"/>
      <c r="G108" s="169"/>
    </row>
    <row r="109" spans="1:7" ht="15" customHeight="1">
      <c r="A109" s="162"/>
      <c r="B109" s="163"/>
      <c r="C109" s="163"/>
      <c r="D109" s="163"/>
      <c r="E109" s="163"/>
      <c r="F109" s="163"/>
      <c r="G109" s="163"/>
    </row>
    <row r="110" spans="1:7" ht="15" customHeight="1">
      <c r="A110" s="140" t="s">
        <v>151</v>
      </c>
    </row>
    <row r="111" spans="1:7" ht="15" customHeight="1">
      <c r="A111" s="140" t="s">
        <v>150</v>
      </c>
    </row>
    <row r="115" spans="1:1" ht="15" customHeight="1">
      <c r="A115" s="137"/>
    </row>
    <row r="116" spans="1:1" ht="15" customHeight="1">
      <c r="A116" s="137"/>
    </row>
    <row r="117" spans="1:1" ht="15" customHeight="1">
      <c r="A117" s="137"/>
    </row>
    <row r="118" spans="1:1" ht="15" customHeight="1">
      <c r="A118" s="137"/>
    </row>
    <row r="119" spans="1:1" ht="15" customHeight="1">
      <c r="A119" s="140" t="s">
        <v>168</v>
      </c>
    </row>
    <row r="122" spans="1:1" ht="15" customHeight="1">
      <c r="A122" s="140" t="s">
        <v>121</v>
      </c>
    </row>
    <row r="131" spans="1:1" ht="15" customHeight="1">
      <c r="A131" s="164" t="s">
        <v>120</v>
      </c>
    </row>
    <row r="137" spans="1:1" ht="15" customHeight="1">
      <c r="A137" s="140" t="s">
        <v>169</v>
      </c>
    </row>
    <row r="138" spans="1:1" ht="15" customHeight="1">
      <c r="A138" s="140" t="s">
        <v>148</v>
      </c>
    </row>
    <row r="141" spans="1:1" ht="15" customHeight="1">
      <c r="A141" s="164" t="s">
        <v>126</v>
      </c>
    </row>
    <row r="142" spans="1:1" ht="15" customHeight="1">
      <c r="A142" s="140" t="s">
        <v>170</v>
      </c>
    </row>
    <row r="143" spans="1:1" ht="15" customHeight="1">
      <c r="A143" s="140" t="s">
        <v>145</v>
      </c>
    </row>
    <row r="144" spans="1:1" ht="15" customHeight="1">
      <c r="A144" s="140" t="s">
        <v>127</v>
      </c>
    </row>
    <row r="147" spans="1:1" ht="15" customHeight="1">
      <c r="A147" s="137"/>
    </row>
    <row r="160" spans="1:1" ht="15" customHeight="1">
      <c r="A160" s="137" t="s">
        <v>122</v>
      </c>
    </row>
    <row r="161" spans="1:7" ht="15" customHeight="1">
      <c r="A161" s="140" t="s">
        <v>171</v>
      </c>
    </row>
    <row r="162" spans="1:7" ht="15" customHeight="1">
      <c r="A162" s="167"/>
      <c r="B162" s="169"/>
      <c r="C162" s="169"/>
      <c r="D162" s="169"/>
      <c r="E162" s="169"/>
      <c r="F162" s="169"/>
      <c r="G162" s="169"/>
    </row>
    <row r="163" spans="1:7" ht="15" customHeight="1">
      <c r="A163" s="162"/>
      <c r="B163" s="163"/>
      <c r="C163" s="163"/>
      <c r="D163" s="163"/>
      <c r="E163" s="163"/>
      <c r="F163" s="163"/>
      <c r="G163" s="163"/>
    </row>
    <row r="164" spans="1:7" ht="15" customHeight="1">
      <c r="A164" s="140" t="s">
        <v>123</v>
      </c>
    </row>
    <row r="175" spans="1:7" ht="15" customHeight="1">
      <c r="A175" s="140" t="s">
        <v>124</v>
      </c>
    </row>
    <row r="177" spans="1:5" ht="15" customHeight="1">
      <c r="A177" s="140" t="s">
        <v>152</v>
      </c>
    </row>
    <row r="178" spans="1:5" ht="15" customHeight="1">
      <c r="A178" s="140" t="s">
        <v>153</v>
      </c>
    </row>
    <row r="179" spans="1:5" ht="15" customHeight="1">
      <c r="A179" s="140" t="s">
        <v>125</v>
      </c>
    </row>
    <row r="181" spans="1:5" ht="15" customHeight="1">
      <c r="A181" s="164" t="s">
        <v>138</v>
      </c>
    </row>
    <row r="183" spans="1:5" ht="15" customHeight="1">
      <c r="A183" s="140" t="s">
        <v>147</v>
      </c>
    </row>
    <row r="184" spans="1:5" ht="15" customHeight="1">
      <c r="A184" s="140" t="s">
        <v>146</v>
      </c>
    </row>
    <row r="185" spans="1:5" ht="15" customHeight="1">
      <c r="D185" s="175" t="s">
        <v>128</v>
      </c>
      <c r="E185" s="137" t="s">
        <v>132</v>
      </c>
    </row>
    <row r="186" spans="1:5" ht="15" customHeight="1">
      <c r="D186" s="175" t="s">
        <v>129</v>
      </c>
      <c r="E186" s="137" t="s">
        <v>133</v>
      </c>
    </row>
    <row r="187" spans="1:5" ht="15" customHeight="1">
      <c r="D187" s="175" t="s">
        <v>130</v>
      </c>
      <c r="E187" s="137" t="s">
        <v>134</v>
      </c>
    </row>
    <row r="188" spans="1:5" ht="15" customHeight="1">
      <c r="D188" s="175" t="s">
        <v>131</v>
      </c>
      <c r="E188" s="137" t="s">
        <v>135</v>
      </c>
    </row>
    <row r="189" spans="1:5" ht="15" customHeight="1">
      <c r="D189" s="175" t="s">
        <v>13</v>
      </c>
      <c r="E189" s="137" t="s">
        <v>136</v>
      </c>
    </row>
    <row r="190" spans="1:5" ht="15" customHeight="1">
      <c r="A190" s="140" t="s">
        <v>172</v>
      </c>
    </row>
    <row r="194" spans="1:1" ht="15" customHeight="1">
      <c r="A194" s="140" t="s">
        <v>137</v>
      </c>
    </row>
    <row r="203" spans="1:1" ht="15" customHeight="1">
      <c r="A203" s="164" t="s">
        <v>156</v>
      </c>
    </row>
    <row r="204" spans="1:1" ht="15" customHeight="1">
      <c r="A204" s="140" t="s">
        <v>163</v>
      </c>
    </row>
    <row r="205" spans="1:1" ht="15" customHeight="1">
      <c r="A205" s="140" t="s">
        <v>165</v>
      </c>
    </row>
    <row r="206" spans="1:1" ht="15" customHeight="1">
      <c r="A206" s="203" t="s">
        <v>164</v>
      </c>
    </row>
    <row r="216" spans="1:7" ht="15" customHeight="1">
      <c r="A216" s="167"/>
      <c r="B216" s="169"/>
      <c r="C216" s="169"/>
      <c r="D216" s="169"/>
      <c r="E216" s="169"/>
      <c r="F216" s="169"/>
      <c r="G216" s="169"/>
    </row>
  </sheetData>
  <mergeCells count="3">
    <mergeCell ref="A2:G2"/>
    <mergeCell ref="A3:G3"/>
    <mergeCell ref="A4:G4"/>
  </mergeCells>
  <phoneticPr fontId="0" type="noConversion"/>
  <pageMargins left="0.75" right="0.75" top="0.4" bottom="0.75" header="0.5" footer="0.5"/>
  <pageSetup paperSize="9" orientation="portrait" r:id="rId1"/>
  <headerFooter alignWithMargins="0">
    <oddFooter>&amp;L&amp;10&amp;A&amp;R&amp;10page &amp;P of &amp;N</oddFooter>
  </headerFooter>
  <drawing r:id="rId2"/>
  <legacyDrawing r:id="rId3"/>
  <picture r:id="rId4"/>
  <oleObjects>
    <mc:AlternateContent xmlns:mc="http://schemas.openxmlformats.org/markup-compatibility/2006">
      <mc:Choice Requires="x14">
        <oleObject progId="Equation.3" shapeId="15381" r:id="rId5">
          <objectPr defaultSize="0" r:id="rId6">
            <anchor moveWithCells="1">
              <from>
                <xdr:col>0</xdr:col>
                <xdr:colOff>746760</xdr:colOff>
                <xdr:row>185</xdr:row>
                <xdr:rowOff>0</xdr:rowOff>
              </from>
              <to>
                <xdr:col>2</xdr:col>
                <xdr:colOff>274320</xdr:colOff>
                <xdr:row>187</xdr:row>
                <xdr:rowOff>68580</xdr:rowOff>
              </to>
            </anchor>
          </objectPr>
        </oleObject>
      </mc:Choice>
      <mc:Fallback>
        <oleObject progId="Equation.3" shapeId="15381" r:id="rId5"/>
      </mc:Fallback>
    </mc:AlternateContent>
    <mc:AlternateContent xmlns:mc="http://schemas.openxmlformats.org/markup-compatibility/2006">
      <mc:Choice Requires="x14">
        <oleObject progId="Equation.3" shapeId="15383" r:id="rId7">
          <objectPr defaultSize="0" r:id="rId8">
            <anchor moveWithCells="1">
              <from>
                <xdr:col>1</xdr:col>
                <xdr:colOff>0</xdr:colOff>
                <xdr:row>190</xdr:row>
                <xdr:rowOff>99060</xdr:rowOff>
              </from>
              <to>
                <xdr:col>2</xdr:col>
                <xdr:colOff>449580</xdr:colOff>
                <xdr:row>192</xdr:row>
                <xdr:rowOff>137160</xdr:rowOff>
              </to>
            </anchor>
          </objectPr>
        </oleObject>
      </mc:Choice>
      <mc:Fallback>
        <oleObject progId="Equation.3" shapeId="15383" r:id="rId7"/>
      </mc:Fallback>
    </mc:AlternateContent>
    <mc:AlternateContent xmlns:mc="http://schemas.openxmlformats.org/markup-compatibility/2006">
      <mc:Choice Requires="x14">
        <oleObject progId="Equation.3" shapeId="15385" r:id="rId9">
          <objectPr defaultSize="0" r:id="rId10">
            <anchor moveWithCells="1">
              <from>
                <xdr:col>4</xdr:col>
                <xdr:colOff>723900</xdr:colOff>
                <xdr:row>193</xdr:row>
                <xdr:rowOff>0</xdr:rowOff>
              </from>
              <to>
                <xdr:col>5</xdr:col>
                <xdr:colOff>60960</xdr:colOff>
                <xdr:row>194</xdr:row>
                <xdr:rowOff>30480</xdr:rowOff>
              </to>
            </anchor>
          </objectPr>
        </oleObject>
      </mc:Choice>
      <mc:Fallback>
        <oleObject progId="Equation.3" shapeId="15385" r:id="rId9"/>
      </mc:Fallback>
    </mc:AlternateContent>
    <mc:AlternateContent xmlns:mc="http://schemas.openxmlformats.org/markup-compatibility/2006">
      <mc:Choice Requires="x14">
        <oleObject progId="Equation.3" shapeId="15386" r:id="rId11">
          <objectPr defaultSize="0" r:id="rId12">
            <anchor moveWithCells="1">
              <from>
                <xdr:col>3</xdr:col>
                <xdr:colOff>487680</xdr:colOff>
                <xdr:row>188</xdr:row>
                <xdr:rowOff>7620</xdr:rowOff>
              </from>
              <to>
                <xdr:col>3</xdr:col>
                <xdr:colOff>609600</xdr:colOff>
                <xdr:row>188</xdr:row>
                <xdr:rowOff>175260</xdr:rowOff>
              </to>
            </anchor>
          </objectPr>
        </oleObject>
      </mc:Choice>
      <mc:Fallback>
        <oleObject progId="Equation.3" shapeId="15386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146"/>
  <sheetViews>
    <sheetView showGridLines="0" tabSelected="1" showOutlineSymbols="0" view="pageBreakPreview" zoomScaleNormal="100" zoomScaleSheetLayoutView="100" workbookViewId="0">
      <selection activeCell="B5" sqref="B5"/>
    </sheetView>
  </sheetViews>
  <sheetFormatPr defaultColWidth="7.6640625" defaultRowHeight="13.8"/>
  <cols>
    <col min="1" max="1" width="8.6640625" style="89" customWidth="1"/>
    <col min="2" max="2" width="8.88671875" style="89" customWidth="1"/>
    <col min="3" max="3" width="6" style="89" customWidth="1"/>
    <col min="4" max="4" width="6.5546875" style="89" customWidth="1"/>
    <col min="5" max="5" width="10.6640625" style="89" customWidth="1"/>
    <col min="6" max="6" width="8.44140625" style="89" customWidth="1"/>
    <col min="7" max="7" width="6.33203125" style="89" customWidth="1"/>
    <col min="8" max="8" width="7.33203125" style="89" customWidth="1"/>
    <col min="9" max="9" width="6.33203125" style="89" customWidth="1"/>
    <col min="10" max="10" width="6" style="89" customWidth="1"/>
    <col min="11" max="11" width="4.6640625" style="89" customWidth="1"/>
    <col min="12" max="12" width="8.88671875" style="89" customWidth="1"/>
    <col min="13" max="13" width="5.6640625" style="88" customWidth="1"/>
    <col min="14" max="16384" width="7.6640625" style="89"/>
  </cols>
  <sheetData>
    <row r="1" spans="1:13" ht="20.100000000000001" customHeight="1">
      <c r="A1" s="88"/>
      <c r="B1" s="88"/>
      <c r="C1" s="88"/>
      <c r="D1" s="88"/>
      <c r="E1" s="88"/>
      <c r="H1" s="90"/>
      <c r="J1" s="88"/>
    </row>
    <row r="2" spans="1:13" ht="20.100000000000001" customHeight="1">
      <c r="A2" s="88"/>
      <c r="B2" s="88"/>
      <c r="C2" s="88"/>
      <c r="D2" s="88"/>
      <c r="E2" s="88"/>
      <c r="H2" s="91"/>
      <c r="I2" s="88"/>
      <c r="J2" s="88"/>
    </row>
    <row r="3" spans="1:13" ht="21" customHeight="1" thickBot="1">
      <c r="A3" s="92" t="s">
        <v>7</v>
      </c>
      <c r="B3" s="88"/>
      <c r="D3" s="88"/>
      <c r="E3" s="88"/>
      <c r="J3" s="88"/>
    </row>
    <row r="4" spans="1:13" ht="20.100000000000001" customHeight="1">
      <c r="A4" s="93" t="s">
        <v>8</v>
      </c>
      <c r="B4" s="216"/>
      <c r="C4" s="217"/>
      <c r="D4" s="94" t="s">
        <v>3</v>
      </c>
      <c r="E4" s="131">
        <v>44910</v>
      </c>
      <c r="F4" s="94" t="s">
        <v>0</v>
      </c>
      <c r="G4" s="2">
        <v>1</v>
      </c>
      <c r="H4" s="2">
        <v>1</v>
      </c>
      <c r="I4" s="94" t="s">
        <v>4</v>
      </c>
      <c r="J4" s="95"/>
      <c r="K4" s="216" t="s">
        <v>183</v>
      </c>
      <c r="L4" s="224"/>
      <c r="M4" s="225"/>
    </row>
    <row r="5" spans="1:13" ht="20.100000000000001" customHeight="1">
      <c r="A5" s="96" t="s">
        <v>1</v>
      </c>
      <c r="B5" s="209" t="s">
        <v>184</v>
      </c>
      <c r="C5" s="132"/>
      <c r="D5" s="1"/>
      <c r="E5" s="1"/>
      <c r="F5" s="1"/>
      <c r="G5" s="132"/>
      <c r="H5" s="132"/>
      <c r="I5" s="97" t="s">
        <v>5</v>
      </c>
      <c r="J5" s="98"/>
      <c r="K5" s="226"/>
      <c r="L5" s="227"/>
      <c r="M5" s="228"/>
    </row>
    <row r="6" spans="1:13" ht="20.100000000000001" customHeight="1" thickBot="1">
      <c r="A6" s="99"/>
      <c r="B6" s="210" t="s">
        <v>176</v>
      </c>
      <c r="C6" s="3"/>
      <c r="D6" s="3"/>
      <c r="E6" s="3"/>
      <c r="F6" s="3"/>
      <c r="G6" s="3"/>
      <c r="H6" s="160"/>
      <c r="I6" s="101" t="s">
        <v>6</v>
      </c>
      <c r="J6" s="100"/>
      <c r="K6" s="229"/>
      <c r="L6" s="230"/>
      <c r="M6" s="231"/>
    </row>
    <row r="7" spans="1:13" ht="15" customHeight="1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1:13" ht="15" customHeight="1">
      <c r="A8" s="105"/>
      <c r="B8" s="106" t="s">
        <v>9</v>
      </c>
      <c r="D8" s="232" t="s">
        <v>27</v>
      </c>
      <c r="E8" s="232"/>
      <c r="F8" s="232"/>
      <c r="M8" s="108"/>
    </row>
    <row r="9" spans="1:13" ht="15" customHeight="1">
      <c r="A9" s="105"/>
      <c r="B9" s="109"/>
      <c r="M9" s="108"/>
    </row>
    <row r="10" spans="1:13" ht="15" customHeight="1">
      <c r="A10" s="105"/>
      <c r="B10" s="106" t="s">
        <v>51</v>
      </c>
      <c r="D10" s="110" t="s">
        <v>17</v>
      </c>
      <c r="E10" s="111" t="s">
        <v>13</v>
      </c>
      <c r="F10" s="112">
        <f>Data!I27</f>
        <v>50</v>
      </c>
      <c r="G10" s="112" t="s">
        <v>18</v>
      </c>
      <c r="H10" s="112">
        <f>Data!J27</f>
        <v>10</v>
      </c>
      <c r="I10" s="109" t="s">
        <v>19</v>
      </c>
      <c r="J10" s="112"/>
      <c r="M10" s="108"/>
    </row>
    <row r="11" spans="1:13" ht="15" customHeight="1">
      <c r="A11" s="105"/>
      <c r="B11" s="109"/>
      <c r="C11" s="112"/>
      <c r="D11" s="110" t="s">
        <v>20</v>
      </c>
      <c r="E11" s="111" t="s">
        <v>13</v>
      </c>
      <c r="F11" s="112">
        <f>Data!I30</f>
        <v>140</v>
      </c>
      <c r="G11" s="112" t="s">
        <v>18</v>
      </c>
      <c r="H11" s="112">
        <f>Data!J30</f>
        <v>60</v>
      </c>
      <c r="I11" s="109" t="s">
        <v>19</v>
      </c>
      <c r="J11" s="109"/>
      <c r="K11" s="113"/>
      <c r="L11" s="113"/>
      <c r="M11" s="108"/>
    </row>
    <row r="12" spans="1:13" ht="15" customHeight="1">
      <c r="A12" s="105"/>
      <c r="D12" s="114" t="s">
        <v>15</v>
      </c>
      <c r="E12" s="115" t="s">
        <v>13</v>
      </c>
      <c r="F12" s="107">
        <f>F11-F10</f>
        <v>90</v>
      </c>
      <c r="G12" s="107" t="s">
        <v>18</v>
      </c>
      <c r="H12" s="107">
        <f>H11-H10</f>
        <v>50</v>
      </c>
      <c r="I12" s="116" t="s">
        <v>19</v>
      </c>
      <c r="J12" s="112"/>
      <c r="K12" s="112"/>
      <c r="L12" s="112"/>
      <c r="M12" s="108"/>
    </row>
    <row r="13" spans="1:13" ht="15" customHeight="1">
      <c r="A13" s="117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3" ht="15" customHeight="1">
      <c r="A14" s="120" t="s">
        <v>55</v>
      </c>
      <c r="B14" s="121"/>
      <c r="C14" s="121"/>
      <c r="D14" s="121"/>
      <c r="E14" s="122"/>
      <c r="F14" s="121"/>
      <c r="G14" s="123"/>
      <c r="H14" s="121" t="s">
        <v>56</v>
      </c>
      <c r="I14" s="121"/>
      <c r="J14" s="124" t="s">
        <v>58</v>
      </c>
      <c r="K14" s="121"/>
      <c r="L14" s="121"/>
      <c r="M14" s="125"/>
    </row>
    <row r="15" spans="1:13" ht="15" customHeight="1">
      <c r="A15" s="220" t="s">
        <v>69</v>
      </c>
      <c r="B15" s="221"/>
      <c r="C15" s="221"/>
      <c r="D15" s="111"/>
      <c r="E15" s="111"/>
      <c r="F15" s="111"/>
      <c r="G15" s="111"/>
      <c r="H15" s="111">
        <f>IF(ISBLANK(A15),"",VLOOKUP(A15,Table8,ColumnCode,FALSE))</f>
        <v>2</v>
      </c>
      <c r="I15" s="111" t="str">
        <f>IF(ISBLANK(A15),"","x")</f>
        <v>x</v>
      </c>
      <c r="J15" s="133">
        <v>6</v>
      </c>
      <c r="K15" s="111" t="str">
        <f>IF(ISBLANK(A15),"","=")</f>
        <v>=</v>
      </c>
      <c r="L15" s="112">
        <f>IF(ISBLANK(A15),"",H15*J15)</f>
        <v>12</v>
      </c>
      <c r="M15" s="108" t="str">
        <f>IF(ISBLANK(A15),"","gph")</f>
        <v>gph</v>
      </c>
    </row>
    <row r="16" spans="1:13" ht="15" customHeight="1">
      <c r="A16" s="218" t="s">
        <v>87</v>
      </c>
      <c r="B16" s="219"/>
      <c r="C16" s="219"/>
      <c r="D16" s="111"/>
      <c r="E16" s="111"/>
      <c r="F16" s="111"/>
      <c r="G16" s="111"/>
      <c r="H16" s="111">
        <f t="shared" ref="H16:H18" si="0">IF(ISBLANK(A16),"",VLOOKUP(A16,Table8,ColumnCode,FALSE))</f>
        <v>20</v>
      </c>
      <c r="I16" s="111" t="str">
        <f t="shared" ref="I16:I18" si="1">IF(ISBLANK(A16),"","x")</f>
        <v>x</v>
      </c>
      <c r="J16" s="133">
        <v>1</v>
      </c>
      <c r="K16" s="111" t="str">
        <f t="shared" ref="K16:K18" si="2">IF(ISBLANK(A16),"","=")</f>
        <v>=</v>
      </c>
      <c r="L16" s="112">
        <f t="shared" ref="L16:L18" si="3">IF(ISBLANK(A16),"",H16*J16)</f>
        <v>20</v>
      </c>
      <c r="M16" s="108" t="str">
        <f t="shared" ref="M16:M18" si="4">IF(ISBLANK(A16),"","gph")</f>
        <v>gph</v>
      </c>
    </row>
    <row r="17" spans="1:13" ht="15" customHeight="1">
      <c r="A17" s="218" t="s">
        <v>73</v>
      </c>
      <c r="B17" s="219"/>
      <c r="C17" s="219"/>
      <c r="D17" s="111"/>
      <c r="E17" s="111"/>
      <c r="F17" s="111"/>
      <c r="G17" s="111"/>
      <c r="H17" s="111">
        <f t="shared" si="0"/>
        <v>10</v>
      </c>
      <c r="I17" s="111" t="str">
        <f t="shared" si="1"/>
        <v>x</v>
      </c>
      <c r="J17" s="133">
        <v>1</v>
      </c>
      <c r="K17" s="111" t="str">
        <f t="shared" si="2"/>
        <v>=</v>
      </c>
      <c r="L17" s="112">
        <f t="shared" si="3"/>
        <v>10</v>
      </c>
      <c r="M17" s="108" t="str">
        <f t="shared" si="4"/>
        <v>gph</v>
      </c>
    </row>
    <row r="18" spans="1:13" ht="15" customHeight="1">
      <c r="A18" s="218" t="s">
        <v>71</v>
      </c>
      <c r="B18" s="219"/>
      <c r="C18" s="219"/>
      <c r="D18" s="111"/>
      <c r="E18" s="111"/>
      <c r="F18" s="111"/>
      <c r="G18" s="111"/>
      <c r="H18" s="111">
        <f t="shared" si="0"/>
        <v>15</v>
      </c>
      <c r="I18" s="111" t="str">
        <f t="shared" si="1"/>
        <v>x</v>
      </c>
      <c r="J18" s="133">
        <v>1</v>
      </c>
      <c r="K18" s="111" t="str">
        <f t="shared" si="2"/>
        <v>=</v>
      </c>
      <c r="L18" s="112">
        <f t="shared" si="3"/>
        <v>15</v>
      </c>
      <c r="M18" s="108" t="str">
        <f t="shared" si="4"/>
        <v>gph</v>
      </c>
    </row>
    <row r="19" spans="1:13" ht="15" customHeight="1">
      <c r="A19" s="218" t="s">
        <v>70</v>
      </c>
      <c r="B19" s="219"/>
      <c r="C19" s="219"/>
      <c r="D19" s="111"/>
      <c r="E19" s="111"/>
      <c r="F19" s="111"/>
      <c r="G19" s="111"/>
      <c r="H19" s="111">
        <f t="shared" ref="H19" si="5">IF(ISBLANK(A19),"",VLOOKUP(A19,Table8,ColumnCode,FALSE))</f>
        <v>20</v>
      </c>
      <c r="I19" s="111" t="str">
        <f t="shared" ref="I19" si="6">IF(ISBLANK(A19),"","x")</f>
        <v>x</v>
      </c>
      <c r="J19" s="133">
        <v>2</v>
      </c>
      <c r="K19" s="111" t="str">
        <f t="shared" ref="K19" si="7">IF(ISBLANK(A19),"","=")</f>
        <v>=</v>
      </c>
      <c r="L19" s="112">
        <f t="shared" ref="L19" si="8">IF(ISBLANK(A19),"",H19*J19)</f>
        <v>40</v>
      </c>
      <c r="M19" s="108" t="str">
        <f t="shared" ref="M19" si="9">IF(ISBLANK(A19),"","gph")</f>
        <v>gph</v>
      </c>
    </row>
    <row r="20" spans="1:13" ht="15" customHeight="1">
      <c r="A20" s="211"/>
      <c r="B20" s="212"/>
      <c r="C20" s="212"/>
      <c r="D20" s="111"/>
      <c r="E20" s="111"/>
      <c r="F20" s="111"/>
      <c r="G20" s="111"/>
      <c r="H20" s="111"/>
      <c r="I20" s="111"/>
      <c r="J20" s="133"/>
      <c r="K20" s="111"/>
      <c r="L20" s="112"/>
      <c r="M20" s="108"/>
    </row>
    <row r="21" spans="1:13" ht="15" customHeight="1">
      <c r="A21" s="151" t="s">
        <v>12</v>
      </c>
      <c r="B21" s="152"/>
      <c r="C21" s="152"/>
      <c r="D21" s="121" t="s">
        <v>56</v>
      </c>
      <c r="E21" s="153"/>
      <c r="F21" s="121" t="s">
        <v>104</v>
      </c>
      <c r="G21" s="153"/>
      <c r="H21" s="121" t="s">
        <v>56</v>
      </c>
      <c r="I21" s="121"/>
      <c r="J21" s="121" t="s">
        <v>58</v>
      </c>
      <c r="K21" s="153"/>
      <c r="L21" s="153"/>
      <c r="M21" s="154"/>
    </row>
    <row r="22" spans="1:13" ht="15" customHeight="1">
      <c r="A22" s="220" t="s">
        <v>12</v>
      </c>
      <c r="B22" s="221"/>
      <c r="C22" s="221"/>
      <c r="D22" s="111">
        <f>IF(ISBLANK(A22),"",VLOOKUP(A22,Table8,ColumnCode,FALSE))</f>
        <v>30</v>
      </c>
      <c r="E22" s="111" t="str">
        <f>IF(ISBLANK(A22),"","x")</f>
        <v>x</v>
      </c>
      <c r="F22" s="142">
        <v>1</v>
      </c>
      <c r="G22" s="111" t="str">
        <f>IF(ISBLANK(A22),"","=")</f>
        <v>=</v>
      </c>
      <c r="H22" s="111">
        <f>IF(ISBLANK(A22),"",ROUNDDOWN(D22*F22,0))</f>
        <v>30</v>
      </c>
      <c r="I22" s="111" t="str">
        <f>IF(ISBLANK(A22),"","x")</f>
        <v>x</v>
      </c>
      <c r="J22" s="133">
        <v>1</v>
      </c>
      <c r="K22" s="111" t="str">
        <f>IF(ISBLANK(A22),"","=")</f>
        <v>=</v>
      </c>
      <c r="L22" s="112">
        <f>IF(ISBLANK(A22),"",H22*J22)</f>
        <v>30</v>
      </c>
      <c r="M22" s="108" t="str">
        <f>IF(ISBLANK(A22),"","gph")</f>
        <v>gph</v>
      </c>
    </row>
    <row r="23" spans="1:13" ht="15" customHeight="1">
      <c r="A23" s="158"/>
      <c r="B23" s="78"/>
      <c r="C23" s="78"/>
      <c r="D23" s="111"/>
      <c r="E23" s="111"/>
      <c r="F23" s="111"/>
      <c r="G23" s="111"/>
      <c r="H23" s="111"/>
      <c r="I23" s="111"/>
      <c r="J23" s="157"/>
      <c r="K23" s="111"/>
      <c r="L23" s="112"/>
      <c r="M23" s="108"/>
    </row>
    <row r="24" spans="1:13" ht="15" customHeight="1">
      <c r="A24" s="151" t="s">
        <v>59</v>
      </c>
      <c r="B24" s="152"/>
      <c r="C24" s="152"/>
      <c r="D24" s="153"/>
      <c r="E24" s="153"/>
      <c r="F24" s="153"/>
      <c r="G24" s="153"/>
      <c r="H24" s="121" t="s">
        <v>56</v>
      </c>
      <c r="I24" s="121"/>
      <c r="J24" s="121" t="s">
        <v>58</v>
      </c>
      <c r="K24" s="153"/>
      <c r="L24" s="153"/>
      <c r="M24" s="154"/>
    </row>
    <row r="25" spans="1:13" ht="15" customHeight="1">
      <c r="A25" s="134"/>
      <c r="B25" s="112"/>
      <c r="C25" s="106"/>
      <c r="D25" s="112"/>
      <c r="E25" s="112"/>
      <c r="F25" s="112"/>
      <c r="G25" s="112"/>
      <c r="H25" s="23"/>
      <c r="I25" s="111" t="str">
        <f>IF(ISBLANK(A25),"","x")</f>
        <v/>
      </c>
      <c r="J25" s="23"/>
      <c r="K25" s="112" t="str">
        <f>IF(ISBLANK(A25),"","=")</f>
        <v/>
      </c>
      <c r="L25" s="112" t="str">
        <f>IF(ISBLANK(A25),"",H25*J25)</f>
        <v/>
      </c>
      <c r="M25" s="108" t="str">
        <f>IF(ISBLANK(A25),"","gph")</f>
        <v/>
      </c>
    </row>
    <row r="26" spans="1:13" ht="15" customHeight="1">
      <c r="A26" s="134"/>
      <c r="B26" s="112"/>
      <c r="C26" s="106"/>
      <c r="D26" s="112"/>
      <c r="E26" s="112"/>
      <c r="F26" s="112"/>
      <c r="G26" s="112"/>
      <c r="H26" s="23"/>
      <c r="I26" s="111" t="str">
        <f>IF(ISBLANK(A26),"","x")</f>
        <v/>
      </c>
      <c r="J26" s="23"/>
      <c r="K26" s="112" t="str">
        <f>IF(ISBLANK(A26),"","=")</f>
        <v/>
      </c>
      <c r="L26" s="112" t="str">
        <f>IF(ISBLANK(A26),"",H26*J26)</f>
        <v/>
      </c>
      <c r="M26" s="108" t="str">
        <f>IF(ISBLANK(A26),"","gph")</f>
        <v/>
      </c>
    </row>
    <row r="27" spans="1:13">
      <c r="A27" s="147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9"/>
    </row>
    <row r="28" spans="1:13" ht="15" customHeight="1">
      <c r="A28" s="105"/>
      <c r="B28" s="112"/>
      <c r="C28" s="112"/>
      <c r="D28" s="112"/>
      <c r="E28" s="112"/>
      <c r="F28" s="112"/>
      <c r="G28" s="109" t="s">
        <v>180</v>
      </c>
      <c r="I28" s="112"/>
      <c r="J28" s="112"/>
      <c r="K28" s="112" t="s">
        <v>13</v>
      </c>
      <c r="L28" s="112">
        <f>SUM(L15:L26)</f>
        <v>127</v>
      </c>
      <c r="M28" s="108" t="str">
        <f>IF(ISBLANK(L28),"","gph")</f>
        <v>gph</v>
      </c>
    </row>
    <row r="29" spans="1:13" ht="15" customHeight="1">
      <c r="A29" s="105"/>
      <c r="B29" s="112"/>
      <c r="C29" s="112"/>
      <c r="D29" s="112"/>
      <c r="E29" s="112"/>
      <c r="F29" s="112"/>
      <c r="G29" s="109" t="s">
        <v>14</v>
      </c>
      <c r="H29" s="112"/>
      <c r="I29" s="146" t="str">
        <f>IF(DefaultDF=Data!E39,"","(Custom)")</f>
        <v>(Custom)</v>
      </c>
      <c r="J29" s="112"/>
      <c r="K29" s="112" t="s">
        <v>13</v>
      </c>
      <c r="L29" s="118">
        <f>Data!E39</f>
        <v>0.25</v>
      </c>
      <c r="M29" s="119" t="str">
        <f>IF(ISBLANK(L29),"","gph")</f>
        <v>gph</v>
      </c>
    </row>
    <row r="30" spans="1:13" ht="15" customHeight="1">
      <c r="A30" s="105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08"/>
    </row>
    <row r="31" spans="1:13" ht="15" customHeight="1">
      <c r="A31" s="105"/>
      <c r="B31" s="112"/>
      <c r="C31" s="112"/>
      <c r="D31" s="112"/>
      <c r="E31" s="112"/>
      <c r="F31" s="112"/>
      <c r="G31" s="109" t="s">
        <v>181</v>
      </c>
      <c r="H31" s="126"/>
      <c r="I31" s="112"/>
      <c r="J31" s="112"/>
      <c r="K31" s="112" t="s">
        <v>13</v>
      </c>
      <c r="L31" s="112">
        <f>IF(L28=0,"",L29*L28)</f>
        <v>31.75</v>
      </c>
      <c r="M31" s="108" t="str">
        <f>IF(ISBLANK(L31),"","gph")</f>
        <v>gph</v>
      </c>
    </row>
    <row r="32" spans="1:13" ht="15" customHeight="1">
      <c r="A32" s="105"/>
      <c r="B32" s="112"/>
      <c r="C32" s="112"/>
      <c r="D32" s="112"/>
      <c r="E32" s="112"/>
      <c r="F32" s="112"/>
      <c r="G32" s="109" t="s">
        <v>181</v>
      </c>
      <c r="H32" s="112"/>
      <c r="I32" s="112"/>
      <c r="J32" s="112"/>
      <c r="K32" s="112" t="s">
        <v>13</v>
      </c>
      <c r="L32" s="201">
        <f>IF(L28=0,"",ROUNDUP(L31/60,2))</f>
        <v>0.53</v>
      </c>
      <c r="M32" s="108" t="str">
        <f>IF(ISBLANK(L32),"","gpm")</f>
        <v>gpm</v>
      </c>
    </row>
    <row r="33" spans="1:13" ht="15" customHeight="1">
      <c r="A33" s="105"/>
      <c r="B33" s="112"/>
      <c r="C33" s="112"/>
      <c r="D33" s="112"/>
      <c r="E33" s="112"/>
      <c r="F33" s="112"/>
      <c r="K33" s="112" t="s">
        <v>13</v>
      </c>
      <c r="L33" s="201">
        <f>L32*0.0630902</f>
        <v>3.3437806E-2</v>
      </c>
      <c r="M33" s="108" t="s">
        <v>182</v>
      </c>
    </row>
    <row r="34" spans="1:13" ht="15" customHeight="1">
      <c r="A34" s="105"/>
      <c r="B34" s="112"/>
      <c r="C34" s="112"/>
      <c r="D34" s="112"/>
      <c r="E34" s="112"/>
      <c r="F34" s="112"/>
      <c r="G34" s="109" t="s">
        <v>60</v>
      </c>
      <c r="H34" s="112"/>
      <c r="I34" s="112"/>
      <c r="J34" s="112"/>
      <c r="K34" s="112" t="s">
        <v>13</v>
      </c>
      <c r="L34" s="201">
        <f>L32</f>
        <v>0.53</v>
      </c>
      <c r="M34" s="108" t="str">
        <f>IF(ISBLANK(L34),"","gpm")</f>
        <v>gpm</v>
      </c>
    </row>
    <row r="35" spans="1:13" ht="15" customHeight="1">
      <c r="A35" s="105"/>
      <c r="B35" s="112"/>
      <c r="C35" s="112"/>
      <c r="D35" s="112"/>
      <c r="E35" s="112"/>
      <c r="F35" s="112"/>
      <c r="G35" s="109"/>
      <c r="H35" s="112"/>
      <c r="I35" s="112"/>
      <c r="J35" s="112"/>
      <c r="K35" s="112"/>
      <c r="L35" s="201"/>
      <c r="M35" s="108"/>
    </row>
    <row r="36" spans="1:13" ht="15" customHeight="1">
      <c r="A36" s="105"/>
      <c r="B36" s="112"/>
      <c r="C36" s="112"/>
      <c r="D36" s="112"/>
      <c r="E36" s="112"/>
      <c r="F36" s="112"/>
      <c r="G36" s="109" t="s">
        <v>61</v>
      </c>
      <c r="H36" s="112"/>
      <c r="I36" s="146" t="str">
        <f>IF(DefaultSF=Data!E40,"","(Custom)")</f>
        <v>(Custom)</v>
      </c>
      <c r="J36" s="112"/>
      <c r="K36" s="112" t="s">
        <v>13</v>
      </c>
      <c r="L36" s="112">
        <f>Data!E40</f>
        <v>0.6</v>
      </c>
      <c r="M36" s="108"/>
    </row>
    <row r="37" spans="1:13" ht="15" customHeight="1">
      <c r="A37" s="105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08"/>
    </row>
    <row r="38" spans="1:13" ht="15" customHeight="1">
      <c r="A38" s="105"/>
      <c r="B38" s="112"/>
      <c r="C38" s="112"/>
      <c r="D38" s="112"/>
      <c r="E38" s="112"/>
      <c r="F38" s="112"/>
      <c r="G38" s="109" t="s">
        <v>62</v>
      </c>
      <c r="H38" s="112"/>
      <c r="I38" s="112"/>
      <c r="J38" s="112"/>
      <c r="K38" s="112" t="s">
        <v>13</v>
      </c>
      <c r="L38" s="112">
        <f>IF(L28=0,"",L31*L36)</f>
        <v>19.05</v>
      </c>
      <c r="M38" s="108" t="str">
        <f>IF(ISBLANK(L38),"","gal")</f>
        <v>gal</v>
      </c>
    </row>
    <row r="39" spans="1:13" ht="15" customHeight="1">
      <c r="A39" s="105"/>
      <c r="B39" s="112"/>
      <c r="C39" s="112"/>
      <c r="D39" s="112"/>
      <c r="E39" s="112"/>
      <c r="F39" s="112"/>
      <c r="G39" s="109"/>
      <c r="H39" s="112"/>
      <c r="I39" s="112"/>
      <c r="J39" s="112"/>
      <c r="K39" s="112"/>
      <c r="L39" s="112">
        <f>IF(L28=0,"",ROUNDUP(L38*3.78,1))</f>
        <v>72.099999999999994</v>
      </c>
      <c r="M39" s="108" t="s">
        <v>65</v>
      </c>
    </row>
    <row r="40" spans="1:13" ht="15" customHeight="1">
      <c r="A40" s="105"/>
      <c r="B40" s="112"/>
      <c r="C40" s="112"/>
      <c r="D40" s="112"/>
      <c r="E40" s="112"/>
      <c r="F40" s="112"/>
      <c r="G40" s="109"/>
      <c r="H40" s="222" t="s">
        <v>95</v>
      </c>
      <c r="I40" s="223"/>
      <c r="J40" s="223"/>
      <c r="K40" s="153"/>
      <c r="L40" s="199">
        <f>ROUNDUP(L39,0)</f>
        <v>73</v>
      </c>
      <c r="M40" s="154" t="str">
        <f>IF(ISBLANK(H40),"","Liters")</f>
        <v>Liters</v>
      </c>
    </row>
    <row r="41" spans="1:13" ht="15" customHeight="1">
      <c r="A41" s="147" t="s">
        <v>83</v>
      </c>
      <c r="B41" s="148"/>
      <c r="C41" s="148" t="s">
        <v>13</v>
      </c>
      <c r="D41" s="148">
        <v>500</v>
      </c>
      <c r="E41" s="148" t="s">
        <v>11</v>
      </c>
      <c r="F41" s="148" t="s">
        <v>63</v>
      </c>
      <c r="G41" s="148" t="s">
        <v>11</v>
      </c>
      <c r="H41" s="148" t="s">
        <v>15</v>
      </c>
      <c r="I41" s="155" t="s">
        <v>84</v>
      </c>
      <c r="J41" s="156" t="s">
        <v>16</v>
      </c>
      <c r="K41" s="148"/>
      <c r="L41" s="148"/>
      <c r="M41" s="149"/>
    </row>
    <row r="42" spans="1:13" ht="15" customHeight="1">
      <c r="A42" s="105" t="s">
        <v>82</v>
      </c>
      <c r="B42" s="112"/>
      <c r="C42" s="112" t="s">
        <v>13</v>
      </c>
      <c r="D42" s="112">
        <v>500</v>
      </c>
      <c r="E42" s="112" t="s">
        <v>11</v>
      </c>
      <c r="F42" s="112">
        <f>L32</f>
        <v>0.53</v>
      </c>
      <c r="G42" s="112" t="s">
        <v>11</v>
      </c>
      <c r="H42" s="112">
        <f>F12</f>
        <v>90</v>
      </c>
      <c r="I42" s="145" t="s">
        <v>84</v>
      </c>
      <c r="J42" s="142">
        <v>0.9</v>
      </c>
      <c r="K42" s="112" t="s">
        <v>13</v>
      </c>
      <c r="L42" s="127">
        <f>IF(OR(L28=0,J42=0),"",ROUNDUP(D42*F42*H42/J42,0))</f>
        <v>26500</v>
      </c>
      <c r="M42" s="108" t="s">
        <v>64</v>
      </c>
    </row>
    <row r="43" spans="1:13" ht="15" customHeight="1">
      <c r="A43" s="105"/>
      <c r="B43" s="112"/>
      <c r="C43" s="112"/>
      <c r="D43" s="112"/>
      <c r="E43" s="112"/>
      <c r="F43" s="112"/>
      <c r="G43" s="112"/>
      <c r="H43" s="112"/>
      <c r="I43" s="112"/>
      <c r="J43" s="112"/>
      <c r="K43" s="112" t="s">
        <v>13</v>
      </c>
      <c r="L43" s="112">
        <f>IF(OR(L28=0,J42=0),"",ROUNDUP(L42/3412,1))</f>
        <v>7.8</v>
      </c>
      <c r="M43" s="108" t="s">
        <v>21</v>
      </c>
    </row>
    <row r="44" spans="1:13" ht="15" customHeight="1" thickBot="1">
      <c r="A44" s="128"/>
      <c r="B44" s="129"/>
      <c r="C44" s="129"/>
      <c r="D44" s="129"/>
      <c r="E44" s="129"/>
      <c r="F44" s="129"/>
      <c r="G44" s="129"/>
      <c r="H44" s="233" t="s">
        <v>95</v>
      </c>
      <c r="I44" s="234"/>
      <c r="J44" s="234"/>
      <c r="K44" s="200" t="str">
        <f>IF(ISBLANK(H44),"","=")</f>
        <v>=</v>
      </c>
      <c r="L44" s="197">
        <f>ROUNDUP(L43,0)</f>
        <v>8</v>
      </c>
      <c r="M44" s="198" t="str">
        <f>IF(ISBLANK(H44),"","kW")</f>
        <v>kW</v>
      </c>
    </row>
    <row r="45" spans="1:13" ht="1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09"/>
    </row>
    <row r="46" spans="1:13" ht="1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09"/>
    </row>
    <row r="47" spans="1:13" ht="1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09"/>
    </row>
    <row r="48" spans="1:13" ht="1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09"/>
    </row>
    <row r="49" spans="1:13" ht="1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09"/>
    </row>
    <row r="50" spans="1:13" ht="15" customHeight="1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09"/>
    </row>
    <row r="51" spans="1:13" ht="15" customHeight="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09"/>
    </row>
    <row r="52" spans="1:13" ht="15" customHeight="1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09"/>
    </row>
    <row r="53" spans="1:13" ht="15" customHeight="1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09"/>
    </row>
    <row r="54" spans="1:13" ht="15" customHeight="1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09"/>
    </row>
    <row r="55" spans="1:13" ht="15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09"/>
    </row>
    <row r="56" spans="1:13" ht="15" customHeight="1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09"/>
    </row>
    <row r="57" spans="1:13" ht="15" customHeight="1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09"/>
    </row>
    <row r="58" spans="1:13" ht="15" customHeigh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09"/>
    </row>
    <row r="59" spans="1:13" ht="1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09"/>
    </row>
    <row r="60" spans="1:13" ht="1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09"/>
    </row>
    <row r="61" spans="1:13" ht="1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09"/>
    </row>
    <row r="62" spans="1:13" ht="15" customHeigh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09"/>
    </row>
    <row r="63" spans="1:13" ht="15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09"/>
    </row>
    <row r="64" spans="1:13" ht="1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09"/>
    </row>
    <row r="65" spans="1:13" ht="15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09"/>
    </row>
    <row r="66" spans="1:13" ht="1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09"/>
    </row>
    <row r="67" spans="1:13" ht="15" customHeight="1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09"/>
    </row>
    <row r="68" spans="1:13" ht="15" customHeight="1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09"/>
    </row>
    <row r="69" spans="1:13" ht="15" customHeight="1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09"/>
    </row>
    <row r="70" spans="1:13" ht="15" customHeight="1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09"/>
    </row>
    <row r="71" spans="1:13" ht="15" customHeight="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09"/>
    </row>
    <row r="72" spans="1:13" ht="15" customHeigh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09"/>
    </row>
    <row r="73" spans="1:13" ht="15" customHeigh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09"/>
    </row>
    <row r="74" spans="1:13" ht="1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09"/>
    </row>
    <row r="75" spans="1:13" ht="1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09"/>
    </row>
    <row r="76" spans="1:13" ht="1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09"/>
    </row>
    <row r="77" spans="1:13" ht="1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09"/>
    </row>
    <row r="78" spans="1:13" ht="1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09"/>
    </row>
    <row r="79" spans="1:13" ht="1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09"/>
    </row>
    <row r="80" spans="1:13" ht="1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09"/>
    </row>
    <row r="81" spans="1:13" ht="1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09"/>
    </row>
    <row r="82" spans="1:13" ht="1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09"/>
    </row>
    <row r="83" spans="1:13" ht="1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09"/>
    </row>
    <row r="84" spans="1:13" ht="1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09"/>
    </row>
    <row r="85" spans="1:13" ht="1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09"/>
    </row>
    <row r="86" spans="1:13" ht="1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09"/>
    </row>
    <row r="87" spans="1:13" ht="1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09"/>
    </row>
    <row r="88" spans="1:13" ht="1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09"/>
    </row>
    <row r="89" spans="1:13" ht="1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09"/>
    </row>
    <row r="90" spans="1:13" ht="1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09"/>
    </row>
    <row r="91" spans="1:13" ht="1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09"/>
    </row>
    <row r="92" spans="1:13" ht="1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09"/>
    </row>
    <row r="93" spans="1:13" ht="1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09"/>
    </row>
    <row r="94" spans="1:13" ht="1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09"/>
    </row>
    <row r="95" spans="1:13" ht="1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09"/>
    </row>
    <row r="96" spans="1:13" ht="1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09"/>
    </row>
    <row r="97" spans="1:13" ht="1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09"/>
    </row>
    <row r="98" spans="1:13" ht="1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09"/>
    </row>
    <row r="99" spans="1:13" ht="1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09"/>
    </row>
    <row r="100" spans="1:13" ht="1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09"/>
    </row>
    <row r="101" spans="1:13" ht="15" customHeight="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09"/>
    </row>
    <row r="102" spans="1:13" ht="15" customHeight="1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09"/>
    </row>
    <row r="103" spans="1:13" ht="15" customHeight="1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09"/>
    </row>
    <row r="104" spans="1:13" ht="15" customHeight="1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09"/>
    </row>
    <row r="105" spans="1:13" ht="15" customHeight="1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09"/>
    </row>
    <row r="106" spans="1:13" ht="15" customHeight="1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09"/>
    </row>
    <row r="107" spans="1:13" ht="15" customHeight="1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09"/>
    </row>
    <row r="108" spans="1:13" ht="15" customHeight="1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09"/>
    </row>
    <row r="109" spans="1:13" ht="15" customHeight="1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09"/>
    </row>
    <row r="110" spans="1:13" ht="15" customHeight="1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09"/>
    </row>
    <row r="111" spans="1:13" ht="15" customHeight="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09"/>
    </row>
    <row r="112" spans="1:13" ht="15" customHeight="1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09"/>
    </row>
    <row r="113" spans="1:13" ht="15" customHeight="1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09"/>
    </row>
    <row r="114" spans="1:13" ht="15" customHeight="1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09"/>
    </row>
    <row r="115" spans="1:13" ht="15" customHeight="1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09"/>
    </row>
    <row r="116" spans="1:13" ht="15" customHeight="1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09"/>
    </row>
    <row r="117" spans="1:13" ht="15" customHeight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09"/>
    </row>
    <row r="118" spans="1:13" ht="15" customHeight="1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09"/>
    </row>
    <row r="119" spans="1:13" ht="15" customHeight="1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09"/>
    </row>
    <row r="120" spans="1:13" ht="15" customHeight="1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09"/>
    </row>
    <row r="121" spans="1:13" ht="15" customHeight="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09"/>
    </row>
    <row r="122" spans="1:13" ht="15" customHeight="1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09"/>
    </row>
    <row r="123" spans="1:13" ht="15" customHeight="1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09"/>
    </row>
    <row r="124" spans="1:13" ht="15" customHeight="1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09"/>
    </row>
    <row r="125" spans="1:13" ht="15" customHeight="1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09"/>
    </row>
    <row r="126" spans="1:13" ht="15" customHeight="1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09"/>
    </row>
    <row r="127" spans="1:13" ht="15" customHeight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09"/>
    </row>
    <row r="128" spans="1:13" ht="15" customHeight="1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09"/>
    </row>
    <row r="129" spans="1:13" ht="15" customHeight="1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09"/>
    </row>
    <row r="130" spans="1:13" ht="15" customHeight="1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09"/>
    </row>
    <row r="131" spans="1:13" ht="15" customHeight="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09"/>
    </row>
    <row r="132" spans="1:13" ht="15" customHeight="1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09"/>
    </row>
    <row r="133" spans="1:13" ht="15" customHeight="1"/>
    <row r="134" spans="1:13" ht="15" customHeight="1"/>
    <row r="135" spans="1:13" ht="15" customHeight="1"/>
    <row r="136" spans="1:13" ht="15" customHeight="1"/>
    <row r="137" spans="1:13" ht="15" customHeight="1"/>
    <row r="138" spans="1:13" ht="15" customHeight="1"/>
    <row r="139" spans="1:13" ht="15" customHeight="1"/>
    <row r="140" spans="1:13" ht="15" customHeight="1"/>
    <row r="141" spans="1:13" ht="15" customHeight="1"/>
    <row r="142" spans="1:13" ht="15" customHeight="1"/>
    <row r="143" spans="1:13" ht="15" customHeight="1"/>
    <row r="144" spans="1:13" ht="15" customHeight="1"/>
    <row r="145" ht="15" customHeight="1"/>
    <row r="146" ht="15" customHeight="1"/>
  </sheetData>
  <mergeCells count="13">
    <mergeCell ref="K4:M4"/>
    <mergeCell ref="K5:M5"/>
    <mergeCell ref="K6:M6"/>
    <mergeCell ref="D8:F8"/>
    <mergeCell ref="H44:J44"/>
    <mergeCell ref="B4:C4"/>
    <mergeCell ref="A16:C16"/>
    <mergeCell ref="A17:C17"/>
    <mergeCell ref="A15:C15"/>
    <mergeCell ref="H40:J40"/>
    <mergeCell ref="A22:C22"/>
    <mergeCell ref="A19:C19"/>
    <mergeCell ref="A18:C18"/>
  </mergeCells>
  <phoneticPr fontId="0" type="noConversion"/>
  <conditionalFormatting sqref="H40:J40">
    <cfRule type="expression" dxfId="3" priority="1" stopIfTrue="1">
      <formula>$L$40=""</formula>
    </cfRule>
    <cfRule type="expression" dxfId="2" priority="2" stopIfTrue="1">
      <formula>$L$40=0</formula>
    </cfRule>
  </conditionalFormatting>
  <conditionalFormatting sqref="H44:J44">
    <cfRule type="expression" dxfId="1" priority="3" stopIfTrue="1">
      <formula>$L$44=""</formula>
    </cfRule>
    <cfRule type="expression" dxfId="0" priority="4" stopIfTrue="1">
      <formula>$L$44=0</formula>
    </cfRule>
  </conditionalFormatting>
  <dataValidations count="6">
    <dataValidation type="list" allowBlank="1" showInputMessage="1" showErrorMessage="1" sqref="J42" xr:uid="{00000000-0002-0000-0100-000000000000}">
      <formula1>Efficiency</formula1>
    </dataValidation>
    <dataValidation type="list" showInputMessage="1" showErrorMessage="1" sqref="D8:F8" xr:uid="{00000000-0002-0000-0100-000001000000}">
      <formula1>Type</formula1>
    </dataValidation>
    <dataValidation type="list" allowBlank="1" showInputMessage="1" showErrorMessage="1" sqref="H44:J44 H40:J40" xr:uid="{00000000-0002-0000-0100-000002000000}">
      <formula1>Actual</formula1>
    </dataValidation>
    <dataValidation type="list" allowBlank="1" showInputMessage="1" showErrorMessage="1" sqref="J25:J26 J15:J20" xr:uid="{00000000-0002-0000-0100-000004000000}">
      <formula1>Quantity</formula1>
    </dataValidation>
    <dataValidation type="list" allowBlank="1" showInputMessage="1" showErrorMessage="1" sqref="F23" xr:uid="{00000000-0002-0000-0100-000005000000}">
      <formula1>Factor</formula1>
    </dataValidation>
    <dataValidation type="list" allowBlank="1" showInputMessage="1" showErrorMessage="1" sqref="A15:A20" xr:uid="{00000000-0002-0000-0100-000006000000}">
      <formula1>Fixtures</formula1>
    </dataValidation>
  </dataValidations>
  <printOptions horizontalCentered="1"/>
  <pageMargins left="0.5" right="0.5" top="0.4" bottom="0.3" header="0.5" footer="0.3"/>
  <pageSetup paperSize="9" scale="97" orientation="portrait" r:id="rId1"/>
  <headerFooter alignWithMargins="0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5" r:id="rId5" name="Button 43">
              <controlPr defaultSize="0" print="0" autoFill="0" autoPict="0" macro="[0]!Button43_Click">
                <anchor moveWithCells="1" sizeWithCells="1">
                  <from>
                    <xdr:col>0</xdr:col>
                    <xdr:colOff>426720</xdr:colOff>
                    <xdr:row>28</xdr:row>
                    <xdr:rowOff>30480</xdr:rowOff>
                  </from>
                  <to>
                    <xdr:col>2</xdr:col>
                    <xdr:colOff>350520</xdr:colOff>
                    <xdr:row>30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6" name="Button 46">
              <controlPr defaultSize="0" print="0" autoFill="0" autoPict="0" macro="[0]!Button46_Click">
                <anchor moveWithCells="1" sizeWithCells="1">
                  <from>
                    <xdr:col>0</xdr:col>
                    <xdr:colOff>22860</xdr:colOff>
                    <xdr:row>11</xdr:row>
                    <xdr:rowOff>175260</xdr:rowOff>
                  </from>
                  <to>
                    <xdr:col>0</xdr:col>
                    <xdr:colOff>571500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" name="Button 78">
              <controlPr defaultSize="0" print="0" autoFill="0" autoPict="0" macro="[0]!Button78_Click">
                <anchor moveWithCells="1" sizeWithCells="1">
                  <from>
                    <xdr:col>0</xdr:col>
                    <xdr:colOff>312420</xdr:colOff>
                    <xdr:row>9</xdr:row>
                    <xdr:rowOff>0</xdr:rowOff>
                  </from>
                  <to>
                    <xdr:col>3</xdr:col>
                    <xdr:colOff>114300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8" name="Button 135">
              <controlPr defaultSize="0" print="0" autoFill="0" autoPict="0" macro="[0]!Button135_Click">
                <anchor moveWithCells="1" sizeWithCells="1">
                  <from>
                    <xdr:col>0</xdr:col>
                    <xdr:colOff>312420</xdr:colOff>
                    <xdr:row>10</xdr:row>
                    <xdr:rowOff>0</xdr:rowOff>
                  </from>
                  <to>
                    <xdr:col>3</xdr:col>
                    <xdr:colOff>114300</xdr:colOff>
                    <xdr:row>10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63"/>
  <sheetViews>
    <sheetView showGridLines="0" showZeros="0" topLeftCell="A10" workbookViewId="0">
      <selection activeCell="L28" sqref="L28"/>
    </sheetView>
  </sheetViews>
  <sheetFormatPr defaultColWidth="8.44140625" defaultRowHeight="15.6"/>
  <cols>
    <col min="1" max="1" width="9.88671875" style="48" customWidth="1"/>
    <col min="2" max="2" width="7.5546875" style="48" customWidth="1"/>
    <col min="3" max="3" width="8.44140625" style="48" customWidth="1"/>
    <col min="4" max="4" width="6.5546875" style="48" customWidth="1"/>
    <col min="5" max="5" width="10.88671875" style="48" customWidth="1"/>
    <col min="6" max="6" width="8" style="48" customWidth="1"/>
    <col min="7" max="7" width="10.6640625" style="48" customWidth="1"/>
    <col min="8" max="11" width="8.44140625" style="48" customWidth="1"/>
    <col min="12" max="12" width="10.44140625" style="48" customWidth="1"/>
    <col min="13" max="13" width="8.44140625" style="48" customWidth="1"/>
    <col min="14" max="14" width="8.88671875" style="48" customWidth="1"/>
    <col min="15" max="16" width="7.44140625" style="48" customWidth="1"/>
    <col min="17" max="16384" width="8.44140625" style="48"/>
  </cols>
  <sheetData>
    <row r="1" spans="1:16" s="29" customFormat="1" ht="23.1" customHeight="1">
      <c r="A1" s="28"/>
      <c r="B1" s="28"/>
      <c r="C1" s="28"/>
      <c r="D1" s="28"/>
      <c r="E1" s="28"/>
      <c r="I1" s="28"/>
    </row>
    <row r="2" spans="1:16" s="29" customFormat="1" ht="23.1" customHeight="1">
      <c r="A2" s="28"/>
      <c r="B2" s="28"/>
      <c r="C2" s="28"/>
      <c r="D2" s="28"/>
      <c r="E2" s="28"/>
      <c r="H2" s="28"/>
      <c r="I2" s="28"/>
    </row>
    <row r="3" spans="1:16" s="29" customFormat="1" ht="23.1" customHeight="1" thickBot="1">
      <c r="A3" s="30" t="s">
        <v>7</v>
      </c>
      <c r="B3" s="28"/>
      <c r="D3" s="28"/>
      <c r="E3" s="28"/>
      <c r="I3" s="28"/>
    </row>
    <row r="4" spans="1:16" s="29" customFormat="1" ht="23.1" customHeight="1">
      <c r="A4" s="31" t="s">
        <v>2</v>
      </c>
      <c r="B4" s="236"/>
      <c r="C4" s="236"/>
      <c r="D4" s="236"/>
      <c r="E4" s="237"/>
      <c r="F4" s="32" t="s">
        <v>3</v>
      </c>
      <c r="G4" s="235"/>
      <c r="H4" s="235"/>
      <c r="I4" s="32" t="s">
        <v>52</v>
      </c>
      <c r="J4" s="33"/>
      <c r="K4" s="18">
        <v>1</v>
      </c>
      <c r="L4" s="18">
        <v>1</v>
      </c>
      <c r="M4" s="32" t="s">
        <v>4</v>
      </c>
      <c r="N4" s="34"/>
      <c r="O4" s="87"/>
      <c r="P4" s="35"/>
    </row>
    <row r="5" spans="1:16" s="29" customFormat="1" ht="23.1" customHeight="1">
      <c r="A5" s="36" t="s">
        <v>53</v>
      </c>
      <c r="B5" s="19"/>
      <c r="C5" s="84"/>
      <c r="D5" s="84"/>
      <c r="E5" s="84"/>
      <c r="F5" s="19"/>
      <c r="G5" s="19"/>
      <c r="H5" s="84"/>
      <c r="I5" s="19"/>
      <c r="J5" s="84"/>
      <c r="K5" s="84"/>
      <c r="L5" s="85"/>
      <c r="M5" s="38" t="s">
        <v>5</v>
      </c>
      <c r="N5" s="37"/>
      <c r="O5" s="19"/>
      <c r="P5" s="39"/>
    </row>
    <row r="6" spans="1:16" s="29" customFormat="1" ht="23.1" customHeight="1" thickBot="1">
      <c r="A6" s="40"/>
      <c r="B6" s="20"/>
      <c r="C6" s="86"/>
      <c r="D6" s="86"/>
      <c r="E6" s="86"/>
      <c r="F6" s="20"/>
      <c r="G6" s="20"/>
      <c r="H6" s="86"/>
      <c r="I6" s="20"/>
      <c r="J6" s="86"/>
      <c r="K6" s="20"/>
      <c r="L6" s="20"/>
      <c r="M6" s="42" t="s">
        <v>6</v>
      </c>
      <c r="N6" s="41"/>
      <c r="O6" s="20"/>
      <c r="P6" s="43"/>
    </row>
    <row r="7" spans="1:16" ht="15" customHeight="1">
      <c r="A7" s="44"/>
      <c r="B7" s="45"/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1:16" ht="15" customHeight="1">
      <c r="A8" s="49"/>
      <c r="B8" s="238" t="s">
        <v>179</v>
      </c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50"/>
      <c r="P8" s="51"/>
    </row>
    <row r="9" spans="1:16" s="55" customFormat="1" ht="15" customHeight="1">
      <c r="A9" s="52"/>
      <c r="B9" s="239" t="s">
        <v>54</v>
      </c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53"/>
      <c r="P9" s="54"/>
    </row>
    <row r="10" spans="1:16" s="55" customFormat="1" ht="30" customHeight="1">
      <c r="A10" s="52"/>
      <c r="B10" s="56"/>
      <c r="C10" s="57"/>
      <c r="D10" s="57"/>
      <c r="E10" s="58" t="s">
        <v>49</v>
      </c>
      <c r="F10" s="58" t="s">
        <v>22</v>
      </c>
      <c r="G10" s="58" t="s">
        <v>23</v>
      </c>
      <c r="H10" s="58" t="s">
        <v>24</v>
      </c>
      <c r="I10" s="58" t="s">
        <v>25</v>
      </c>
      <c r="J10" s="58" t="s">
        <v>10</v>
      </c>
      <c r="K10" s="58" t="s">
        <v>26</v>
      </c>
      <c r="L10" s="58" t="s">
        <v>27</v>
      </c>
      <c r="M10" s="58" t="s">
        <v>28</v>
      </c>
      <c r="N10" s="58" t="s">
        <v>29</v>
      </c>
      <c r="O10" s="53"/>
      <c r="P10" s="54"/>
    </row>
    <row r="11" spans="1:16" s="55" customFormat="1" ht="15" customHeight="1">
      <c r="A11" s="52"/>
      <c r="B11" s="59" t="s">
        <v>69</v>
      </c>
      <c r="C11" s="60"/>
      <c r="D11" s="60"/>
      <c r="E11" s="61">
        <v>2</v>
      </c>
      <c r="F11" s="61">
        <v>2</v>
      </c>
      <c r="G11" s="61">
        <v>2</v>
      </c>
      <c r="H11" s="61">
        <v>2</v>
      </c>
      <c r="I11" s="61">
        <v>2</v>
      </c>
      <c r="J11" s="61">
        <v>2</v>
      </c>
      <c r="K11" s="208">
        <v>2</v>
      </c>
      <c r="L11" s="61">
        <v>2</v>
      </c>
      <c r="M11" s="61">
        <v>2</v>
      </c>
      <c r="N11" s="61">
        <v>2</v>
      </c>
      <c r="O11" s="53"/>
      <c r="P11" s="54"/>
    </row>
    <row r="12" spans="1:16" s="63" customFormat="1" ht="15" customHeight="1">
      <c r="A12" s="52"/>
      <c r="B12" s="59" t="s">
        <v>86</v>
      </c>
      <c r="C12" s="62"/>
      <c r="D12" s="62"/>
      <c r="E12" s="61">
        <v>4</v>
      </c>
      <c r="F12" s="61">
        <v>6</v>
      </c>
      <c r="G12" s="61">
        <v>8</v>
      </c>
      <c r="H12" s="61">
        <v>6</v>
      </c>
      <c r="I12" s="61">
        <v>8</v>
      </c>
      <c r="J12" s="61">
        <v>12</v>
      </c>
      <c r="K12" s="61">
        <v>6</v>
      </c>
      <c r="L12" s="61"/>
      <c r="M12" s="61">
        <v>15</v>
      </c>
      <c r="N12" s="61">
        <v>8</v>
      </c>
      <c r="O12" s="53"/>
      <c r="P12" s="54"/>
    </row>
    <row r="13" spans="1:16" s="63" customFormat="1" ht="15" customHeight="1">
      <c r="A13" s="52"/>
      <c r="B13" s="59" t="s">
        <v>70</v>
      </c>
      <c r="C13" s="62"/>
      <c r="D13" s="62"/>
      <c r="E13" s="61">
        <v>20</v>
      </c>
      <c r="F13" s="61">
        <v>20</v>
      </c>
      <c r="G13" s="61">
        <v>30</v>
      </c>
      <c r="H13" s="61">
        <v>20</v>
      </c>
      <c r="I13" s="61">
        <v>20</v>
      </c>
      <c r="J13" s="61"/>
      <c r="K13" s="61"/>
      <c r="L13" s="61">
        <v>20</v>
      </c>
      <c r="M13" s="61"/>
      <c r="N13" s="61">
        <v>30</v>
      </c>
      <c r="O13" s="53"/>
      <c r="P13" s="54"/>
    </row>
    <row r="14" spans="1:16" ht="15" customHeight="1">
      <c r="A14" s="49"/>
      <c r="B14" s="59" t="s">
        <v>71</v>
      </c>
      <c r="C14" s="64"/>
      <c r="D14" s="64"/>
      <c r="E14" s="61">
        <v>15</v>
      </c>
      <c r="F14" s="61">
        <v>100</v>
      </c>
      <c r="G14" s="61"/>
      <c r="H14" s="61">
        <v>100</v>
      </c>
      <c r="I14" s="61">
        <v>125</v>
      </c>
      <c r="J14" s="61">
        <v>60</v>
      </c>
      <c r="K14" s="61"/>
      <c r="L14" s="61">
        <v>15</v>
      </c>
      <c r="M14" s="61">
        <v>60</v>
      </c>
      <c r="N14" s="61">
        <v>60</v>
      </c>
      <c r="O14" s="50"/>
      <c r="P14" s="51"/>
    </row>
    <row r="15" spans="1:16" ht="15" customHeight="1">
      <c r="A15" s="65"/>
      <c r="B15" s="59" t="s">
        <v>72</v>
      </c>
      <c r="C15" s="64"/>
      <c r="D15" s="64"/>
      <c r="E15" s="61">
        <v>3</v>
      </c>
      <c r="F15" s="61">
        <v>3</v>
      </c>
      <c r="G15" s="61">
        <v>12</v>
      </c>
      <c r="H15" s="61">
        <v>3</v>
      </c>
      <c r="I15" s="61">
        <v>3</v>
      </c>
      <c r="J15" s="61">
        <v>12</v>
      </c>
      <c r="K15" s="61"/>
      <c r="L15" s="61">
        <v>3</v>
      </c>
      <c r="M15" s="61">
        <v>3</v>
      </c>
      <c r="N15" s="61">
        <v>12</v>
      </c>
      <c r="O15" s="50"/>
      <c r="P15" s="51"/>
    </row>
    <row r="16" spans="1:16" ht="15" customHeight="1">
      <c r="A16" s="65"/>
      <c r="B16" s="59" t="s">
        <v>73</v>
      </c>
      <c r="C16" s="64"/>
      <c r="D16" s="64"/>
      <c r="E16" s="61">
        <v>10</v>
      </c>
      <c r="F16" s="61">
        <v>20</v>
      </c>
      <c r="G16" s="61"/>
      <c r="H16" s="61">
        <v>20</v>
      </c>
      <c r="I16" s="61">
        <v>30</v>
      </c>
      <c r="J16" s="61">
        <v>20</v>
      </c>
      <c r="K16" s="61">
        <v>20</v>
      </c>
      <c r="L16" s="61">
        <v>10</v>
      </c>
      <c r="M16" s="61">
        <v>20</v>
      </c>
      <c r="N16" s="61">
        <v>20</v>
      </c>
      <c r="O16" s="50"/>
      <c r="P16" s="51"/>
    </row>
    <row r="17" spans="1:16" ht="15" customHeight="1">
      <c r="A17" s="65"/>
      <c r="B17" s="59" t="s">
        <v>87</v>
      </c>
      <c r="C17" s="64"/>
      <c r="D17" s="64"/>
      <c r="E17" s="61">
        <v>20</v>
      </c>
      <c r="F17" s="61">
        <v>28</v>
      </c>
      <c r="G17" s="61"/>
      <c r="H17" s="61">
        <v>28</v>
      </c>
      <c r="I17" s="61">
        <v>28</v>
      </c>
      <c r="J17" s="61"/>
      <c r="K17" s="61"/>
      <c r="L17" s="61">
        <v>20</v>
      </c>
      <c r="M17" s="61"/>
      <c r="N17" s="61">
        <v>28</v>
      </c>
      <c r="O17" s="50"/>
      <c r="P17" s="51"/>
    </row>
    <row r="18" spans="1:16" s="69" customFormat="1" ht="15" customHeight="1">
      <c r="A18" s="66"/>
      <c r="B18" s="59" t="s">
        <v>37</v>
      </c>
      <c r="C18" s="67"/>
      <c r="D18" s="67"/>
      <c r="E18" s="61">
        <v>5</v>
      </c>
      <c r="F18" s="61">
        <v>10</v>
      </c>
      <c r="G18" s="61"/>
      <c r="H18" s="61">
        <v>10</v>
      </c>
      <c r="I18" s="61">
        <v>10</v>
      </c>
      <c r="J18" s="61"/>
      <c r="K18" s="61">
        <v>10</v>
      </c>
      <c r="L18" s="61">
        <v>5</v>
      </c>
      <c r="M18" s="61">
        <v>10</v>
      </c>
      <c r="N18" s="61">
        <v>10</v>
      </c>
      <c r="O18" s="68"/>
      <c r="P18" s="51"/>
    </row>
    <row r="19" spans="1:16" ht="15" customHeight="1">
      <c r="A19" s="49"/>
      <c r="B19" s="59" t="s">
        <v>74</v>
      </c>
      <c r="C19" s="64"/>
      <c r="D19" s="64"/>
      <c r="E19" s="61">
        <v>20</v>
      </c>
      <c r="F19" s="61">
        <v>20</v>
      </c>
      <c r="G19" s="61"/>
      <c r="H19" s="61">
        <v>20</v>
      </c>
      <c r="I19" s="61">
        <v>30</v>
      </c>
      <c r="J19" s="61">
        <v>20</v>
      </c>
      <c r="K19" s="61">
        <v>20</v>
      </c>
      <c r="L19" s="61">
        <v>15</v>
      </c>
      <c r="M19" s="61">
        <v>20</v>
      </c>
      <c r="N19" s="61">
        <v>20</v>
      </c>
      <c r="O19" s="50"/>
      <c r="P19" s="51"/>
    </row>
    <row r="20" spans="1:16" ht="15" customHeight="1">
      <c r="A20" s="49"/>
      <c r="B20" s="59" t="s">
        <v>75</v>
      </c>
      <c r="C20" s="64"/>
      <c r="D20" s="64"/>
      <c r="E20" s="61"/>
      <c r="F20" s="61"/>
      <c r="G20" s="61"/>
      <c r="H20" s="61">
        <v>400</v>
      </c>
      <c r="I20" s="61"/>
      <c r="J20" s="61"/>
      <c r="K20" s="61"/>
      <c r="L20" s="61"/>
      <c r="M20" s="61"/>
      <c r="N20" s="61"/>
      <c r="O20" s="50"/>
      <c r="P20" s="51"/>
    </row>
    <row r="21" spans="1:16" s="72" customFormat="1" ht="15" customHeight="1">
      <c r="A21" s="65"/>
      <c r="B21" s="59" t="s">
        <v>76</v>
      </c>
      <c r="C21" s="71"/>
      <c r="D21" s="71"/>
      <c r="E21" s="61"/>
      <c r="F21" s="61"/>
      <c r="G21" s="61"/>
      <c r="H21" s="61">
        <v>600</v>
      </c>
      <c r="I21" s="61"/>
      <c r="J21" s="61"/>
      <c r="K21" s="61"/>
      <c r="L21" s="61"/>
      <c r="M21" s="61"/>
      <c r="N21" s="61"/>
      <c r="O21" s="50"/>
      <c r="P21" s="51"/>
    </row>
    <row r="22" spans="1:16" ht="15" customHeight="1">
      <c r="A22" s="49"/>
      <c r="B22" s="59" t="s">
        <v>77</v>
      </c>
      <c r="C22" s="64"/>
      <c r="D22" s="64"/>
      <c r="E22" s="61"/>
      <c r="F22" s="61"/>
      <c r="G22" s="61"/>
      <c r="H22" s="61">
        <v>100</v>
      </c>
      <c r="I22" s="61"/>
      <c r="J22" s="61"/>
      <c r="K22" s="61"/>
      <c r="L22" s="61"/>
      <c r="M22" s="61"/>
      <c r="N22" s="61"/>
      <c r="O22" s="50"/>
      <c r="P22" s="51"/>
    </row>
    <row r="23" spans="1:16" ht="15" customHeight="1">
      <c r="A23" s="73"/>
      <c r="B23" s="59" t="s">
        <v>78</v>
      </c>
      <c r="C23" s="64"/>
      <c r="D23" s="64"/>
      <c r="E23" s="61"/>
      <c r="F23" s="61"/>
      <c r="G23" s="61"/>
      <c r="H23" s="61">
        <v>35</v>
      </c>
      <c r="I23" s="61"/>
      <c r="J23" s="61"/>
      <c r="K23" s="61"/>
      <c r="L23" s="61"/>
      <c r="M23" s="61"/>
      <c r="N23" s="61"/>
      <c r="P23" s="74"/>
    </row>
    <row r="24" spans="1:16" ht="15" customHeight="1">
      <c r="A24" s="73"/>
      <c r="B24" s="59" t="s">
        <v>79</v>
      </c>
      <c r="C24" s="64"/>
      <c r="D24" s="64"/>
      <c r="E24" s="61"/>
      <c r="F24" s="61"/>
      <c r="G24" s="61"/>
      <c r="H24" s="61">
        <v>30</v>
      </c>
      <c r="I24" s="61"/>
      <c r="J24" s="61"/>
      <c r="K24" s="61"/>
      <c r="L24" s="61"/>
      <c r="M24" s="61"/>
      <c r="N24" s="61"/>
      <c r="P24" s="74"/>
    </row>
    <row r="25" spans="1:16" ht="15" customHeight="1">
      <c r="A25" s="73"/>
      <c r="B25" s="59" t="s">
        <v>85</v>
      </c>
      <c r="C25" s="64"/>
      <c r="D25" s="64"/>
      <c r="E25" s="61"/>
      <c r="F25" s="61"/>
      <c r="G25" s="61"/>
      <c r="H25" s="61">
        <v>165</v>
      </c>
      <c r="I25" s="61"/>
      <c r="J25" s="61"/>
      <c r="K25" s="61"/>
      <c r="L25" s="61"/>
      <c r="M25" s="61"/>
      <c r="N25" s="61"/>
      <c r="P25" s="74"/>
    </row>
    <row r="26" spans="1:16" ht="15" customHeight="1">
      <c r="A26" s="73"/>
      <c r="B26" s="59" t="s">
        <v>80</v>
      </c>
      <c r="C26" s="64"/>
      <c r="D26" s="64"/>
      <c r="E26" s="61"/>
      <c r="F26" s="61"/>
      <c r="G26" s="61"/>
      <c r="H26" s="61">
        <v>20</v>
      </c>
      <c r="I26" s="61">
        <v>20</v>
      </c>
      <c r="J26" s="61">
        <v>30</v>
      </c>
      <c r="K26" s="61">
        <v>20</v>
      </c>
      <c r="L26" s="61"/>
      <c r="M26" s="61">
        <v>30</v>
      </c>
      <c r="N26" s="61"/>
      <c r="P26" s="74"/>
    </row>
    <row r="27" spans="1:16" ht="15" customHeight="1">
      <c r="A27" s="73"/>
      <c r="B27" s="59" t="s">
        <v>81</v>
      </c>
      <c r="C27" s="64"/>
      <c r="D27" s="64"/>
      <c r="E27" s="61"/>
      <c r="F27" s="61"/>
      <c r="G27" s="61"/>
      <c r="H27" s="61">
        <v>10</v>
      </c>
      <c r="I27" s="61">
        <v>10</v>
      </c>
      <c r="J27" s="61">
        <v>15</v>
      </c>
      <c r="K27" s="61">
        <v>10</v>
      </c>
      <c r="L27" s="61"/>
      <c r="M27" s="61">
        <v>15</v>
      </c>
      <c r="N27" s="61"/>
      <c r="P27" s="74"/>
    </row>
    <row r="28" spans="1:16" ht="15" customHeight="1">
      <c r="A28" s="73"/>
      <c r="B28" s="59" t="s">
        <v>12</v>
      </c>
      <c r="C28" s="70"/>
      <c r="D28" s="70"/>
      <c r="E28" s="61">
        <v>30</v>
      </c>
      <c r="F28" s="61">
        <v>150</v>
      </c>
      <c r="G28" s="61">
        <v>225</v>
      </c>
      <c r="H28" s="61">
        <v>75</v>
      </c>
      <c r="I28" s="61">
        <v>75</v>
      </c>
      <c r="J28" s="61">
        <v>225</v>
      </c>
      <c r="K28" s="61">
        <v>30</v>
      </c>
      <c r="L28" s="61">
        <v>30</v>
      </c>
      <c r="M28" s="61">
        <v>225</v>
      </c>
      <c r="N28" s="61">
        <v>225</v>
      </c>
      <c r="P28" s="74"/>
    </row>
    <row r="29" spans="1:16" ht="15" customHeight="1">
      <c r="A29" s="73"/>
      <c r="B29" s="75" t="s">
        <v>14</v>
      </c>
      <c r="C29" s="76"/>
      <c r="D29" s="76"/>
      <c r="E29" s="77">
        <v>0.3</v>
      </c>
      <c r="F29" s="77">
        <v>0.3</v>
      </c>
      <c r="G29" s="77">
        <v>0.4</v>
      </c>
      <c r="H29" s="77">
        <v>0.25</v>
      </c>
      <c r="I29" s="77">
        <v>0.25</v>
      </c>
      <c r="J29" s="77">
        <v>0.4</v>
      </c>
      <c r="K29" s="77">
        <v>0.3</v>
      </c>
      <c r="L29" s="77">
        <v>0.3</v>
      </c>
      <c r="M29" s="77">
        <v>0.4</v>
      </c>
      <c r="N29" s="77">
        <v>0.4</v>
      </c>
      <c r="P29" s="74"/>
    </row>
    <row r="30" spans="1:16" ht="15" customHeight="1">
      <c r="A30" s="73"/>
      <c r="B30" s="78" t="s">
        <v>61</v>
      </c>
      <c r="C30" s="79"/>
      <c r="D30" s="79"/>
      <c r="E30" s="80">
        <v>1.25</v>
      </c>
      <c r="F30" s="80">
        <v>0.9</v>
      </c>
      <c r="G30" s="80">
        <v>1</v>
      </c>
      <c r="H30" s="80">
        <v>0.6</v>
      </c>
      <c r="I30" s="80">
        <v>0.8</v>
      </c>
      <c r="J30" s="80">
        <v>1</v>
      </c>
      <c r="K30" s="80">
        <v>2</v>
      </c>
      <c r="L30" s="80">
        <v>0.7</v>
      </c>
      <c r="M30" s="80">
        <v>1</v>
      </c>
      <c r="N30" s="80">
        <v>1</v>
      </c>
      <c r="P30" s="74"/>
    </row>
    <row r="31" spans="1:16" ht="15" customHeight="1">
      <c r="A31" s="73"/>
      <c r="P31" s="74"/>
    </row>
    <row r="32" spans="1:16" ht="15" customHeight="1" thickBo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3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</sheetData>
  <mergeCells count="4">
    <mergeCell ref="G4:H4"/>
    <mergeCell ref="B4:E4"/>
    <mergeCell ref="B8:N8"/>
    <mergeCell ref="B9:N9"/>
  </mergeCells>
  <phoneticPr fontId="8" type="noConversion"/>
  <printOptions horizontalCentered="1"/>
  <pageMargins left="0.5" right="0.5" top="0.5" bottom="0.5" header="0.25" footer="0.3"/>
  <pageSetup paperSize="9" orientation="landscape" horizontalDpi="300" r:id="rId1"/>
  <headerFooter alignWithMargins="0">
    <oddFooter>&amp;L&amp;"Times New Roman,Italic"&amp;10ASHRAE 2003, Applications, Chapter 49, Table 8</oddFooter>
  </headerFooter>
  <drawing r:id="rId2"/>
  <legacyDrawing r:id="rId3"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58"/>
  <sheetViews>
    <sheetView showGridLines="0" workbookViewId="0">
      <selection activeCell="G21" sqref="G21"/>
    </sheetView>
  </sheetViews>
  <sheetFormatPr defaultColWidth="11.6640625" defaultRowHeight="13.8"/>
  <cols>
    <col min="1" max="16384" width="11.6640625" style="179"/>
  </cols>
  <sheetData>
    <row r="1" spans="1:8" ht="23.1" customHeight="1">
      <c r="A1" s="1"/>
      <c r="B1" s="1"/>
      <c r="C1" s="1"/>
      <c r="D1" s="1"/>
      <c r="E1" s="1"/>
      <c r="F1" s="132"/>
      <c r="G1" s="132"/>
      <c r="H1" s="178"/>
    </row>
    <row r="2" spans="1:8" ht="23.1" customHeight="1">
      <c r="A2" s="1"/>
      <c r="B2" s="1"/>
      <c r="C2" s="1"/>
      <c r="D2" s="1"/>
      <c r="E2" s="1"/>
      <c r="F2" s="132"/>
      <c r="G2" s="132"/>
      <c r="H2" s="176"/>
    </row>
    <row r="3" spans="1:8" ht="23.1" customHeight="1" thickBot="1">
      <c r="A3" s="180" t="s">
        <v>7</v>
      </c>
      <c r="B3" s="1"/>
      <c r="C3" s="132"/>
      <c r="D3" s="1"/>
      <c r="E3" s="1"/>
      <c r="F3" s="132"/>
      <c r="G3" s="132"/>
      <c r="H3" s="132"/>
    </row>
    <row r="4" spans="1:8" ht="23.1" customHeight="1">
      <c r="A4" s="181" t="s">
        <v>8</v>
      </c>
      <c r="B4" s="161"/>
      <c r="C4" s="182" t="s">
        <v>3</v>
      </c>
      <c r="D4" s="131"/>
      <c r="E4" s="182" t="s">
        <v>0</v>
      </c>
      <c r="F4" s="2"/>
      <c r="G4" s="182" t="s">
        <v>4</v>
      </c>
      <c r="H4" s="183"/>
    </row>
    <row r="5" spans="1:8" ht="23.1" customHeight="1">
      <c r="A5" s="184" t="s">
        <v>1</v>
      </c>
      <c r="B5" s="1"/>
      <c r="C5" s="132"/>
      <c r="D5" s="1"/>
      <c r="E5" s="1"/>
      <c r="F5" s="1"/>
      <c r="G5" s="185" t="s">
        <v>5</v>
      </c>
      <c r="H5" s="186"/>
    </row>
    <row r="6" spans="1:8" ht="23.1" customHeight="1" thickBot="1">
      <c r="A6" s="177"/>
      <c r="B6" s="3" t="s">
        <v>173</v>
      </c>
      <c r="C6" s="187"/>
      <c r="D6" s="3"/>
      <c r="E6" s="3"/>
      <c r="F6" s="3"/>
      <c r="G6" s="188" t="s">
        <v>6</v>
      </c>
      <c r="H6" s="189"/>
    </row>
    <row r="7" spans="1:8" ht="15" customHeight="1">
      <c r="A7" s="190"/>
      <c r="H7" s="191"/>
    </row>
    <row r="8" spans="1:8" ht="15" customHeight="1">
      <c r="A8" s="190"/>
      <c r="H8" s="191"/>
    </row>
    <row r="9" spans="1:8" ht="15" customHeight="1">
      <c r="A9" s="190"/>
      <c r="D9" s="193"/>
      <c r="F9" s="193"/>
      <c r="H9" s="191"/>
    </row>
    <row r="10" spans="1:8" ht="15" customHeight="1">
      <c r="A10" s="190"/>
      <c r="D10" s="193"/>
      <c r="F10" s="193"/>
      <c r="H10" s="191"/>
    </row>
    <row r="11" spans="1:8" ht="15" customHeight="1">
      <c r="A11" s="192"/>
      <c r="D11" s="193"/>
      <c r="F11" s="193"/>
      <c r="H11" s="191"/>
    </row>
    <row r="12" spans="1:8" ht="15" customHeight="1">
      <c r="A12" s="192"/>
      <c r="D12" s="193"/>
      <c r="F12" s="193"/>
      <c r="H12" s="191"/>
    </row>
    <row r="13" spans="1:8" ht="15" customHeight="1">
      <c r="A13" s="192"/>
      <c r="D13" s="193"/>
      <c r="F13" s="193"/>
      <c r="H13" s="191"/>
    </row>
    <row r="14" spans="1:8" ht="15" customHeight="1">
      <c r="A14" s="192"/>
      <c r="D14" s="193"/>
      <c r="F14" s="193"/>
      <c r="H14" s="191"/>
    </row>
    <row r="15" spans="1:8" ht="15" customHeight="1">
      <c r="A15" s="192"/>
      <c r="H15" s="191"/>
    </row>
    <row r="16" spans="1:8" ht="15" customHeight="1">
      <c r="A16" s="192"/>
      <c r="B16" s="193"/>
      <c r="H16" s="191"/>
    </row>
    <row r="17" spans="1:8" ht="15" customHeight="1">
      <c r="A17" s="192"/>
      <c r="B17" s="193"/>
      <c r="H17" s="191"/>
    </row>
    <row r="18" spans="1:8" ht="15" customHeight="1">
      <c r="A18" s="192"/>
      <c r="B18" s="193"/>
      <c r="H18" s="191"/>
    </row>
    <row r="19" spans="1:8" ht="15" customHeight="1">
      <c r="A19" s="192"/>
      <c r="B19" s="193"/>
      <c r="H19" s="191"/>
    </row>
    <row r="20" spans="1:8" ht="15" customHeight="1">
      <c r="A20" s="192"/>
      <c r="B20" s="193"/>
      <c r="H20" s="191"/>
    </row>
    <row r="21" spans="1:8" ht="15" customHeight="1">
      <c r="A21" s="192"/>
      <c r="B21" s="193"/>
      <c r="H21" s="191"/>
    </row>
    <row r="22" spans="1:8" ht="15" customHeight="1">
      <c r="A22" s="192"/>
      <c r="B22" s="193"/>
      <c r="H22" s="191"/>
    </row>
    <row r="23" spans="1:8" ht="15" customHeight="1">
      <c r="A23" s="192"/>
      <c r="B23" s="193"/>
      <c r="H23" s="191"/>
    </row>
    <row r="24" spans="1:8" ht="15" customHeight="1">
      <c r="A24" s="192"/>
      <c r="B24" s="193"/>
      <c r="H24" s="191"/>
    </row>
    <row r="25" spans="1:8" ht="15" customHeight="1">
      <c r="A25" s="192"/>
      <c r="B25" s="193"/>
      <c r="H25" s="191"/>
    </row>
    <row r="26" spans="1:8" ht="15" customHeight="1">
      <c r="A26" s="192"/>
      <c r="B26" s="193"/>
      <c r="H26" s="191"/>
    </row>
    <row r="27" spans="1:8" ht="15" customHeight="1">
      <c r="A27" s="192"/>
      <c r="B27" s="193"/>
      <c r="H27" s="191"/>
    </row>
    <row r="28" spans="1:8" ht="15" customHeight="1">
      <c r="A28" s="192"/>
      <c r="B28" s="193"/>
      <c r="H28" s="191"/>
    </row>
    <row r="29" spans="1:8" ht="15" customHeight="1">
      <c r="A29" s="192"/>
      <c r="B29" s="193"/>
      <c r="H29" s="191"/>
    </row>
    <row r="30" spans="1:8" ht="15" customHeight="1">
      <c r="A30" s="192"/>
      <c r="B30" s="193"/>
      <c r="H30" s="191"/>
    </row>
    <row r="31" spans="1:8" ht="15" customHeight="1">
      <c r="A31" s="192"/>
      <c r="B31" s="193"/>
      <c r="H31" s="191"/>
    </row>
    <row r="32" spans="1:8" ht="15" customHeight="1">
      <c r="A32" s="192"/>
      <c r="B32" s="193"/>
      <c r="H32" s="191"/>
    </row>
    <row r="33" spans="1:8" ht="15" customHeight="1">
      <c r="A33" s="192"/>
      <c r="B33" s="193"/>
      <c r="H33" s="191"/>
    </row>
    <row r="34" spans="1:8" ht="15" customHeight="1">
      <c r="A34" s="192"/>
      <c r="B34" s="193"/>
      <c r="H34" s="191"/>
    </row>
    <row r="35" spans="1:8" ht="15" customHeight="1">
      <c r="A35" s="192"/>
      <c r="B35" s="193"/>
      <c r="H35" s="191"/>
    </row>
    <row r="36" spans="1:8" ht="15" customHeight="1">
      <c r="A36" s="192"/>
      <c r="B36" s="193"/>
      <c r="H36" s="191"/>
    </row>
    <row r="37" spans="1:8" ht="15" customHeight="1">
      <c r="A37" s="192"/>
      <c r="B37" s="193"/>
      <c r="H37" s="191"/>
    </row>
    <row r="38" spans="1:8" ht="15" customHeight="1">
      <c r="A38" s="192"/>
      <c r="B38" s="193"/>
      <c r="H38" s="191"/>
    </row>
    <row r="39" spans="1:8" ht="15" customHeight="1">
      <c r="A39" s="190"/>
      <c r="H39" s="191"/>
    </row>
    <row r="40" spans="1:8" ht="15" customHeight="1">
      <c r="A40" s="190"/>
      <c r="H40" s="191"/>
    </row>
    <row r="41" spans="1:8" ht="15" customHeight="1">
      <c r="A41" s="190"/>
      <c r="H41" s="191"/>
    </row>
    <row r="42" spans="1:8" ht="15" customHeight="1">
      <c r="A42" s="190"/>
      <c r="H42" s="191"/>
    </row>
    <row r="43" spans="1:8" ht="15" customHeight="1">
      <c r="A43" s="190"/>
      <c r="H43" s="191"/>
    </row>
    <row r="44" spans="1:8" ht="15" customHeight="1">
      <c r="A44" s="190"/>
      <c r="H44" s="191"/>
    </row>
    <row r="45" spans="1:8" ht="15" customHeight="1">
      <c r="A45" s="190"/>
      <c r="H45" s="191"/>
    </row>
    <row r="46" spans="1:8" ht="15" customHeight="1">
      <c r="A46" s="190"/>
      <c r="H46" s="191"/>
    </row>
    <row r="47" spans="1:8" ht="15" customHeight="1">
      <c r="A47" s="190"/>
      <c r="H47" s="191"/>
    </row>
    <row r="48" spans="1:8" ht="15" customHeight="1">
      <c r="A48" s="190"/>
      <c r="H48" s="191"/>
    </row>
    <row r="49" spans="1:8" ht="15" customHeight="1">
      <c r="A49" s="190"/>
      <c r="H49" s="191"/>
    </row>
    <row r="50" spans="1:8" ht="15" customHeight="1" thickBot="1">
      <c r="A50" s="194"/>
      <c r="B50" s="195"/>
      <c r="C50" s="195"/>
      <c r="D50" s="195"/>
      <c r="E50" s="195"/>
      <c r="F50" s="195"/>
      <c r="G50" s="195"/>
      <c r="H50" s="196"/>
    </row>
    <row r="51" spans="1:8" ht="15" customHeight="1"/>
    <row r="52" spans="1:8" ht="15" customHeight="1"/>
    <row r="53" spans="1:8" ht="15" customHeight="1"/>
    <row r="54" spans="1:8" ht="15" customHeight="1"/>
    <row r="55" spans="1:8" ht="15" customHeight="1"/>
    <row r="56" spans="1:8" ht="15" customHeight="1"/>
    <row r="57" spans="1:8" ht="15" customHeight="1"/>
    <row r="58" spans="1:8" ht="15" customHeight="1"/>
  </sheetData>
  <phoneticPr fontId="0" type="noConversion"/>
  <pageMargins left="0.5" right="0.5" top="0.5" bottom="0.5" header="0.5" footer="0.5"/>
  <pageSetup paperSize="9" orientation="portrait" r:id="rId1"/>
  <headerFooter alignWithMargins="0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36"/>
  <sheetViews>
    <sheetView showGridLines="0" workbookViewId="0">
      <selection activeCell="G21" sqref="G21"/>
    </sheetView>
  </sheetViews>
  <sheetFormatPr defaultColWidth="10.6640625" defaultRowHeight="15" customHeight="1"/>
  <cols>
    <col min="1" max="16384" width="10.6640625" style="137"/>
  </cols>
  <sheetData>
    <row r="1" spans="1:8" ht="15" customHeight="1">
      <c r="A1" s="88"/>
      <c r="B1" s="88"/>
      <c r="C1" s="88"/>
      <c r="D1" s="88"/>
      <c r="E1" s="88"/>
      <c r="F1" s="89"/>
      <c r="G1" s="89"/>
      <c r="H1" s="90"/>
    </row>
    <row r="2" spans="1:8" ht="15" customHeight="1">
      <c r="A2" s="88"/>
      <c r="B2" s="88"/>
      <c r="C2" s="88"/>
      <c r="D2" s="88"/>
      <c r="E2" s="88"/>
      <c r="F2" s="89"/>
      <c r="G2" s="89"/>
      <c r="H2" s="91"/>
    </row>
    <row r="3" spans="1:8" ht="15" customHeight="1">
      <c r="A3" s="92"/>
      <c r="B3" s="88"/>
      <c r="C3" s="89"/>
      <c r="D3" s="88"/>
      <c r="E3" s="88"/>
      <c r="F3" s="89"/>
      <c r="G3" s="89"/>
      <c r="H3" s="89"/>
    </row>
    <row r="4" spans="1:8" ht="15" customHeight="1">
      <c r="A4" s="138"/>
      <c r="B4" s="88"/>
      <c r="C4" s="138"/>
      <c r="D4" s="139"/>
      <c r="E4" s="138"/>
      <c r="F4" s="111"/>
      <c r="G4" s="138"/>
      <c r="H4" s="88"/>
    </row>
    <row r="5" spans="1:8" ht="15" customHeight="1">
      <c r="A5" s="138"/>
      <c r="B5" s="88"/>
      <c r="C5" s="89"/>
      <c r="D5" s="88"/>
      <c r="E5" s="88"/>
      <c r="F5" s="88"/>
      <c r="G5" s="138"/>
      <c r="H5" s="88"/>
    </row>
    <row r="6" spans="1:8" ht="15" customHeight="1">
      <c r="A6" s="88"/>
      <c r="B6" s="88"/>
      <c r="C6" s="89"/>
      <c r="D6" s="88"/>
      <c r="E6" s="88"/>
      <c r="F6" s="88"/>
      <c r="G6" s="138"/>
      <c r="H6" s="88"/>
    </row>
    <row r="8" spans="1:8" ht="15" customHeight="1">
      <c r="A8" s="88"/>
      <c r="B8" s="88"/>
      <c r="C8" s="140"/>
      <c r="D8" s="140"/>
      <c r="E8" s="140"/>
      <c r="F8" s="140"/>
      <c r="G8" s="140"/>
      <c r="H8" s="140"/>
    </row>
    <row r="9" spans="1:8" ht="15" customHeight="1">
      <c r="A9" s="140"/>
      <c r="B9" s="140"/>
      <c r="C9" s="140"/>
      <c r="D9" s="140"/>
      <c r="E9" s="140"/>
      <c r="F9" s="140"/>
      <c r="G9" s="140"/>
      <c r="H9" s="140"/>
    </row>
    <row r="10" spans="1:8" ht="15" customHeight="1">
      <c r="A10" s="140"/>
      <c r="B10" s="140"/>
      <c r="C10" s="140"/>
      <c r="D10" s="140"/>
      <c r="E10" s="140"/>
      <c r="F10" s="140"/>
      <c r="G10" s="140"/>
      <c r="H10" s="140"/>
    </row>
    <row r="11" spans="1:8" ht="20.100000000000001" customHeight="1">
      <c r="A11" s="140"/>
      <c r="B11" s="140"/>
      <c r="C11" s="240" t="s">
        <v>89</v>
      </c>
      <c r="D11" s="240"/>
      <c r="E11" s="240"/>
      <c r="F11" s="240"/>
      <c r="G11" s="140"/>
      <c r="H11" s="140"/>
    </row>
    <row r="12" spans="1:8" ht="20.100000000000001" customHeight="1">
      <c r="A12" s="140"/>
      <c r="B12" s="140"/>
      <c r="C12" s="240" t="s">
        <v>90</v>
      </c>
      <c r="D12" s="240"/>
      <c r="E12" s="240"/>
      <c r="F12" s="240"/>
      <c r="G12" s="140"/>
      <c r="H12" s="140"/>
    </row>
    <row r="13" spans="1:8" ht="20.100000000000001" customHeight="1">
      <c r="A13" s="140"/>
      <c r="B13" s="140"/>
      <c r="C13" s="241" t="s">
        <v>178</v>
      </c>
      <c r="D13" s="240"/>
      <c r="E13" s="240"/>
      <c r="F13" s="240"/>
      <c r="G13" s="140"/>
      <c r="H13" s="140"/>
    </row>
    <row r="14" spans="1:8" ht="20.100000000000001" customHeight="1">
      <c r="A14" s="140"/>
      <c r="B14" s="140"/>
      <c r="C14" s="241" t="s">
        <v>177</v>
      </c>
      <c r="D14" s="240"/>
      <c r="E14" s="240"/>
      <c r="F14" s="240"/>
      <c r="G14" s="140"/>
      <c r="H14" s="140"/>
    </row>
    <row r="15" spans="1:8" ht="15" customHeight="1">
      <c r="A15" s="140"/>
      <c r="B15" s="140"/>
      <c r="C15" s="140"/>
      <c r="D15" s="140"/>
      <c r="E15" s="140"/>
      <c r="F15" s="140"/>
      <c r="G15" s="140"/>
      <c r="H15" s="140"/>
    </row>
    <row r="16" spans="1:8" ht="15" customHeight="1">
      <c r="A16" s="140"/>
      <c r="B16" s="140"/>
      <c r="C16" s="140"/>
      <c r="D16" s="140"/>
      <c r="E16" s="140"/>
      <c r="F16" s="140"/>
      <c r="G16" s="140"/>
      <c r="H16" s="140"/>
    </row>
    <row r="17" spans="1:8" ht="15" customHeight="1">
      <c r="A17" s="140"/>
      <c r="B17" s="140"/>
      <c r="C17" s="140"/>
      <c r="D17" s="140"/>
      <c r="E17" s="140"/>
      <c r="F17" s="140"/>
      <c r="G17" s="140"/>
      <c r="H17" s="140"/>
    </row>
    <row r="18" spans="1:8" ht="15" customHeight="1">
      <c r="A18" s="140"/>
      <c r="B18" s="140"/>
      <c r="C18" s="140"/>
      <c r="D18" s="140"/>
      <c r="E18" s="140"/>
      <c r="F18" s="140"/>
      <c r="G18" s="140"/>
      <c r="H18" s="140"/>
    </row>
    <row r="19" spans="1:8" ht="15" customHeight="1">
      <c r="A19" s="140"/>
      <c r="B19" s="140"/>
      <c r="C19" s="140"/>
      <c r="D19" s="140"/>
      <c r="E19" s="140"/>
      <c r="F19" s="140"/>
      <c r="G19" s="140"/>
      <c r="H19" s="140"/>
    </row>
    <row r="20" spans="1:8" ht="15" customHeight="1">
      <c r="A20" s="140"/>
      <c r="B20" s="140"/>
      <c r="C20" s="140"/>
      <c r="D20" s="140"/>
      <c r="E20" s="140"/>
      <c r="F20" s="140"/>
      <c r="G20" s="140"/>
      <c r="H20" s="140"/>
    </row>
    <row r="21" spans="1:8" ht="15" customHeight="1">
      <c r="A21" s="140"/>
      <c r="B21" s="140"/>
      <c r="C21" s="140"/>
      <c r="D21" s="140"/>
      <c r="E21" s="140"/>
      <c r="F21" s="140"/>
      <c r="G21" s="140"/>
      <c r="H21" s="140"/>
    </row>
    <row r="22" spans="1:8" ht="15" customHeight="1">
      <c r="A22" s="140"/>
      <c r="B22" s="140"/>
      <c r="C22" s="140"/>
      <c r="D22" s="140"/>
      <c r="E22" s="140"/>
      <c r="F22" s="140"/>
      <c r="G22" s="140"/>
      <c r="H22" s="140"/>
    </row>
    <row r="23" spans="1:8" ht="15" customHeight="1">
      <c r="A23" s="141"/>
      <c r="B23" s="141"/>
    </row>
    <row r="24" spans="1:8" ht="15" customHeight="1">
      <c r="A24" s="141"/>
      <c r="B24" s="141"/>
    </row>
    <row r="25" spans="1:8" ht="15" customHeight="1">
      <c r="A25" s="141"/>
      <c r="B25" s="141"/>
    </row>
    <row r="26" spans="1:8" ht="15" customHeight="1">
      <c r="A26" s="141"/>
      <c r="B26" s="141"/>
    </row>
    <row r="27" spans="1:8" ht="15" customHeight="1">
      <c r="A27" s="141"/>
      <c r="B27" s="141"/>
    </row>
    <row r="28" spans="1:8" ht="15" customHeight="1">
      <c r="A28" s="141"/>
      <c r="B28" s="141"/>
    </row>
    <row r="29" spans="1:8" ht="15" customHeight="1">
      <c r="A29" s="141"/>
      <c r="B29" s="141"/>
    </row>
    <row r="30" spans="1:8" ht="15" customHeight="1">
      <c r="A30" s="141"/>
      <c r="B30" s="141"/>
    </row>
    <row r="31" spans="1:8" ht="15" customHeight="1">
      <c r="A31" s="141"/>
      <c r="B31" s="141"/>
    </row>
    <row r="32" spans="1:8" ht="15" customHeight="1">
      <c r="A32" s="141"/>
      <c r="B32" s="141"/>
    </row>
    <row r="33" spans="1:2" ht="15" customHeight="1">
      <c r="A33" s="141"/>
      <c r="B33" s="141"/>
    </row>
    <row r="34" spans="1:2" ht="15" customHeight="1">
      <c r="A34" s="141"/>
      <c r="B34" s="141"/>
    </row>
    <row r="35" spans="1:2" ht="15" customHeight="1">
      <c r="A35" s="141"/>
      <c r="B35" s="141"/>
    </row>
    <row r="36" spans="1:2" ht="15" customHeight="1">
      <c r="A36" s="141"/>
      <c r="B36" s="141"/>
    </row>
  </sheetData>
  <mergeCells count="4">
    <mergeCell ref="C11:F11"/>
    <mergeCell ref="C12:F12"/>
    <mergeCell ref="C14:F14"/>
    <mergeCell ref="C13:F13"/>
  </mergeCells>
  <phoneticPr fontId="0" type="noConversion"/>
  <pageMargins left="0.5" right="0.5" top="0.5" bottom="0.5" header="0.5" footer="0.5"/>
  <pageSetup paperSize="9" orientation="portrait" r:id="rId1"/>
  <headerFooter alignWithMargins="0"/>
  <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K55"/>
  <sheetViews>
    <sheetView showGridLines="0" topLeftCell="A19" workbookViewId="0">
      <selection activeCell="I32" sqref="I32"/>
    </sheetView>
  </sheetViews>
  <sheetFormatPr defaultColWidth="10.33203125" defaultRowHeight="12"/>
  <cols>
    <col min="1" max="1" width="13.5546875" style="10" bestFit="1" customWidth="1"/>
    <col min="2" max="2" width="9.33203125" style="9" bestFit="1" customWidth="1"/>
    <col min="3" max="3" width="5.5546875" style="9" bestFit="1" customWidth="1"/>
    <col min="4" max="4" width="9.44140625" style="9" bestFit="1" customWidth="1"/>
    <col min="5" max="5" width="7" style="9" bestFit="1" customWidth="1"/>
    <col min="6" max="6" width="4.88671875" style="9" bestFit="1" customWidth="1"/>
    <col min="7" max="7" width="7.5546875" style="9" bestFit="1" customWidth="1"/>
    <col min="8" max="8" width="6.6640625" style="9" bestFit="1" customWidth="1"/>
    <col min="9" max="9" width="7.88671875" style="9" customWidth="1"/>
    <col min="10" max="10" width="5.109375" style="9" bestFit="1" customWidth="1"/>
    <col min="11" max="11" width="7.5546875" style="9" bestFit="1" customWidth="1"/>
    <col min="12" max="16384" width="10.33203125" style="9"/>
  </cols>
  <sheetData>
    <row r="1" spans="1:11" s="6" customFormat="1" ht="24">
      <c r="A1" s="4"/>
      <c r="B1" s="5" t="s">
        <v>49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10</v>
      </c>
      <c r="H1" s="5" t="s">
        <v>26</v>
      </c>
      <c r="I1" s="5" t="s">
        <v>27</v>
      </c>
      <c r="J1" s="5" t="s">
        <v>28</v>
      </c>
      <c r="K1" s="5" t="s">
        <v>29</v>
      </c>
    </row>
    <row r="2" spans="1:11">
      <c r="A2" s="4" t="s">
        <v>30</v>
      </c>
      <c r="B2" s="7">
        <v>2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8">
        <v>2</v>
      </c>
      <c r="I2" s="7">
        <v>2</v>
      </c>
      <c r="J2" s="7">
        <v>2</v>
      </c>
      <c r="K2" s="7">
        <v>2</v>
      </c>
    </row>
    <row r="3" spans="1:11">
      <c r="A3" s="4" t="s">
        <v>31</v>
      </c>
      <c r="B3" s="7">
        <v>4</v>
      </c>
      <c r="C3" s="7">
        <v>6</v>
      </c>
      <c r="D3" s="7">
        <v>8</v>
      </c>
      <c r="E3" s="7">
        <v>6</v>
      </c>
      <c r="F3" s="7">
        <v>8</v>
      </c>
      <c r="G3" s="7">
        <v>12</v>
      </c>
      <c r="H3" s="7">
        <v>6</v>
      </c>
      <c r="I3" s="7"/>
      <c r="J3" s="7">
        <v>15</v>
      </c>
      <c r="K3" s="7">
        <v>8</v>
      </c>
    </row>
    <row r="4" spans="1:11">
      <c r="A4" s="4" t="s">
        <v>32</v>
      </c>
      <c r="B4" s="7">
        <v>20</v>
      </c>
      <c r="C4" s="7">
        <v>20</v>
      </c>
      <c r="D4" s="7">
        <v>30</v>
      </c>
      <c r="E4" s="7">
        <v>20</v>
      </c>
      <c r="F4" s="7">
        <v>20</v>
      </c>
      <c r="G4" s="7"/>
      <c r="H4" s="7"/>
      <c r="I4" s="7">
        <v>20</v>
      </c>
      <c r="J4" s="7"/>
      <c r="K4" s="7">
        <v>30</v>
      </c>
    </row>
    <row r="5" spans="1:11">
      <c r="A5" s="4" t="s">
        <v>33</v>
      </c>
      <c r="B5" s="7">
        <v>15</v>
      </c>
      <c r="C5" s="7">
        <v>100</v>
      </c>
      <c r="D5" s="7"/>
      <c r="E5" s="7">
        <v>100</v>
      </c>
      <c r="F5" s="7">
        <v>100</v>
      </c>
      <c r="G5" s="7">
        <v>60</v>
      </c>
      <c r="H5" s="7"/>
      <c r="I5" s="7">
        <v>15</v>
      </c>
      <c r="J5" s="7">
        <v>60</v>
      </c>
      <c r="K5" s="7">
        <v>60</v>
      </c>
    </row>
    <row r="6" spans="1:11">
      <c r="A6" s="4" t="s">
        <v>34</v>
      </c>
      <c r="B6" s="7">
        <v>3</v>
      </c>
      <c r="C6" s="7">
        <v>3</v>
      </c>
      <c r="D6" s="7">
        <v>12</v>
      </c>
      <c r="E6" s="7">
        <v>3</v>
      </c>
      <c r="F6" s="7">
        <v>3</v>
      </c>
      <c r="G6" s="7">
        <v>12</v>
      </c>
      <c r="H6" s="7"/>
      <c r="I6" s="7">
        <v>3</v>
      </c>
      <c r="J6" s="7">
        <v>3</v>
      </c>
      <c r="K6" s="7">
        <v>12</v>
      </c>
    </row>
    <row r="7" spans="1:11">
      <c r="A7" s="4" t="s">
        <v>35</v>
      </c>
      <c r="B7" s="7">
        <v>10</v>
      </c>
      <c r="C7" s="7">
        <v>20</v>
      </c>
      <c r="D7" s="7"/>
      <c r="E7" s="7">
        <v>20</v>
      </c>
      <c r="F7" s="7">
        <v>30</v>
      </c>
      <c r="G7" s="7">
        <v>20</v>
      </c>
      <c r="H7" s="7">
        <v>20</v>
      </c>
      <c r="I7" s="7">
        <v>10</v>
      </c>
      <c r="J7" s="7">
        <v>20</v>
      </c>
      <c r="K7" s="7">
        <v>20</v>
      </c>
    </row>
    <row r="8" spans="1:11">
      <c r="A8" s="5" t="s">
        <v>36</v>
      </c>
      <c r="B8" s="7">
        <v>20</v>
      </c>
      <c r="C8" s="7">
        <v>28</v>
      </c>
      <c r="D8" s="7"/>
      <c r="E8" s="7">
        <v>28</v>
      </c>
      <c r="F8" s="7">
        <v>28</v>
      </c>
      <c r="G8" s="7"/>
      <c r="H8" s="7"/>
      <c r="I8" s="7">
        <v>20</v>
      </c>
      <c r="J8" s="7"/>
      <c r="K8" s="7">
        <v>28</v>
      </c>
    </row>
    <row r="9" spans="1:11">
      <c r="A9" s="10" t="s">
        <v>37</v>
      </c>
      <c r="B9" s="7">
        <v>5</v>
      </c>
      <c r="C9" s="7">
        <v>10</v>
      </c>
      <c r="D9" s="7"/>
      <c r="E9" s="7">
        <v>10</v>
      </c>
      <c r="F9" s="7">
        <v>10</v>
      </c>
      <c r="G9" s="7"/>
      <c r="H9" s="7">
        <v>10</v>
      </c>
      <c r="I9" s="7">
        <v>5</v>
      </c>
      <c r="J9" s="7">
        <v>10</v>
      </c>
      <c r="K9" s="7">
        <v>10</v>
      </c>
    </row>
    <row r="10" spans="1:11">
      <c r="A10" s="10" t="s">
        <v>12</v>
      </c>
      <c r="B10" s="7">
        <v>30</v>
      </c>
      <c r="C10" s="7">
        <v>150</v>
      </c>
      <c r="D10" s="7">
        <v>225</v>
      </c>
      <c r="E10" s="7">
        <v>75</v>
      </c>
      <c r="F10" s="7">
        <v>75</v>
      </c>
      <c r="G10" s="7">
        <v>225</v>
      </c>
      <c r="H10" s="7">
        <v>30</v>
      </c>
      <c r="I10" s="7">
        <v>30</v>
      </c>
      <c r="J10" s="7">
        <v>225</v>
      </c>
      <c r="K10" s="7">
        <v>225</v>
      </c>
    </row>
    <row r="11" spans="1:11">
      <c r="A11" s="10" t="s">
        <v>38</v>
      </c>
      <c r="B11" s="7">
        <v>20</v>
      </c>
      <c r="C11" s="7">
        <v>20</v>
      </c>
      <c r="D11" s="7"/>
      <c r="E11" s="7">
        <v>20</v>
      </c>
      <c r="F11" s="7">
        <v>30</v>
      </c>
      <c r="G11" s="7">
        <v>20</v>
      </c>
      <c r="H11" s="7">
        <v>20</v>
      </c>
      <c r="I11" s="7">
        <v>15</v>
      </c>
      <c r="J11" s="7">
        <v>20</v>
      </c>
      <c r="K11" s="7">
        <v>20</v>
      </c>
    </row>
    <row r="12" spans="1:11" ht="24">
      <c r="A12" s="5" t="s">
        <v>39</v>
      </c>
      <c r="B12" s="7"/>
      <c r="C12" s="7"/>
      <c r="D12" s="7"/>
      <c r="E12" s="7">
        <v>400</v>
      </c>
      <c r="F12" s="7"/>
      <c r="G12" s="7"/>
      <c r="H12" s="7"/>
      <c r="I12" s="7"/>
      <c r="J12" s="7"/>
      <c r="K12" s="7"/>
    </row>
    <row r="13" spans="1:11">
      <c r="A13" s="10" t="s">
        <v>40</v>
      </c>
      <c r="B13" s="7"/>
      <c r="C13" s="7"/>
      <c r="D13" s="7"/>
      <c r="E13" s="7">
        <v>600</v>
      </c>
      <c r="F13" s="7"/>
      <c r="G13" s="7"/>
      <c r="H13" s="7"/>
      <c r="I13" s="7"/>
      <c r="J13" s="7"/>
      <c r="K13" s="7"/>
    </row>
    <row r="14" spans="1:11">
      <c r="A14" s="10" t="s">
        <v>41</v>
      </c>
      <c r="B14" s="7"/>
      <c r="C14" s="7"/>
      <c r="D14" s="7"/>
      <c r="E14" s="7">
        <v>100</v>
      </c>
      <c r="F14" s="7"/>
      <c r="G14" s="7"/>
      <c r="H14" s="7"/>
      <c r="I14" s="7"/>
      <c r="J14" s="7"/>
      <c r="K14" s="7"/>
    </row>
    <row r="15" spans="1:11">
      <c r="A15" s="10" t="s">
        <v>42</v>
      </c>
      <c r="B15" s="7"/>
      <c r="C15" s="7"/>
      <c r="D15" s="7"/>
      <c r="E15" s="7">
        <v>35</v>
      </c>
      <c r="F15" s="7"/>
      <c r="G15" s="7"/>
      <c r="H15" s="7"/>
      <c r="I15" s="7"/>
      <c r="J15" s="7"/>
      <c r="K15" s="7"/>
    </row>
    <row r="16" spans="1:11">
      <c r="A16" s="10" t="s">
        <v>43</v>
      </c>
      <c r="B16" s="7"/>
      <c r="C16" s="7"/>
      <c r="D16" s="7"/>
      <c r="E16" s="7">
        <v>30</v>
      </c>
      <c r="F16" s="7"/>
      <c r="G16" s="7"/>
      <c r="H16" s="7"/>
      <c r="I16" s="7"/>
      <c r="J16" s="7"/>
      <c r="K16" s="7"/>
    </row>
    <row r="17" spans="1:11" ht="24">
      <c r="A17" s="5" t="s">
        <v>44</v>
      </c>
      <c r="B17" s="7"/>
      <c r="C17" s="7"/>
      <c r="D17" s="7"/>
      <c r="E17" s="7">
        <v>165</v>
      </c>
      <c r="F17" s="7"/>
      <c r="G17" s="7"/>
      <c r="H17" s="7"/>
      <c r="I17" s="7"/>
      <c r="J17" s="7"/>
      <c r="K17" s="7"/>
    </row>
    <row r="18" spans="1:11" ht="24">
      <c r="A18" s="5" t="s">
        <v>45</v>
      </c>
      <c r="B18" s="7"/>
      <c r="C18" s="7"/>
      <c r="D18" s="7"/>
      <c r="E18" s="7">
        <v>20</v>
      </c>
      <c r="F18" s="7">
        <v>20</v>
      </c>
      <c r="G18" s="7">
        <v>30</v>
      </c>
      <c r="H18" s="7">
        <v>20</v>
      </c>
      <c r="I18" s="7"/>
      <c r="J18" s="7">
        <v>30</v>
      </c>
      <c r="K18" s="7"/>
    </row>
    <row r="19" spans="1:11" ht="24">
      <c r="A19" s="5" t="s">
        <v>46</v>
      </c>
      <c r="B19" s="7"/>
      <c r="C19" s="7"/>
      <c r="D19" s="7"/>
      <c r="E19" s="7">
        <v>10</v>
      </c>
      <c r="F19" s="7">
        <v>10</v>
      </c>
      <c r="G19" s="7">
        <v>15</v>
      </c>
      <c r="H19" s="7">
        <v>10</v>
      </c>
      <c r="I19" s="7"/>
      <c r="J19" s="7">
        <v>15</v>
      </c>
      <c r="K19" s="7"/>
    </row>
    <row r="20" spans="1:11" s="13" customFormat="1" ht="11.4">
      <c r="A20" s="11" t="s">
        <v>47</v>
      </c>
      <c r="B20" s="12">
        <v>0.3</v>
      </c>
      <c r="C20" s="12">
        <v>0.3</v>
      </c>
      <c r="D20" s="12">
        <v>0.4</v>
      </c>
      <c r="E20" s="12">
        <v>0.25</v>
      </c>
      <c r="F20" s="12">
        <v>0.25</v>
      </c>
      <c r="G20" s="12">
        <v>0.4</v>
      </c>
      <c r="H20" s="12">
        <v>0.3</v>
      </c>
      <c r="I20" s="12">
        <v>0.3</v>
      </c>
      <c r="J20" s="12">
        <v>0.4</v>
      </c>
      <c r="K20" s="12">
        <v>0.4</v>
      </c>
    </row>
    <row r="21" spans="1:11" s="13" customFormat="1" ht="11.4">
      <c r="A21" s="14" t="s">
        <v>48</v>
      </c>
      <c r="B21" s="15">
        <v>1.25</v>
      </c>
      <c r="C21" s="15">
        <v>0.9</v>
      </c>
      <c r="D21" s="15">
        <v>1</v>
      </c>
      <c r="E21" s="15">
        <v>0.6</v>
      </c>
      <c r="F21" s="15">
        <v>0.8</v>
      </c>
      <c r="G21" s="15">
        <v>1</v>
      </c>
      <c r="H21" s="15">
        <v>2</v>
      </c>
      <c r="I21" s="15">
        <v>0.7</v>
      </c>
      <c r="J21" s="15">
        <v>1</v>
      </c>
      <c r="K21" s="15">
        <v>1</v>
      </c>
    </row>
    <row r="23" spans="1:11">
      <c r="I23" s="16"/>
      <c r="J23" s="16"/>
    </row>
    <row r="24" spans="1:11">
      <c r="A24" s="21" t="s">
        <v>68</v>
      </c>
      <c r="B24" s="26" t="s">
        <v>67</v>
      </c>
      <c r="D24" s="16"/>
      <c r="G24" s="16" t="s">
        <v>88</v>
      </c>
      <c r="I24" s="16"/>
      <c r="J24" s="16"/>
    </row>
    <row r="25" spans="1:11">
      <c r="A25" s="10" t="s">
        <v>49</v>
      </c>
      <c r="B25" s="16">
        <v>4</v>
      </c>
      <c r="C25" s="17"/>
      <c r="D25" s="16"/>
      <c r="F25" s="16"/>
      <c r="G25" s="16">
        <v>0.6</v>
      </c>
      <c r="I25" s="242" t="s">
        <v>154</v>
      </c>
      <c r="J25" s="242"/>
      <c r="K25" s="16">
        <v>1</v>
      </c>
    </row>
    <row r="26" spans="1:11">
      <c r="A26" s="10" t="s">
        <v>22</v>
      </c>
      <c r="B26" s="16">
        <v>5</v>
      </c>
      <c r="C26" s="17"/>
      <c r="D26" s="16"/>
      <c r="F26" s="16"/>
      <c r="G26" s="16">
        <v>0.65</v>
      </c>
      <c r="I26" s="16" t="s">
        <v>50</v>
      </c>
      <c r="J26" s="16" t="s">
        <v>19</v>
      </c>
      <c r="K26" s="16">
        <v>2</v>
      </c>
    </row>
    <row r="27" spans="1:11">
      <c r="A27" s="10" t="s">
        <v>23</v>
      </c>
      <c r="B27" s="16">
        <v>6</v>
      </c>
      <c r="C27" s="17"/>
      <c r="D27" s="16"/>
      <c r="F27" s="16"/>
      <c r="G27" s="16">
        <v>0.7</v>
      </c>
      <c r="I27" s="16">
        <v>50</v>
      </c>
      <c r="J27" s="16">
        <v>10</v>
      </c>
      <c r="K27" s="16">
        <v>3</v>
      </c>
    </row>
    <row r="28" spans="1:11">
      <c r="A28" s="10" t="s">
        <v>24</v>
      </c>
      <c r="B28" s="16">
        <v>7</v>
      </c>
      <c r="C28" s="17"/>
      <c r="D28" s="16"/>
      <c r="G28" s="16">
        <v>0.75</v>
      </c>
      <c r="I28" s="242" t="s">
        <v>155</v>
      </c>
      <c r="J28" s="242"/>
      <c r="K28" s="16">
        <v>4</v>
      </c>
    </row>
    <row r="29" spans="1:11">
      <c r="A29" s="10" t="s">
        <v>25</v>
      </c>
      <c r="B29" s="16">
        <v>8</v>
      </c>
      <c r="C29" s="17"/>
      <c r="D29" s="16"/>
      <c r="F29" s="16"/>
      <c r="G29" s="16">
        <v>0.8</v>
      </c>
      <c r="I29" s="16" t="s">
        <v>50</v>
      </c>
      <c r="J29" s="16" t="s">
        <v>19</v>
      </c>
      <c r="K29" s="16">
        <v>5</v>
      </c>
    </row>
    <row r="30" spans="1:11">
      <c r="A30" s="10" t="s">
        <v>10</v>
      </c>
      <c r="B30" s="16">
        <v>9</v>
      </c>
      <c r="C30" s="17"/>
      <c r="D30" s="16"/>
      <c r="F30" s="16"/>
      <c r="G30" s="16">
        <v>0.85</v>
      </c>
      <c r="I30" s="16">
        <v>140</v>
      </c>
      <c r="J30" s="16">
        <v>60</v>
      </c>
      <c r="K30" s="16">
        <v>6</v>
      </c>
    </row>
    <row r="31" spans="1:11">
      <c r="A31" s="10" t="s">
        <v>26</v>
      </c>
      <c r="B31" s="16">
        <v>10</v>
      </c>
      <c r="C31" s="17"/>
      <c r="D31" s="16"/>
      <c r="F31" s="16"/>
      <c r="G31" s="16">
        <v>0.9</v>
      </c>
      <c r="I31" s="16"/>
      <c r="J31" s="16"/>
      <c r="K31" s="16">
        <v>7</v>
      </c>
    </row>
    <row r="32" spans="1:11">
      <c r="A32" s="10" t="s">
        <v>27</v>
      </c>
      <c r="B32" s="16">
        <v>11</v>
      </c>
      <c r="C32" s="17"/>
      <c r="D32" s="16"/>
      <c r="G32" s="16">
        <v>0.95</v>
      </c>
      <c r="I32" s="16"/>
      <c r="J32" s="16"/>
      <c r="K32" s="16">
        <v>8</v>
      </c>
    </row>
    <row r="33" spans="1:11">
      <c r="A33" s="10" t="s">
        <v>28</v>
      </c>
      <c r="B33" s="16">
        <v>12</v>
      </c>
      <c r="C33" s="17"/>
      <c r="D33" s="16"/>
      <c r="G33" s="16">
        <v>1</v>
      </c>
      <c r="I33" s="16"/>
      <c r="J33" s="16"/>
      <c r="K33" s="16">
        <v>9</v>
      </c>
    </row>
    <row r="34" spans="1:11">
      <c r="A34" s="22" t="s">
        <v>29</v>
      </c>
      <c r="B34" s="24">
        <v>13</v>
      </c>
      <c r="C34" s="17"/>
      <c r="D34" s="16"/>
      <c r="I34" s="16"/>
      <c r="J34" s="16"/>
      <c r="K34" s="16">
        <v>10</v>
      </c>
    </row>
    <row r="35" spans="1:11">
      <c r="A35" s="25" t="s">
        <v>66</v>
      </c>
      <c r="B35" s="26" t="s">
        <v>67</v>
      </c>
      <c r="D35" s="10"/>
      <c r="I35" s="16"/>
      <c r="J35" s="16"/>
      <c r="K35" s="16">
        <v>11</v>
      </c>
    </row>
    <row r="36" spans="1:11">
      <c r="A36" s="21" t="str">
        <f>Main!D8</f>
        <v>Private Residence</v>
      </c>
      <c r="B36" s="27">
        <f>VLOOKUP(A36,Code,2)</f>
        <v>11</v>
      </c>
      <c r="I36" s="16"/>
      <c r="J36" s="16"/>
      <c r="K36" s="16">
        <v>12</v>
      </c>
    </row>
    <row r="37" spans="1:11">
      <c r="I37" s="16"/>
      <c r="J37" s="16"/>
      <c r="K37" s="16">
        <v>13</v>
      </c>
    </row>
    <row r="38" spans="1:11">
      <c r="H38" s="159" t="s">
        <v>118</v>
      </c>
      <c r="I38" s="16"/>
      <c r="J38" s="16"/>
      <c r="K38" s="16">
        <v>14</v>
      </c>
    </row>
    <row r="39" spans="1:11">
      <c r="A39" s="143" t="s">
        <v>92</v>
      </c>
      <c r="B39" s="135"/>
      <c r="C39" s="144">
        <f>HLOOKUP(Main!D8,Table8,20,FALSE)</f>
        <v>0.3</v>
      </c>
      <c r="D39" s="135" t="s">
        <v>93</v>
      </c>
      <c r="E39" s="135">
        <v>0.25</v>
      </c>
      <c r="H39" s="159" t="s">
        <v>119</v>
      </c>
      <c r="I39" s="16"/>
      <c r="J39" s="16"/>
      <c r="K39" s="16">
        <v>15</v>
      </c>
    </row>
    <row r="40" spans="1:11">
      <c r="A40" s="22" t="s">
        <v>91</v>
      </c>
      <c r="B40" s="136"/>
      <c r="C40" s="24">
        <f>HLOOKUP(Main!D8,Table8,21,FALSE)</f>
        <v>0.7</v>
      </c>
      <c r="D40" s="136" t="s">
        <v>94</v>
      </c>
      <c r="E40" s="136">
        <v>0.6</v>
      </c>
      <c r="I40" s="16"/>
      <c r="J40" s="16"/>
      <c r="K40" s="16">
        <v>16</v>
      </c>
    </row>
    <row r="41" spans="1:11">
      <c r="I41" s="16"/>
      <c r="J41" s="16"/>
      <c r="K41" s="16">
        <v>17</v>
      </c>
    </row>
    <row r="42" spans="1:11">
      <c r="A42" s="10" t="s">
        <v>95</v>
      </c>
      <c r="I42" s="16"/>
      <c r="J42" s="16"/>
      <c r="K42" s="16">
        <v>18</v>
      </c>
    </row>
    <row r="43" spans="1:11">
      <c r="I43" s="16"/>
      <c r="J43" s="16"/>
      <c r="K43" s="16">
        <v>19</v>
      </c>
    </row>
    <row r="44" spans="1:11">
      <c r="B44" s="16" t="s">
        <v>63</v>
      </c>
      <c r="C44" s="16" t="s">
        <v>105</v>
      </c>
      <c r="D44" s="16" t="s">
        <v>106</v>
      </c>
      <c r="E44" s="16" t="s">
        <v>57</v>
      </c>
      <c r="F44" s="16" t="s">
        <v>57</v>
      </c>
      <c r="I44" s="16"/>
      <c r="J44" s="16"/>
      <c r="K44" s="16">
        <v>20</v>
      </c>
    </row>
    <row r="45" spans="1:11">
      <c r="B45" s="16">
        <v>2.5</v>
      </c>
      <c r="C45" s="16">
        <f>B45*60</f>
        <v>150</v>
      </c>
      <c r="D45" s="16">
        <v>225</v>
      </c>
      <c r="E45" s="150">
        <f>ROUNDUP(C45/D45,2)</f>
        <v>0.67</v>
      </c>
      <c r="F45" s="150">
        <f>IF(Main!D22&lt;=150,1,0.67)</f>
        <v>1</v>
      </c>
      <c r="I45" s="16"/>
      <c r="J45" s="16"/>
      <c r="K45" s="16">
        <v>21</v>
      </c>
    </row>
    <row r="46" spans="1:11">
      <c r="B46" s="16">
        <v>4.5</v>
      </c>
      <c r="C46" s="16">
        <f>B46*60</f>
        <v>270</v>
      </c>
      <c r="D46" s="16">
        <v>225</v>
      </c>
      <c r="E46" s="150">
        <f>ROUNDUP(C46/D46,2)</f>
        <v>1.2</v>
      </c>
      <c r="F46" s="150">
        <v>1</v>
      </c>
      <c r="I46" s="16"/>
      <c r="J46" s="16"/>
      <c r="K46" s="16">
        <v>22</v>
      </c>
    </row>
    <row r="47" spans="1:11">
      <c r="B47" s="16">
        <v>6</v>
      </c>
      <c r="C47" s="16">
        <f>B47*60</f>
        <v>360</v>
      </c>
      <c r="D47" s="16">
        <v>225</v>
      </c>
      <c r="E47" s="150">
        <f>ROUNDUP(C47/D47,2)</f>
        <v>1.6</v>
      </c>
      <c r="F47" s="150">
        <f>IF(Main!D22&lt;=150,1,1.6)</f>
        <v>1</v>
      </c>
      <c r="I47" s="16"/>
      <c r="J47" s="16"/>
      <c r="K47" s="16">
        <v>23</v>
      </c>
    </row>
    <row r="48" spans="1:11">
      <c r="B48" s="16"/>
      <c r="C48" s="16"/>
      <c r="D48" s="16"/>
      <c r="E48" s="150"/>
      <c r="I48" s="16"/>
      <c r="J48" s="16"/>
      <c r="K48" s="16">
        <v>24</v>
      </c>
    </row>
    <row r="49" spans="2:11">
      <c r="I49" s="16"/>
      <c r="J49" s="16"/>
      <c r="K49" s="16">
        <v>25</v>
      </c>
    </row>
    <row r="50" spans="2:11">
      <c r="B50" s="16"/>
      <c r="C50" s="16"/>
      <c r="D50" s="16"/>
      <c r="E50" s="150"/>
      <c r="I50" s="16"/>
      <c r="J50" s="16"/>
    </row>
    <row r="51" spans="2:11">
      <c r="B51" s="16"/>
      <c r="C51" s="16"/>
      <c r="D51" s="16"/>
      <c r="E51" s="150"/>
      <c r="I51" s="16"/>
      <c r="J51" s="16"/>
    </row>
    <row r="52" spans="2:11">
      <c r="B52" s="16"/>
      <c r="C52" s="16"/>
      <c r="D52" s="16"/>
      <c r="E52" s="150"/>
      <c r="I52" s="16"/>
      <c r="J52" s="16"/>
    </row>
    <row r="53" spans="2:11">
      <c r="B53" s="16"/>
      <c r="C53" s="16"/>
      <c r="D53" s="16"/>
      <c r="E53" s="150"/>
      <c r="I53" s="16"/>
      <c r="J53" s="16"/>
    </row>
    <row r="54" spans="2:11">
      <c r="I54" s="16"/>
      <c r="J54" s="16"/>
    </row>
    <row r="55" spans="2:11">
      <c r="B55" s="16"/>
      <c r="C55" s="16"/>
      <c r="D55" s="16"/>
      <c r="E55" s="150"/>
    </row>
  </sheetData>
  <mergeCells count="2">
    <mergeCell ref="I25:J25"/>
    <mergeCell ref="I28:J28"/>
  </mergeCells>
  <phoneticPr fontId="8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Instructions</vt:lpstr>
      <vt:lpstr>Main</vt:lpstr>
      <vt:lpstr>ASHRAE Applications, Table 8</vt:lpstr>
      <vt:lpstr>Personnal Notes</vt:lpstr>
      <vt:lpstr>About Water Heater Calculator</vt:lpstr>
      <vt:lpstr>Data</vt:lpstr>
      <vt:lpstr>Actual</vt:lpstr>
      <vt:lpstr>ApartmentHouse</vt:lpstr>
      <vt:lpstr>Application</vt:lpstr>
      <vt:lpstr>Code</vt:lpstr>
      <vt:lpstr>ColumnCode</vt:lpstr>
      <vt:lpstr>DefaultDF</vt:lpstr>
      <vt:lpstr>DefaultSF</vt:lpstr>
      <vt:lpstr>Efficiency</vt:lpstr>
      <vt:lpstr>Factor</vt:lpstr>
      <vt:lpstr>Fixtures</vt:lpstr>
      <vt:lpstr>Quantity</vt:lpstr>
      <vt:lpstr>Table8</vt:lpstr>
      <vt:lpstr>Toilets</vt:lpstr>
      <vt:lpstr>Type</vt:lpstr>
    </vt:vector>
  </TitlesOfParts>
  <Company>DAR AL-HANDASAH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GEORGES EL- HADDAD</dc:creator>
  <cp:lastModifiedBy>Mohammad Omar Shehab</cp:lastModifiedBy>
  <cp:lastPrinted>2022-10-30T16:48:37Z</cp:lastPrinted>
  <dcterms:created xsi:type="dcterms:W3CDTF">2000-02-15T15:25:12Z</dcterms:created>
  <dcterms:modified xsi:type="dcterms:W3CDTF">2022-12-16T17:05:35Z</dcterms:modified>
</cp:coreProperties>
</file>