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cardopiedrahita/mofuss/assets/"/>
    </mc:Choice>
  </mc:AlternateContent>
  <xr:revisionPtr revIDLastSave="0" documentId="13_ncr:1_{CD1DA701-DAE8-774B-A13E-E55BC4F08E33}" xr6:coauthVersionLast="47" xr6:coauthVersionMax="47" xr10:uidLastSave="{00000000-0000-0000-0000-000000000000}"/>
  <bookViews>
    <workbookView xWindow="0" yWindow="760" windowWidth="34560" windowHeight="21580" xr2:uid="{56DA7CDE-40B6-D242-BD79-FCD6DA61232B}"/>
  </bookViews>
  <sheets>
    <sheet name="mfNRB outputs" sheetId="1" r:id="rId1"/>
    <sheet name="AGB tool check" sheetId="2" r:id="rId2"/>
  </sheets>
  <definedNames>
    <definedName name="_xlnm._FilterDatabase" localSheetId="0" hidden="1">'mfNRB outputs'!$A$1:$P$1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7" i="1" l="1"/>
  <c r="Q46" i="1"/>
  <c r="V45" i="1"/>
  <c r="Q45" i="1"/>
  <c r="U14" i="1"/>
  <c r="T10" i="1"/>
  <c r="U10" i="1"/>
  <c r="V11" i="1"/>
  <c r="V12" i="1"/>
  <c r="V13" i="1"/>
  <c r="V14" i="1"/>
  <c r="V15" i="1"/>
  <c r="V16" i="1"/>
  <c r="V17" i="1"/>
  <c r="V18" i="1"/>
  <c r="V19" i="1"/>
  <c r="V10" i="1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34" i="2"/>
  <c r="W28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34" i="2"/>
  <c r="M62" i="2"/>
  <c r="L62" i="2"/>
  <c r="J62" i="2"/>
  <c r="I62" i="2"/>
  <c r="G62" i="2"/>
  <c r="F62" i="2"/>
  <c r="D62" i="2"/>
  <c r="C62" i="2"/>
  <c r="M61" i="2"/>
  <c r="L61" i="2"/>
  <c r="J61" i="2"/>
  <c r="I61" i="2"/>
  <c r="G61" i="2"/>
  <c r="F61" i="2"/>
  <c r="D61" i="2"/>
  <c r="C61" i="2"/>
  <c r="M60" i="2"/>
  <c r="L60" i="2"/>
  <c r="J60" i="2"/>
  <c r="I60" i="2"/>
  <c r="G60" i="2"/>
  <c r="F60" i="2"/>
  <c r="D60" i="2"/>
  <c r="C60" i="2"/>
  <c r="AA30" i="2"/>
  <c r="Z30" i="2"/>
  <c r="W30" i="2"/>
  <c r="V30" i="2"/>
  <c r="S30" i="2"/>
  <c r="R30" i="2"/>
  <c r="AA29" i="2"/>
  <c r="Z29" i="2"/>
  <c r="W29" i="2"/>
  <c r="V29" i="2"/>
  <c r="S29" i="2"/>
  <c r="R29" i="2"/>
  <c r="AA28" i="2"/>
  <c r="AB28" i="2" s="1"/>
  <c r="Z28" i="2"/>
  <c r="X28" i="2"/>
  <c r="V28" i="2"/>
  <c r="T28" i="2"/>
  <c r="S28" i="2"/>
  <c r="R28" i="2"/>
  <c r="E30" i="2"/>
  <c r="E29" i="2"/>
  <c r="E28" i="2"/>
  <c r="Q9" i="1"/>
  <c r="AB30" i="2" l="1"/>
  <c r="T30" i="2"/>
  <c r="X30" i="2"/>
  <c r="AB29" i="2"/>
  <c r="T29" i="2"/>
  <c r="X29" i="2"/>
  <c r="U3" i="1"/>
  <c r="U2" i="1"/>
  <c r="U4" i="1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34" i="2"/>
  <c r="C44" i="2"/>
  <c r="I44" i="2"/>
  <c r="C45" i="2"/>
  <c r="I45" i="2"/>
  <c r="C46" i="2"/>
  <c r="I46" i="2"/>
  <c r="L46" i="2"/>
  <c r="C47" i="2"/>
  <c r="I47" i="2"/>
  <c r="C48" i="2"/>
  <c r="I48" i="2"/>
  <c r="M48" i="2"/>
  <c r="C49" i="2"/>
  <c r="I49" i="2"/>
  <c r="C50" i="2"/>
  <c r="I50" i="2"/>
  <c r="C51" i="2"/>
  <c r="I51" i="2"/>
  <c r="C52" i="2"/>
  <c r="I52" i="2"/>
  <c r="L52" i="2"/>
  <c r="C53" i="2"/>
  <c r="I53" i="2"/>
  <c r="C54" i="2"/>
  <c r="I54" i="2"/>
  <c r="C55" i="2"/>
  <c r="I55" i="2"/>
  <c r="C56" i="2"/>
  <c r="I56" i="2"/>
  <c r="C57" i="2"/>
  <c r="I57" i="2"/>
  <c r="C58" i="2"/>
  <c r="I58" i="2"/>
  <c r="C59" i="2"/>
  <c r="I59" i="2"/>
  <c r="AA27" i="2"/>
  <c r="Z27" i="2"/>
  <c r="W27" i="2"/>
  <c r="X27" i="2" s="1"/>
  <c r="V27" i="2"/>
  <c r="S27" i="2"/>
  <c r="L59" i="2" s="1"/>
  <c r="R27" i="2"/>
  <c r="AA26" i="2"/>
  <c r="Z26" i="2"/>
  <c r="W26" i="2"/>
  <c r="V26" i="2"/>
  <c r="S26" i="2"/>
  <c r="L58" i="2" s="1"/>
  <c r="R26" i="2"/>
  <c r="AA25" i="2"/>
  <c r="Z25" i="2"/>
  <c r="W25" i="2"/>
  <c r="V25" i="2"/>
  <c r="S25" i="2"/>
  <c r="L57" i="2" s="1"/>
  <c r="R25" i="2"/>
  <c r="T25" i="2" s="1"/>
  <c r="F57" i="2" s="1"/>
  <c r="AA24" i="2"/>
  <c r="M56" i="2" s="1"/>
  <c r="Z24" i="2"/>
  <c r="W24" i="2"/>
  <c r="V24" i="2"/>
  <c r="S24" i="2"/>
  <c r="L56" i="2" s="1"/>
  <c r="R24" i="2"/>
  <c r="AA23" i="2"/>
  <c r="M55" i="2" s="1"/>
  <c r="Z23" i="2"/>
  <c r="W23" i="2"/>
  <c r="X23" i="2" s="1"/>
  <c r="V23" i="2"/>
  <c r="S23" i="2"/>
  <c r="T23" i="2" s="1"/>
  <c r="F55" i="2" s="1"/>
  <c r="R23" i="2"/>
  <c r="AA22" i="2"/>
  <c r="Z22" i="2"/>
  <c r="W22" i="2"/>
  <c r="V22" i="2"/>
  <c r="S22" i="2"/>
  <c r="L54" i="2" s="1"/>
  <c r="R22" i="2"/>
  <c r="AA21" i="2"/>
  <c r="AB21" i="2" s="1"/>
  <c r="G53" i="2" s="1"/>
  <c r="Z21" i="2"/>
  <c r="W21" i="2"/>
  <c r="V21" i="2"/>
  <c r="S21" i="2"/>
  <c r="R21" i="2"/>
  <c r="AA20" i="2"/>
  <c r="M52" i="2" s="1"/>
  <c r="Z20" i="2"/>
  <c r="W20" i="2"/>
  <c r="V20" i="2"/>
  <c r="S20" i="2"/>
  <c r="R20" i="2"/>
  <c r="AA19" i="2"/>
  <c r="M51" i="2" s="1"/>
  <c r="Z19" i="2"/>
  <c r="W19" i="2"/>
  <c r="X19" i="2" s="1"/>
  <c r="V19" i="2"/>
  <c r="S19" i="2"/>
  <c r="R19" i="2"/>
  <c r="AA18" i="2"/>
  <c r="Z18" i="2"/>
  <c r="W18" i="2"/>
  <c r="V18" i="2"/>
  <c r="T18" i="2"/>
  <c r="F50" i="2" s="1"/>
  <c r="S18" i="2"/>
  <c r="L50" i="2" s="1"/>
  <c r="R18" i="2"/>
  <c r="AA17" i="2"/>
  <c r="Z17" i="2"/>
  <c r="W17" i="2"/>
  <c r="V17" i="2"/>
  <c r="S17" i="2"/>
  <c r="L49" i="2" s="1"/>
  <c r="R17" i="2"/>
  <c r="T17" i="2" s="1"/>
  <c r="F49" i="2" s="1"/>
  <c r="AA16" i="2"/>
  <c r="Z16" i="2"/>
  <c r="W16" i="2"/>
  <c r="V16" i="2"/>
  <c r="S16" i="2"/>
  <c r="R16" i="2"/>
  <c r="AA15" i="2"/>
  <c r="M47" i="2" s="1"/>
  <c r="Z15" i="2"/>
  <c r="W15" i="2"/>
  <c r="V15" i="2"/>
  <c r="S15" i="2"/>
  <c r="L47" i="2" s="1"/>
  <c r="R15" i="2"/>
  <c r="AA14" i="2"/>
  <c r="Z14" i="2"/>
  <c r="W14" i="2"/>
  <c r="V14" i="2"/>
  <c r="S14" i="2"/>
  <c r="R14" i="2"/>
  <c r="AA13" i="2"/>
  <c r="M45" i="2" s="1"/>
  <c r="Z13" i="2"/>
  <c r="W13" i="2"/>
  <c r="V13" i="2"/>
  <c r="S13" i="2"/>
  <c r="R13" i="2"/>
  <c r="AA12" i="2"/>
  <c r="Z12" i="2"/>
  <c r="W12" i="2"/>
  <c r="V12" i="2"/>
  <c r="S12" i="2"/>
  <c r="R12" i="2"/>
  <c r="X15" i="2" l="1"/>
  <c r="AB12" i="2"/>
  <c r="G44" i="2" s="1"/>
  <c r="T21" i="2"/>
  <c r="F53" i="2" s="1"/>
  <c r="AB27" i="2"/>
  <c r="G59" i="2" s="1"/>
  <c r="T16" i="2"/>
  <c r="F48" i="2" s="1"/>
  <c r="X26" i="2"/>
  <c r="L48" i="2"/>
  <c r="AB22" i="2"/>
  <c r="G54" i="2" s="1"/>
  <c r="X12" i="2"/>
  <c r="X16" i="2"/>
  <c r="AB17" i="2"/>
  <c r="G49" i="2" s="1"/>
  <c r="M44" i="2"/>
  <c r="T13" i="2"/>
  <c r="F45" i="2" s="1"/>
  <c r="AB19" i="2"/>
  <c r="G51" i="2" s="1"/>
  <c r="X24" i="2"/>
  <c r="AB25" i="2"/>
  <c r="G57" i="2" s="1"/>
  <c r="X17" i="2"/>
  <c r="X21" i="2"/>
  <c r="AB26" i="2"/>
  <c r="G58" i="2" s="1"/>
  <c r="AB16" i="2"/>
  <c r="G48" i="2" s="1"/>
  <c r="T26" i="2"/>
  <c r="F58" i="2" s="1"/>
  <c r="T14" i="2"/>
  <c r="F46" i="2" s="1"/>
  <c r="T19" i="2"/>
  <c r="F51" i="2" s="1"/>
  <c r="X20" i="2"/>
  <c r="T24" i="2"/>
  <c r="F56" i="2" s="1"/>
  <c r="X25" i="2"/>
  <c r="M59" i="2"/>
  <c r="AB15" i="2"/>
  <c r="G47" i="2" s="1"/>
  <c r="AB20" i="2"/>
  <c r="G52" i="2" s="1"/>
  <c r="X14" i="2"/>
  <c r="L55" i="2"/>
  <c r="L51" i="2"/>
  <c r="T12" i="2"/>
  <c r="F44" i="2" s="1"/>
  <c r="X13" i="2"/>
  <c r="AB14" i="2"/>
  <c r="G46" i="2" s="1"/>
  <c r="X18" i="2"/>
  <c r="X22" i="2"/>
  <c r="AB24" i="2"/>
  <c r="G56" i="2" s="1"/>
  <c r="M57" i="2"/>
  <c r="M53" i="2"/>
  <c r="M49" i="2"/>
  <c r="T22" i="2"/>
  <c r="F54" i="2" s="1"/>
  <c r="T27" i="2"/>
  <c r="F59" i="2" s="1"/>
  <c r="L44" i="2"/>
  <c r="L53" i="2"/>
  <c r="L45" i="2"/>
  <c r="AB13" i="2"/>
  <c r="G45" i="2" s="1"/>
  <c r="T15" i="2"/>
  <c r="F47" i="2" s="1"/>
  <c r="AB18" i="2"/>
  <c r="G50" i="2" s="1"/>
  <c r="T20" i="2"/>
  <c r="F52" i="2" s="1"/>
  <c r="AB23" i="2"/>
  <c r="G55" i="2" s="1"/>
  <c r="M58" i="2"/>
  <c r="M54" i="2"/>
  <c r="M50" i="2"/>
  <c r="M46" i="2"/>
  <c r="U19" i="1" l="1"/>
  <c r="U11" i="1"/>
  <c r="U12" i="1"/>
  <c r="U13" i="1"/>
  <c r="U15" i="1"/>
  <c r="U16" i="1"/>
  <c r="U17" i="1"/>
  <c r="U18" i="1"/>
  <c r="T9" i="1"/>
  <c r="S8" i="1"/>
  <c r="R8" i="1"/>
  <c r="S7" i="1"/>
  <c r="R7" i="1"/>
  <c r="S6" i="1"/>
  <c r="R6" i="1"/>
  <c r="S5" i="1"/>
  <c r="R5" i="1"/>
  <c r="S4" i="1"/>
  <c r="R4" i="1"/>
  <c r="S3" i="1"/>
  <c r="R3" i="1"/>
  <c r="S2" i="1"/>
  <c r="R2" i="1"/>
  <c r="T2" i="1"/>
  <c r="T6" i="1"/>
  <c r="T11" i="1"/>
  <c r="T12" i="1"/>
  <c r="T13" i="1"/>
  <c r="T15" i="1"/>
  <c r="T16" i="1"/>
  <c r="T17" i="1"/>
  <c r="T18" i="1"/>
  <c r="T19" i="1"/>
  <c r="T3" i="1"/>
  <c r="T4" i="1"/>
  <c r="T5" i="1"/>
  <c r="T7" i="1"/>
  <c r="T8" i="1"/>
  <c r="Q3" i="1"/>
  <c r="Q4" i="1"/>
  <c r="Q5" i="1"/>
  <c r="Q6" i="1"/>
  <c r="Q7" i="1"/>
  <c r="Q8" i="1"/>
  <c r="Q10" i="1"/>
  <c r="Q11" i="1"/>
  <c r="Q12" i="1"/>
  <c r="Q13" i="1"/>
  <c r="Q14" i="1"/>
  <c r="Q15" i="1"/>
  <c r="Q16" i="1"/>
  <c r="Q17" i="1"/>
  <c r="Q18" i="1"/>
  <c r="Q19" i="1"/>
  <c r="Q2" i="1"/>
  <c r="I43" i="2" l="1"/>
  <c r="I42" i="2"/>
  <c r="I41" i="2"/>
  <c r="I40" i="2"/>
  <c r="I39" i="2"/>
  <c r="I38" i="2"/>
  <c r="I37" i="2"/>
  <c r="I36" i="2"/>
  <c r="I35" i="2"/>
  <c r="I34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AA2" i="2"/>
  <c r="M34" i="2" s="1"/>
  <c r="C35" i="2"/>
  <c r="C36" i="2"/>
  <c r="C37" i="2"/>
  <c r="C38" i="2"/>
  <c r="C39" i="2"/>
  <c r="C40" i="2"/>
  <c r="C41" i="2"/>
  <c r="C42" i="2"/>
  <c r="C43" i="2"/>
  <c r="C34" i="2"/>
  <c r="E3" i="2"/>
  <c r="E4" i="2"/>
  <c r="E5" i="2"/>
  <c r="E6" i="2"/>
  <c r="E7" i="2"/>
  <c r="E8" i="2"/>
  <c r="E9" i="2"/>
  <c r="E10" i="2"/>
  <c r="E11" i="2"/>
  <c r="E2" i="2"/>
  <c r="E1" i="2" s="1"/>
  <c r="Z3" i="2"/>
  <c r="AA3" i="2"/>
  <c r="M35" i="2" s="1"/>
  <c r="Z4" i="2"/>
  <c r="AA4" i="2"/>
  <c r="M36" i="2" s="1"/>
  <c r="Z5" i="2"/>
  <c r="AA5" i="2"/>
  <c r="M37" i="2" s="1"/>
  <c r="Z6" i="2"/>
  <c r="AA6" i="2"/>
  <c r="M38" i="2" s="1"/>
  <c r="Z7" i="2"/>
  <c r="AA7" i="2"/>
  <c r="M39" i="2" s="1"/>
  <c r="Z8" i="2"/>
  <c r="AA8" i="2"/>
  <c r="M40" i="2" s="1"/>
  <c r="Z9" i="2"/>
  <c r="AA9" i="2"/>
  <c r="AB9" i="2" s="1"/>
  <c r="G41" i="2" s="1"/>
  <c r="Z10" i="2"/>
  <c r="AA10" i="2"/>
  <c r="M42" i="2" s="1"/>
  <c r="Z11" i="2"/>
  <c r="AA11" i="2"/>
  <c r="M43" i="2" s="1"/>
  <c r="Z2" i="2"/>
  <c r="AB2" i="2" s="1"/>
  <c r="G34" i="2" s="1"/>
  <c r="V3" i="2"/>
  <c r="W3" i="2"/>
  <c r="X3" i="2" s="1"/>
  <c r="V4" i="2"/>
  <c r="W4" i="2"/>
  <c r="V5" i="2"/>
  <c r="W5" i="2"/>
  <c r="V6" i="2"/>
  <c r="W6" i="2"/>
  <c r="V7" i="2"/>
  <c r="W7" i="2"/>
  <c r="X7" i="2" s="1"/>
  <c r="V8" i="2"/>
  <c r="W8" i="2"/>
  <c r="V9" i="2"/>
  <c r="W9" i="2"/>
  <c r="V10" i="2"/>
  <c r="W10" i="2"/>
  <c r="X10" i="2" s="1"/>
  <c r="V11" i="2"/>
  <c r="W11" i="2"/>
  <c r="X11" i="2" s="1"/>
  <c r="W2" i="2"/>
  <c r="V2" i="2"/>
  <c r="S4" i="2"/>
  <c r="L36" i="2" s="1"/>
  <c r="S3" i="2"/>
  <c r="L35" i="2" s="1"/>
  <c r="S5" i="2"/>
  <c r="L37" i="2" s="1"/>
  <c r="S6" i="2"/>
  <c r="L38" i="2" s="1"/>
  <c r="S7" i="2"/>
  <c r="L39" i="2" s="1"/>
  <c r="S8" i="2"/>
  <c r="L40" i="2" s="1"/>
  <c r="S9" i="2"/>
  <c r="L41" i="2" s="1"/>
  <c r="S10" i="2"/>
  <c r="L42" i="2" s="1"/>
  <c r="S11" i="2"/>
  <c r="L43" i="2" s="1"/>
  <c r="S2" i="2"/>
  <c r="L34" i="2" s="1"/>
  <c r="R3" i="2"/>
  <c r="R4" i="2"/>
  <c r="R5" i="2"/>
  <c r="R6" i="2"/>
  <c r="R7" i="2"/>
  <c r="R8" i="2"/>
  <c r="R9" i="2"/>
  <c r="R10" i="2"/>
  <c r="R11" i="2"/>
  <c r="R2" i="2"/>
  <c r="X6" i="2" l="1"/>
  <c r="AB7" i="2"/>
  <c r="G39" i="2" s="1"/>
  <c r="AB10" i="2"/>
  <c r="G42" i="2" s="1"/>
  <c r="M41" i="2"/>
  <c r="X9" i="2"/>
  <c r="T9" i="2"/>
  <c r="F41" i="2" s="1"/>
  <c r="T8" i="2"/>
  <c r="F40" i="2" s="1"/>
  <c r="AB3" i="2"/>
  <c r="G35" i="2" s="1"/>
  <c r="T6" i="2"/>
  <c r="F38" i="2" s="1"/>
  <c r="T5" i="2"/>
  <c r="F37" i="2" s="1"/>
  <c r="X5" i="2"/>
  <c r="AB4" i="2"/>
  <c r="G36" i="2" s="1"/>
  <c r="X2" i="2"/>
  <c r="X8" i="2"/>
  <c r="X4" i="2"/>
  <c r="AB6" i="2"/>
  <c r="G38" i="2" s="1"/>
  <c r="T3" i="2"/>
  <c r="F35" i="2" s="1"/>
  <c r="T4" i="2"/>
  <c r="F36" i="2" s="1"/>
  <c r="AB8" i="2"/>
  <c r="G40" i="2" s="1"/>
  <c r="AB5" i="2"/>
  <c r="G37" i="2" s="1"/>
  <c r="T2" i="2"/>
  <c r="F34" i="2" s="1"/>
  <c r="T11" i="2"/>
  <c r="F43" i="2" s="1"/>
  <c r="T10" i="2"/>
  <c r="F42" i="2" s="1"/>
  <c r="T7" i="2"/>
  <c r="F39" i="2" s="1"/>
  <c r="AB11" i="2"/>
  <c r="G43" i="2" s="1"/>
  <c r="G2" i="1"/>
  <c r="G8" i="1" l="1"/>
  <c r="G9" i="1"/>
  <c r="G10" i="1"/>
  <c r="G11" i="1"/>
  <c r="G12" i="1"/>
  <c r="G3" i="1"/>
  <c r="G4" i="1"/>
  <c r="G5" i="1"/>
  <c r="G6" i="1"/>
  <c r="F7" i="1"/>
  <c r="G7" i="1" s="1"/>
</calcChain>
</file>

<file path=xl/sharedStrings.xml><?xml version="1.0" encoding="utf-8"?>
<sst xmlns="http://schemas.openxmlformats.org/spreadsheetml/2006/main" count="332" uniqueCount="70">
  <si>
    <t>tanzania</t>
  </si>
  <si>
    <t>adm0</t>
  </si>
  <si>
    <t>country</t>
  </si>
  <si>
    <t>adm_level</t>
  </si>
  <si>
    <t>demand_value</t>
  </si>
  <si>
    <t>marginal_ratio</t>
  </si>
  <si>
    <t>NRB_2020_2030_1MC</t>
  </si>
  <si>
    <t>Harv_2020_2030_1MC</t>
  </si>
  <si>
    <t>Country</t>
  </si>
  <si>
    <t>Start.Year</t>
  </si>
  <si>
    <t>End.Year</t>
  </si>
  <si>
    <t>Demand.Mg.period</t>
  </si>
  <si>
    <t>AGB.losses.Mg.period</t>
  </si>
  <si>
    <t>fNRB....</t>
  </si>
  <si>
    <t>HND</t>
  </si>
  <si>
    <t>GTM</t>
  </si>
  <si>
    <t>SLV</t>
  </si>
  <si>
    <t>NIC</t>
  </si>
  <si>
    <t>CRI</t>
  </si>
  <si>
    <t>HTI</t>
  </si>
  <si>
    <t>DOM</t>
  </si>
  <si>
    <t>COL</t>
  </si>
  <si>
    <t>ECU</t>
  </si>
  <si>
    <t>PER</t>
  </si>
  <si>
    <t>2017-2020</t>
  </si>
  <si>
    <t>Delta H</t>
  </si>
  <si>
    <t>Delta AGB</t>
  </si>
  <si>
    <t>2017-2022</t>
  </si>
  <si>
    <t>fNRB</t>
  </si>
  <si>
    <t>2020-2022</t>
  </si>
  <si>
    <t>2010-2017</t>
  </si>
  <si>
    <t>SEN</t>
  </si>
  <si>
    <t>GMB</t>
  </si>
  <si>
    <t>GNB</t>
  </si>
  <si>
    <t>GIN</t>
  </si>
  <si>
    <t>SLE</t>
  </si>
  <si>
    <t>LBR</t>
  </si>
  <si>
    <t>CIV</t>
  </si>
  <si>
    <t>MRT</t>
  </si>
  <si>
    <t>MLI</t>
  </si>
  <si>
    <t>BFA</t>
  </si>
  <si>
    <t>GHA</t>
  </si>
  <si>
    <t>TGO</t>
  </si>
  <si>
    <t>BEN</t>
  </si>
  <si>
    <t>NER</t>
  </si>
  <si>
    <t>NGA</t>
  </si>
  <si>
    <t>CMR</t>
  </si>
  <si>
    <t>LAC</t>
  </si>
  <si>
    <t>SSA</t>
  </si>
  <si>
    <t>fRNB over time</t>
  </si>
  <si>
    <t>AGB loss over time</t>
  </si>
  <si>
    <t>Malawi</t>
  </si>
  <si>
    <t>Adm0</t>
  </si>
  <si>
    <t>Tanzania</t>
  </si>
  <si>
    <t>mrg</t>
  </si>
  <si>
    <t>delta NRB</t>
  </si>
  <si>
    <t>delta H</t>
  </si>
  <si>
    <t>2010-2020</t>
  </si>
  <si>
    <t>West Africa</t>
  </si>
  <si>
    <t>2010-2022</t>
  </si>
  <si>
    <t>UGA</t>
  </si>
  <si>
    <t>KEN</t>
  </si>
  <si>
    <t>TZA</t>
  </si>
  <si>
    <t>East Africa</t>
  </si>
  <si>
    <t>NRB/Harvest % (fnrb check)</t>
  </si>
  <si>
    <t>Demand change</t>
  </si>
  <si>
    <t>NRB</t>
  </si>
  <si>
    <t>Harvest</t>
  </si>
  <si>
    <t>fnrb</t>
  </si>
  <si>
    <t>marginal_fnrb ((nrb1-nrb2)/(harvest1-harvest2))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</si>
</sst>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1"/>
      <name val="Helvetica"/>
      <family val="2"/>
    </font>
    <font>
      <sz val="12"/>
      <color rgb="FF000000"/>
      <name val="Aptos Narrow"/>
      <family val="2"/>
      <scheme val="minor"/>
    </font>
    <font>
      <sz val="10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9" fontId="0" fillId="0" borderId="0" xfId="1" applyFont="1"/>
    <xf numFmtId="3" fontId="0" fillId="0" borderId="0" xfId="0" applyNumberFormat="1"/>
    <xf numFmtId="9" fontId="0" fillId="0" borderId="0" xfId="0" applyNumberFormat="1"/>
    <xf numFmtId="0" fontId="3" fillId="0" borderId="0" xfId="0" applyFont="1"/>
    <xf numFmtId="164" fontId="0" fillId="0" borderId="0" xfId="1" applyNumberFormat="1" applyFont="1"/>
    <xf numFmtId="0" fontId="0" fillId="2" borderId="0" xfId="0" applyFill="1"/>
    <xf numFmtId="164" fontId="0" fillId="2" borderId="0" xfId="1" applyNumberFormat="1" applyFont="1" applyFill="1"/>
    <xf numFmtId="9" fontId="0" fillId="2" borderId="0" xfId="1" applyFont="1" applyFill="1"/>
    <xf numFmtId="0" fontId="0" fillId="0" borderId="0" xfId="0" quotePrefix="1"/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'mfNRB outputs'!$O$2:$O$5</c:f>
              <c:numCache>
                <c:formatCode>General</c:formatCode>
                <c:ptCount val="4"/>
                <c:pt idx="0">
                  <c:v>122908082</c:v>
                </c:pt>
                <c:pt idx="1">
                  <c:v>136301692</c:v>
                </c:pt>
                <c:pt idx="2">
                  <c:v>147788730</c:v>
                </c:pt>
                <c:pt idx="3">
                  <c:v>152405182</c:v>
                </c:pt>
              </c:numCache>
            </c:numRef>
          </c:xVal>
          <c:yVal>
            <c:numRef>
              <c:f>'mfNRB outputs'!$N$2:$N$5</c:f>
              <c:numCache>
                <c:formatCode>General</c:formatCode>
                <c:ptCount val="4"/>
                <c:pt idx="0">
                  <c:v>88624930</c:v>
                </c:pt>
                <c:pt idx="1">
                  <c:v>96099660</c:v>
                </c:pt>
                <c:pt idx="2">
                  <c:v>100904875</c:v>
                </c:pt>
                <c:pt idx="3">
                  <c:v>98704825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9A-504B-8AB5-B97DAEEF4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581263"/>
        <c:axId val="1765140687"/>
      </c:scatterChart>
      <c:valAx>
        <c:axId val="194758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140687"/>
        <c:crosses val="autoZero"/>
        <c:crossBetween val="midCat"/>
      </c:valAx>
      <c:valAx>
        <c:axId val="176514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81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6471643543509"/>
          <c:y val="5.8687471932037195E-2"/>
          <c:w val="0.7524461395450569"/>
          <c:h val="0.8142150590551181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5680961098323118E-2"/>
                  <c:y val="0.4947058613667998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5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/>
                      <a:t>NRB(H) ≈ 0.65H - 3E+07</a:t>
                    </a:r>
                    <a:br>
                      <a:rPr lang="en-US" sz="1050" baseline="0"/>
                    </a:br>
                    <a:r>
                      <a:rPr lang="en-US" sz="1050" baseline="0"/>
                      <a:t>R² = 0.99</a:t>
                    </a:r>
                    <a:endParaRPr lang="en-US" sz="105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'mfNRB outputs'!$O$9:$O$19</c:f>
              <c:numCache>
                <c:formatCode>General</c:formatCode>
                <c:ptCount val="11"/>
                <c:pt idx="0">
                  <c:v>279848812</c:v>
                </c:pt>
                <c:pt idx="1">
                  <c:v>414525150</c:v>
                </c:pt>
                <c:pt idx="2">
                  <c:v>466650762</c:v>
                </c:pt>
                <c:pt idx="3">
                  <c:v>492269056</c:v>
                </c:pt>
                <c:pt idx="4">
                  <c:v>517781855</c:v>
                </c:pt>
                <c:pt idx="5">
                  <c:v>542716642</c:v>
                </c:pt>
                <c:pt idx="6">
                  <c:v>566967238</c:v>
                </c:pt>
                <c:pt idx="7">
                  <c:v>590227464</c:v>
                </c:pt>
                <c:pt idx="8">
                  <c:v>612417174</c:v>
                </c:pt>
                <c:pt idx="9">
                  <c:v>656112561</c:v>
                </c:pt>
                <c:pt idx="10">
                  <c:v>745506924</c:v>
                </c:pt>
              </c:numCache>
            </c:numRef>
          </c:xVal>
          <c:yVal>
            <c:numRef>
              <c:f>'mfNRB outputs'!$N$9:$N$19</c:f>
              <c:numCache>
                <c:formatCode>General</c:formatCode>
                <c:ptCount val="11"/>
                <c:pt idx="0">
                  <c:v>158813710</c:v>
                </c:pt>
                <c:pt idx="1">
                  <c:v>243145878</c:v>
                </c:pt>
                <c:pt idx="2">
                  <c:v>276858540</c:v>
                </c:pt>
                <c:pt idx="3">
                  <c:v>293668612</c:v>
                </c:pt>
                <c:pt idx="4">
                  <c:v>310671481</c:v>
                </c:pt>
                <c:pt idx="5">
                  <c:v>327417958</c:v>
                </c:pt>
                <c:pt idx="6">
                  <c:v>343852913</c:v>
                </c:pt>
                <c:pt idx="7">
                  <c:v>359674650</c:v>
                </c:pt>
                <c:pt idx="8">
                  <c:v>374710450</c:v>
                </c:pt>
                <c:pt idx="9">
                  <c:v>404340696</c:v>
                </c:pt>
                <c:pt idx="10">
                  <c:v>458697223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AE-C34B-96A4-ABB8B0543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581263"/>
        <c:axId val="1765140687"/>
      </c:scatterChart>
      <c:valAx>
        <c:axId val="194758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140687"/>
        <c:crosses val="autoZero"/>
        <c:crossBetween val="midCat"/>
        <c:majorUnit val="100000000"/>
        <c:dispUnits>
          <c:builtInUnit val="millions"/>
          <c:dispUnitsLbl>
            <c:layout>
              <c:manualLayout>
                <c:xMode val="edge"/>
                <c:yMode val="edge"/>
                <c:x val="0.24857731527285201"/>
                <c:y val="0.94734722490721868"/>
              </c:manualLayout>
            </c:layout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Woodfuel harvest 2020-2030</a:t>
                  </a:r>
                  <a:r>
                    <a:rPr lang="en-US" baseline="0"/>
                    <a:t> (</a:t>
                  </a:r>
                  <a:r>
                    <a:rPr lang="en-US"/>
                    <a:t>Mtons)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765140687"/>
        <c:scaling>
          <c:orientation val="minMax"/>
          <c:max val="5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81263"/>
        <c:crosses val="autoZero"/>
        <c:crossBetween val="midCat"/>
        <c:majorUnit val="100000000"/>
        <c:dispUnits>
          <c:builtInUnit val="millions"/>
          <c:dispUnitsLbl>
            <c:layout>
              <c:manualLayout>
                <c:xMode val="edge"/>
                <c:yMode val="edge"/>
                <c:x val="0"/>
                <c:y val="0.24338931555776053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AGB losses  2020-2030 (Mtons)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27603581017549"/>
          <c:y val="4.8232668871417236E-2"/>
          <c:w val="0.74079728183034299"/>
          <c:h val="0.81421509818750182"/>
        </c:manualLayout>
      </c:layout>
      <c:scatterChart>
        <c:scatterStyle val="smoothMarker"/>
        <c:varyColors val="0"/>
        <c:ser>
          <c:idx val="1"/>
          <c:order val="0"/>
          <c:tx>
            <c:v>mfNRB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'mfNRB outputs'!$O$10:$O$18</c:f>
              <c:numCache>
                <c:formatCode>General</c:formatCode>
                <c:ptCount val="9"/>
                <c:pt idx="0">
                  <c:v>414525150</c:v>
                </c:pt>
                <c:pt idx="1">
                  <c:v>466650762</c:v>
                </c:pt>
                <c:pt idx="2">
                  <c:v>492269056</c:v>
                </c:pt>
                <c:pt idx="3">
                  <c:v>517781855</c:v>
                </c:pt>
                <c:pt idx="4">
                  <c:v>542716642</c:v>
                </c:pt>
                <c:pt idx="5">
                  <c:v>566967238</c:v>
                </c:pt>
                <c:pt idx="6">
                  <c:v>590227464</c:v>
                </c:pt>
                <c:pt idx="7">
                  <c:v>612417174</c:v>
                </c:pt>
                <c:pt idx="8">
                  <c:v>656112561</c:v>
                </c:pt>
              </c:numCache>
            </c:numRef>
          </c:xVal>
          <c:yVal>
            <c:numRef>
              <c:f>'mfNRB outputs'!$U$10:$U$18</c:f>
              <c:numCache>
                <c:formatCode>0%</c:formatCode>
                <c:ptCount val="9"/>
                <c:pt idx="0">
                  <c:v>0.62618399974611727</c:v>
                </c:pt>
                <c:pt idx="1">
                  <c:v>0.64675810425017166</c:v>
                </c:pt>
                <c:pt idx="2">
                  <c:v>0.65617452902991902</c:v>
                </c:pt>
                <c:pt idx="3">
                  <c:v>0.66644467351465431</c:v>
                </c:pt>
                <c:pt idx="4">
                  <c:v>0.67161099070146457</c:v>
                </c:pt>
                <c:pt idx="5">
                  <c:v>0.67771344671281486</c:v>
                </c:pt>
                <c:pt idx="6">
                  <c:v>0.68020564374567982</c:v>
                </c:pt>
                <c:pt idx="7">
                  <c:v>0.67760236614178371</c:v>
                </c:pt>
                <c:pt idx="8">
                  <c:v>0.67810924755054802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86-014F-95C2-0C078F3266CD}"/>
            </c:ext>
          </c:extLst>
        </c:ser>
        <c:ser>
          <c:idx val="0"/>
          <c:order val="1"/>
          <c:tx>
            <c:v>fNRB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'mfNRB outputs'!$O$10:$O$18</c:f>
              <c:numCache>
                <c:formatCode>General</c:formatCode>
                <c:ptCount val="9"/>
                <c:pt idx="0">
                  <c:v>414525150</c:v>
                </c:pt>
                <c:pt idx="1">
                  <c:v>466650762</c:v>
                </c:pt>
                <c:pt idx="2">
                  <c:v>492269056</c:v>
                </c:pt>
                <c:pt idx="3">
                  <c:v>517781855</c:v>
                </c:pt>
                <c:pt idx="4">
                  <c:v>542716642</c:v>
                </c:pt>
                <c:pt idx="5">
                  <c:v>566967238</c:v>
                </c:pt>
                <c:pt idx="6">
                  <c:v>590227464</c:v>
                </c:pt>
                <c:pt idx="7">
                  <c:v>612417174</c:v>
                </c:pt>
                <c:pt idx="8">
                  <c:v>656112561</c:v>
                </c:pt>
              </c:numCache>
            </c:numRef>
          </c:xVal>
          <c:yVal>
            <c:numRef>
              <c:f>'mfNRB outputs'!$Q$10:$Q$18</c:f>
              <c:numCache>
                <c:formatCode>0.0%</c:formatCode>
                <c:ptCount val="9"/>
                <c:pt idx="0">
                  <c:v>0.5865648393107149</c:v>
                </c:pt>
                <c:pt idx="1">
                  <c:v>0.59328852012032074</c:v>
                </c:pt>
                <c:pt idx="2">
                  <c:v>0.59656118624689669</c:v>
                </c:pt>
                <c:pt idx="3">
                  <c:v>0.60000457335454527</c:v>
                </c:pt>
                <c:pt idx="4">
                  <c:v>0.60329448677566078</c:v>
                </c:pt>
                <c:pt idx="5">
                  <c:v>0.60647757040240124</c:v>
                </c:pt>
                <c:pt idx="6">
                  <c:v>0.60938311403279599</c:v>
                </c:pt>
                <c:pt idx="7">
                  <c:v>0.61185490203120918</c:v>
                </c:pt>
                <c:pt idx="8">
                  <c:v>0.61626726881090754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86-014F-95C2-0C078F326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581263"/>
        <c:axId val="1765140687"/>
      </c:scatterChart>
      <c:valAx>
        <c:axId val="1947581263"/>
        <c:scaling>
          <c:orientation val="minMax"/>
          <c:min val="3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140687"/>
        <c:crosses val="autoZero"/>
        <c:crossBetween val="midCat"/>
        <c:majorUnit val="100000000"/>
        <c:dispUnits>
          <c:builtInUnit val="millions"/>
          <c:dispUnitsLbl>
            <c:layout>
              <c:manualLayout>
                <c:xMode val="edge"/>
                <c:yMode val="edge"/>
                <c:x val="0.24857731527285201"/>
                <c:y val="0.94734722490721868"/>
              </c:manualLayout>
            </c:layout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Woodfuel harvest 2020-2030</a:t>
                  </a:r>
                  <a:r>
                    <a:rPr lang="en-US" baseline="0"/>
                    <a:t> (</a:t>
                  </a:r>
                  <a:r>
                    <a:rPr lang="en-US"/>
                    <a:t>Mtons)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765140687"/>
        <c:scaling>
          <c:orientation val="minMax"/>
          <c:min val="0.5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fNRB and mfNRB (%)</a:t>
                </a:r>
              </a:p>
            </c:rich>
          </c:tx>
          <c:layout>
            <c:manualLayout>
              <c:xMode val="edge"/>
              <c:yMode val="edge"/>
              <c:x val="0"/>
              <c:y val="0.335484483509921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8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031852552990104"/>
          <c:y val="0.24951951731109701"/>
          <c:w val="0.19162740489433885"/>
          <c:h val="0.204741055228891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'AGB tool check'!$C$33</c:f>
              <c:strCache>
                <c:ptCount val="1"/>
                <c:pt idx="0">
                  <c:v>2010-2017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'AGB tool check'!$A$68:$A$70</c:f>
              <c:strCache>
                <c:ptCount val="3"/>
                <c:pt idx="0">
                  <c:v>UGA</c:v>
                </c:pt>
                <c:pt idx="1">
                  <c:v>KEN</c:v>
                </c:pt>
                <c:pt idx="2">
                  <c:v>TZA</c:v>
                </c:pt>
              </c:strCache>
            </c:strRef>
          </c:cat>
          <c:val>
            <c:numRef>
              <c:f>'AGB tool check'!$C$68:$C$70</c:f>
              <c:numCache>
                <c:formatCode>0%</c:formatCode>
                <c:ptCount val="3"/>
                <c:pt idx="0">
                  <c:v>0.25</c:v>
                </c:pt>
                <c:pt idx="1">
                  <c:v>0.85</c:v>
                </c:pt>
                <c:pt idx="2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9-2048-8F25-0903D47BF63C}"/>
            </c:ext>
          </c:extLst>
        </c:ser>
        <c:ser>
          <c:idx val="1"/>
          <c:order val="1"/>
          <c:tx>
            <c:strRef>
              <c:f>'AGB tool check'!$D$33</c:f>
              <c:strCache>
                <c:ptCount val="1"/>
                <c:pt idx="0">
                  <c:v>2010-2020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'AGB tool check'!$A$68:$A$70</c:f>
              <c:strCache>
                <c:ptCount val="3"/>
                <c:pt idx="0">
                  <c:v>UGA</c:v>
                </c:pt>
                <c:pt idx="1">
                  <c:v>KEN</c:v>
                </c:pt>
                <c:pt idx="2">
                  <c:v>TZA</c:v>
                </c:pt>
              </c:strCache>
            </c:strRef>
          </c:cat>
          <c:val>
            <c:numRef>
              <c:f>'AGB tool check'!$D$68:$D$70</c:f>
              <c:numCache>
                <c:formatCode>0%</c:formatCode>
                <c:ptCount val="3"/>
                <c:pt idx="0">
                  <c:v>0.06</c:v>
                </c:pt>
                <c:pt idx="1">
                  <c:v>0.28999999999999998</c:v>
                </c:pt>
                <c:pt idx="2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8-D848-8DDD-B70D2C3CAAEC}"/>
            </c:ext>
          </c:extLst>
        </c:ser>
        <c:ser>
          <c:idx val="2"/>
          <c:order val="2"/>
          <c:tx>
            <c:strRef>
              <c:f>'AGB tool check'!$E$33</c:f>
              <c:strCache>
                <c:ptCount val="1"/>
                <c:pt idx="0">
                  <c:v>2010-2022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'AGB tool check'!$A$68:$A$70</c:f>
              <c:strCache>
                <c:ptCount val="3"/>
                <c:pt idx="0">
                  <c:v>UGA</c:v>
                </c:pt>
                <c:pt idx="1">
                  <c:v>KEN</c:v>
                </c:pt>
                <c:pt idx="2">
                  <c:v>TZA</c:v>
                </c:pt>
              </c:strCache>
            </c:strRef>
          </c:cat>
          <c:val>
            <c:numRef>
              <c:f>'AGB tool check'!$E$68:$E$70</c:f>
              <c:numCache>
                <c:formatCode>0%</c:formatCode>
                <c:ptCount val="3"/>
                <c:pt idx="0">
                  <c:v>0.1</c:v>
                </c:pt>
                <c:pt idx="1">
                  <c:v>0.45</c:v>
                </c:pt>
                <c:pt idx="2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8-D848-8DDD-B70D2C3CA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8804592"/>
        <c:axId val="439754847"/>
      </c:barChart>
      <c:catAx>
        <c:axId val="126880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54847"/>
        <c:crosses val="autoZero"/>
        <c:auto val="1"/>
        <c:lblAlgn val="ctr"/>
        <c:lblOffset val="100"/>
        <c:noMultiLvlLbl val="0"/>
      </c:catAx>
      <c:valAx>
        <c:axId val="43975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80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'AGB tool check'!$I$33</c:f>
              <c:strCache>
                <c:ptCount val="1"/>
                <c:pt idx="0">
                  <c:v>2010-2017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'AGB tool check'!$A$44:$A$53</c:f>
              <c:strCache>
                <c:ptCount val="10"/>
                <c:pt idx="0">
                  <c:v>SEN</c:v>
                </c:pt>
                <c:pt idx="1">
                  <c:v>GMB</c:v>
                </c:pt>
                <c:pt idx="2">
                  <c:v>GNB</c:v>
                </c:pt>
                <c:pt idx="3">
                  <c:v>GIN</c:v>
                </c:pt>
                <c:pt idx="4">
                  <c:v>SLE</c:v>
                </c:pt>
                <c:pt idx="5">
                  <c:v>LBR</c:v>
                </c:pt>
                <c:pt idx="6">
                  <c:v>CIV</c:v>
                </c:pt>
                <c:pt idx="7">
                  <c:v>MRT</c:v>
                </c:pt>
                <c:pt idx="8">
                  <c:v>MLI</c:v>
                </c:pt>
                <c:pt idx="9">
                  <c:v>BFA</c:v>
                </c:pt>
              </c:strCache>
            </c:strRef>
          </c:cat>
          <c:val>
            <c:numRef>
              <c:f>'AGB tool check'!$I$44:$I$53</c:f>
              <c:numCache>
                <c:formatCode>#,##0</c:formatCode>
                <c:ptCount val="10"/>
                <c:pt idx="0">
                  <c:v>25319465</c:v>
                </c:pt>
                <c:pt idx="1">
                  <c:v>1439318</c:v>
                </c:pt>
                <c:pt idx="2">
                  <c:v>6653381</c:v>
                </c:pt>
                <c:pt idx="3">
                  <c:v>32509839</c:v>
                </c:pt>
                <c:pt idx="4">
                  <c:v>24889484</c:v>
                </c:pt>
                <c:pt idx="5">
                  <c:v>16651968</c:v>
                </c:pt>
                <c:pt idx="6">
                  <c:v>149060100</c:v>
                </c:pt>
                <c:pt idx="7">
                  <c:v>39798318</c:v>
                </c:pt>
                <c:pt idx="8">
                  <c:v>53676986</c:v>
                </c:pt>
                <c:pt idx="9">
                  <c:v>35418901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2F-C74E-89AC-FA32116B344C}"/>
            </c:ext>
          </c:extLst>
        </c:ser>
        <c:ser>
          <c:idx val="1"/>
          <c:order val="1"/>
          <c:tx>
            <c:strRef>
              <c:f>'AGB tool check'!$L$33</c:f>
              <c:strCache>
                <c:ptCount val="1"/>
                <c:pt idx="0">
                  <c:v>2017-2020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'AGB tool check'!$A$44:$A$53</c:f>
              <c:strCache>
                <c:ptCount val="10"/>
                <c:pt idx="0">
                  <c:v>SEN</c:v>
                </c:pt>
                <c:pt idx="1">
                  <c:v>GMB</c:v>
                </c:pt>
                <c:pt idx="2">
                  <c:v>GNB</c:v>
                </c:pt>
                <c:pt idx="3">
                  <c:v>GIN</c:v>
                </c:pt>
                <c:pt idx="4">
                  <c:v>SLE</c:v>
                </c:pt>
                <c:pt idx="5">
                  <c:v>LBR</c:v>
                </c:pt>
                <c:pt idx="6">
                  <c:v>CIV</c:v>
                </c:pt>
                <c:pt idx="7">
                  <c:v>MRT</c:v>
                </c:pt>
                <c:pt idx="8">
                  <c:v>MLI</c:v>
                </c:pt>
                <c:pt idx="9">
                  <c:v>BFA</c:v>
                </c:pt>
              </c:strCache>
            </c:strRef>
          </c:cat>
          <c:val>
            <c:numRef>
              <c:f>'AGB tool check'!$L$44:$L$53</c:f>
              <c:numCache>
                <c:formatCode>#,##0</c:formatCode>
                <c:ptCount val="10"/>
                <c:pt idx="0">
                  <c:v>4233075</c:v>
                </c:pt>
                <c:pt idx="1">
                  <c:v>404725</c:v>
                </c:pt>
                <c:pt idx="2">
                  <c:v>4147833</c:v>
                </c:pt>
                <c:pt idx="3">
                  <c:v>23400381</c:v>
                </c:pt>
                <c:pt idx="4">
                  <c:v>15980601</c:v>
                </c:pt>
                <c:pt idx="5">
                  <c:v>6456174</c:v>
                </c:pt>
                <c:pt idx="6">
                  <c:v>11812689</c:v>
                </c:pt>
                <c:pt idx="7">
                  <c:v>-1255763</c:v>
                </c:pt>
                <c:pt idx="8">
                  <c:v>12473594</c:v>
                </c:pt>
                <c:pt idx="9">
                  <c:v>6857459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2F-C74E-89AC-FA32116B344C}"/>
            </c:ext>
          </c:extLst>
        </c:ser>
        <c:ser>
          <c:idx val="2"/>
          <c:order val="2"/>
          <c:tx>
            <c:strRef>
              <c:f>'AGB tool check'!$M$33</c:f>
              <c:strCache>
                <c:ptCount val="1"/>
                <c:pt idx="0">
                  <c:v>2020-2022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'AGB tool check'!$A$44:$A$53</c:f>
              <c:strCache>
                <c:ptCount val="10"/>
                <c:pt idx="0">
                  <c:v>SEN</c:v>
                </c:pt>
                <c:pt idx="1">
                  <c:v>GMB</c:v>
                </c:pt>
                <c:pt idx="2">
                  <c:v>GNB</c:v>
                </c:pt>
                <c:pt idx="3">
                  <c:v>GIN</c:v>
                </c:pt>
                <c:pt idx="4">
                  <c:v>SLE</c:v>
                </c:pt>
                <c:pt idx="5">
                  <c:v>LBR</c:v>
                </c:pt>
                <c:pt idx="6">
                  <c:v>CIV</c:v>
                </c:pt>
                <c:pt idx="7">
                  <c:v>MRT</c:v>
                </c:pt>
                <c:pt idx="8">
                  <c:v>MLI</c:v>
                </c:pt>
                <c:pt idx="9">
                  <c:v>BFA</c:v>
                </c:pt>
              </c:strCache>
            </c:strRef>
          </c:cat>
          <c:val>
            <c:numRef>
              <c:f>'AGB tool check'!$M$44:$M$53</c:f>
              <c:numCache>
                <c:formatCode>#,##0</c:formatCode>
                <c:ptCount val="10"/>
                <c:pt idx="0">
                  <c:v>-11043711</c:v>
                </c:pt>
                <c:pt idx="1">
                  <c:v>-890942</c:v>
                </c:pt>
                <c:pt idx="2">
                  <c:v>-5829393</c:v>
                </c:pt>
                <c:pt idx="3">
                  <c:v>-18272963</c:v>
                </c:pt>
                <c:pt idx="4">
                  <c:v>-12423954</c:v>
                </c:pt>
                <c:pt idx="5">
                  <c:v>243944</c:v>
                </c:pt>
                <c:pt idx="6">
                  <c:v>-13824146</c:v>
                </c:pt>
                <c:pt idx="7">
                  <c:v>284502</c:v>
                </c:pt>
                <c:pt idx="8">
                  <c:v>-4415866</c:v>
                </c:pt>
                <c:pt idx="9">
                  <c:v>-1654228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2F-C74E-89AC-FA32116B3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8804592"/>
        <c:axId val="439754847"/>
      </c:barChart>
      <c:catAx>
        <c:axId val="126880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54847"/>
        <c:crosses val="autoZero"/>
        <c:auto val="1"/>
        <c:lblAlgn val="ctr"/>
        <c:lblOffset val="100"/>
        <c:noMultiLvlLbl val="0"/>
      </c:catAx>
      <c:valAx>
        <c:axId val="43975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80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20</xdr:row>
      <xdr:rowOff>25400</xdr:rowOff>
    </xdr:from>
    <xdr:to>
      <xdr:col>11</xdr:col>
      <xdr:colOff>171450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E37137-7397-98A5-1647-58330A3FD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202829</xdr:colOff>
      <xdr:row>19</xdr:row>
      <xdr:rowOff>86859</xdr:rowOff>
    </xdr:from>
    <xdr:to>
      <xdr:col>17</xdr:col>
      <xdr:colOff>560283</xdr:colOff>
      <xdr:row>37</xdr:row>
      <xdr:rowOff>73511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6CA245-112C-CA4F-A637-55214CC23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661906</xdr:colOff>
      <xdr:row>19</xdr:row>
      <xdr:rowOff>21525</xdr:rowOff>
    </xdr:from>
    <xdr:to>
      <xdr:col>22</xdr:col>
      <xdr:colOff>274320</xdr:colOff>
      <xdr:row>37</xdr:row>
      <xdr:rowOff>8177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347B24-E5FB-684C-9E17-B1C8CB217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0.14216</cdr:x>
      <cdr:y>0.05911</cdr:y>
    </cdr:from>
    <cdr:to>
      <cdr:x>0.60993</cdr:x>
      <cdr:y>0.87282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03338CE-0F9A-227E-E875-DF3D53B1CD6C}"/>
            </a:ext>
          </a:extLst>
        </cdr:cNvPr>
        <cdr:cNvCxnSpPr/>
      </cdr:nvCxnSpPr>
      <cdr:spPr>
        <a:xfrm xmlns:a="http://schemas.openxmlformats.org/drawingml/2006/main" flipV="1">
          <a:off x="520143" y="217045"/>
          <a:ext cx="1711461" cy="298785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0.16998</cdr:x>
      <cdr:y>0.06464</cdr:y>
    </cdr:from>
    <cdr:to>
      <cdr:x>0.89291</cdr:x>
      <cdr:y>0.87094</cdr:y>
    </cdr:to>
    <cdr:cxnSp macro="">
      <cdr:nvCxnSpPr>
        <cdr:cNvPr id="17" name="Straight Connector 16">
          <a:extLst xmlns:a="http://schemas.openxmlformats.org/drawingml/2006/main">
            <a:ext uri="{FF2B5EF4-FFF2-40B4-BE49-F238E27FC236}">
              <a16:creationId xmlns:a16="http://schemas.microsoft.com/office/drawing/2014/main" id="{8254ED9D-9D80-9E24-7FFD-AA0FC0AE1544}"/>
            </a:ext>
          </a:extLst>
        </cdr:cNvPr>
        <cdr:cNvCxnSpPr/>
      </cdr:nvCxnSpPr>
      <cdr:spPr>
        <a:xfrm xmlns:a="http://schemas.openxmlformats.org/drawingml/2006/main" flipV="1">
          <a:off x="623038" y="235394"/>
          <a:ext cx="2649817" cy="2936224"/>
        </a:xfrm>
        <a:prstGeom xmlns:a="http://schemas.openxmlformats.org/drawingml/2006/main" prst="line">
          <a:avLst/>
        </a:prstGeom>
        <a:ln xmlns:a="http://schemas.openxmlformats.org/drawingml/2006/main" w="6350">
          <a:prstDash val="sys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260350</xdr:colOff>
      <xdr:row>33</xdr:row>
      <xdr:rowOff>170295</xdr:rowOff>
    </xdr:from>
    <xdr:to>
      <xdr:col>17</xdr:col>
      <xdr:colOff>704850</xdr:colOff>
      <xdr:row>47</xdr:row>
      <xdr:rowOff>68695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5E37F-8EDF-8190-4DB9-6E3378ABB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127000</xdr:colOff>
      <xdr:row>33</xdr:row>
      <xdr:rowOff>177800</xdr:rowOff>
    </xdr:from>
    <xdr:to>
      <xdr:col>23</xdr:col>
      <xdr:colOff>571500</xdr:colOff>
      <xdr:row>47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767382-03D7-3241-8D78-95130D7DB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54155-B275-E54C-8071-22BFCCFC0C3D}">
  <dimension ref="A1:V47"/>
  <sheetViews>
    <sheetView tabSelected="1" topLeftCell="H1" zoomScale="125" workbookViewId="0">
      <selection activeCell="T10" sqref="T10"/>
    </sheetView>
  </sheetViews>
  <sheetFormatPr baseColWidth="10" defaultRowHeight="16" x14ac:dyDescent="0.2"/>
  <cols>
    <col min="21" max="22" width="11" customWidth="1"/>
  </cols>
  <sheetData>
    <row r="1" spans="1:22" x14ac:dyDescent="0.2">
      <c r="A1" s="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J1" s="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Q1" t="s">
        <v>64</v>
      </c>
      <c r="R1" t="s">
        <v>55</v>
      </c>
      <c r="S1" t="s">
        <v>56</v>
      </c>
      <c r="T1" t="s">
        <v>54</v>
      </c>
    </row>
    <row r="2" spans="1:22" x14ac:dyDescent="0.2">
      <c r="A2" t="s">
        <v>0</v>
      </c>
      <c r="B2" t="s">
        <v>1</v>
      </c>
      <c r="C2">
        <v>-50</v>
      </c>
      <c r="D2">
        <v>64.140313000000006</v>
      </c>
      <c r="E2">
        <v>158813710</v>
      </c>
      <c r="F2">
        <v>279848812</v>
      </c>
      <c r="G2" s="2">
        <f>E2/F2</f>
        <v>0.56749824616014455</v>
      </c>
      <c r="J2" t="s">
        <v>51</v>
      </c>
      <c r="K2" t="s">
        <v>52</v>
      </c>
      <c r="L2">
        <v>-30</v>
      </c>
      <c r="M2">
        <v>34.17</v>
      </c>
      <c r="N2">
        <v>88624930</v>
      </c>
      <c r="O2">
        <v>122908082</v>
      </c>
      <c r="P2">
        <v>72</v>
      </c>
      <c r="Q2" s="6">
        <f>N2/O2</f>
        <v>0.72106673993985193</v>
      </c>
      <c r="R2">
        <f>IFERROR((N2-N$5),"")</f>
        <v>-10079895</v>
      </c>
      <c r="S2">
        <f>IFERROR((O2-O$5),"")</f>
        <v>-29497100</v>
      </c>
      <c r="T2" s="2">
        <f t="shared" ref="T2:T8" si="0">IFERROR((N2-N$5)/(O2-O$5),"")</f>
        <v>0.3417249492322974</v>
      </c>
      <c r="U2" s="2">
        <f t="shared" ref="U2:U3" si="1">(N3-N2)/(O3-O2)</f>
        <v>0.55808180169498733</v>
      </c>
    </row>
    <row r="3" spans="1:22" x14ac:dyDescent="0.2">
      <c r="A3" t="s">
        <v>0</v>
      </c>
      <c r="B3" t="s">
        <v>1</v>
      </c>
      <c r="C3">
        <v>-25</v>
      </c>
      <c r="D3">
        <v>65.739215000000002</v>
      </c>
      <c r="E3">
        <v>243145878</v>
      </c>
      <c r="F3">
        <v>414525150</v>
      </c>
      <c r="G3" s="2">
        <f t="shared" ref="G3:G12" si="2">E3/F3</f>
        <v>0.5865648393107149</v>
      </c>
      <c r="J3" t="s">
        <v>51</v>
      </c>
      <c r="K3" t="s">
        <v>52</v>
      </c>
      <c r="L3">
        <v>-20</v>
      </c>
      <c r="M3">
        <v>16.18</v>
      </c>
      <c r="N3">
        <v>96099660</v>
      </c>
      <c r="O3">
        <v>136301692</v>
      </c>
      <c r="P3">
        <v>71</v>
      </c>
      <c r="Q3" s="6">
        <f t="shared" ref="Q3:Q19" si="3">N3/O3</f>
        <v>0.70505111557969513</v>
      </c>
      <c r="R3">
        <f t="shared" ref="R3:R8" si="4">IFERROR((N3-N$5),"")</f>
        <v>-2605165</v>
      </c>
      <c r="S3">
        <f t="shared" ref="S3:S8" si="5">IFERROR((O3-O$5),"")</f>
        <v>-16103490</v>
      </c>
      <c r="T3" s="2">
        <f t="shared" si="0"/>
        <v>0.16177642237800627</v>
      </c>
      <c r="U3" s="2">
        <f t="shared" si="1"/>
        <v>0.41831627961881906</v>
      </c>
    </row>
    <row r="4" spans="1:22" x14ac:dyDescent="0.2">
      <c r="A4" t="s">
        <v>0</v>
      </c>
      <c r="B4" t="s">
        <v>1</v>
      </c>
      <c r="C4">
        <v>-15</v>
      </c>
      <c r="D4">
        <v>66.467933000000002</v>
      </c>
      <c r="E4">
        <v>276858540</v>
      </c>
      <c r="F4">
        <v>466650762</v>
      </c>
      <c r="G4" s="2">
        <f t="shared" si="2"/>
        <v>0.59328852012032074</v>
      </c>
      <c r="J4" t="s">
        <v>51</v>
      </c>
      <c r="K4" t="s">
        <v>52</v>
      </c>
      <c r="L4">
        <v>-10</v>
      </c>
      <c r="M4">
        <v>-47.66</v>
      </c>
      <c r="N4">
        <v>100904875</v>
      </c>
      <c r="O4">
        <v>147788730</v>
      </c>
      <c r="P4">
        <v>68</v>
      </c>
      <c r="Q4" s="6">
        <f t="shared" si="3"/>
        <v>0.6827643420442141</v>
      </c>
      <c r="R4">
        <f t="shared" si="4"/>
        <v>2200050</v>
      </c>
      <c r="S4">
        <f t="shared" si="5"/>
        <v>-4616452</v>
      </c>
      <c r="T4" s="2">
        <f t="shared" si="0"/>
        <v>-0.47656728587235392</v>
      </c>
      <c r="U4" s="2">
        <f>(N5-N4)/(O5-O4)</f>
        <v>-0.47656728587235392</v>
      </c>
    </row>
    <row r="5" spans="1:22" x14ac:dyDescent="0.2">
      <c r="A5" t="s">
        <v>0</v>
      </c>
      <c r="B5" t="s">
        <v>1</v>
      </c>
      <c r="C5">
        <v>-10</v>
      </c>
      <c r="D5">
        <v>66.899822999999998</v>
      </c>
      <c r="E5">
        <v>293668612</v>
      </c>
      <c r="F5">
        <v>492269056</v>
      </c>
      <c r="G5" s="2">
        <f t="shared" si="2"/>
        <v>0.59656118624689669</v>
      </c>
      <c r="J5" t="s">
        <v>51</v>
      </c>
      <c r="K5" t="s">
        <v>52</v>
      </c>
      <c r="L5">
        <v>0</v>
      </c>
      <c r="M5">
        <v>0</v>
      </c>
      <c r="N5">
        <v>98704825</v>
      </c>
      <c r="O5">
        <v>152405182</v>
      </c>
      <c r="P5">
        <v>65</v>
      </c>
      <c r="Q5" s="6">
        <f t="shared" si="3"/>
        <v>0.64764743366797073</v>
      </c>
      <c r="R5">
        <f t="shared" si="4"/>
        <v>0</v>
      </c>
      <c r="S5">
        <f t="shared" si="5"/>
        <v>0</v>
      </c>
      <c r="T5" s="2" t="str">
        <f t="shared" si="0"/>
        <v/>
      </c>
    </row>
    <row r="6" spans="1:22" x14ac:dyDescent="0.2">
      <c r="A6" t="s">
        <v>0</v>
      </c>
      <c r="B6" t="s">
        <v>1</v>
      </c>
      <c r="C6">
        <v>-5</v>
      </c>
      <c r="D6">
        <v>67.161098999999993</v>
      </c>
      <c r="E6">
        <v>310671481</v>
      </c>
      <c r="F6">
        <v>517781855</v>
      </c>
      <c r="G6" s="2">
        <f t="shared" si="2"/>
        <v>0.60000457335454527</v>
      </c>
      <c r="J6" s="7" t="s">
        <v>51</v>
      </c>
      <c r="K6" s="7" t="s">
        <v>52</v>
      </c>
      <c r="L6" s="7">
        <v>10</v>
      </c>
      <c r="M6" s="7">
        <v>1720.09</v>
      </c>
      <c r="N6" s="7">
        <v>91436663</v>
      </c>
      <c r="O6" s="7">
        <v>151982637</v>
      </c>
      <c r="P6" s="7">
        <v>60</v>
      </c>
      <c r="Q6" s="8">
        <f t="shared" si="3"/>
        <v>0.60162571728506065</v>
      </c>
      <c r="R6" s="7">
        <f t="shared" si="4"/>
        <v>-7268162</v>
      </c>
      <c r="S6" s="7">
        <f t="shared" si="5"/>
        <v>-422545</v>
      </c>
      <c r="T6" s="9">
        <f t="shared" si="0"/>
        <v>17.200918245393982</v>
      </c>
    </row>
    <row r="7" spans="1:22" x14ac:dyDescent="0.2">
      <c r="A7" t="s">
        <v>0</v>
      </c>
      <c r="B7" t="s">
        <v>1</v>
      </c>
      <c r="C7">
        <v>0</v>
      </c>
      <c r="E7">
        <v>327417958</v>
      </c>
      <c r="F7">
        <f>E7/0.54</f>
        <v>606329551.85185182</v>
      </c>
      <c r="G7" s="2">
        <f>E7/F7</f>
        <v>0.54</v>
      </c>
      <c r="J7" s="7" t="s">
        <v>51</v>
      </c>
      <c r="K7" s="7" t="s">
        <v>52</v>
      </c>
      <c r="L7" s="7">
        <v>20</v>
      </c>
      <c r="M7" s="7">
        <v>1637.27</v>
      </c>
      <c r="N7" s="7">
        <v>84039715</v>
      </c>
      <c r="O7" s="7">
        <v>151509477</v>
      </c>
      <c r="P7" s="7">
        <v>55</v>
      </c>
      <c r="Q7" s="8">
        <f t="shared" si="3"/>
        <v>0.55468289287276729</v>
      </c>
      <c r="R7" s="7">
        <f t="shared" si="4"/>
        <v>-14665110</v>
      </c>
      <c r="S7" s="7">
        <f t="shared" si="5"/>
        <v>-895705</v>
      </c>
      <c r="T7" s="9">
        <f t="shared" si="0"/>
        <v>16.372700833421717</v>
      </c>
    </row>
    <row r="8" spans="1:22" x14ac:dyDescent="0.2">
      <c r="A8" t="s">
        <v>0</v>
      </c>
      <c r="B8" t="s">
        <v>1</v>
      </c>
      <c r="C8">
        <v>5</v>
      </c>
      <c r="D8">
        <v>67.771344999999997</v>
      </c>
      <c r="E8">
        <v>343852913</v>
      </c>
      <c r="F8">
        <v>566967238</v>
      </c>
      <c r="G8" s="2">
        <f t="shared" si="2"/>
        <v>0.60647757040240124</v>
      </c>
      <c r="J8" s="7" t="s">
        <v>51</v>
      </c>
      <c r="K8" s="7" t="s">
        <v>52</v>
      </c>
      <c r="L8" s="7">
        <v>30</v>
      </c>
      <c r="M8" s="7">
        <v>1913.93</v>
      </c>
      <c r="N8" s="7">
        <v>76866058</v>
      </c>
      <c r="O8" s="7">
        <v>151264140</v>
      </c>
      <c r="P8" s="7">
        <v>51</v>
      </c>
      <c r="Q8" s="8">
        <f t="shared" si="3"/>
        <v>0.50815783569060058</v>
      </c>
      <c r="R8" s="7">
        <f t="shared" si="4"/>
        <v>-21838767</v>
      </c>
      <c r="S8" s="7">
        <f t="shared" si="5"/>
        <v>-1141042</v>
      </c>
      <c r="T8" s="9">
        <f t="shared" si="0"/>
        <v>19.139319148637824</v>
      </c>
    </row>
    <row r="9" spans="1:22" x14ac:dyDescent="0.2">
      <c r="A9" t="s">
        <v>0</v>
      </c>
      <c r="B9" t="s">
        <v>1</v>
      </c>
      <c r="C9">
        <v>10</v>
      </c>
      <c r="D9">
        <v>67.893356999999995</v>
      </c>
      <c r="E9">
        <v>359674650</v>
      </c>
      <c r="F9">
        <v>590227464</v>
      </c>
      <c r="G9" s="2">
        <f t="shared" si="2"/>
        <v>0.60938311403279599</v>
      </c>
      <c r="J9" t="s">
        <v>53</v>
      </c>
      <c r="K9" t="s">
        <v>52</v>
      </c>
      <c r="L9">
        <v>-50</v>
      </c>
      <c r="M9">
        <v>64.14</v>
      </c>
      <c r="N9">
        <v>158813710</v>
      </c>
      <c r="O9">
        <v>279848812</v>
      </c>
      <c r="P9">
        <v>57</v>
      </c>
      <c r="Q9" s="6">
        <f>N9/O9</f>
        <v>0.56749824616014455</v>
      </c>
      <c r="T9" s="2">
        <f>(N9-N$14)/(O9-O$14)</f>
        <v>0.64140312643049546</v>
      </c>
    </row>
    <row r="10" spans="1:22" x14ac:dyDescent="0.2">
      <c r="A10" t="s">
        <v>0</v>
      </c>
      <c r="B10" t="s">
        <v>1</v>
      </c>
      <c r="C10">
        <v>15</v>
      </c>
      <c r="D10">
        <v>67.850977</v>
      </c>
      <c r="E10">
        <v>374710450</v>
      </c>
      <c r="F10">
        <v>612417174</v>
      </c>
      <c r="G10" s="2">
        <f t="shared" si="2"/>
        <v>0.61185490203120918</v>
      </c>
      <c r="J10" t="s">
        <v>53</v>
      </c>
      <c r="K10" t="s">
        <v>52</v>
      </c>
      <c r="L10">
        <v>-25</v>
      </c>
      <c r="M10">
        <v>65.739999999999995</v>
      </c>
      <c r="N10">
        <v>243145878</v>
      </c>
      <c r="O10">
        <v>414525150</v>
      </c>
      <c r="P10">
        <v>59</v>
      </c>
      <c r="Q10" s="6">
        <f t="shared" si="3"/>
        <v>0.5865648393107149</v>
      </c>
      <c r="T10" s="2">
        <f>(N10-N$14)/(O10-O$14)</f>
        <v>0.65739214580636907</v>
      </c>
      <c r="U10" s="2">
        <f>(N10-N9)/(O10-O9)</f>
        <v>0.62618399974611727</v>
      </c>
      <c r="V10" s="6">
        <f>U10-Q10</f>
        <v>3.9619160435402367E-2</v>
      </c>
    </row>
    <row r="11" spans="1:22" x14ac:dyDescent="0.2">
      <c r="A11" t="s">
        <v>0</v>
      </c>
      <c r="B11" t="s">
        <v>1</v>
      </c>
      <c r="C11">
        <v>25</v>
      </c>
      <c r="D11">
        <v>67.835543000000001</v>
      </c>
      <c r="E11">
        <v>404340696</v>
      </c>
      <c r="F11">
        <v>656112561</v>
      </c>
      <c r="G11" s="2">
        <f t="shared" si="2"/>
        <v>0.61626726881090754</v>
      </c>
      <c r="J11" t="s">
        <v>53</v>
      </c>
      <c r="K11" t="s">
        <v>52</v>
      </c>
      <c r="L11">
        <v>-15</v>
      </c>
      <c r="M11">
        <v>66.47</v>
      </c>
      <c r="N11">
        <v>276858540</v>
      </c>
      <c r="O11">
        <v>466650762</v>
      </c>
      <c r="P11">
        <v>59</v>
      </c>
      <c r="Q11" s="6">
        <f t="shared" si="3"/>
        <v>0.59328852012032074</v>
      </c>
      <c r="T11" s="2">
        <f>(N11-N$14)/(O11-O$14)</f>
        <v>0.66467932797201579</v>
      </c>
      <c r="U11" s="2">
        <f t="shared" ref="U11:U18" si="6">(N11-N10)/(O11-O10)</f>
        <v>0.64675810425017166</v>
      </c>
      <c r="V11" s="6">
        <f t="shared" ref="V11:V19" si="7">U11-Q11</f>
        <v>5.3469584129850922E-2</v>
      </c>
    </row>
    <row r="12" spans="1:22" x14ac:dyDescent="0.2">
      <c r="A12" t="s">
        <v>0</v>
      </c>
      <c r="B12" t="s">
        <v>1</v>
      </c>
      <c r="C12">
        <v>50</v>
      </c>
      <c r="D12">
        <v>64.736468000000002</v>
      </c>
      <c r="E12">
        <v>458697223</v>
      </c>
      <c r="F12">
        <v>745506924</v>
      </c>
      <c r="G12" s="2">
        <f t="shared" si="2"/>
        <v>0.61528231091251406</v>
      </c>
      <c r="J12" t="s">
        <v>53</v>
      </c>
      <c r="K12" t="s">
        <v>52</v>
      </c>
      <c r="L12">
        <v>-10</v>
      </c>
      <c r="M12">
        <v>66.900000000000006</v>
      </c>
      <c r="N12">
        <v>293668612</v>
      </c>
      <c r="O12">
        <v>492269056</v>
      </c>
      <c r="P12">
        <v>60</v>
      </c>
      <c r="Q12" s="6">
        <f t="shared" si="3"/>
        <v>0.59656118624689669</v>
      </c>
      <c r="T12" s="2">
        <f>(N12-N$14)/(O12-O$14)</f>
        <v>0.66899823511872303</v>
      </c>
      <c r="U12" s="2">
        <f t="shared" si="6"/>
        <v>0.65617452902991902</v>
      </c>
      <c r="V12" s="6">
        <f t="shared" si="7"/>
        <v>5.9613342783022327E-2</v>
      </c>
    </row>
    <row r="13" spans="1:22" x14ac:dyDescent="0.2">
      <c r="J13" t="s">
        <v>53</v>
      </c>
      <c r="K13" t="s">
        <v>52</v>
      </c>
      <c r="L13">
        <v>-5</v>
      </c>
      <c r="M13">
        <v>67.16</v>
      </c>
      <c r="N13">
        <v>310671481</v>
      </c>
      <c r="O13">
        <v>517781855</v>
      </c>
      <c r="P13">
        <v>60</v>
      </c>
      <c r="Q13" s="6">
        <f t="shared" si="3"/>
        <v>0.60000457335454527</v>
      </c>
      <c r="T13" s="2">
        <f>(N13-N$14)/(O13-O$14)</f>
        <v>0.67161099070146457</v>
      </c>
      <c r="U13" s="2">
        <f t="shared" si="6"/>
        <v>0.66644467351465431</v>
      </c>
      <c r="V13" s="6">
        <f t="shared" si="7"/>
        <v>6.6440100160109039E-2</v>
      </c>
    </row>
    <row r="14" spans="1:22" x14ac:dyDescent="0.2">
      <c r="J14" t="s">
        <v>53</v>
      </c>
      <c r="K14" t="s">
        <v>52</v>
      </c>
      <c r="L14">
        <v>0</v>
      </c>
      <c r="M14">
        <v>0</v>
      </c>
      <c r="N14">
        <v>327417958</v>
      </c>
      <c r="O14">
        <v>542716642</v>
      </c>
      <c r="P14">
        <v>60</v>
      </c>
      <c r="Q14" s="6">
        <f t="shared" si="3"/>
        <v>0.60329448677566078</v>
      </c>
      <c r="T14" s="2"/>
      <c r="U14" s="2">
        <f>(N14-N13)/(O14-O13)</f>
        <v>0.67161099070146457</v>
      </c>
      <c r="V14" s="6">
        <f t="shared" si="7"/>
        <v>6.8316503925803795E-2</v>
      </c>
    </row>
    <row r="15" spans="1:22" x14ac:dyDescent="0.2">
      <c r="J15" t="s">
        <v>53</v>
      </c>
      <c r="K15" t="s">
        <v>52</v>
      </c>
      <c r="L15">
        <v>5</v>
      </c>
      <c r="M15">
        <v>67.77</v>
      </c>
      <c r="N15">
        <v>343852913</v>
      </c>
      <c r="O15">
        <v>566967238</v>
      </c>
      <c r="P15">
        <v>61</v>
      </c>
      <c r="Q15" s="6">
        <f t="shared" si="3"/>
        <v>0.60647757040240124</v>
      </c>
      <c r="T15" s="2">
        <f>(N15-N$14)/(O15-O$14)</f>
        <v>0.67771344671281486</v>
      </c>
      <c r="U15" s="2">
        <f t="shared" si="6"/>
        <v>0.67771344671281486</v>
      </c>
      <c r="V15" s="6">
        <f t="shared" si="7"/>
        <v>7.1235876310413615E-2</v>
      </c>
    </row>
    <row r="16" spans="1:22" x14ac:dyDescent="0.2">
      <c r="J16" t="s">
        <v>53</v>
      </c>
      <c r="K16" t="s">
        <v>52</v>
      </c>
      <c r="L16">
        <v>10</v>
      </c>
      <c r="M16">
        <v>67.89</v>
      </c>
      <c r="N16">
        <v>359674650</v>
      </c>
      <c r="O16">
        <v>590227464</v>
      </c>
      <c r="P16">
        <v>61</v>
      </c>
      <c r="Q16" s="6">
        <f t="shared" si="3"/>
        <v>0.60938311403279599</v>
      </c>
      <c r="T16" s="2">
        <f>(N16-N$14)/(O16-O$14)</f>
        <v>0.67893357012429711</v>
      </c>
      <c r="U16" s="2">
        <f t="shared" si="6"/>
        <v>0.68020564374567982</v>
      </c>
      <c r="V16" s="6">
        <f t="shared" si="7"/>
        <v>7.082252971288383E-2</v>
      </c>
    </row>
    <row r="17" spans="10:22" x14ac:dyDescent="0.2">
      <c r="J17" t="s">
        <v>53</v>
      </c>
      <c r="K17" t="s">
        <v>52</v>
      </c>
      <c r="L17">
        <v>15</v>
      </c>
      <c r="M17">
        <v>67.849999999999994</v>
      </c>
      <c r="N17">
        <v>374710450</v>
      </c>
      <c r="O17">
        <v>612417174</v>
      </c>
      <c r="P17">
        <v>61</v>
      </c>
      <c r="Q17" s="6">
        <f t="shared" si="3"/>
        <v>0.61185490203120918</v>
      </c>
      <c r="T17" s="2">
        <f>(N17-N$14)/(O17-O$14)</f>
        <v>0.67850977091537834</v>
      </c>
      <c r="U17" s="2">
        <f t="shared" si="6"/>
        <v>0.67760236614178371</v>
      </c>
      <c r="V17" s="6">
        <f t="shared" si="7"/>
        <v>6.5747464110574527E-2</v>
      </c>
    </row>
    <row r="18" spans="10:22" x14ac:dyDescent="0.2">
      <c r="J18" t="s">
        <v>53</v>
      </c>
      <c r="K18" t="s">
        <v>52</v>
      </c>
      <c r="L18">
        <v>25</v>
      </c>
      <c r="M18">
        <v>67.84</v>
      </c>
      <c r="N18">
        <v>404340696</v>
      </c>
      <c r="O18">
        <v>656112561</v>
      </c>
      <c r="P18">
        <v>62</v>
      </c>
      <c r="Q18" s="6">
        <f t="shared" si="3"/>
        <v>0.61626726881090754</v>
      </c>
      <c r="T18" s="2">
        <f>(N18-N$14)/(O18-O$14)</f>
        <v>0.67835543534860365</v>
      </c>
      <c r="U18" s="2">
        <f t="shared" si="6"/>
        <v>0.67810924755054802</v>
      </c>
      <c r="V18" s="6">
        <f t="shared" si="7"/>
        <v>6.184197873964048E-2</v>
      </c>
    </row>
    <row r="19" spans="10:22" x14ac:dyDescent="0.2">
      <c r="J19" t="s">
        <v>53</v>
      </c>
      <c r="K19" t="s">
        <v>52</v>
      </c>
      <c r="L19">
        <v>50</v>
      </c>
      <c r="M19">
        <v>64.739999999999995</v>
      </c>
      <c r="N19">
        <v>458697223</v>
      </c>
      <c r="O19">
        <v>745506924</v>
      </c>
      <c r="P19">
        <v>62</v>
      </c>
      <c r="Q19" s="6">
        <f t="shared" si="3"/>
        <v>0.61528231091251406</v>
      </c>
      <c r="T19" s="2">
        <f>(N19-N$14)/(O19-O$14)</f>
        <v>0.64736467499956429</v>
      </c>
      <c r="U19" s="2">
        <f>(N19-N18)/(O19-O18)</f>
        <v>0.60805318339815229</v>
      </c>
      <c r="V19" s="6">
        <f t="shared" si="7"/>
        <v>-7.2291275143617773E-3</v>
      </c>
    </row>
    <row r="44" spans="14:22" x14ac:dyDescent="0.2">
      <c r="N44" t="s">
        <v>65</v>
      </c>
      <c r="O44" t="s">
        <v>66</v>
      </c>
      <c r="P44" t="s">
        <v>67</v>
      </c>
      <c r="Q44" t="s">
        <v>68</v>
      </c>
      <c r="R44" t="s">
        <v>69</v>
      </c>
    </row>
    <row r="45" spans="14:22" x14ac:dyDescent="0.2">
      <c r="N45">
        <v>-5</v>
      </c>
      <c r="O45">
        <v>310671481</v>
      </c>
      <c r="P45">
        <v>517781855</v>
      </c>
      <c r="Q45" s="6">
        <f>O45/P45</f>
        <v>0.60000457335454527</v>
      </c>
      <c r="R45" s="2">
        <v>0.67</v>
      </c>
      <c r="V45" s="2">
        <f>(O45-P$14)/(P45-Q$14)</f>
        <v>0.6000044581747257</v>
      </c>
    </row>
    <row r="46" spans="14:22" x14ac:dyDescent="0.2">
      <c r="N46">
        <v>0</v>
      </c>
      <c r="O46">
        <v>327417958</v>
      </c>
      <c r="P46">
        <v>542716642</v>
      </c>
      <c r="Q46" s="6">
        <f>O46/P46</f>
        <v>0.60329448677566078</v>
      </c>
      <c r="R46" s="2">
        <v>0.67</v>
      </c>
      <c r="V46" s="2"/>
    </row>
    <row r="47" spans="14:22" x14ac:dyDescent="0.2">
      <c r="P47">
        <f>O46-P46</f>
        <v>-215298684</v>
      </c>
    </row>
  </sheetData>
  <autoFilter ref="A1:P1" xr:uid="{98E54155-B275-E54C-8071-22BFCCFC0C3D}"/>
  <sortState xmlns:xlrd2="http://schemas.microsoft.com/office/spreadsheetml/2017/richdata2" ref="J2:P19">
    <sortCondition ref="J2:J19"/>
    <sortCondition ref="L2:L1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70908-C9F7-4744-9A92-B4049D72BF66}">
  <dimension ref="A1:AB94"/>
  <sheetViews>
    <sheetView zoomScale="110" zoomScaleNormal="110" workbookViewId="0">
      <selection activeCell="P8" sqref="P8"/>
    </sheetView>
  </sheetViews>
  <sheetFormatPr baseColWidth="10" defaultRowHeight="16" x14ac:dyDescent="0.2"/>
  <cols>
    <col min="9" max="9" width="11.5" customWidth="1"/>
    <col min="10" max="11" width="11.83203125" customWidth="1"/>
    <col min="12" max="13" width="11" customWidth="1"/>
  </cols>
  <sheetData>
    <row r="1" spans="1:28" x14ac:dyDescent="0.2">
      <c r="A1" t="s">
        <v>8</v>
      </c>
      <c r="C1" t="s">
        <v>9</v>
      </c>
      <c r="D1" t="s">
        <v>10</v>
      </c>
      <c r="E1" t="str">
        <f>E2</f>
        <v>2010-2017</v>
      </c>
      <c r="F1" t="s">
        <v>11</v>
      </c>
      <c r="G1" t="s">
        <v>12</v>
      </c>
      <c r="H1" t="s">
        <v>13</v>
      </c>
      <c r="I1" t="s">
        <v>10</v>
      </c>
      <c r="J1" t="s">
        <v>11</v>
      </c>
      <c r="K1" t="s">
        <v>12</v>
      </c>
      <c r="L1" t="s">
        <v>13</v>
      </c>
      <c r="M1" t="s">
        <v>10</v>
      </c>
      <c r="N1" t="s">
        <v>11</v>
      </c>
      <c r="O1" t="s">
        <v>12</v>
      </c>
      <c r="P1" t="s">
        <v>13</v>
      </c>
      <c r="Q1" t="s">
        <v>24</v>
      </c>
      <c r="R1" t="s">
        <v>25</v>
      </c>
      <c r="S1" t="s">
        <v>26</v>
      </c>
      <c r="T1" t="s">
        <v>28</v>
      </c>
      <c r="U1" t="s">
        <v>27</v>
      </c>
      <c r="V1" t="s">
        <v>25</v>
      </c>
      <c r="W1" t="s">
        <v>26</v>
      </c>
      <c r="X1" t="s">
        <v>28</v>
      </c>
      <c r="Y1" t="s">
        <v>29</v>
      </c>
      <c r="Z1" t="s">
        <v>25</v>
      </c>
      <c r="AA1" t="s">
        <v>26</v>
      </c>
      <c r="AB1" t="s">
        <v>28</v>
      </c>
    </row>
    <row r="2" spans="1:28" x14ac:dyDescent="0.2">
      <c r="A2" t="s">
        <v>14</v>
      </c>
      <c r="B2" t="s">
        <v>47</v>
      </c>
      <c r="C2">
        <v>2010</v>
      </c>
      <c r="D2">
        <v>2017</v>
      </c>
      <c r="E2" t="str">
        <f>C2&amp;"-"&amp;D2</f>
        <v>2010-2017</v>
      </c>
      <c r="F2" s="3">
        <v>34040604</v>
      </c>
      <c r="G2" s="3">
        <v>16666420</v>
      </c>
      <c r="H2">
        <v>49</v>
      </c>
      <c r="I2">
        <v>2020</v>
      </c>
      <c r="J2" s="3">
        <v>47240982</v>
      </c>
      <c r="K2" s="3">
        <v>42608252</v>
      </c>
      <c r="L2">
        <v>90</v>
      </c>
      <c r="M2">
        <v>2022</v>
      </c>
      <c r="N2" s="3">
        <v>56125497</v>
      </c>
      <c r="O2" s="3">
        <v>31102038</v>
      </c>
      <c r="P2">
        <v>55</v>
      </c>
      <c r="Q2" t="s">
        <v>24</v>
      </c>
      <c r="R2" s="3">
        <f>J2-F2</f>
        <v>13200378</v>
      </c>
      <c r="S2" s="3">
        <f>K2-G2</f>
        <v>25941832</v>
      </c>
      <c r="T2" s="2">
        <f>S2/R2</f>
        <v>1.9652340258741074</v>
      </c>
      <c r="U2" t="s">
        <v>27</v>
      </c>
      <c r="V2" s="3">
        <f>N2-F2</f>
        <v>22084893</v>
      </c>
      <c r="W2" s="3">
        <f>O2-G2</f>
        <v>14435618</v>
      </c>
      <c r="X2" s="2">
        <f>W2/V2</f>
        <v>0.65364219785896183</v>
      </c>
      <c r="Y2" t="s">
        <v>29</v>
      </c>
      <c r="Z2" s="3">
        <f>N2-J2</f>
        <v>8884515</v>
      </c>
      <c r="AA2" s="3">
        <f>O2-K2</f>
        <v>-11506214</v>
      </c>
      <c r="AB2" s="2">
        <f>AA2/Z2</f>
        <v>-1.2950863384213995</v>
      </c>
    </row>
    <row r="3" spans="1:28" x14ac:dyDescent="0.2">
      <c r="A3" t="s">
        <v>15</v>
      </c>
      <c r="B3" t="s">
        <v>47</v>
      </c>
      <c r="C3">
        <v>2010</v>
      </c>
      <c r="D3">
        <v>2017</v>
      </c>
      <c r="E3" t="str">
        <f t="shared" ref="E3:E27" si="0">C3&amp;"-"&amp;D3</f>
        <v>2010-2017</v>
      </c>
      <c r="F3" s="3">
        <v>73417446</v>
      </c>
      <c r="G3" s="3">
        <v>10740790</v>
      </c>
      <c r="H3">
        <v>15</v>
      </c>
      <c r="I3">
        <v>2020</v>
      </c>
      <c r="J3" s="3">
        <v>101238765</v>
      </c>
      <c r="K3" s="3">
        <v>13892430</v>
      </c>
      <c r="L3">
        <v>14</v>
      </c>
      <c r="M3">
        <v>2022</v>
      </c>
      <c r="N3" s="3">
        <v>119541558</v>
      </c>
      <c r="O3" s="3">
        <v>11874957</v>
      </c>
      <c r="P3">
        <v>10</v>
      </c>
      <c r="Q3" t="s">
        <v>24</v>
      </c>
      <c r="R3" s="3">
        <f t="shared" ref="R3:R11" si="1">J3-F3</f>
        <v>27821319</v>
      </c>
      <c r="S3" s="3">
        <f t="shared" ref="S3:S11" si="2">K3-G3</f>
        <v>3151640</v>
      </c>
      <c r="T3" s="2">
        <f t="shared" ref="T3:T11" si="3">S3/R3</f>
        <v>0.11328147310341397</v>
      </c>
      <c r="U3" t="s">
        <v>27</v>
      </c>
      <c r="V3" s="3">
        <f t="shared" ref="V3:V11" si="4">N3-F3</f>
        <v>46124112</v>
      </c>
      <c r="W3" s="3">
        <f t="shared" ref="W3:W11" si="5">O3-G3</f>
        <v>1134167</v>
      </c>
      <c r="X3" s="2">
        <f t="shared" ref="X3:X11" si="6">W3/V3</f>
        <v>2.458945984694513E-2</v>
      </c>
      <c r="Y3" t="s">
        <v>29</v>
      </c>
      <c r="Z3" s="3">
        <f t="shared" ref="Z3:Z11" si="7">N3-J3</f>
        <v>18302793</v>
      </c>
      <c r="AA3" s="3">
        <f t="shared" ref="AA3:AA11" si="8">O3-K3</f>
        <v>-2017473</v>
      </c>
      <c r="AB3" s="2">
        <f t="shared" ref="AB3:AB11" si="9">AA3/Z3</f>
        <v>-0.11022760296748152</v>
      </c>
    </row>
    <row r="4" spans="1:28" x14ac:dyDescent="0.2">
      <c r="A4" t="s">
        <v>16</v>
      </c>
      <c r="B4" t="s">
        <v>47</v>
      </c>
      <c r="C4">
        <v>2010</v>
      </c>
      <c r="D4">
        <v>2017</v>
      </c>
      <c r="E4" t="str">
        <f t="shared" si="0"/>
        <v>2010-2017</v>
      </c>
      <c r="F4" s="3">
        <v>7615972</v>
      </c>
      <c r="G4" s="3">
        <v>1691536</v>
      </c>
      <c r="H4">
        <v>22</v>
      </c>
      <c r="I4">
        <v>2020</v>
      </c>
      <c r="J4" s="3">
        <v>9200652</v>
      </c>
      <c r="K4" s="3">
        <v>1061921</v>
      </c>
      <c r="L4">
        <v>12</v>
      </c>
      <c r="M4">
        <v>2022</v>
      </c>
      <c r="N4" s="3">
        <v>9999225</v>
      </c>
      <c r="O4" s="3">
        <v>1001221</v>
      </c>
      <c r="P4">
        <v>10</v>
      </c>
      <c r="Q4" t="s">
        <v>24</v>
      </c>
      <c r="R4" s="3">
        <f t="shared" si="1"/>
        <v>1584680</v>
      </c>
      <c r="S4" s="3">
        <f>K4-G4</f>
        <v>-629615</v>
      </c>
      <c r="T4" s="2">
        <f t="shared" si="3"/>
        <v>-0.39731365322967416</v>
      </c>
      <c r="U4" t="s">
        <v>27</v>
      </c>
      <c r="V4" s="3">
        <f t="shared" si="4"/>
        <v>2383253</v>
      </c>
      <c r="W4" s="3">
        <f t="shared" si="5"/>
        <v>-690315</v>
      </c>
      <c r="X4" s="2">
        <f t="shared" si="6"/>
        <v>-0.28965242045221384</v>
      </c>
      <c r="Y4" t="s">
        <v>29</v>
      </c>
      <c r="Z4" s="3">
        <f t="shared" si="7"/>
        <v>798573</v>
      </c>
      <c r="AA4" s="3">
        <f t="shared" si="8"/>
        <v>-60700</v>
      </c>
      <c r="AB4" s="2">
        <f t="shared" si="9"/>
        <v>-7.6010583878994162E-2</v>
      </c>
    </row>
    <row r="5" spans="1:28" x14ac:dyDescent="0.2">
      <c r="A5" t="s">
        <v>17</v>
      </c>
      <c r="B5" t="s">
        <v>47</v>
      </c>
      <c r="C5">
        <v>2010</v>
      </c>
      <c r="D5">
        <v>2017</v>
      </c>
      <c r="E5" t="str">
        <f t="shared" si="0"/>
        <v>2010-2017</v>
      </c>
      <c r="F5" s="3">
        <v>24622050</v>
      </c>
      <c r="G5" s="3">
        <v>15981478</v>
      </c>
      <c r="H5">
        <v>65</v>
      </c>
      <c r="I5">
        <v>2020</v>
      </c>
      <c r="J5" s="3">
        <v>33550138</v>
      </c>
      <c r="K5" s="3">
        <v>26394094</v>
      </c>
      <c r="L5">
        <v>79</v>
      </c>
      <c r="M5">
        <v>2022</v>
      </c>
      <c r="N5" s="3">
        <v>39397941</v>
      </c>
      <c r="O5" s="3">
        <v>24626003</v>
      </c>
      <c r="P5">
        <v>63</v>
      </c>
      <c r="Q5" t="s">
        <v>24</v>
      </c>
      <c r="R5" s="3">
        <f t="shared" si="1"/>
        <v>8928088</v>
      </c>
      <c r="S5" s="3">
        <f t="shared" si="2"/>
        <v>10412616</v>
      </c>
      <c r="T5" s="2">
        <f t="shared" si="3"/>
        <v>1.1662761388552623</v>
      </c>
      <c r="U5" t="s">
        <v>27</v>
      </c>
      <c r="V5" s="3">
        <f t="shared" si="4"/>
        <v>14775891</v>
      </c>
      <c r="W5" s="3">
        <f t="shared" si="5"/>
        <v>8644525</v>
      </c>
      <c r="X5" s="2">
        <f t="shared" si="6"/>
        <v>0.5850425534406013</v>
      </c>
      <c r="Y5" t="s">
        <v>29</v>
      </c>
      <c r="Z5" s="3">
        <f t="shared" si="7"/>
        <v>5847803</v>
      </c>
      <c r="AA5" s="3">
        <f t="shared" si="8"/>
        <v>-1768091</v>
      </c>
      <c r="AB5" s="2">
        <f t="shared" si="9"/>
        <v>-0.30235132749854948</v>
      </c>
    </row>
    <row r="6" spans="1:28" x14ac:dyDescent="0.2">
      <c r="A6" t="s">
        <v>18</v>
      </c>
      <c r="B6" t="s">
        <v>47</v>
      </c>
      <c r="C6">
        <v>2010</v>
      </c>
      <c r="D6">
        <v>2017</v>
      </c>
      <c r="E6" t="str">
        <f t="shared" si="0"/>
        <v>2010-2017</v>
      </c>
      <c r="F6" s="3">
        <v>2055874</v>
      </c>
      <c r="G6" s="3">
        <v>5445968</v>
      </c>
      <c r="H6">
        <v>265</v>
      </c>
      <c r="I6">
        <v>2020</v>
      </c>
      <c r="J6" s="3">
        <v>2626237</v>
      </c>
      <c r="K6" s="3">
        <v>5823174</v>
      </c>
      <c r="L6">
        <v>222</v>
      </c>
      <c r="M6">
        <v>2022</v>
      </c>
      <c r="N6" s="3">
        <v>2952604</v>
      </c>
      <c r="O6" s="3">
        <v>5217911</v>
      </c>
      <c r="P6">
        <v>177</v>
      </c>
      <c r="Q6" t="s">
        <v>24</v>
      </c>
      <c r="R6" s="3">
        <f t="shared" si="1"/>
        <v>570363</v>
      </c>
      <c r="S6" s="3">
        <f t="shared" si="2"/>
        <v>377206</v>
      </c>
      <c r="T6" s="2">
        <f t="shared" si="3"/>
        <v>0.66134374074054592</v>
      </c>
      <c r="U6" t="s">
        <v>27</v>
      </c>
      <c r="V6" s="3">
        <f t="shared" si="4"/>
        <v>896730</v>
      </c>
      <c r="W6" s="3">
        <f t="shared" si="5"/>
        <v>-228057</v>
      </c>
      <c r="X6" s="2">
        <f t="shared" si="6"/>
        <v>-0.25432069853802147</v>
      </c>
      <c r="Y6" t="s">
        <v>29</v>
      </c>
      <c r="Z6" s="3">
        <f t="shared" si="7"/>
        <v>326367</v>
      </c>
      <c r="AA6" s="3">
        <f t="shared" si="8"/>
        <v>-605263</v>
      </c>
      <c r="AB6" s="2">
        <f t="shared" si="9"/>
        <v>-1.8545471815471539</v>
      </c>
    </row>
    <row r="7" spans="1:28" x14ac:dyDescent="0.2">
      <c r="A7" t="s">
        <v>19</v>
      </c>
      <c r="B7" t="s">
        <v>47</v>
      </c>
      <c r="C7">
        <v>2010</v>
      </c>
      <c r="D7">
        <v>2017</v>
      </c>
      <c r="E7" t="str">
        <f t="shared" si="0"/>
        <v>2010-2017</v>
      </c>
      <c r="F7" s="3">
        <v>91948219</v>
      </c>
      <c r="G7" s="3">
        <v>3765261</v>
      </c>
      <c r="H7">
        <v>4</v>
      </c>
      <c r="I7">
        <v>2020</v>
      </c>
      <c r="J7" s="3">
        <v>130090806</v>
      </c>
      <c r="K7" s="3">
        <v>7925388</v>
      </c>
      <c r="L7">
        <v>6</v>
      </c>
      <c r="M7">
        <v>2022</v>
      </c>
      <c r="N7" s="3">
        <v>156335141</v>
      </c>
      <c r="O7" s="3">
        <v>5248056</v>
      </c>
      <c r="P7">
        <v>3</v>
      </c>
      <c r="Q7" t="s">
        <v>24</v>
      </c>
      <c r="R7" s="3">
        <f t="shared" si="1"/>
        <v>38142587</v>
      </c>
      <c r="S7" s="3">
        <f t="shared" si="2"/>
        <v>4160127</v>
      </c>
      <c r="T7" s="2">
        <f t="shared" si="3"/>
        <v>0.10906777246126488</v>
      </c>
      <c r="U7" t="s">
        <v>27</v>
      </c>
      <c r="V7" s="3">
        <f t="shared" si="4"/>
        <v>64386922</v>
      </c>
      <c r="W7" s="3">
        <f t="shared" si="5"/>
        <v>1482795</v>
      </c>
      <c r="X7" s="2">
        <f t="shared" si="6"/>
        <v>2.3029443774311809E-2</v>
      </c>
      <c r="Y7" t="s">
        <v>29</v>
      </c>
      <c r="Z7" s="3">
        <f t="shared" si="7"/>
        <v>26244335</v>
      </c>
      <c r="AA7" s="3">
        <f t="shared" si="8"/>
        <v>-2677332</v>
      </c>
      <c r="AB7" s="2">
        <f t="shared" si="9"/>
        <v>-0.10201561594149747</v>
      </c>
    </row>
    <row r="8" spans="1:28" x14ac:dyDescent="0.2">
      <c r="A8" t="s">
        <v>20</v>
      </c>
      <c r="B8" t="s">
        <v>47</v>
      </c>
      <c r="C8">
        <v>2010</v>
      </c>
      <c r="D8">
        <v>2017</v>
      </c>
      <c r="E8" t="str">
        <f t="shared" si="0"/>
        <v>2010-2017</v>
      </c>
      <c r="F8" s="3">
        <v>13574380</v>
      </c>
      <c r="G8" s="3">
        <v>4204678</v>
      </c>
      <c r="H8">
        <v>31</v>
      </c>
      <c r="I8">
        <v>2020</v>
      </c>
      <c r="J8" s="3">
        <v>18764037</v>
      </c>
      <c r="K8" s="3">
        <v>18577020</v>
      </c>
      <c r="L8">
        <v>99</v>
      </c>
      <c r="M8">
        <v>2022</v>
      </c>
      <c r="N8" s="3">
        <v>22100725</v>
      </c>
      <c r="O8" s="3">
        <v>11924850</v>
      </c>
      <c r="P8">
        <v>54</v>
      </c>
      <c r="Q8" t="s">
        <v>24</v>
      </c>
      <c r="R8" s="3">
        <f t="shared" si="1"/>
        <v>5189657</v>
      </c>
      <c r="S8" s="3">
        <f t="shared" si="2"/>
        <v>14372342</v>
      </c>
      <c r="T8" s="2">
        <f t="shared" si="3"/>
        <v>2.7694204067821824</v>
      </c>
      <c r="U8" t="s">
        <v>27</v>
      </c>
      <c r="V8" s="3">
        <f t="shared" si="4"/>
        <v>8526345</v>
      </c>
      <c r="W8" s="3">
        <f t="shared" si="5"/>
        <v>7720172</v>
      </c>
      <c r="X8" s="2">
        <f t="shared" si="6"/>
        <v>0.90544916960315347</v>
      </c>
      <c r="Y8" t="s">
        <v>29</v>
      </c>
      <c r="Z8" s="3">
        <f t="shared" si="7"/>
        <v>3336688</v>
      </c>
      <c r="AA8" s="3">
        <f t="shared" si="8"/>
        <v>-6652170</v>
      </c>
      <c r="AB8" s="2">
        <f t="shared" si="9"/>
        <v>-1.9936445960785065</v>
      </c>
    </row>
    <row r="9" spans="1:28" x14ac:dyDescent="0.2">
      <c r="A9" t="s">
        <v>21</v>
      </c>
      <c r="B9" t="s">
        <v>47</v>
      </c>
      <c r="C9">
        <v>2010</v>
      </c>
      <c r="D9">
        <v>2017</v>
      </c>
      <c r="E9" t="str">
        <f t="shared" si="0"/>
        <v>2010-2017</v>
      </c>
      <c r="F9" s="3">
        <v>40939160</v>
      </c>
      <c r="G9" s="3">
        <v>111657398</v>
      </c>
      <c r="H9">
        <v>273</v>
      </c>
      <c r="I9">
        <v>2020</v>
      </c>
      <c r="J9" s="3">
        <v>51922503</v>
      </c>
      <c r="K9" s="3">
        <v>174223096</v>
      </c>
      <c r="L9">
        <v>336</v>
      </c>
      <c r="M9">
        <v>2022</v>
      </c>
      <c r="N9" s="3">
        <v>58125017</v>
      </c>
      <c r="O9" s="3">
        <v>211804790</v>
      </c>
      <c r="P9">
        <v>364</v>
      </c>
      <c r="Q9" t="s">
        <v>24</v>
      </c>
      <c r="R9" s="3">
        <f t="shared" si="1"/>
        <v>10983343</v>
      </c>
      <c r="S9" s="3">
        <f t="shared" si="2"/>
        <v>62565698</v>
      </c>
      <c r="T9" s="2">
        <f t="shared" si="3"/>
        <v>5.6964166556575719</v>
      </c>
      <c r="U9" t="s">
        <v>27</v>
      </c>
      <c r="V9" s="3">
        <f t="shared" si="4"/>
        <v>17185857</v>
      </c>
      <c r="W9" s="3">
        <f t="shared" si="5"/>
        <v>100147392</v>
      </c>
      <c r="X9" s="2">
        <f t="shared" si="6"/>
        <v>5.8273144016035978</v>
      </c>
      <c r="Y9" t="s">
        <v>29</v>
      </c>
      <c r="Z9" s="3">
        <f t="shared" si="7"/>
        <v>6202514</v>
      </c>
      <c r="AA9" s="3">
        <f t="shared" si="8"/>
        <v>37581694</v>
      </c>
      <c r="AB9" s="2">
        <f t="shared" si="9"/>
        <v>6.0591066783565504</v>
      </c>
    </row>
    <row r="10" spans="1:28" x14ac:dyDescent="0.2">
      <c r="A10" t="s">
        <v>22</v>
      </c>
      <c r="B10" t="s">
        <v>47</v>
      </c>
      <c r="C10">
        <v>2010</v>
      </c>
      <c r="D10">
        <v>2017</v>
      </c>
      <c r="E10" t="str">
        <f t="shared" si="0"/>
        <v>2010-2017</v>
      </c>
      <c r="F10" s="3">
        <v>7433669</v>
      </c>
      <c r="G10" s="3">
        <v>43693682</v>
      </c>
      <c r="H10">
        <v>588</v>
      </c>
      <c r="I10">
        <v>2020</v>
      </c>
      <c r="J10" s="3">
        <v>10256715</v>
      </c>
      <c r="K10" s="3">
        <v>63272518</v>
      </c>
      <c r="L10">
        <v>617</v>
      </c>
      <c r="M10">
        <v>2022</v>
      </c>
      <c r="N10" s="3">
        <v>12185151</v>
      </c>
      <c r="O10" s="3">
        <v>84832035</v>
      </c>
      <c r="P10">
        <v>696</v>
      </c>
      <c r="Q10" t="s">
        <v>24</v>
      </c>
      <c r="R10" s="3">
        <f t="shared" si="1"/>
        <v>2823046</v>
      </c>
      <c r="S10" s="3">
        <f t="shared" si="2"/>
        <v>19578836</v>
      </c>
      <c r="T10" s="2">
        <f t="shared" si="3"/>
        <v>6.9353584744988215</v>
      </c>
      <c r="U10" t="s">
        <v>27</v>
      </c>
      <c r="V10" s="3">
        <f t="shared" si="4"/>
        <v>4751482</v>
      </c>
      <c r="W10" s="3">
        <f t="shared" si="5"/>
        <v>41138353</v>
      </c>
      <c r="X10" s="2">
        <f t="shared" si="6"/>
        <v>8.6580045973024831</v>
      </c>
      <c r="Y10" t="s">
        <v>29</v>
      </c>
      <c r="Z10" s="3">
        <f t="shared" si="7"/>
        <v>1928436</v>
      </c>
      <c r="AA10" s="3">
        <f t="shared" si="8"/>
        <v>21559517</v>
      </c>
      <c r="AB10" s="2">
        <f t="shared" si="9"/>
        <v>11.179793884785392</v>
      </c>
    </row>
    <row r="11" spans="1:28" x14ac:dyDescent="0.2">
      <c r="A11" t="s">
        <v>23</v>
      </c>
      <c r="B11" t="s">
        <v>47</v>
      </c>
      <c r="C11">
        <v>2010</v>
      </c>
      <c r="D11">
        <v>2017</v>
      </c>
      <c r="E11" t="str">
        <f t="shared" si="0"/>
        <v>2010-2017</v>
      </c>
      <c r="F11" s="3">
        <v>68907697</v>
      </c>
      <c r="G11" s="3">
        <v>78622150</v>
      </c>
      <c r="H11">
        <v>114</v>
      </c>
      <c r="I11">
        <v>2020</v>
      </c>
      <c r="J11" s="3">
        <v>87158569</v>
      </c>
      <c r="K11" s="3">
        <v>110579394</v>
      </c>
      <c r="L11">
        <v>127</v>
      </c>
      <c r="M11">
        <v>2022</v>
      </c>
      <c r="N11" s="3">
        <v>96929547</v>
      </c>
      <c r="O11" s="3">
        <v>137133800</v>
      </c>
      <c r="P11">
        <v>141</v>
      </c>
      <c r="Q11" t="s">
        <v>24</v>
      </c>
      <c r="R11" s="3">
        <f t="shared" si="1"/>
        <v>18250872</v>
      </c>
      <c r="S11" s="3">
        <f t="shared" si="2"/>
        <v>31957244</v>
      </c>
      <c r="T11" s="2">
        <f t="shared" si="3"/>
        <v>1.7509981988805796</v>
      </c>
      <c r="U11" t="s">
        <v>27</v>
      </c>
      <c r="V11" s="3">
        <f t="shared" si="4"/>
        <v>28021850</v>
      </c>
      <c r="W11" s="3">
        <f t="shared" si="5"/>
        <v>58511650</v>
      </c>
      <c r="X11" s="2">
        <f t="shared" si="6"/>
        <v>2.0880723435461972</v>
      </c>
      <c r="Y11" t="s">
        <v>29</v>
      </c>
      <c r="Z11" s="3">
        <f t="shared" si="7"/>
        <v>9770978</v>
      </c>
      <c r="AA11" s="3">
        <f t="shared" si="8"/>
        <v>26554406</v>
      </c>
      <c r="AB11" s="2">
        <f t="shared" si="9"/>
        <v>2.7176814849035584</v>
      </c>
    </row>
    <row r="12" spans="1:28" x14ac:dyDescent="0.2">
      <c r="A12" t="s">
        <v>31</v>
      </c>
      <c r="B12" t="s">
        <v>48</v>
      </c>
      <c r="C12">
        <v>2010</v>
      </c>
      <c r="D12">
        <v>2017</v>
      </c>
      <c r="E12" t="str">
        <f t="shared" si="0"/>
        <v>2010-2017</v>
      </c>
      <c r="F12" s="3">
        <v>61438923</v>
      </c>
      <c r="G12" s="3">
        <v>25319465</v>
      </c>
      <c r="H12">
        <v>41</v>
      </c>
      <c r="I12">
        <v>2020</v>
      </c>
      <c r="J12" s="3">
        <v>94140869</v>
      </c>
      <c r="K12" s="3">
        <v>29552540</v>
      </c>
      <c r="L12">
        <v>31</v>
      </c>
      <c r="M12">
        <v>2022</v>
      </c>
      <c r="N12" s="3">
        <v>119439980</v>
      </c>
      <c r="O12" s="3">
        <v>18508829</v>
      </c>
      <c r="P12">
        <v>15</v>
      </c>
      <c r="Q12" t="s">
        <v>24</v>
      </c>
      <c r="R12" s="3">
        <f t="shared" ref="R12:R27" si="10">J12-F12</f>
        <v>32701946</v>
      </c>
      <c r="S12" s="3">
        <f t="shared" ref="S12:S27" si="11">K12-G12</f>
        <v>4233075</v>
      </c>
      <c r="T12" s="2">
        <f t="shared" ref="T12:T27" si="12">S12/R12</f>
        <v>0.12944413155107037</v>
      </c>
      <c r="U12" t="s">
        <v>27</v>
      </c>
      <c r="V12" s="3">
        <f t="shared" ref="V12:V27" si="13">N12-F12</f>
        <v>58001057</v>
      </c>
      <c r="W12" s="3">
        <f t="shared" ref="W12:W27" si="14">O12-G12</f>
        <v>-6810636</v>
      </c>
      <c r="X12" s="2">
        <f t="shared" ref="X12:X27" si="15">W12/V12</f>
        <v>-0.11742261869469034</v>
      </c>
      <c r="Y12" t="s">
        <v>29</v>
      </c>
      <c r="Z12" s="3">
        <f t="shared" ref="Z12:Z27" si="16">N12-J12</f>
        <v>25299111</v>
      </c>
      <c r="AA12" s="3">
        <f t="shared" ref="AA12:AA27" si="17">O12-K12</f>
        <v>-11043711</v>
      </c>
      <c r="AB12" s="2">
        <f t="shared" ref="AB12:AB27" si="18">AA12/Z12</f>
        <v>-0.43652565499238294</v>
      </c>
    </row>
    <row r="13" spans="1:28" x14ac:dyDescent="0.2">
      <c r="A13" t="s">
        <v>32</v>
      </c>
      <c r="B13" t="s">
        <v>48</v>
      </c>
      <c r="C13">
        <v>2010</v>
      </c>
      <c r="D13">
        <v>2017</v>
      </c>
      <c r="E13" t="str">
        <f t="shared" si="0"/>
        <v>2010-2017</v>
      </c>
      <c r="F13" s="3">
        <v>11376305</v>
      </c>
      <c r="G13" s="3">
        <v>1439318</v>
      </c>
      <c r="H13">
        <v>13</v>
      </c>
      <c r="I13">
        <v>2020</v>
      </c>
      <c r="J13" s="3">
        <v>16891204</v>
      </c>
      <c r="K13" s="3">
        <v>1844043</v>
      </c>
      <c r="L13">
        <v>11</v>
      </c>
      <c r="M13">
        <v>2022</v>
      </c>
      <c r="N13" s="3">
        <v>20937666</v>
      </c>
      <c r="O13" s="3">
        <v>953101</v>
      </c>
      <c r="P13">
        <v>5</v>
      </c>
      <c r="Q13" t="s">
        <v>24</v>
      </c>
      <c r="R13" s="3">
        <f t="shared" si="10"/>
        <v>5514899</v>
      </c>
      <c r="S13" s="3">
        <f t="shared" si="11"/>
        <v>404725</v>
      </c>
      <c r="T13" s="2">
        <f t="shared" si="12"/>
        <v>7.338756339871319E-2</v>
      </c>
      <c r="U13" t="s">
        <v>27</v>
      </c>
      <c r="V13" s="3">
        <f t="shared" si="13"/>
        <v>9561361</v>
      </c>
      <c r="W13" s="3">
        <f t="shared" si="14"/>
        <v>-486217</v>
      </c>
      <c r="X13" s="2">
        <f t="shared" si="15"/>
        <v>-5.085227929371143E-2</v>
      </c>
      <c r="Y13" t="s">
        <v>29</v>
      </c>
      <c r="Z13" s="3">
        <f t="shared" si="16"/>
        <v>4046462</v>
      </c>
      <c r="AA13" s="3">
        <f t="shared" si="17"/>
        <v>-890942</v>
      </c>
      <c r="AB13" s="2">
        <f t="shared" si="18"/>
        <v>-0.22017802218332955</v>
      </c>
    </row>
    <row r="14" spans="1:28" x14ac:dyDescent="0.2">
      <c r="A14" t="s">
        <v>33</v>
      </c>
      <c r="B14" t="s">
        <v>48</v>
      </c>
      <c r="C14">
        <v>2010</v>
      </c>
      <c r="D14">
        <v>2017</v>
      </c>
      <c r="E14" t="str">
        <f t="shared" si="0"/>
        <v>2010-2017</v>
      </c>
      <c r="F14" s="3">
        <v>11675775</v>
      </c>
      <c r="G14" s="3">
        <v>6653381</v>
      </c>
      <c r="H14">
        <v>57</v>
      </c>
      <c r="I14">
        <v>2020</v>
      </c>
      <c r="J14" s="3">
        <v>16679438</v>
      </c>
      <c r="K14" s="3">
        <v>10801214</v>
      </c>
      <c r="L14">
        <v>65</v>
      </c>
      <c r="M14">
        <v>2022</v>
      </c>
      <c r="N14" s="3">
        <v>20192981</v>
      </c>
      <c r="O14" s="3">
        <v>4971821</v>
      </c>
      <c r="P14">
        <v>25</v>
      </c>
      <c r="Q14" t="s">
        <v>24</v>
      </c>
      <c r="R14" s="3">
        <f t="shared" si="10"/>
        <v>5003663</v>
      </c>
      <c r="S14" s="3">
        <f t="shared" si="11"/>
        <v>4147833</v>
      </c>
      <c r="T14" s="2">
        <f t="shared" si="12"/>
        <v>0.82895930441358656</v>
      </c>
      <c r="U14" t="s">
        <v>27</v>
      </c>
      <c r="V14" s="3">
        <f t="shared" si="13"/>
        <v>8517206</v>
      </c>
      <c r="W14" s="3">
        <f t="shared" si="14"/>
        <v>-1681560</v>
      </c>
      <c r="X14" s="2">
        <f t="shared" si="15"/>
        <v>-0.1974309415552471</v>
      </c>
      <c r="Y14" t="s">
        <v>29</v>
      </c>
      <c r="Z14" s="3">
        <f t="shared" si="16"/>
        <v>3513543</v>
      </c>
      <c r="AA14" s="3">
        <f t="shared" si="17"/>
        <v>-5829393</v>
      </c>
      <c r="AB14" s="2">
        <f t="shared" si="18"/>
        <v>-1.659121006915242</v>
      </c>
    </row>
    <row r="15" spans="1:28" x14ac:dyDescent="0.2">
      <c r="A15" t="s">
        <v>34</v>
      </c>
      <c r="B15" t="s">
        <v>48</v>
      </c>
      <c r="C15">
        <v>2010</v>
      </c>
      <c r="D15">
        <v>2017</v>
      </c>
      <c r="E15" t="str">
        <f t="shared" si="0"/>
        <v>2010-2017</v>
      </c>
      <c r="F15" s="3">
        <v>78285245</v>
      </c>
      <c r="G15" s="3">
        <v>32509839</v>
      </c>
      <c r="H15">
        <v>42</v>
      </c>
      <c r="I15">
        <v>2020</v>
      </c>
      <c r="J15" s="3">
        <v>114308887</v>
      </c>
      <c r="K15" s="3">
        <v>55910220</v>
      </c>
      <c r="L15">
        <v>49</v>
      </c>
      <c r="M15">
        <v>2022</v>
      </c>
      <c r="N15" s="3">
        <v>140828835</v>
      </c>
      <c r="O15" s="3">
        <v>37637257</v>
      </c>
      <c r="P15">
        <v>27</v>
      </c>
      <c r="Q15" t="s">
        <v>24</v>
      </c>
      <c r="R15" s="3">
        <f t="shared" si="10"/>
        <v>36023642</v>
      </c>
      <c r="S15" s="3">
        <f t="shared" si="11"/>
        <v>23400381</v>
      </c>
      <c r="T15" s="2">
        <f t="shared" si="12"/>
        <v>0.64958398709380916</v>
      </c>
      <c r="U15" t="s">
        <v>27</v>
      </c>
      <c r="V15" s="3">
        <f t="shared" si="13"/>
        <v>62543590</v>
      </c>
      <c r="W15" s="3">
        <f t="shared" si="14"/>
        <v>5127418</v>
      </c>
      <c r="X15" s="2">
        <f t="shared" si="15"/>
        <v>8.1981510815097122E-2</v>
      </c>
      <c r="Y15" t="s">
        <v>29</v>
      </c>
      <c r="Z15" s="3">
        <f t="shared" si="16"/>
        <v>26519948</v>
      </c>
      <c r="AA15" s="3">
        <f t="shared" si="17"/>
        <v>-18272963</v>
      </c>
      <c r="AB15" s="2">
        <f t="shared" si="18"/>
        <v>-0.68902710518135257</v>
      </c>
    </row>
    <row r="16" spans="1:28" x14ac:dyDescent="0.2">
      <c r="A16" t="s">
        <v>35</v>
      </c>
      <c r="B16" t="s">
        <v>48</v>
      </c>
      <c r="C16">
        <v>2010</v>
      </c>
      <c r="D16">
        <v>2017</v>
      </c>
      <c r="E16" t="str">
        <f t="shared" si="0"/>
        <v>2010-2017</v>
      </c>
      <c r="F16" s="3">
        <v>42863889</v>
      </c>
      <c r="G16" s="3">
        <v>24889484</v>
      </c>
      <c r="H16">
        <v>58</v>
      </c>
      <c r="I16">
        <v>2020</v>
      </c>
      <c r="J16" s="3">
        <v>63515457</v>
      </c>
      <c r="K16" s="3">
        <v>40870085</v>
      </c>
      <c r="L16">
        <v>64</v>
      </c>
      <c r="M16">
        <v>2022</v>
      </c>
      <c r="N16" s="3">
        <v>78704841</v>
      </c>
      <c r="O16" s="3">
        <v>28446131</v>
      </c>
      <c r="P16">
        <v>36</v>
      </c>
      <c r="Q16" t="s">
        <v>24</v>
      </c>
      <c r="R16" s="3">
        <f t="shared" si="10"/>
        <v>20651568</v>
      </c>
      <c r="S16" s="3">
        <f t="shared" si="11"/>
        <v>15980601</v>
      </c>
      <c r="T16" s="2">
        <f t="shared" si="12"/>
        <v>0.77382022517612226</v>
      </c>
      <c r="U16" t="s">
        <v>27</v>
      </c>
      <c r="V16" s="3">
        <f t="shared" si="13"/>
        <v>35840952</v>
      </c>
      <c r="W16" s="3">
        <f t="shared" si="14"/>
        <v>3556647</v>
      </c>
      <c r="X16" s="2">
        <f t="shared" si="15"/>
        <v>9.9234166547808214E-2</v>
      </c>
      <c r="Y16" t="s">
        <v>29</v>
      </c>
      <c r="Z16" s="3">
        <f t="shared" si="16"/>
        <v>15189384</v>
      </c>
      <c r="AA16" s="3">
        <f t="shared" si="17"/>
        <v>-12423954</v>
      </c>
      <c r="AB16" s="2">
        <f t="shared" si="18"/>
        <v>-0.81793665891915035</v>
      </c>
    </row>
    <row r="17" spans="1:28" x14ac:dyDescent="0.2">
      <c r="A17" t="s">
        <v>36</v>
      </c>
      <c r="B17" t="s">
        <v>48</v>
      </c>
      <c r="C17">
        <v>2010</v>
      </c>
      <c r="D17">
        <v>2017</v>
      </c>
      <c r="E17" t="str">
        <f t="shared" si="0"/>
        <v>2010-2017</v>
      </c>
      <c r="F17" s="3">
        <v>35256420</v>
      </c>
      <c r="G17" s="3">
        <v>16651968</v>
      </c>
      <c r="H17">
        <v>47</v>
      </c>
      <c r="I17">
        <v>2020</v>
      </c>
      <c r="J17" s="3">
        <v>50883861</v>
      </c>
      <c r="K17" s="3">
        <v>23108142</v>
      </c>
      <c r="L17">
        <v>45</v>
      </c>
      <c r="M17">
        <v>2022</v>
      </c>
      <c r="N17" s="3">
        <v>62147208</v>
      </c>
      <c r="O17" s="3">
        <v>23352086</v>
      </c>
      <c r="P17">
        <v>38</v>
      </c>
      <c r="Q17" t="s">
        <v>24</v>
      </c>
      <c r="R17" s="3">
        <f t="shared" si="10"/>
        <v>15627441</v>
      </c>
      <c r="S17" s="3">
        <f t="shared" si="11"/>
        <v>6456174</v>
      </c>
      <c r="T17" s="2">
        <f t="shared" si="12"/>
        <v>0.41313059508591332</v>
      </c>
      <c r="U17" t="s">
        <v>27</v>
      </c>
      <c r="V17" s="3">
        <f t="shared" si="13"/>
        <v>26890788</v>
      </c>
      <c r="W17" s="3">
        <f t="shared" si="14"/>
        <v>6700118</v>
      </c>
      <c r="X17" s="2">
        <f t="shared" si="15"/>
        <v>0.249160344427244</v>
      </c>
      <c r="Y17" t="s">
        <v>29</v>
      </c>
      <c r="Z17" s="3">
        <f t="shared" si="16"/>
        <v>11263347</v>
      </c>
      <c r="AA17" s="3">
        <f t="shared" si="17"/>
        <v>243944</v>
      </c>
      <c r="AB17" s="2">
        <f t="shared" si="18"/>
        <v>2.1658215803881387E-2</v>
      </c>
    </row>
    <row r="18" spans="1:28" x14ac:dyDescent="0.2">
      <c r="A18" t="s">
        <v>37</v>
      </c>
      <c r="B18" t="s">
        <v>48</v>
      </c>
      <c r="C18">
        <v>2010</v>
      </c>
      <c r="D18">
        <v>2017</v>
      </c>
      <c r="E18" t="str">
        <f t="shared" si="0"/>
        <v>2010-2017</v>
      </c>
      <c r="F18" s="3">
        <v>100300389</v>
      </c>
      <c r="G18" s="3">
        <v>149060100</v>
      </c>
      <c r="H18">
        <v>149</v>
      </c>
      <c r="I18">
        <v>2020</v>
      </c>
      <c r="J18" s="3">
        <v>137787891</v>
      </c>
      <c r="K18" s="3">
        <v>160872789</v>
      </c>
      <c r="L18">
        <v>117</v>
      </c>
      <c r="M18">
        <v>2022</v>
      </c>
      <c r="N18" s="3">
        <v>162137979</v>
      </c>
      <c r="O18" s="3">
        <v>147048643</v>
      </c>
      <c r="P18">
        <v>91</v>
      </c>
      <c r="Q18" t="s">
        <v>24</v>
      </c>
      <c r="R18" s="3">
        <f t="shared" si="10"/>
        <v>37487502</v>
      </c>
      <c r="S18" s="3">
        <f t="shared" si="11"/>
        <v>11812689</v>
      </c>
      <c r="T18" s="2">
        <f t="shared" si="12"/>
        <v>0.31511005988075708</v>
      </c>
      <c r="U18" t="s">
        <v>27</v>
      </c>
      <c r="V18" s="3">
        <f t="shared" si="13"/>
        <v>61837590</v>
      </c>
      <c r="W18" s="3">
        <f t="shared" si="14"/>
        <v>-2011457</v>
      </c>
      <c r="X18" s="2">
        <f t="shared" si="15"/>
        <v>-3.2528062623397837E-2</v>
      </c>
      <c r="Y18" t="s">
        <v>29</v>
      </c>
      <c r="Z18" s="3">
        <f t="shared" si="16"/>
        <v>24350088</v>
      </c>
      <c r="AA18" s="3">
        <f t="shared" si="17"/>
        <v>-13824146</v>
      </c>
      <c r="AB18" s="2">
        <f t="shared" si="18"/>
        <v>-0.56772468337691429</v>
      </c>
    </row>
    <row r="19" spans="1:28" x14ac:dyDescent="0.2">
      <c r="A19" t="s">
        <v>38</v>
      </c>
      <c r="B19" t="s">
        <v>48</v>
      </c>
      <c r="C19">
        <v>2010</v>
      </c>
      <c r="D19">
        <v>2017</v>
      </c>
      <c r="E19" t="str">
        <f t="shared" si="0"/>
        <v>2010-2017</v>
      </c>
      <c r="F19" s="3">
        <v>16317761</v>
      </c>
      <c r="G19" s="3">
        <v>39798318</v>
      </c>
      <c r="H19">
        <v>244</v>
      </c>
      <c r="I19">
        <v>2020</v>
      </c>
      <c r="J19" s="3">
        <v>23180443</v>
      </c>
      <c r="K19" s="3">
        <v>38542555</v>
      </c>
      <c r="L19">
        <v>166</v>
      </c>
      <c r="M19">
        <v>2022</v>
      </c>
      <c r="N19" s="3">
        <v>27978210</v>
      </c>
      <c r="O19" s="3">
        <v>38827057</v>
      </c>
      <c r="P19">
        <v>139</v>
      </c>
      <c r="Q19" t="s">
        <v>24</v>
      </c>
      <c r="R19" s="3">
        <f t="shared" si="10"/>
        <v>6862682</v>
      </c>
      <c r="S19" s="3">
        <f t="shared" si="11"/>
        <v>-1255763</v>
      </c>
      <c r="T19" s="2">
        <f t="shared" si="12"/>
        <v>-0.18298429098128108</v>
      </c>
      <c r="U19" t="s">
        <v>27</v>
      </c>
      <c r="V19" s="3">
        <f t="shared" si="13"/>
        <v>11660449</v>
      </c>
      <c r="W19" s="3">
        <f t="shared" si="14"/>
        <v>-971261</v>
      </c>
      <c r="X19" s="2">
        <f t="shared" si="15"/>
        <v>-8.3295334510703659E-2</v>
      </c>
      <c r="Y19" t="s">
        <v>29</v>
      </c>
      <c r="Z19" s="3">
        <f t="shared" si="16"/>
        <v>4797767</v>
      </c>
      <c r="AA19" s="3">
        <f t="shared" si="17"/>
        <v>284502</v>
      </c>
      <c r="AB19" s="2">
        <f t="shared" si="18"/>
        <v>5.9298836312809688E-2</v>
      </c>
    </row>
    <row r="20" spans="1:28" x14ac:dyDescent="0.2">
      <c r="A20" t="s">
        <v>39</v>
      </c>
      <c r="B20" t="s">
        <v>48</v>
      </c>
      <c r="C20">
        <v>2010</v>
      </c>
      <c r="D20">
        <v>2017</v>
      </c>
      <c r="E20" t="str">
        <f t="shared" si="0"/>
        <v>2010-2017</v>
      </c>
      <c r="F20" s="3">
        <v>96702776</v>
      </c>
      <c r="G20" s="3">
        <v>53676986</v>
      </c>
      <c r="H20">
        <v>56</v>
      </c>
      <c r="I20">
        <v>2020</v>
      </c>
      <c r="J20" s="3">
        <v>143600337</v>
      </c>
      <c r="K20" s="3">
        <v>66150580</v>
      </c>
      <c r="L20">
        <v>46</v>
      </c>
      <c r="M20">
        <v>2022</v>
      </c>
      <c r="N20" s="3">
        <v>178437267</v>
      </c>
      <c r="O20" s="3">
        <v>61734714</v>
      </c>
      <c r="P20">
        <v>35</v>
      </c>
      <c r="Q20" t="s">
        <v>24</v>
      </c>
      <c r="R20" s="3">
        <f t="shared" si="10"/>
        <v>46897561</v>
      </c>
      <c r="S20" s="3">
        <f t="shared" si="11"/>
        <v>12473594</v>
      </c>
      <c r="T20" s="2">
        <f t="shared" si="12"/>
        <v>0.26597532438840477</v>
      </c>
      <c r="U20" t="s">
        <v>27</v>
      </c>
      <c r="V20" s="3">
        <f t="shared" si="13"/>
        <v>81734491</v>
      </c>
      <c r="W20" s="3">
        <f t="shared" si="14"/>
        <v>8057728</v>
      </c>
      <c r="X20" s="2">
        <f t="shared" si="15"/>
        <v>9.8584182777867915E-2</v>
      </c>
      <c r="Y20" t="s">
        <v>29</v>
      </c>
      <c r="Z20" s="3">
        <f t="shared" si="16"/>
        <v>34836930</v>
      </c>
      <c r="AA20" s="3">
        <f t="shared" si="17"/>
        <v>-4415866</v>
      </c>
      <c r="AB20" s="2">
        <f t="shared" si="18"/>
        <v>-0.1267581844898503</v>
      </c>
    </row>
    <row r="21" spans="1:28" x14ac:dyDescent="0.2">
      <c r="A21" t="s">
        <v>40</v>
      </c>
      <c r="B21" t="s">
        <v>48</v>
      </c>
      <c r="C21">
        <v>2010</v>
      </c>
      <c r="D21">
        <v>2017</v>
      </c>
      <c r="E21" t="str">
        <f t="shared" si="0"/>
        <v>2010-2017</v>
      </c>
      <c r="F21" s="3">
        <v>66101439</v>
      </c>
      <c r="G21" s="3">
        <v>35418901</v>
      </c>
      <c r="H21">
        <v>54</v>
      </c>
      <c r="I21">
        <v>2020</v>
      </c>
      <c r="J21" s="3">
        <v>94604054</v>
      </c>
      <c r="K21" s="3">
        <v>42276360</v>
      </c>
      <c r="L21">
        <v>45</v>
      </c>
      <c r="M21">
        <v>2022</v>
      </c>
      <c r="N21" s="3">
        <v>114655149</v>
      </c>
      <c r="O21" s="3">
        <v>40622132</v>
      </c>
      <c r="P21">
        <v>35</v>
      </c>
      <c r="Q21" t="s">
        <v>24</v>
      </c>
      <c r="R21" s="3">
        <f t="shared" si="10"/>
        <v>28502615</v>
      </c>
      <c r="S21" s="3">
        <f t="shared" si="11"/>
        <v>6857459</v>
      </c>
      <c r="T21" s="2">
        <f t="shared" si="12"/>
        <v>0.24059052125568128</v>
      </c>
      <c r="U21" t="s">
        <v>27</v>
      </c>
      <c r="V21" s="3">
        <f t="shared" si="13"/>
        <v>48553710</v>
      </c>
      <c r="W21" s="3">
        <f t="shared" si="14"/>
        <v>5203231</v>
      </c>
      <c r="X21" s="2">
        <f t="shared" si="15"/>
        <v>0.10716443707391259</v>
      </c>
      <c r="Y21" t="s">
        <v>29</v>
      </c>
      <c r="Z21" s="3">
        <f t="shared" si="16"/>
        <v>20051095</v>
      </c>
      <c r="AA21" s="3">
        <f t="shared" si="17"/>
        <v>-1654228</v>
      </c>
      <c r="AB21" s="2">
        <f t="shared" si="18"/>
        <v>-8.250063151164562E-2</v>
      </c>
    </row>
    <row r="22" spans="1:28" x14ac:dyDescent="0.2">
      <c r="A22" t="s">
        <v>41</v>
      </c>
      <c r="B22" t="s">
        <v>48</v>
      </c>
      <c r="C22">
        <v>2010</v>
      </c>
      <c r="D22">
        <v>2017</v>
      </c>
      <c r="E22" t="str">
        <f t="shared" si="0"/>
        <v>2010-2017</v>
      </c>
      <c r="F22" s="3">
        <v>174669073</v>
      </c>
      <c r="G22" s="3">
        <v>92915503</v>
      </c>
      <c r="H22">
        <v>53</v>
      </c>
      <c r="I22">
        <v>2020</v>
      </c>
      <c r="J22" s="3">
        <v>247269811</v>
      </c>
      <c r="K22" s="3">
        <v>108507080</v>
      </c>
      <c r="L22">
        <v>44</v>
      </c>
      <c r="M22">
        <v>2022</v>
      </c>
      <c r="N22" s="3">
        <v>297987817</v>
      </c>
      <c r="O22" s="3">
        <v>118459077</v>
      </c>
      <c r="P22">
        <v>40</v>
      </c>
      <c r="Q22" t="s">
        <v>24</v>
      </c>
      <c r="R22" s="3">
        <f t="shared" si="10"/>
        <v>72600738</v>
      </c>
      <c r="S22" s="3">
        <f t="shared" si="11"/>
        <v>15591577</v>
      </c>
      <c r="T22" s="2">
        <f t="shared" si="12"/>
        <v>0.2147578306986356</v>
      </c>
      <c r="U22" t="s">
        <v>27</v>
      </c>
      <c r="V22" s="3">
        <f t="shared" si="13"/>
        <v>123318744</v>
      </c>
      <c r="W22" s="3">
        <f t="shared" si="14"/>
        <v>25543574</v>
      </c>
      <c r="X22" s="2">
        <f t="shared" si="15"/>
        <v>0.20713456179865081</v>
      </c>
      <c r="Y22" t="s">
        <v>29</v>
      </c>
      <c r="Z22" s="3">
        <f t="shared" si="16"/>
        <v>50718006</v>
      </c>
      <c r="AA22" s="3">
        <f t="shared" si="17"/>
        <v>9951997</v>
      </c>
      <c r="AB22" s="2">
        <f t="shared" si="18"/>
        <v>0.19622216614746249</v>
      </c>
    </row>
    <row r="23" spans="1:28" x14ac:dyDescent="0.2">
      <c r="A23" t="s">
        <v>42</v>
      </c>
      <c r="B23" t="s">
        <v>48</v>
      </c>
      <c r="C23">
        <v>2010</v>
      </c>
      <c r="D23">
        <v>2017</v>
      </c>
      <c r="E23" t="str">
        <f t="shared" si="0"/>
        <v>2010-2017</v>
      </c>
      <c r="F23" s="3">
        <v>52395177</v>
      </c>
      <c r="G23" s="3">
        <v>11027211</v>
      </c>
      <c r="H23">
        <v>21</v>
      </c>
      <c r="I23">
        <v>2020</v>
      </c>
      <c r="J23" s="3">
        <v>73859865</v>
      </c>
      <c r="K23" s="3">
        <v>15910609</v>
      </c>
      <c r="L23">
        <v>22</v>
      </c>
      <c r="M23">
        <v>2022</v>
      </c>
      <c r="N23" s="3">
        <v>88563788</v>
      </c>
      <c r="O23" s="3">
        <v>16131475</v>
      </c>
      <c r="P23">
        <v>18</v>
      </c>
      <c r="Q23" t="s">
        <v>24</v>
      </c>
      <c r="R23" s="3">
        <f t="shared" si="10"/>
        <v>21464688</v>
      </c>
      <c r="S23" s="3">
        <f t="shared" si="11"/>
        <v>4883398</v>
      </c>
      <c r="T23" s="2">
        <f t="shared" si="12"/>
        <v>0.22750845481658061</v>
      </c>
      <c r="U23" t="s">
        <v>27</v>
      </c>
      <c r="V23" s="3">
        <f t="shared" si="13"/>
        <v>36168611</v>
      </c>
      <c r="W23" s="3">
        <f t="shared" si="14"/>
        <v>5104264</v>
      </c>
      <c r="X23" s="2">
        <f t="shared" si="15"/>
        <v>0.14112413661669229</v>
      </c>
      <c r="Y23" t="s">
        <v>29</v>
      </c>
      <c r="Z23" s="3">
        <f t="shared" si="16"/>
        <v>14703923</v>
      </c>
      <c r="AA23" s="3">
        <f t="shared" si="17"/>
        <v>220866</v>
      </c>
      <c r="AB23" s="2">
        <f t="shared" si="18"/>
        <v>1.5020889323209868E-2</v>
      </c>
    </row>
    <row r="24" spans="1:28" x14ac:dyDescent="0.2">
      <c r="A24" t="s">
        <v>43</v>
      </c>
      <c r="B24" t="s">
        <v>48</v>
      </c>
      <c r="C24">
        <v>2010</v>
      </c>
      <c r="D24">
        <v>2017</v>
      </c>
      <c r="E24" t="str">
        <f t="shared" si="0"/>
        <v>2010-2017</v>
      </c>
      <c r="F24" s="3">
        <v>62016332</v>
      </c>
      <c r="G24" s="3">
        <v>30448548</v>
      </c>
      <c r="H24">
        <v>49</v>
      </c>
      <c r="I24">
        <v>2020</v>
      </c>
      <c r="J24" s="3">
        <v>89449917</v>
      </c>
      <c r="K24" s="3">
        <v>31156215</v>
      </c>
      <c r="L24">
        <v>35</v>
      </c>
      <c r="M24">
        <v>2022</v>
      </c>
      <c r="N24" s="3">
        <v>108900583</v>
      </c>
      <c r="O24" s="3">
        <v>37036411</v>
      </c>
      <c r="P24">
        <v>34</v>
      </c>
      <c r="Q24" t="s">
        <v>24</v>
      </c>
      <c r="R24" s="3">
        <f t="shared" si="10"/>
        <v>27433585</v>
      </c>
      <c r="S24" s="3">
        <f t="shared" si="11"/>
        <v>707667</v>
      </c>
      <c r="T24" s="2">
        <f t="shared" si="12"/>
        <v>2.5795644280541534E-2</v>
      </c>
      <c r="U24" t="s">
        <v>27</v>
      </c>
      <c r="V24" s="3">
        <f t="shared" si="13"/>
        <v>46884251</v>
      </c>
      <c r="W24" s="3">
        <f t="shared" si="14"/>
        <v>6587863</v>
      </c>
      <c r="X24" s="2">
        <f t="shared" si="15"/>
        <v>0.14051334636869853</v>
      </c>
      <c r="Y24" t="s">
        <v>29</v>
      </c>
      <c r="Z24" s="3">
        <f t="shared" si="16"/>
        <v>19450666</v>
      </c>
      <c r="AA24" s="3">
        <f t="shared" si="17"/>
        <v>5880196</v>
      </c>
      <c r="AB24" s="2">
        <f t="shared" si="18"/>
        <v>0.30231335009299937</v>
      </c>
    </row>
    <row r="25" spans="1:28" x14ac:dyDescent="0.2">
      <c r="A25" t="s">
        <v>44</v>
      </c>
      <c r="B25" t="s">
        <v>48</v>
      </c>
      <c r="C25">
        <v>2010</v>
      </c>
      <c r="D25">
        <v>2017</v>
      </c>
      <c r="E25" t="str">
        <f t="shared" si="0"/>
        <v>2010-2017</v>
      </c>
      <c r="F25" s="3">
        <v>68194658</v>
      </c>
      <c r="G25" s="3">
        <v>41549577</v>
      </c>
      <c r="H25">
        <v>61</v>
      </c>
      <c r="I25">
        <v>2020</v>
      </c>
      <c r="J25" s="3">
        <v>99582203</v>
      </c>
      <c r="K25" s="3">
        <v>41274743</v>
      </c>
      <c r="L25">
        <v>41</v>
      </c>
      <c r="M25">
        <v>2022</v>
      </c>
      <c r="N25" s="3">
        <v>122527185</v>
      </c>
      <c r="O25" s="3">
        <v>50180336</v>
      </c>
      <c r="P25">
        <v>41</v>
      </c>
      <c r="Q25" t="s">
        <v>24</v>
      </c>
      <c r="R25" s="3">
        <f t="shared" si="10"/>
        <v>31387545</v>
      </c>
      <c r="S25" s="3">
        <f t="shared" si="11"/>
        <v>-274834</v>
      </c>
      <c r="T25" s="2">
        <f t="shared" si="12"/>
        <v>-8.7561483384571807E-3</v>
      </c>
      <c r="U25" t="s">
        <v>27</v>
      </c>
      <c r="V25" s="3">
        <f t="shared" si="13"/>
        <v>54332527</v>
      </c>
      <c r="W25" s="3">
        <f t="shared" si="14"/>
        <v>8630759</v>
      </c>
      <c r="X25" s="2">
        <f t="shared" si="15"/>
        <v>0.15885068257546717</v>
      </c>
      <c r="Y25" t="s">
        <v>29</v>
      </c>
      <c r="Z25" s="3">
        <f t="shared" si="16"/>
        <v>22944982</v>
      </c>
      <c r="AA25" s="3">
        <f t="shared" si="17"/>
        <v>8905593</v>
      </c>
      <c r="AB25" s="2">
        <f t="shared" si="18"/>
        <v>0.38812813189393652</v>
      </c>
    </row>
    <row r="26" spans="1:28" x14ac:dyDescent="0.2">
      <c r="A26" t="s">
        <v>45</v>
      </c>
      <c r="B26" t="s">
        <v>48</v>
      </c>
      <c r="C26">
        <v>2010</v>
      </c>
      <c r="D26">
        <v>2017</v>
      </c>
      <c r="E26" t="str">
        <f t="shared" si="0"/>
        <v>2010-2017</v>
      </c>
      <c r="F26" s="3">
        <v>424149767</v>
      </c>
      <c r="G26" s="3">
        <v>167331925</v>
      </c>
      <c r="H26">
        <v>39</v>
      </c>
      <c r="I26">
        <v>2020</v>
      </c>
      <c r="J26" s="3">
        <v>616125759</v>
      </c>
      <c r="K26" s="3">
        <v>182856713</v>
      </c>
      <c r="L26">
        <v>30</v>
      </c>
      <c r="M26">
        <v>2022</v>
      </c>
      <c r="N26" s="3">
        <v>759253908</v>
      </c>
      <c r="O26" s="3">
        <v>239834079</v>
      </c>
      <c r="P26">
        <v>32</v>
      </c>
      <c r="Q26" t="s">
        <v>24</v>
      </c>
      <c r="R26" s="3">
        <f t="shared" si="10"/>
        <v>191975992</v>
      </c>
      <c r="S26" s="3">
        <f t="shared" si="11"/>
        <v>15524788</v>
      </c>
      <c r="T26" s="2">
        <f t="shared" si="12"/>
        <v>8.0868382750693121E-2</v>
      </c>
      <c r="U26" t="s">
        <v>27</v>
      </c>
      <c r="V26" s="3">
        <f t="shared" si="13"/>
        <v>335104141</v>
      </c>
      <c r="W26" s="3">
        <f t="shared" si="14"/>
        <v>72502154</v>
      </c>
      <c r="X26" s="2">
        <f t="shared" si="15"/>
        <v>0.21635708166315976</v>
      </c>
      <c r="Y26" t="s">
        <v>29</v>
      </c>
      <c r="Z26" s="3">
        <f t="shared" si="16"/>
        <v>143128149</v>
      </c>
      <c r="AA26" s="3">
        <f t="shared" si="17"/>
        <v>56977366</v>
      </c>
      <c r="AB26" s="2">
        <f t="shared" si="18"/>
        <v>0.39808637502885613</v>
      </c>
    </row>
    <row r="27" spans="1:28" x14ac:dyDescent="0.2">
      <c r="A27" t="s">
        <v>46</v>
      </c>
      <c r="B27" t="s">
        <v>48</v>
      </c>
      <c r="C27">
        <v>2010</v>
      </c>
      <c r="D27">
        <v>2017</v>
      </c>
      <c r="E27" t="str">
        <f t="shared" si="0"/>
        <v>2010-2017</v>
      </c>
      <c r="F27" s="3">
        <v>62430434</v>
      </c>
      <c r="G27" s="3">
        <v>41262007</v>
      </c>
      <c r="H27">
        <v>66</v>
      </c>
      <c r="I27">
        <v>2020</v>
      </c>
      <c r="J27" s="3">
        <v>91316101</v>
      </c>
      <c r="K27" s="3">
        <v>57303115</v>
      </c>
      <c r="L27">
        <v>63</v>
      </c>
      <c r="M27">
        <v>2022</v>
      </c>
      <c r="N27" s="3">
        <v>112663774</v>
      </c>
      <c r="O27" s="3">
        <v>108373122</v>
      </c>
      <c r="P27">
        <v>96</v>
      </c>
      <c r="Q27" t="s">
        <v>24</v>
      </c>
      <c r="R27" s="3">
        <f t="shared" si="10"/>
        <v>28885667</v>
      </c>
      <c r="S27" s="3">
        <f t="shared" si="11"/>
        <v>16041108</v>
      </c>
      <c r="T27" s="2">
        <f t="shared" si="12"/>
        <v>0.55533105744104849</v>
      </c>
      <c r="U27" t="s">
        <v>27</v>
      </c>
      <c r="V27" s="3">
        <f t="shared" si="13"/>
        <v>50233340</v>
      </c>
      <c r="W27" s="3">
        <f t="shared" si="14"/>
        <v>67111115</v>
      </c>
      <c r="X27" s="2">
        <f t="shared" si="15"/>
        <v>1.3359875134721282</v>
      </c>
      <c r="Y27" t="s">
        <v>29</v>
      </c>
      <c r="Z27" s="3">
        <f t="shared" si="16"/>
        <v>21347673</v>
      </c>
      <c r="AA27" s="3">
        <f t="shared" si="17"/>
        <v>51070007</v>
      </c>
      <c r="AB27" s="2">
        <f t="shared" si="18"/>
        <v>2.3922985423282435</v>
      </c>
    </row>
    <row r="28" spans="1:28" x14ac:dyDescent="0.2">
      <c r="A28" t="s">
        <v>60</v>
      </c>
      <c r="B28" t="s">
        <v>48</v>
      </c>
      <c r="C28">
        <v>2010</v>
      </c>
      <c r="D28">
        <v>2017</v>
      </c>
      <c r="E28" t="str">
        <f t="shared" ref="E28:E30" si="19">C28&amp;"-"&amp;D28</f>
        <v>2010-2017</v>
      </c>
      <c r="F28">
        <v>226385971.89612001</v>
      </c>
      <c r="G28">
        <v>57526436</v>
      </c>
      <c r="H28">
        <v>25</v>
      </c>
      <c r="I28">
        <v>2020</v>
      </c>
      <c r="J28">
        <v>331251245.18584001</v>
      </c>
      <c r="K28">
        <v>19153602</v>
      </c>
      <c r="L28">
        <v>6</v>
      </c>
      <c r="M28">
        <v>2022</v>
      </c>
      <c r="N28">
        <v>407390001.72784001</v>
      </c>
      <c r="O28">
        <v>39774302</v>
      </c>
      <c r="P28">
        <v>10</v>
      </c>
      <c r="Q28" t="s">
        <v>24</v>
      </c>
      <c r="R28" s="3">
        <f t="shared" ref="R28:R30" si="20">J28-F28</f>
        <v>104865273.28972</v>
      </c>
      <c r="S28" s="3">
        <f t="shared" ref="S28:S30" si="21">K28-G28</f>
        <v>-38372834</v>
      </c>
      <c r="T28" s="2">
        <f t="shared" ref="T28:T30" si="22">S28/R28</f>
        <v>-0.36592508459863721</v>
      </c>
      <c r="U28" t="s">
        <v>27</v>
      </c>
      <c r="V28" s="3">
        <f t="shared" ref="V28:V30" si="23">N28-F28</f>
        <v>181004029.83171999</v>
      </c>
      <c r="W28" s="3">
        <f>O28-G28</f>
        <v>-17752134</v>
      </c>
      <c r="X28" s="2">
        <f t="shared" ref="X28:X30" si="24">W28/V28</f>
        <v>-9.8075904809988013E-2</v>
      </c>
      <c r="Y28" t="s">
        <v>29</v>
      </c>
      <c r="Z28" s="3">
        <f t="shared" ref="Z28:Z30" si="25">N28-J28</f>
        <v>76138756.541999996</v>
      </c>
      <c r="AA28" s="3">
        <f t="shared" ref="AA28:AA30" si="26">O28-K28</f>
        <v>20620700</v>
      </c>
      <c r="AB28" s="2">
        <f t="shared" ref="AB28:AB30" si="27">AA28/Z28</f>
        <v>0.27083053278687469</v>
      </c>
    </row>
    <row r="29" spans="1:28" x14ac:dyDescent="0.2">
      <c r="A29" t="s">
        <v>61</v>
      </c>
      <c r="B29" t="s">
        <v>48</v>
      </c>
      <c r="C29">
        <v>2010</v>
      </c>
      <c r="D29">
        <v>2017</v>
      </c>
      <c r="E29" t="str">
        <f t="shared" si="19"/>
        <v>2010-2017</v>
      </c>
      <c r="F29" s="11">
        <v>206615883.77160001</v>
      </c>
      <c r="G29" s="11">
        <v>175979893</v>
      </c>
      <c r="H29" s="11">
        <v>85</v>
      </c>
      <c r="I29">
        <v>2020</v>
      </c>
      <c r="J29" s="11">
        <v>288115258.08587998</v>
      </c>
      <c r="K29" s="11">
        <v>84896769</v>
      </c>
      <c r="L29" s="11">
        <v>29</v>
      </c>
      <c r="M29">
        <v>2022</v>
      </c>
      <c r="N29" s="11">
        <v>342298697.24519998</v>
      </c>
      <c r="O29" s="11">
        <v>153183867</v>
      </c>
      <c r="P29" s="11">
        <v>45</v>
      </c>
      <c r="Q29" t="s">
        <v>24</v>
      </c>
      <c r="R29" s="3">
        <f t="shared" si="20"/>
        <v>81499374.314279974</v>
      </c>
      <c r="S29" s="3">
        <f t="shared" si="21"/>
        <v>-91083124</v>
      </c>
      <c r="T29" s="2">
        <f t="shared" si="22"/>
        <v>-1.1175929234593007</v>
      </c>
      <c r="U29" t="s">
        <v>27</v>
      </c>
      <c r="V29" s="3">
        <f t="shared" si="23"/>
        <v>135682813.47359997</v>
      </c>
      <c r="W29" s="3">
        <f t="shared" ref="W29:W30" si="28">O29-G29</f>
        <v>-22796026</v>
      </c>
      <c r="X29" s="2">
        <f t="shared" si="24"/>
        <v>-0.16800967946051223</v>
      </c>
      <c r="Y29" t="s">
        <v>29</v>
      </c>
      <c r="Z29" s="3">
        <f t="shared" si="25"/>
        <v>54183439.159319997</v>
      </c>
      <c r="AA29" s="3">
        <f t="shared" si="26"/>
        <v>68287098</v>
      </c>
      <c r="AB29" s="2">
        <f t="shared" si="27"/>
        <v>1.2602946409365021</v>
      </c>
    </row>
    <row r="30" spans="1:28" x14ac:dyDescent="0.2">
      <c r="A30" t="s">
        <v>62</v>
      </c>
      <c r="B30" t="s">
        <v>48</v>
      </c>
      <c r="C30">
        <v>2010</v>
      </c>
      <c r="D30">
        <v>2017</v>
      </c>
      <c r="E30" t="str">
        <f t="shared" si="19"/>
        <v>2010-2017</v>
      </c>
      <c r="F30" s="11">
        <v>310237349.07774001</v>
      </c>
      <c r="G30" s="11">
        <v>121794668</v>
      </c>
      <c r="H30" s="11">
        <v>39</v>
      </c>
      <c r="I30">
        <v>2020</v>
      </c>
      <c r="J30" s="11">
        <v>453349244.37845999</v>
      </c>
      <c r="K30" s="11">
        <v>39804845</v>
      </c>
      <c r="L30" s="11">
        <v>9</v>
      </c>
      <c r="M30">
        <v>2022</v>
      </c>
      <c r="N30" s="11">
        <v>556870743.26686001</v>
      </c>
      <c r="O30" s="11">
        <v>92234938</v>
      </c>
      <c r="P30" s="11">
        <v>17</v>
      </c>
      <c r="Q30" t="s">
        <v>24</v>
      </c>
      <c r="R30" s="3">
        <f t="shared" si="20"/>
        <v>143111895.30071998</v>
      </c>
      <c r="S30" s="3">
        <f t="shared" si="21"/>
        <v>-81989823</v>
      </c>
      <c r="T30" s="2">
        <f t="shared" si="22"/>
        <v>-0.57290711458831134</v>
      </c>
      <c r="U30" t="s">
        <v>27</v>
      </c>
      <c r="V30" s="3">
        <f t="shared" si="23"/>
        <v>246633394.18911999</v>
      </c>
      <c r="W30" s="3">
        <f t="shared" si="28"/>
        <v>-29559730</v>
      </c>
      <c r="X30" s="2">
        <f t="shared" si="24"/>
        <v>-0.11985291001320535</v>
      </c>
      <c r="Y30" t="s">
        <v>29</v>
      </c>
      <c r="Z30" s="3">
        <f t="shared" si="25"/>
        <v>103521498.88840002</v>
      </c>
      <c r="AA30" s="3">
        <f t="shared" si="26"/>
        <v>52430093</v>
      </c>
      <c r="AB30" s="2">
        <f t="shared" si="27"/>
        <v>0.50646574443943826</v>
      </c>
    </row>
    <row r="31" spans="1:28" x14ac:dyDescent="0.2">
      <c r="V31" s="3"/>
      <c r="W31" s="3"/>
    </row>
    <row r="32" spans="1:28" x14ac:dyDescent="0.2">
      <c r="C32" t="s">
        <v>49</v>
      </c>
      <c r="I32" t="s">
        <v>50</v>
      </c>
      <c r="V32" s="3"/>
      <c r="W32" s="3"/>
    </row>
    <row r="33" spans="1:23" x14ac:dyDescent="0.2">
      <c r="C33" t="s">
        <v>30</v>
      </c>
      <c r="D33" s="10" t="s">
        <v>57</v>
      </c>
      <c r="E33" t="s">
        <v>59</v>
      </c>
      <c r="F33" t="s">
        <v>24</v>
      </c>
      <c r="G33" t="s">
        <v>29</v>
      </c>
      <c r="H33" s="3"/>
      <c r="I33" s="5" t="s">
        <v>30</v>
      </c>
      <c r="J33" s="10" t="s">
        <v>57</v>
      </c>
      <c r="K33" t="s">
        <v>59</v>
      </c>
      <c r="L33" s="5" t="s">
        <v>24</v>
      </c>
      <c r="M33" s="5" t="s">
        <v>29</v>
      </c>
      <c r="V33" s="3"/>
      <c r="W33" s="3"/>
    </row>
    <row r="34" spans="1:23" x14ac:dyDescent="0.2">
      <c r="A34" t="s">
        <v>14</v>
      </c>
      <c r="B34" t="s">
        <v>47</v>
      </c>
      <c r="C34" s="2">
        <f>H2/100</f>
        <v>0.49</v>
      </c>
      <c r="D34" s="2">
        <f>L2/100</f>
        <v>0.9</v>
      </c>
      <c r="E34" s="2">
        <f>P2/100</f>
        <v>0.55000000000000004</v>
      </c>
      <c r="F34" s="4">
        <f t="shared" ref="F34:F62" si="29">T2</f>
        <v>1.9652340258741074</v>
      </c>
      <c r="G34" s="4">
        <f t="shared" ref="G34:G62" si="30">AB2</f>
        <v>-1.2950863384213995</v>
      </c>
      <c r="H34" s="3"/>
      <c r="I34" s="3">
        <f t="shared" ref="I34:I62" si="31">G2</f>
        <v>16666420</v>
      </c>
      <c r="J34" s="3">
        <f t="shared" ref="J34:J62" si="32">K2</f>
        <v>42608252</v>
      </c>
      <c r="K34" s="3">
        <f>O2</f>
        <v>31102038</v>
      </c>
      <c r="L34" s="3">
        <f t="shared" ref="L34:L62" si="33">S2</f>
        <v>25941832</v>
      </c>
      <c r="M34" s="3">
        <f t="shared" ref="M34:M62" si="34">AA2</f>
        <v>-11506214</v>
      </c>
      <c r="V34" s="3"/>
      <c r="W34" s="3"/>
    </row>
    <row r="35" spans="1:23" x14ac:dyDescent="0.2">
      <c r="A35" t="s">
        <v>15</v>
      </c>
      <c r="B35" t="s">
        <v>47</v>
      </c>
      <c r="C35" s="2">
        <f t="shared" ref="C35:C43" si="35">H3/100</f>
        <v>0.15</v>
      </c>
      <c r="D35" s="2">
        <f t="shared" ref="D35:D59" si="36">L3/100</f>
        <v>0.14000000000000001</v>
      </c>
      <c r="E35" s="2">
        <f t="shared" ref="E35:E62" si="37">P3/100</f>
        <v>0.1</v>
      </c>
      <c r="F35" s="4">
        <f t="shared" si="29"/>
        <v>0.11328147310341397</v>
      </c>
      <c r="G35" s="4">
        <f t="shared" si="30"/>
        <v>-0.11022760296748152</v>
      </c>
      <c r="H35" s="3"/>
      <c r="I35" s="3">
        <f t="shared" si="31"/>
        <v>10740790</v>
      </c>
      <c r="J35" s="3">
        <f t="shared" si="32"/>
        <v>13892430</v>
      </c>
      <c r="K35" s="3">
        <f t="shared" ref="K35:K62" si="38">O3</f>
        <v>11874957</v>
      </c>
      <c r="L35" s="3">
        <f t="shared" si="33"/>
        <v>3151640</v>
      </c>
      <c r="M35" s="3">
        <f t="shared" si="34"/>
        <v>-2017473</v>
      </c>
      <c r="V35" s="3"/>
      <c r="W35" s="3"/>
    </row>
    <row r="36" spans="1:23" x14ac:dyDescent="0.2">
      <c r="A36" t="s">
        <v>16</v>
      </c>
      <c r="B36" t="s">
        <v>47</v>
      </c>
      <c r="C36" s="2">
        <f t="shared" si="35"/>
        <v>0.22</v>
      </c>
      <c r="D36" s="2">
        <f t="shared" si="36"/>
        <v>0.12</v>
      </c>
      <c r="E36" s="2">
        <f t="shared" si="37"/>
        <v>0.1</v>
      </c>
      <c r="F36" s="4">
        <f t="shared" si="29"/>
        <v>-0.39731365322967416</v>
      </c>
      <c r="G36" s="4">
        <f t="shared" si="30"/>
        <v>-7.6010583878994162E-2</v>
      </c>
      <c r="H36" s="3"/>
      <c r="I36" s="3">
        <f t="shared" si="31"/>
        <v>1691536</v>
      </c>
      <c r="J36" s="3">
        <f t="shared" si="32"/>
        <v>1061921</v>
      </c>
      <c r="K36" s="3">
        <f t="shared" si="38"/>
        <v>1001221</v>
      </c>
      <c r="L36" s="3">
        <f t="shared" si="33"/>
        <v>-629615</v>
      </c>
      <c r="M36" s="3">
        <f t="shared" si="34"/>
        <v>-60700</v>
      </c>
      <c r="V36" s="3"/>
      <c r="W36" s="3"/>
    </row>
    <row r="37" spans="1:23" x14ac:dyDescent="0.2">
      <c r="A37" t="s">
        <v>17</v>
      </c>
      <c r="B37" t="s">
        <v>47</v>
      </c>
      <c r="C37" s="2">
        <f t="shared" si="35"/>
        <v>0.65</v>
      </c>
      <c r="D37" s="2">
        <f t="shared" si="36"/>
        <v>0.79</v>
      </c>
      <c r="E37" s="2">
        <f t="shared" si="37"/>
        <v>0.63</v>
      </c>
      <c r="F37" s="4">
        <f t="shared" si="29"/>
        <v>1.1662761388552623</v>
      </c>
      <c r="G37" s="4">
        <f t="shared" si="30"/>
        <v>-0.30235132749854948</v>
      </c>
      <c r="H37" s="3"/>
      <c r="I37" s="3">
        <f t="shared" si="31"/>
        <v>15981478</v>
      </c>
      <c r="J37" s="3">
        <f t="shared" si="32"/>
        <v>26394094</v>
      </c>
      <c r="K37" s="3">
        <f t="shared" si="38"/>
        <v>24626003</v>
      </c>
      <c r="L37" s="3">
        <f t="shared" si="33"/>
        <v>10412616</v>
      </c>
      <c r="M37" s="3">
        <f t="shared" si="34"/>
        <v>-1768091</v>
      </c>
      <c r="V37" s="3"/>
      <c r="W37" s="3"/>
    </row>
    <row r="38" spans="1:23" x14ac:dyDescent="0.2">
      <c r="A38" t="s">
        <v>18</v>
      </c>
      <c r="B38" t="s">
        <v>47</v>
      </c>
      <c r="C38" s="2">
        <f t="shared" si="35"/>
        <v>2.65</v>
      </c>
      <c r="D38" s="2">
        <f t="shared" si="36"/>
        <v>2.2200000000000002</v>
      </c>
      <c r="E38" s="2">
        <f t="shared" si="37"/>
        <v>1.77</v>
      </c>
      <c r="F38" s="4">
        <f t="shared" si="29"/>
        <v>0.66134374074054592</v>
      </c>
      <c r="G38" s="4">
        <f t="shared" si="30"/>
        <v>-1.8545471815471539</v>
      </c>
      <c r="H38" s="3"/>
      <c r="I38" s="3">
        <f t="shared" si="31"/>
        <v>5445968</v>
      </c>
      <c r="J38" s="3">
        <f t="shared" si="32"/>
        <v>5823174</v>
      </c>
      <c r="K38" s="3">
        <f t="shared" si="38"/>
        <v>5217911</v>
      </c>
      <c r="L38" s="3">
        <f t="shared" si="33"/>
        <v>377206</v>
      </c>
      <c r="M38" s="3">
        <f t="shared" si="34"/>
        <v>-605263</v>
      </c>
      <c r="V38" s="3"/>
      <c r="W38" s="3"/>
    </row>
    <row r="39" spans="1:23" x14ac:dyDescent="0.2">
      <c r="A39" t="s">
        <v>19</v>
      </c>
      <c r="B39" t="s">
        <v>47</v>
      </c>
      <c r="C39" s="2">
        <f t="shared" si="35"/>
        <v>0.04</v>
      </c>
      <c r="D39" s="2">
        <f t="shared" si="36"/>
        <v>0.06</v>
      </c>
      <c r="E39" s="2">
        <f t="shared" si="37"/>
        <v>0.03</v>
      </c>
      <c r="F39" s="4">
        <f t="shared" si="29"/>
        <v>0.10906777246126488</v>
      </c>
      <c r="G39" s="4">
        <f t="shared" si="30"/>
        <v>-0.10201561594149747</v>
      </c>
      <c r="H39" s="3"/>
      <c r="I39" s="3">
        <f t="shared" si="31"/>
        <v>3765261</v>
      </c>
      <c r="J39" s="3">
        <f t="shared" si="32"/>
        <v>7925388</v>
      </c>
      <c r="K39" s="3">
        <f t="shared" si="38"/>
        <v>5248056</v>
      </c>
      <c r="L39" s="3">
        <f t="shared" si="33"/>
        <v>4160127</v>
      </c>
      <c r="M39" s="3">
        <f t="shared" si="34"/>
        <v>-2677332</v>
      </c>
      <c r="V39" s="3"/>
      <c r="W39" s="3"/>
    </row>
    <row r="40" spans="1:23" x14ac:dyDescent="0.2">
      <c r="A40" t="s">
        <v>20</v>
      </c>
      <c r="B40" t="s">
        <v>47</v>
      </c>
      <c r="C40" s="2">
        <f t="shared" si="35"/>
        <v>0.31</v>
      </c>
      <c r="D40" s="2">
        <f t="shared" si="36"/>
        <v>0.99</v>
      </c>
      <c r="E40" s="2">
        <f t="shared" si="37"/>
        <v>0.54</v>
      </c>
      <c r="F40" s="4">
        <f t="shared" si="29"/>
        <v>2.7694204067821824</v>
      </c>
      <c r="G40" s="4">
        <f t="shared" si="30"/>
        <v>-1.9936445960785065</v>
      </c>
      <c r="H40" s="3"/>
      <c r="I40" s="3">
        <f t="shared" si="31"/>
        <v>4204678</v>
      </c>
      <c r="J40" s="3">
        <f t="shared" si="32"/>
        <v>18577020</v>
      </c>
      <c r="K40" s="3">
        <f t="shared" si="38"/>
        <v>11924850</v>
      </c>
      <c r="L40" s="3">
        <f t="shared" si="33"/>
        <v>14372342</v>
      </c>
      <c r="M40" s="3">
        <f t="shared" si="34"/>
        <v>-6652170</v>
      </c>
      <c r="V40" s="3"/>
      <c r="W40" s="3"/>
    </row>
    <row r="41" spans="1:23" x14ac:dyDescent="0.2">
      <c r="A41" t="s">
        <v>21</v>
      </c>
      <c r="B41" t="s">
        <v>47</v>
      </c>
      <c r="C41" s="2">
        <f t="shared" si="35"/>
        <v>2.73</v>
      </c>
      <c r="D41" s="2">
        <f t="shared" si="36"/>
        <v>3.36</v>
      </c>
      <c r="E41" s="2">
        <f t="shared" si="37"/>
        <v>3.64</v>
      </c>
      <c r="F41" s="4">
        <f t="shared" si="29"/>
        <v>5.6964166556575719</v>
      </c>
      <c r="G41" s="4">
        <f t="shared" si="30"/>
        <v>6.0591066783565504</v>
      </c>
      <c r="H41" s="3"/>
      <c r="I41" s="3">
        <f t="shared" si="31"/>
        <v>111657398</v>
      </c>
      <c r="J41" s="3">
        <f t="shared" si="32"/>
        <v>174223096</v>
      </c>
      <c r="K41" s="3">
        <f t="shared" si="38"/>
        <v>211804790</v>
      </c>
      <c r="L41" s="3">
        <f t="shared" si="33"/>
        <v>62565698</v>
      </c>
      <c r="M41" s="3">
        <f t="shared" si="34"/>
        <v>37581694</v>
      </c>
      <c r="V41" s="3"/>
      <c r="W41" s="3"/>
    </row>
    <row r="42" spans="1:23" x14ac:dyDescent="0.2">
      <c r="A42" t="s">
        <v>22</v>
      </c>
      <c r="B42" t="s">
        <v>47</v>
      </c>
      <c r="C42" s="2">
        <f t="shared" si="35"/>
        <v>5.88</v>
      </c>
      <c r="D42" s="2">
        <f t="shared" si="36"/>
        <v>6.17</v>
      </c>
      <c r="E42" s="2">
        <f t="shared" si="37"/>
        <v>6.96</v>
      </c>
      <c r="F42" s="4">
        <f t="shared" si="29"/>
        <v>6.9353584744988215</v>
      </c>
      <c r="G42" s="4">
        <f t="shared" si="30"/>
        <v>11.179793884785392</v>
      </c>
      <c r="H42" s="3"/>
      <c r="I42" s="3">
        <f t="shared" si="31"/>
        <v>43693682</v>
      </c>
      <c r="J42" s="3">
        <f t="shared" si="32"/>
        <v>63272518</v>
      </c>
      <c r="K42" s="3">
        <f t="shared" si="38"/>
        <v>84832035</v>
      </c>
      <c r="L42" s="3">
        <f t="shared" si="33"/>
        <v>19578836</v>
      </c>
      <c r="M42" s="3">
        <f t="shared" si="34"/>
        <v>21559517</v>
      </c>
      <c r="V42" s="3"/>
      <c r="W42" s="3"/>
    </row>
    <row r="43" spans="1:23" x14ac:dyDescent="0.2">
      <c r="A43" t="s">
        <v>23</v>
      </c>
      <c r="B43" t="s">
        <v>47</v>
      </c>
      <c r="C43" s="2">
        <f t="shared" si="35"/>
        <v>1.1399999999999999</v>
      </c>
      <c r="D43" s="2">
        <f t="shared" si="36"/>
        <v>1.27</v>
      </c>
      <c r="E43" s="2">
        <f t="shared" si="37"/>
        <v>1.41</v>
      </c>
      <c r="F43" s="4">
        <f t="shared" si="29"/>
        <v>1.7509981988805796</v>
      </c>
      <c r="G43" s="4">
        <f t="shared" si="30"/>
        <v>2.7176814849035584</v>
      </c>
      <c r="H43" s="3"/>
      <c r="I43" s="3">
        <f t="shared" si="31"/>
        <v>78622150</v>
      </c>
      <c r="J43" s="3">
        <f t="shared" si="32"/>
        <v>110579394</v>
      </c>
      <c r="K43" s="3">
        <f t="shared" si="38"/>
        <v>137133800</v>
      </c>
      <c r="L43" s="3">
        <f t="shared" si="33"/>
        <v>31957244</v>
      </c>
      <c r="M43" s="3">
        <f t="shared" si="34"/>
        <v>26554406</v>
      </c>
      <c r="V43" s="3"/>
      <c r="W43" s="3"/>
    </row>
    <row r="44" spans="1:23" x14ac:dyDescent="0.2">
      <c r="A44" t="s">
        <v>31</v>
      </c>
      <c r="B44" t="s">
        <v>58</v>
      </c>
      <c r="C44" s="2">
        <f t="shared" ref="C44:C59" si="39">H12/100</f>
        <v>0.41</v>
      </c>
      <c r="D44" s="2">
        <f t="shared" si="36"/>
        <v>0.31</v>
      </c>
      <c r="E44" s="2">
        <f t="shared" si="37"/>
        <v>0.15</v>
      </c>
      <c r="F44" s="4">
        <f t="shared" si="29"/>
        <v>0.12944413155107037</v>
      </c>
      <c r="G44" s="4">
        <f t="shared" si="30"/>
        <v>-0.43652565499238294</v>
      </c>
      <c r="H44" s="3"/>
      <c r="I44" s="3">
        <f t="shared" si="31"/>
        <v>25319465</v>
      </c>
      <c r="J44" s="3">
        <f t="shared" si="32"/>
        <v>29552540</v>
      </c>
      <c r="K44" s="3">
        <f t="shared" si="38"/>
        <v>18508829</v>
      </c>
      <c r="L44" s="3">
        <f t="shared" si="33"/>
        <v>4233075</v>
      </c>
      <c r="M44" s="3">
        <f t="shared" si="34"/>
        <v>-11043711</v>
      </c>
      <c r="V44" s="3"/>
      <c r="W44" s="3"/>
    </row>
    <row r="45" spans="1:23" x14ac:dyDescent="0.2">
      <c r="A45" t="s">
        <v>32</v>
      </c>
      <c r="B45" t="s">
        <v>58</v>
      </c>
      <c r="C45" s="2">
        <f t="shared" si="39"/>
        <v>0.13</v>
      </c>
      <c r="D45" s="2">
        <f t="shared" si="36"/>
        <v>0.11</v>
      </c>
      <c r="E45" s="2">
        <f t="shared" si="37"/>
        <v>0.05</v>
      </c>
      <c r="F45" s="4">
        <f t="shared" si="29"/>
        <v>7.338756339871319E-2</v>
      </c>
      <c r="G45" s="4">
        <f t="shared" si="30"/>
        <v>-0.22017802218332955</v>
      </c>
      <c r="H45" s="3"/>
      <c r="I45" s="3">
        <f t="shared" si="31"/>
        <v>1439318</v>
      </c>
      <c r="J45" s="3">
        <f t="shared" si="32"/>
        <v>1844043</v>
      </c>
      <c r="K45" s="3">
        <f t="shared" si="38"/>
        <v>953101</v>
      </c>
      <c r="L45" s="3">
        <f t="shared" si="33"/>
        <v>404725</v>
      </c>
      <c r="M45" s="3">
        <f t="shared" si="34"/>
        <v>-890942</v>
      </c>
      <c r="V45" s="3"/>
      <c r="W45" s="3"/>
    </row>
    <row r="46" spans="1:23" x14ac:dyDescent="0.2">
      <c r="A46" t="s">
        <v>33</v>
      </c>
      <c r="B46" t="s">
        <v>58</v>
      </c>
      <c r="C46" s="2">
        <f t="shared" si="39"/>
        <v>0.56999999999999995</v>
      </c>
      <c r="D46" s="2">
        <f t="shared" si="36"/>
        <v>0.65</v>
      </c>
      <c r="E46" s="2">
        <f t="shared" si="37"/>
        <v>0.25</v>
      </c>
      <c r="F46" s="4">
        <f t="shared" si="29"/>
        <v>0.82895930441358656</v>
      </c>
      <c r="G46" s="4">
        <f t="shared" si="30"/>
        <v>-1.659121006915242</v>
      </c>
      <c r="H46" s="3"/>
      <c r="I46" s="3">
        <f t="shared" si="31"/>
        <v>6653381</v>
      </c>
      <c r="J46" s="3">
        <f t="shared" si="32"/>
        <v>10801214</v>
      </c>
      <c r="K46" s="3">
        <f t="shared" si="38"/>
        <v>4971821</v>
      </c>
      <c r="L46" s="3">
        <f t="shared" si="33"/>
        <v>4147833</v>
      </c>
      <c r="M46" s="3">
        <f t="shared" si="34"/>
        <v>-5829393</v>
      </c>
      <c r="V46" s="3"/>
      <c r="W46" s="3"/>
    </row>
    <row r="47" spans="1:23" x14ac:dyDescent="0.2">
      <c r="A47" t="s">
        <v>34</v>
      </c>
      <c r="B47" t="s">
        <v>58</v>
      </c>
      <c r="C47" s="2">
        <f t="shared" si="39"/>
        <v>0.42</v>
      </c>
      <c r="D47" s="2">
        <f t="shared" si="36"/>
        <v>0.49</v>
      </c>
      <c r="E47" s="2">
        <f t="shared" si="37"/>
        <v>0.27</v>
      </c>
      <c r="F47" s="4">
        <f t="shared" si="29"/>
        <v>0.64958398709380916</v>
      </c>
      <c r="G47" s="4">
        <f t="shared" si="30"/>
        <v>-0.68902710518135257</v>
      </c>
      <c r="H47" s="3"/>
      <c r="I47" s="3">
        <f t="shared" si="31"/>
        <v>32509839</v>
      </c>
      <c r="J47" s="3">
        <f t="shared" si="32"/>
        <v>55910220</v>
      </c>
      <c r="K47" s="3">
        <f t="shared" si="38"/>
        <v>37637257</v>
      </c>
      <c r="L47" s="3">
        <f t="shared" si="33"/>
        <v>23400381</v>
      </c>
      <c r="M47" s="3">
        <f t="shared" si="34"/>
        <v>-18272963</v>
      </c>
      <c r="V47" s="3"/>
      <c r="W47" s="3"/>
    </row>
    <row r="48" spans="1:23" x14ac:dyDescent="0.2">
      <c r="A48" t="s">
        <v>35</v>
      </c>
      <c r="B48" t="s">
        <v>58</v>
      </c>
      <c r="C48" s="2">
        <f t="shared" si="39"/>
        <v>0.57999999999999996</v>
      </c>
      <c r="D48" s="2">
        <f t="shared" si="36"/>
        <v>0.64</v>
      </c>
      <c r="E48" s="2">
        <f t="shared" si="37"/>
        <v>0.36</v>
      </c>
      <c r="F48" s="4">
        <f t="shared" si="29"/>
        <v>0.77382022517612226</v>
      </c>
      <c r="G48" s="4">
        <f t="shared" si="30"/>
        <v>-0.81793665891915035</v>
      </c>
      <c r="H48" s="3"/>
      <c r="I48" s="3">
        <f t="shared" si="31"/>
        <v>24889484</v>
      </c>
      <c r="J48" s="3">
        <f t="shared" si="32"/>
        <v>40870085</v>
      </c>
      <c r="K48" s="3">
        <f t="shared" si="38"/>
        <v>28446131</v>
      </c>
      <c r="L48" s="3">
        <f t="shared" si="33"/>
        <v>15980601</v>
      </c>
      <c r="M48" s="3">
        <f t="shared" si="34"/>
        <v>-12423954</v>
      </c>
      <c r="V48" s="3"/>
      <c r="W48" s="3"/>
    </row>
    <row r="49" spans="1:23" x14ac:dyDescent="0.2">
      <c r="A49" t="s">
        <v>36</v>
      </c>
      <c r="B49" t="s">
        <v>58</v>
      </c>
      <c r="C49" s="2">
        <f t="shared" si="39"/>
        <v>0.47</v>
      </c>
      <c r="D49" s="2">
        <f t="shared" si="36"/>
        <v>0.45</v>
      </c>
      <c r="E49" s="2">
        <f t="shared" si="37"/>
        <v>0.38</v>
      </c>
      <c r="F49" s="4">
        <f t="shared" si="29"/>
        <v>0.41313059508591332</v>
      </c>
      <c r="G49" s="4">
        <f t="shared" si="30"/>
        <v>2.1658215803881387E-2</v>
      </c>
      <c r="H49" s="3"/>
      <c r="I49" s="3">
        <f t="shared" si="31"/>
        <v>16651968</v>
      </c>
      <c r="J49" s="3">
        <f t="shared" si="32"/>
        <v>23108142</v>
      </c>
      <c r="K49" s="3">
        <f t="shared" si="38"/>
        <v>23352086</v>
      </c>
      <c r="L49" s="3">
        <f t="shared" si="33"/>
        <v>6456174</v>
      </c>
      <c r="M49" s="3">
        <f t="shared" si="34"/>
        <v>243944</v>
      </c>
      <c r="V49" s="3"/>
      <c r="W49" s="3"/>
    </row>
    <row r="50" spans="1:23" x14ac:dyDescent="0.2">
      <c r="A50" t="s">
        <v>37</v>
      </c>
      <c r="B50" t="s">
        <v>58</v>
      </c>
      <c r="C50" s="2">
        <f t="shared" si="39"/>
        <v>1.49</v>
      </c>
      <c r="D50" s="2">
        <f t="shared" si="36"/>
        <v>1.17</v>
      </c>
      <c r="E50" s="2">
        <f t="shared" si="37"/>
        <v>0.91</v>
      </c>
      <c r="F50" s="4">
        <f t="shared" si="29"/>
        <v>0.31511005988075708</v>
      </c>
      <c r="G50" s="4">
        <f t="shared" si="30"/>
        <v>-0.56772468337691429</v>
      </c>
      <c r="H50" s="3"/>
      <c r="I50" s="3">
        <f t="shared" si="31"/>
        <v>149060100</v>
      </c>
      <c r="J50" s="3">
        <f t="shared" si="32"/>
        <v>160872789</v>
      </c>
      <c r="K50" s="3">
        <f t="shared" si="38"/>
        <v>147048643</v>
      </c>
      <c r="L50" s="3">
        <f t="shared" si="33"/>
        <v>11812689</v>
      </c>
      <c r="M50" s="3">
        <f t="shared" si="34"/>
        <v>-13824146</v>
      </c>
      <c r="V50" s="3"/>
      <c r="W50" s="3"/>
    </row>
    <row r="51" spans="1:23" x14ac:dyDescent="0.2">
      <c r="A51" t="s">
        <v>38</v>
      </c>
      <c r="B51" t="s">
        <v>58</v>
      </c>
      <c r="C51" s="2">
        <f t="shared" si="39"/>
        <v>2.44</v>
      </c>
      <c r="D51" s="2">
        <f t="shared" si="36"/>
        <v>1.66</v>
      </c>
      <c r="E51" s="2">
        <f t="shared" si="37"/>
        <v>1.39</v>
      </c>
      <c r="F51" s="4">
        <f t="shared" si="29"/>
        <v>-0.18298429098128108</v>
      </c>
      <c r="G51" s="4">
        <f t="shared" si="30"/>
        <v>5.9298836312809688E-2</v>
      </c>
      <c r="H51" s="3"/>
      <c r="I51" s="3">
        <f t="shared" si="31"/>
        <v>39798318</v>
      </c>
      <c r="J51" s="3">
        <f t="shared" si="32"/>
        <v>38542555</v>
      </c>
      <c r="K51" s="3">
        <f t="shared" si="38"/>
        <v>38827057</v>
      </c>
      <c r="L51" s="3">
        <f t="shared" si="33"/>
        <v>-1255763</v>
      </c>
      <c r="M51" s="3">
        <f t="shared" si="34"/>
        <v>284502</v>
      </c>
      <c r="V51" s="3"/>
      <c r="W51" s="3"/>
    </row>
    <row r="52" spans="1:23" x14ac:dyDescent="0.2">
      <c r="A52" t="s">
        <v>39</v>
      </c>
      <c r="B52" t="s">
        <v>58</v>
      </c>
      <c r="C52" s="2">
        <f t="shared" si="39"/>
        <v>0.56000000000000005</v>
      </c>
      <c r="D52" s="2">
        <f t="shared" si="36"/>
        <v>0.46</v>
      </c>
      <c r="E52" s="2">
        <f t="shared" si="37"/>
        <v>0.35</v>
      </c>
      <c r="F52" s="4">
        <f t="shared" si="29"/>
        <v>0.26597532438840477</v>
      </c>
      <c r="G52" s="4">
        <f t="shared" si="30"/>
        <v>-0.1267581844898503</v>
      </c>
      <c r="H52" s="3"/>
      <c r="I52" s="3">
        <f t="shared" si="31"/>
        <v>53676986</v>
      </c>
      <c r="J52" s="3">
        <f t="shared" si="32"/>
        <v>66150580</v>
      </c>
      <c r="K52" s="3">
        <f t="shared" si="38"/>
        <v>61734714</v>
      </c>
      <c r="L52" s="3">
        <f t="shared" si="33"/>
        <v>12473594</v>
      </c>
      <c r="M52" s="3">
        <f t="shared" si="34"/>
        <v>-4415866</v>
      </c>
      <c r="V52" s="3"/>
      <c r="W52" s="3"/>
    </row>
    <row r="53" spans="1:23" x14ac:dyDescent="0.2">
      <c r="A53" t="s">
        <v>40</v>
      </c>
      <c r="B53" t="s">
        <v>58</v>
      </c>
      <c r="C53" s="2">
        <f t="shared" si="39"/>
        <v>0.54</v>
      </c>
      <c r="D53" s="2">
        <f t="shared" si="36"/>
        <v>0.45</v>
      </c>
      <c r="E53" s="2">
        <f t="shared" si="37"/>
        <v>0.35</v>
      </c>
      <c r="F53" s="4">
        <f t="shared" si="29"/>
        <v>0.24059052125568128</v>
      </c>
      <c r="G53" s="4">
        <f t="shared" si="30"/>
        <v>-8.250063151164562E-2</v>
      </c>
      <c r="H53" s="3"/>
      <c r="I53" s="3">
        <f t="shared" si="31"/>
        <v>35418901</v>
      </c>
      <c r="J53" s="3">
        <f t="shared" si="32"/>
        <v>42276360</v>
      </c>
      <c r="K53" s="3">
        <f t="shared" si="38"/>
        <v>40622132</v>
      </c>
      <c r="L53" s="3">
        <f t="shared" si="33"/>
        <v>6857459</v>
      </c>
      <c r="M53" s="3">
        <f t="shared" si="34"/>
        <v>-1654228</v>
      </c>
      <c r="V53" s="3"/>
      <c r="W53" s="3"/>
    </row>
    <row r="54" spans="1:23" x14ac:dyDescent="0.2">
      <c r="A54" t="s">
        <v>41</v>
      </c>
      <c r="B54" t="s">
        <v>58</v>
      </c>
      <c r="C54" s="2">
        <f t="shared" si="39"/>
        <v>0.53</v>
      </c>
      <c r="D54" s="2">
        <f t="shared" si="36"/>
        <v>0.44</v>
      </c>
      <c r="E54" s="2">
        <f t="shared" si="37"/>
        <v>0.4</v>
      </c>
      <c r="F54" s="4">
        <f t="shared" si="29"/>
        <v>0.2147578306986356</v>
      </c>
      <c r="G54" s="4">
        <f t="shared" si="30"/>
        <v>0.19622216614746249</v>
      </c>
      <c r="H54" s="3"/>
      <c r="I54" s="3">
        <f t="shared" si="31"/>
        <v>92915503</v>
      </c>
      <c r="J54" s="3">
        <f t="shared" si="32"/>
        <v>108507080</v>
      </c>
      <c r="K54" s="3">
        <f t="shared" si="38"/>
        <v>118459077</v>
      </c>
      <c r="L54" s="3">
        <f t="shared" si="33"/>
        <v>15591577</v>
      </c>
      <c r="M54" s="3">
        <f t="shared" si="34"/>
        <v>9951997</v>
      </c>
      <c r="V54" s="3"/>
      <c r="W54" s="3"/>
    </row>
    <row r="55" spans="1:23" x14ac:dyDescent="0.2">
      <c r="A55" t="s">
        <v>42</v>
      </c>
      <c r="B55" t="s">
        <v>58</v>
      </c>
      <c r="C55" s="2">
        <f t="shared" si="39"/>
        <v>0.21</v>
      </c>
      <c r="D55" s="2">
        <f t="shared" si="36"/>
        <v>0.22</v>
      </c>
      <c r="E55" s="2">
        <f t="shared" si="37"/>
        <v>0.18</v>
      </c>
      <c r="F55" s="4">
        <f t="shared" si="29"/>
        <v>0.22750845481658061</v>
      </c>
      <c r="G55" s="4">
        <f t="shared" si="30"/>
        <v>1.5020889323209868E-2</v>
      </c>
      <c r="H55" s="3"/>
      <c r="I55" s="3">
        <f t="shared" si="31"/>
        <v>11027211</v>
      </c>
      <c r="J55" s="3">
        <f t="shared" si="32"/>
        <v>15910609</v>
      </c>
      <c r="K55" s="3">
        <f t="shared" si="38"/>
        <v>16131475</v>
      </c>
      <c r="L55" s="3">
        <f t="shared" si="33"/>
        <v>4883398</v>
      </c>
      <c r="M55" s="3">
        <f t="shared" si="34"/>
        <v>220866</v>
      </c>
      <c r="V55" s="3"/>
      <c r="W55" s="3"/>
    </row>
    <row r="56" spans="1:23" x14ac:dyDescent="0.2">
      <c r="A56" t="s">
        <v>43</v>
      </c>
      <c r="B56" t="s">
        <v>58</v>
      </c>
      <c r="C56" s="2">
        <f t="shared" si="39"/>
        <v>0.49</v>
      </c>
      <c r="D56" s="2">
        <f t="shared" si="36"/>
        <v>0.35</v>
      </c>
      <c r="E56" s="2">
        <f t="shared" si="37"/>
        <v>0.34</v>
      </c>
      <c r="F56" s="4">
        <f t="shared" si="29"/>
        <v>2.5795644280541534E-2</v>
      </c>
      <c r="G56" s="4">
        <f t="shared" si="30"/>
        <v>0.30231335009299937</v>
      </c>
      <c r="H56" s="3"/>
      <c r="I56" s="3">
        <f t="shared" si="31"/>
        <v>30448548</v>
      </c>
      <c r="J56" s="3">
        <f t="shared" si="32"/>
        <v>31156215</v>
      </c>
      <c r="K56" s="3">
        <f t="shared" si="38"/>
        <v>37036411</v>
      </c>
      <c r="L56" s="3">
        <f t="shared" si="33"/>
        <v>707667</v>
      </c>
      <c r="M56" s="3">
        <f t="shared" si="34"/>
        <v>5880196</v>
      </c>
      <c r="V56" s="3"/>
      <c r="W56" s="3"/>
    </row>
    <row r="57" spans="1:23" x14ac:dyDescent="0.2">
      <c r="A57" t="s">
        <v>44</v>
      </c>
      <c r="B57" t="s">
        <v>58</v>
      </c>
      <c r="C57" s="2">
        <f t="shared" si="39"/>
        <v>0.61</v>
      </c>
      <c r="D57" s="2">
        <f t="shared" si="36"/>
        <v>0.41</v>
      </c>
      <c r="E57" s="2">
        <f t="shared" si="37"/>
        <v>0.41</v>
      </c>
      <c r="F57" s="4">
        <f t="shared" si="29"/>
        <v>-8.7561483384571807E-3</v>
      </c>
      <c r="G57" s="4">
        <f t="shared" si="30"/>
        <v>0.38812813189393652</v>
      </c>
      <c r="H57" s="3"/>
      <c r="I57" s="3">
        <f t="shared" si="31"/>
        <v>41549577</v>
      </c>
      <c r="J57" s="3">
        <f t="shared" si="32"/>
        <v>41274743</v>
      </c>
      <c r="K57" s="3">
        <f t="shared" si="38"/>
        <v>50180336</v>
      </c>
      <c r="L57" s="3">
        <f t="shared" si="33"/>
        <v>-274834</v>
      </c>
      <c r="M57" s="3">
        <f t="shared" si="34"/>
        <v>8905593</v>
      </c>
      <c r="V57" s="3"/>
      <c r="W57" s="3"/>
    </row>
    <row r="58" spans="1:23" x14ac:dyDescent="0.2">
      <c r="A58" t="s">
        <v>45</v>
      </c>
      <c r="B58" t="s">
        <v>58</v>
      </c>
      <c r="C58" s="2">
        <f t="shared" si="39"/>
        <v>0.39</v>
      </c>
      <c r="D58" s="2">
        <f t="shared" si="36"/>
        <v>0.3</v>
      </c>
      <c r="E58" s="2">
        <f t="shared" si="37"/>
        <v>0.32</v>
      </c>
      <c r="F58" s="4">
        <f t="shared" si="29"/>
        <v>8.0868382750693121E-2</v>
      </c>
      <c r="G58" s="4">
        <f t="shared" si="30"/>
        <v>0.39808637502885613</v>
      </c>
      <c r="H58" s="3"/>
      <c r="I58" s="3">
        <f t="shared" si="31"/>
        <v>167331925</v>
      </c>
      <c r="J58" s="3">
        <f t="shared" si="32"/>
        <v>182856713</v>
      </c>
      <c r="K58" s="3">
        <f t="shared" si="38"/>
        <v>239834079</v>
      </c>
      <c r="L58" s="3">
        <f t="shared" si="33"/>
        <v>15524788</v>
      </c>
      <c r="M58" s="3">
        <f t="shared" si="34"/>
        <v>56977366</v>
      </c>
      <c r="V58" s="3"/>
      <c r="W58" s="3"/>
    </row>
    <row r="59" spans="1:23" x14ac:dyDescent="0.2">
      <c r="A59" t="s">
        <v>46</v>
      </c>
      <c r="B59" t="s">
        <v>58</v>
      </c>
      <c r="C59" s="2">
        <f t="shared" si="39"/>
        <v>0.66</v>
      </c>
      <c r="D59" s="2">
        <f t="shared" si="36"/>
        <v>0.63</v>
      </c>
      <c r="E59" s="2">
        <f t="shared" si="37"/>
        <v>0.96</v>
      </c>
      <c r="F59" s="4">
        <f t="shared" si="29"/>
        <v>0.55533105744104849</v>
      </c>
      <c r="G59" s="4">
        <f t="shared" si="30"/>
        <v>2.3922985423282435</v>
      </c>
      <c r="H59" s="3"/>
      <c r="I59" s="3">
        <f t="shared" si="31"/>
        <v>41262007</v>
      </c>
      <c r="J59" s="3">
        <f t="shared" si="32"/>
        <v>57303115</v>
      </c>
      <c r="K59" s="3">
        <f t="shared" si="38"/>
        <v>108373122</v>
      </c>
      <c r="L59" s="3">
        <f t="shared" si="33"/>
        <v>16041108</v>
      </c>
      <c r="M59" s="3">
        <f t="shared" si="34"/>
        <v>51070007</v>
      </c>
      <c r="V59" s="3"/>
      <c r="W59" s="3"/>
    </row>
    <row r="60" spans="1:23" x14ac:dyDescent="0.2">
      <c r="A60" t="s">
        <v>60</v>
      </c>
      <c r="B60" t="s">
        <v>63</v>
      </c>
      <c r="C60" s="2">
        <f t="shared" ref="C60:C62" si="40">H28/100</f>
        <v>0.25</v>
      </c>
      <c r="D60" s="2">
        <f t="shared" ref="D60:D62" si="41">L28/100</f>
        <v>0.06</v>
      </c>
      <c r="E60" s="2">
        <f t="shared" si="37"/>
        <v>0.1</v>
      </c>
      <c r="F60" s="4">
        <f t="shared" si="29"/>
        <v>-0.36592508459863721</v>
      </c>
      <c r="G60" s="4">
        <f t="shared" si="30"/>
        <v>0.27083053278687469</v>
      </c>
      <c r="H60" s="3"/>
      <c r="I60" s="3">
        <f t="shared" si="31"/>
        <v>57526436</v>
      </c>
      <c r="J60" s="3">
        <f t="shared" si="32"/>
        <v>19153602</v>
      </c>
      <c r="K60" s="3">
        <f t="shared" si="38"/>
        <v>39774302</v>
      </c>
      <c r="L60" s="3">
        <f t="shared" si="33"/>
        <v>-38372834</v>
      </c>
      <c r="M60" s="3">
        <f t="shared" si="34"/>
        <v>20620700</v>
      </c>
      <c r="V60" s="3"/>
      <c r="W60" s="3"/>
    </row>
    <row r="61" spans="1:23" x14ac:dyDescent="0.2">
      <c r="A61" t="s">
        <v>61</v>
      </c>
      <c r="B61" t="s">
        <v>63</v>
      </c>
      <c r="C61" s="2">
        <f t="shared" si="40"/>
        <v>0.85</v>
      </c>
      <c r="D61" s="2">
        <f t="shared" si="41"/>
        <v>0.28999999999999998</v>
      </c>
      <c r="E61" s="2">
        <f t="shared" si="37"/>
        <v>0.45</v>
      </c>
      <c r="F61" s="4">
        <f t="shared" si="29"/>
        <v>-1.1175929234593007</v>
      </c>
      <c r="G61" s="4">
        <f t="shared" si="30"/>
        <v>1.2602946409365021</v>
      </c>
      <c r="H61" s="3"/>
      <c r="I61" s="3">
        <f t="shared" si="31"/>
        <v>175979893</v>
      </c>
      <c r="J61" s="3">
        <f t="shared" si="32"/>
        <v>84896769</v>
      </c>
      <c r="K61" s="3">
        <f t="shared" si="38"/>
        <v>153183867</v>
      </c>
      <c r="L61" s="3">
        <f t="shared" si="33"/>
        <v>-91083124</v>
      </c>
      <c r="M61" s="3">
        <f t="shared" si="34"/>
        <v>68287098</v>
      </c>
    </row>
    <row r="62" spans="1:23" x14ac:dyDescent="0.2">
      <c r="A62" t="s">
        <v>62</v>
      </c>
      <c r="B62" t="s">
        <v>63</v>
      </c>
      <c r="C62" s="2">
        <f t="shared" si="40"/>
        <v>0.39</v>
      </c>
      <c r="D62" s="2">
        <f t="shared" si="41"/>
        <v>0.09</v>
      </c>
      <c r="E62" s="2">
        <f t="shared" si="37"/>
        <v>0.17</v>
      </c>
      <c r="F62" s="4">
        <f t="shared" si="29"/>
        <v>-0.57290711458831134</v>
      </c>
      <c r="G62" s="4">
        <f t="shared" si="30"/>
        <v>0.50646574443943826</v>
      </c>
      <c r="H62" s="3"/>
      <c r="I62" s="3">
        <f t="shared" si="31"/>
        <v>121794668</v>
      </c>
      <c r="J62" s="3">
        <f t="shared" si="32"/>
        <v>39804845</v>
      </c>
      <c r="K62" s="3">
        <f t="shared" si="38"/>
        <v>92234938</v>
      </c>
      <c r="L62" s="3">
        <f t="shared" si="33"/>
        <v>-81989823</v>
      </c>
      <c r="M62" s="3">
        <f t="shared" si="34"/>
        <v>52430093</v>
      </c>
    </row>
    <row r="63" spans="1:23" x14ac:dyDescent="0.2">
      <c r="A63" s="11"/>
      <c r="B63" s="11"/>
      <c r="C63" s="11"/>
      <c r="D63" s="11"/>
      <c r="E63" s="11"/>
      <c r="F63" s="11"/>
      <c r="G63" s="11"/>
      <c r="H63" s="11"/>
    </row>
    <row r="64" spans="1:23" x14ac:dyDescent="0.2">
      <c r="A64" s="11"/>
      <c r="B64" s="11"/>
      <c r="C64" s="11"/>
      <c r="D64" s="11"/>
      <c r="E64" s="11"/>
      <c r="F64" s="11"/>
      <c r="G64" s="11"/>
      <c r="H64" s="11"/>
    </row>
    <row r="65" spans="1:13" x14ac:dyDescent="0.2">
      <c r="A65" t="s">
        <v>31</v>
      </c>
      <c r="B65" t="s">
        <v>58</v>
      </c>
      <c r="C65" s="2">
        <v>0.41</v>
      </c>
      <c r="D65" s="2">
        <v>0.31</v>
      </c>
      <c r="E65" s="2">
        <v>0.15</v>
      </c>
      <c r="F65" s="4">
        <v>0.12944413155107037</v>
      </c>
      <c r="G65" s="4">
        <v>-0.43652565499238294</v>
      </c>
      <c r="H65" s="11"/>
      <c r="I65" s="3">
        <v>25319465</v>
      </c>
      <c r="J65" s="3">
        <v>29552540</v>
      </c>
      <c r="K65" s="3">
        <v>18508829</v>
      </c>
      <c r="L65" s="3">
        <v>4233075</v>
      </c>
      <c r="M65" s="3">
        <v>-11043711</v>
      </c>
    </row>
    <row r="66" spans="1:13" x14ac:dyDescent="0.2">
      <c r="A66" t="s">
        <v>41</v>
      </c>
      <c r="B66" t="s">
        <v>58</v>
      </c>
      <c r="C66" s="2">
        <v>0.53</v>
      </c>
      <c r="D66" s="2">
        <v>0.44</v>
      </c>
      <c r="E66" s="2">
        <v>0.4</v>
      </c>
      <c r="F66" s="4">
        <v>0.2147578306986356</v>
      </c>
      <c r="G66" s="4">
        <v>0.19622216614746249</v>
      </c>
      <c r="H66" s="11"/>
      <c r="I66" s="3">
        <v>92915503</v>
      </c>
      <c r="J66" s="3">
        <v>108507080</v>
      </c>
      <c r="K66" s="3">
        <v>118459077</v>
      </c>
      <c r="L66" s="3">
        <v>15591577</v>
      </c>
      <c r="M66" s="3">
        <v>9951997</v>
      </c>
    </row>
    <row r="67" spans="1:13" x14ac:dyDescent="0.2">
      <c r="A67" t="s">
        <v>45</v>
      </c>
      <c r="B67" t="s">
        <v>58</v>
      </c>
      <c r="C67" s="2">
        <v>0.39</v>
      </c>
      <c r="D67" s="2">
        <v>0.3</v>
      </c>
      <c r="E67" s="2">
        <v>0.32</v>
      </c>
      <c r="F67" s="4">
        <v>8.0868382750693121E-2</v>
      </c>
      <c r="G67" s="4">
        <v>0.39808637502885613</v>
      </c>
      <c r="I67" s="3">
        <v>41549577</v>
      </c>
      <c r="J67" s="3">
        <v>41274743</v>
      </c>
      <c r="K67" s="3">
        <v>50180336</v>
      </c>
      <c r="L67" s="3">
        <v>-274834</v>
      </c>
      <c r="M67" s="3">
        <v>8905593</v>
      </c>
    </row>
    <row r="68" spans="1:13" x14ac:dyDescent="0.2">
      <c r="A68" t="s">
        <v>60</v>
      </c>
      <c r="B68" t="s">
        <v>63</v>
      </c>
      <c r="C68" s="2">
        <v>0.25</v>
      </c>
      <c r="D68" s="2">
        <v>0.06</v>
      </c>
      <c r="E68" s="2">
        <v>0.1</v>
      </c>
      <c r="F68" s="4">
        <v>-0.36592508459863721</v>
      </c>
      <c r="G68" s="4">
        <v>0.27083053278687469</v>
      </c>
      <c r="I68" s="3">
        <v>57526436</v>
      </c>
      <c r="J68" s="3">
        <v>19153602</v>
      </c>
      <c r="K68" s="3">
        <v>39774302</v>
      </c>
      <c r="L68" s="3">
        <v>-38372834</v>
      </c>
      <c r="M68" s="3">
        <v>20620700</v>
      </c>
    </row>
    <row r="69" spans="1:13" x14ac:dyDescent="0.2">
      <c r="A69" t="s">
        <v>61</v>
      </c>
      <c r="B69" t="s">
        <v>63</v>
      </c>
      <c r="C69" s="2">
        <v>0.85</v>
      </c>
      <c r="D69" s="2">
        <v>0.28999999999999998</v>
      </c>
      <c r="E69" s="2">
        <v>0.45</v>
      </c>
      <c r="F69" s="4">
        <v>-1.1175929234593007</v>
      </c>
      <c r="G69" s="4">
        <v>1.2602946409365021</v>
      </c>
      <c r="I69" s="3">
        <v>175979893</v>
      </c>
      <c r="J69" s="3">
        <v>84896769</v>
      </c>
      <c r="K69" s="3">
        <v>153183867</v>
      </c>
      <c r="L69" s="3">
        <v>-91083124</v>
      </c>
      <c r="M69" s="3">
        <v>68287098</v>
      </c>
    </row>
    <row r="70" spans="1:13" x14ac:dyDescent="0.2">
      <c r="A70" t="s">
        <v>62</v>
      </c>
      <c r="B70" t="s">
        <v>63</v>
      </c>
      <c r="C70" s="2">
        <v>0.39</v>
      </c>
      <c r="D70" s="2">
        <v>0.09</v>
      </c>
      <c r="E70" s="2">
        <v>0.17</v>
      </c>
      <c r="F70" s="4">
        <v>-0.57290711458831134</v>
      </c>
      <c r="G70" s="4">
        <v>0.50646574443943826</v>
      </c>
      <c r="I70" s="3">
        <v>121794668</v>
      </c>
      <c r="J70" s="3">
        <v>39804845</v>
      </c>
      <c r="K70" s="3">
        <v>92234938</v>
      </c>
      <c r="L70" s="3">
        <v>-81989823</v>
      </c>
      <c r="M70" s="3">
        <v>52430093</v>
      </c>
    </row>
    <row r="79" spans="1:13" x14ac:dyDescent="0.2">
      <c r="E79" s="3"/>
      <c r="F79" s="3"/>
    </row>
    <row r="80" spans="1:13" x14ac:dyDescent="0.2">
      <c r="E80" s="3"/>
      <c r="F80" s="3"/>
    </row>
    <row r="81" spans="5:6" x14ac:dyDescent="0.2">
      <c r="E81" s="3"/>
      <c r="F81" s="3"/>
    </row>
    <row r="82" spans="5:6" x14ac:dyDescent="0.2">
      <c r="E82" s="3"/>
      <c r="F82" s="3"/>
    </row>
    <row r="83" spans="5:6" x14ac:dyDescent="0.2">
      <c r="E83" s="3"/>
      <c r="F83" s="3"/>
    </row>
    <row r="84" spans="5:6" x14ac:dyDescent="0.2">
      <c r="E84" s="3"/>
      <c r="F84" s="3"/>
    </row>
    <row r="85" spans="5:6" x14ac:dyDescent="0.2">
      <c r="E85" s="3"/>
      <c r="F85" s="3"/>
    </row>
    <row r="86" spans="5:6" x14ac:dyDescent="0.2">
      <c r="E86" s="3"/>
      <c r="F86" s="3"/>
    </row>
    <row r="87" spans="5:6" x14ac:dyDescent="0.2">
      <c r="E87" s="3"/>
      <c r="F87" s="3"/>
    </row>
    <row r="88" spans="5:6" x14ac:dyDescent="0.2">
      <c r="E88" s="3"/>
      <c r="F88" s="3"/>
    </row>
    <row r="89" spans="5:6" x14ac:dyDescent="0.2">
      <c r="E89" s="3"/>
      <c r="F89" s="3"/>
    </row>
    <row r="90" spans="5:6" x14ac:dyDescent="0.2">
      <c r="E90" s="3"/>
      <c r="F90" s="3"/>
    </row>
    <row r="91" spans="5:6" x14ac:dyDescent="0.2">
      <c r="E91" s="3"/>
      <c r="F91" s="3"/>
    </row>
    <row r="92" spans="5:6" x14ac:dyDescent="0.2">
      <c r="E92" s="3"/>
      <c r="F92" s="3"/>
    </row>
    <row r="93" spans="5:6" x14ac:dyDescent="0.2">
      <c r="E93" s="3"/>
      <c r="F93" s="3"/>
    </row>
    <row r="94" spans="5:6" x14ac:dyDescent="0.2">
      <c r="E94" s="3"/>
      <c r="F94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mfNRB outputs</vt:lpstr>
      <vt:lpstr>AGB tool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Bailis</dc:creator>
  <cp:lastModifiedBy>Ricardo Piedrahita</cp:lastModifiedBy>
  <dcterms:created xsi:type="dcterms:W3CDTF">2025-01-06T20:55:46Z</dcterms:created>
  <dcterms:modified xsi:type="dcterms:W3CDTF">2025-02-04T23:34:44Z</dcterms:modified>
</cp:coreProperties>
</file>