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<sst xmlns="http://schemas.openxmlformats.org/spreadsheetml/2006/main" count="37" uniqueCount="37">
  <si>
    <t xml:space="preserve">Fiktive Daten von "get-in-it" und "BWI" </t>
  </si>
  <si>
    <t>Formeln für optimale Beladung (Summe Nutzwert) als bsp.: Transporter/Fahrer 1</t>
  </si>
  <si>
    <r>
      <rPr>
        <sz val="12.0"/>
      </rPr>
      <t xml:space="preserve">Hardware Daten mit benötigter Anzahl, einzel und gesamt Gewicht, einzel und gesamt Nutzwert. 
</t>
    </r>
    <r>
      <t>Daten wurde absteigend nach Summe der Nutzwerte sortiert.</t>
    </r>
  </si>
  <si>
    <t>Diese Verarbeitung ist ein Bsp. und soll nur veranschaulichen wie der Alg. im Programm nachher funktioniert. Dies Daten soll nicht als Lösung gewertet werden.</t>
  </si>
  <si>
    <t>Hardware</t>
  </si>
  <si>
    <t>benötigte Anzahl Einheiten in Bonn</t>
  </si>
  <si>
    <t>Gewicht (mit Verpackung und Zubehör), in g</t>
  </si>
  <si>
    <t>Summe Gewicht</t>
  </si>
  <si>
    <t>Nutzwert je Hardware-Einheit (hoch = besser)</t>
  </si>
  <si>
    <t>Summe der Nutzwerte</t>
  </si>
  <si>
    <t>payloadPercent</t>
  </si>
  <si>
    <t>payload</t>
  </si>
  <si>
    <t>amount</t>
  </si>
  <si>
    <t>weightQuantity</t>
  </si>
  <si>
    <t>restSpace</t>
  </si>
  <si>
    <t>restUseValue</t>
  </si>
  <si>
    <t>sumUseValue</t>
  </si>
  <si>
    <t>Mögliche Zuladung</t>
  </si>
  <si>
    <t>Anzahl</t>
  </si>
  <si>
    <t>Gewicht der Zuladung</t>
  </si>
  <si>
    <t>Restplatz Frei</t>
  </si>
  <si>
    <t>Nutzwert übrig</t>
  </si>
  <si>
    <t>Nutzwert Summe</t>
  </si>
  <si>
    <t>Notebook outdoor</t>
  </si>
  <si>
    <t>Tablet outdoor groß</t>
  </si>
  <si>
    <t>Tablet Büro klein</t>
  </si>
  <si>
    <t>Tablet outdoor klein</t>
  </si>
  <si>
    <t>Notebook Büro 14"</t>
  </si>
  <si>
    <t>Mobiltelefon Heavy Duty</t>
  </si>
  <si>
    <t>Tablet Büro groß</t>
  </si>
  <si>
    <t>Mobiltelefon Outdoor</t>
  </si>
  <si>
    <t>Notebook Büro 13"</t>
  </si>
  <si>
    <t>Mobiltelefon Büro</t>
  </si>
  <si>
    <t>Daten der jeweiligen Transporter mit Fahrer 1 und Fahrer 2</t>
  </si>
  <si>
    <t>maximale Kapazität je Transporter (Kg)</t>
  </si>
  <si>
    <t>Gewicht Fahrer 1</t>
  </si>
  <si>
    <t>Gewicht Fahrer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</si>
</sst>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 &quot;Stk.&quot;"/>
    <numFmt numFmtId="165" formatCode="#,##0.00 &quot;g&quot;"/>
    <numFmt numFmtId="166" formatCode="#,##0.00 &quot;kg&quot;"/>
  </numFmts>
  <fonts count="6">
    <font>
      <sz val="10.0"/>
      <color rgb="FF000000"/>
      <name val="Arial"/>
    </font>
    <font>
      <b/>
      <sz val="14.0"/>
      <color theme="1"/>
      <name val="Arial"/>
    </font>
    <font/>
    <font>
      <b/>
      <color theme="1"/>
      <name val="Arial"/>
    </font>
    <font>
      <color theme="1"/>
      <name val="Arial"/>
    </font>
    <font>
      <b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4" xfId="0" applyAlignment="1" applyFont="1" applyNumberFormat="1">
      <alignment readingOrder="0"/>
    </xf>
    <xf borderId="5" fillId="0" fontId="4" numFmtId="0" xfId="0" applyAlignment="1" applyBorder="1" applyFont="1">
      <alignment shrinkToFit="0" wrapText="1"/>
    </xf>
    <xf borderId="6" fillId="0" fontId="2" numFmtId="0" xfId="0" applyBorder="1" applyFont="1"/>
    <xf borderId="7" fillId="0" fontId="4" numFmtId="4" xfId="0" applyBorder="1" applyFont="1" applyNumberFormat="1"/>
    <xf borderId="6" fillId="0" fontId="4" numFmtId="0" xfId="0" applyAlignment="1" applyBorder="1" applyFont="1">
      <alignment readingOrder="0"/>
    </xf>
    <xf borderId="5" fillId="0" fontId="4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2" fontId="4" numFmtId="4" xfId="0" applyFill="1" applyFont="1" applyNumberFormat="1"/>
    <xf borderId="4" fillId="0" fontId="4" numFmtId="10" xfId="0" applyBorder="1" applyFont="1" applyNumberFormat="1"/>
    <xf borderId="0" fillId="0" fontId="4" numFmtId="165" xfId="0" applyFont="1" applyNumberFormat="1"/>
    <xf borderId="0" fillId="0" fontId="4" numFmtId="164" xfId="0" applyFont="1" applyNumberFormat="1"/>
    <xf borderId="0" fillId="0" fontId="4" numFmtId="4" xfId="0" applyFont="1" applyNumberFormat="1"/>
    <xf borderId="7" fillId="0" fontId="4" numFmtId="10" xfId="0" applyBorder="1" applyFont="1" applyNumberFormat="1"/>
    <xf borderId="6" fillId="0" fontId="4" numFmtId="165" xfId="0" applyBorder="1" applyFont="1" applyNumberFormat="1"/>
    <xf borderId="6" fillId="0" fontId="4" numFmtId="164" xfId="0" applyBorder="1" applyFont="1" applyNumberFormat="1"/>
    <xf borderId="6" fillId="0" fontId="4" numFmtId="4" xfId="0" applyBorder="1" applyFont="1" applyNumberFormat="1"/>
    <xf borderId="0" fillId="0" fontId="3" numFmtId="0" xfId="0" applyFont="1"/>
    <xf borderId="4" fillId="0" fontId="3" numFmtId="0" xfId="0" applyBorder="1" applyFont="1"/>
    <xf borderId="2" fillId="0" fontId="3" numFmtId="0" xfId="0" applyBorder="1" applyFont="1"/>
    <xf borderId="2" fillId="0" fontId="4" numFmtId="164" xfId="0" applyBorder="1" applyFont="1" applyNumberFormat="1"/>
    <xf borderId="2" fillId="0" fontId="4" numFmtId="165" xfId="0" applyBorder="1" applyFont="1" applyNumberFormat="1"/>
    <xf borderId="2" fillId="0" fontId="4" numFmtId="4" xfId="0" applyBorder="1" applyFont="1" applyNumberFormat="1"/>
    <xf borderId="4" fillId="0" fontId="4" numFmtId="0" xfId="0" applyBorder="1" applyFont="1"/>
    <xf borderId="8" fillId="0" fontId="3" numFmtId="0" xfId="0" applyBorder="1" applyFont="1"/>
    <xf borderId="9" fillId="0" fontId="3" numFmtId="0" xfId="0" applyBorder="1" applyFont="1"/>
    <xf borderId="9" fillId="0" fontId="4" numFmtId="0" xfId="0" applyBorder="1" applyFont="1"/>
    <xf borderId="9" fillId="0" fontId="4" numFmtId="165" xfId="0" applyBorder="1" applyFont="1" applyNumberFormat="1"/>
    <xf borderId="7" fillId="0" fontId="4" numFmtId="0" xfId="0" applyBorder="1" applyFont="1"/>
    <xf borderId="6" fillId="0" fontId="4" numFmtId="0" xfId="0" applyBorder="1" applyFont="1"/>
    <xf borderId="6" fillId="0" fontId="3" numFmtId="10" xfId="0" applyBorder="1" applyFont="1" applyNumberFormat="1"/>
    <xf borderId="10" fillId="0" fontId="4" numFmtId="0" xfId="0" applyBorder="1" applyFont="1"/>
    <xf borderId="4" fillId="0" fontId="5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4" numFmtId="166" xfId="0" applyAlignment="1" applyFont="1" applyNumberFormat="1">
      <alignment readingOrder="0"/>
    </xf>
    <xf borderId="0" fillId="0" fontId="4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3.86"/>
    <col customWidth="1" min="3" max="3" width="34.14"/>
    <col customWidth="1" min="4" max="4" width="28.43"/>
    <col customWidth="1" min="5" max="5" width="29.43"/>
    <col customWidth="1" min="6" max="7" width="29.29"/>
    <col customWidth="1" min="8" max="8" width="29.0"/>
    <col customWidth="1" min="9" max="9" width="15.29"/>
    <col customWidth="1" min="10" max="10" width="17.29"/>
    <col customWidth="1" min="11" max="11" width="15.14"/>
    <col customWidth="1" min="12" max="12" width="19.71"/>
    <col customWidth="1" min="13" max="13" width="18.71"/>
    <col customWidth="1" min="15" max="15" width="15.71"/>
    <col customWidth="1" min="16" max="16" width="3.71"/>
  </cols>
  <sheetData>
    <row r="2">
      <c r="B2" s="1" t="s">
        <v>0</v>
      </c>
      <c r="C2" s="2"/>
      <c r="D2" s="2"/>
      <c r="E2" s="2"/>
      <c r="F2" s="2"/>
      <c r="G2" s="2"/>
      <c r="H2" s="2"/>
      <c r="I2" s="1" t="s">
        <v>1</v>
      </c>
      <c r="J2" s="2"/>
      <c r="K2" s="2"/>
      <c r="L2" s="2"/>
      <c r="M2" s="2"/>
      <c r="N2" s="2"/>
      <c r="O2" s="2"/>
      <c r="P2" s="3"/>
    </row>
    <row r="3">
      <c r="A3" s="4"/>
      <c r="B3" s="5"/>
      <c r="C3" s="6" t="s">
        <v>2</v>
      </c>
      <c r="I3" s="7" t="s">
        <v>3</v>
      </c>
      <c r="P3" s="8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>
      <c r="A4" s="4"/>
      <c r="B4" s="5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10" t="s">
        <v>11</v>
      </c>
      <c r="K4" s="11" t="s">
        <v>12</v>
      </c>
      <c r="L4" s="10" t="s">
        <v>13</v>
      </c>
      <c r="M4" s="10" t="s">
        <v>14</v>
      </c>
      <c r="N4" s="10" t="s">
        <v>15</v>
      </c>
      <c r="O4" s="10" t="s">
        <v>16</v>
      </c>
      <c r="P4" s="12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>
      <c r="A5" s="4"/>
      <c r="B5" s="5"/>
      <c r="C5" s="13"/>
      <c r="D5" s="13"/>
      <c r="E5" s="13"/>
      <c r="F5" s="13"/>
      <c r="G5" s="13"/>
      <c r="H5" s="13"/>
      <c r="I5" s="14">
        <f>H16</f>
        <v>168680</v>
      </c>
      <c r="J5" s="15" t="s">
        <v>17</v>
      </c>
      <c r="K5" s="15" t="s">
        <v>18</v>
      </c>
      <c r="L5" s="15" t="s">
        <v>19</v>
      </c>
      <c r="M5" s="15" t="s">
        <v>20</v>
      </c>
      <c r="N5" s="15" t="s">
        <v>21</v>
      </c>
      <c r="O5" s="15" t="s">
        <v>22</v>
      </c>
      <c r="P5" s="16"/>
    </row>
    <row r="6">
      <c r="A6" s="17"/>
      <c r="B6" s="18"/>
      <c r="C6" s="17" t="s">
        <v>23</v>
      </c>
      <c r="D6" s="19">
        <v>450.0</v>
      </c>
      <c r="E6" s="20">
        <v>3625.0</v>
      </c>
      <c r="F6" s="20">
        <f t="shared" ref="F6:F15" si="1">E6*D6</f>
        <v>1631250</v>
      </c>
      <c r="G6" s="11">
        <v>80.0</v>
      </c>
      <c r="H6" s="21">
        <f t="shared" ref="H6:H15" si="2">G6*D6</f>
        <v>36000</v>
      </c>
      <c r="I6" s="22">
        <f>H6/$I$5</f>
        <v>0.2134218639</v>
      </c>
      <c r="J6" s="23">
        <f>I6*$G$21</f>
        <v>219312.3073</v>
      </c>
      <c r="K6" s="24">
        <f t="shared" ref="K6:K15" si="3">FLOOR(J6/E6,1) </f>
        <v>60</v>
      </c>
      <c r="L6" s="23">
        <f t="shared" ref="L6:L15" si="4">K6*E6</f>
        <v>217500</v>
      </c>
      <c r="M6" s="23">
        <f>$G$21-L6</f>
        <v>810100</v>
      </c>
      <c r="N6" s="25">
        <f>I5-H6</f>
        <v>132680</v>
      </c>
      <c r="O6" s="25">
        <f t="shared" ref="O6:O15" si="5">K6*G6</f>
        <v>4800</v>
      </c>
      <c r="P6" s="16"/>
    </row>
    <row r="7">
      <c r="A7" s="17"/>
      <c r="B7" s="18"/>
      <c r="C7" s="17" t="s">
        <v>24</v>
      </c>
      <c r="D7" s="19">
        <v>370.0</v>
      </c>
      <c r="E7" s="20">
        <v>1980.0</v>
      </c>
      <c r="F7" s="20">
        <f t="shared" si="1"/>
        <v>732600</v>
      </c>
      <c r="G7" s="11">
        <v>68.0</v>
      </c>
      <c r="H7" s="21">
        <f t="shared" si="2"/>
        <v>25160</v>
      </c>
      <c r="I7" s="22">
        <f t="shared" ref="I7:I15" si="6">H7/N6</f>
        <v>0.189629183</v>
      </c>
      <c r="J7" s="23">
        <f t="shared" ref="J7:J15" si="7">I7*M6</f>
        <v>153618.6011</v>
      </c>
      <c r="K7" s="24">
        <f t="shared" si="3"/>
        <v>77</v>
      </c>
      <c r="L7" s="23">
        <f t="shared" si="4"/>
        <v>152460</v>
      </c>
      <c r="M7" s="23">
        <f t="shared" ref="M7:M15" si="8">M6-L7</f>
        <v>657640</v>
      </c>
      <c r="N7" s="25">
        <f t="shared" ref="N7:N15" si="9">N6-H7</f>
        <v>107520</v>
      </c>
      <c r="O7" s="25">
        <f t="shared" si="5"/>
        <v>5236</v>
      </c>
      <c r="P7" s="16"/>
    </row>
    <row r="8">
      <c r="A8" s="17"/>
      <c r="B8" s="18"/>
      <c r="C8" s="17" t="s">
        <v>25</v>
      </c>
      <c r="D8" s="19">
        <v>620.0</v>
      </c>
      <c r="E8" s="20">
        <v>1405.0</v>
      </c>
      <c r="F8" s="20">
        <f t="shared" si="1"/>
        <v>871100</v>
      </c>
      <c r="G8" s="11">
        <v>40.0</v>
      </c>
      <c r="H8" s="21">
        <f t="shared" si="2"/>
        <v>24800</v>
      </c>
      <c r="I8" s="22">
        <f t="shared" si="6"/>
        <v>0.2306547619</v>
      </c>
      <c r="J8" s="23">
        <f t="shared" si="7"/>
        <v>151687.7976</v>
      </c>
      <c r="K8" s="24">
        <f t="shared" si="3"/>
        <v>107</v>
      </c>
      <c r="L8" s="23">
        <f t="shared" si="4"/>
        <v>150335</v>
      </c>
      <c r="M8" s="23">
        <f t="shared" si="8"/>
        <v>507305</v>
      </c>
      <c r="N8" s="25">
        <f t="shared" si="9"/>
        <v>82720</v>
      </c>
      <c r="O8" s="25">
        <f t="shared" si="5"/>
        <v>4280</v>
      </c>
      <c r="P8" s="16"/>
    </row>
    <row r="9">
      <c r="A9" s="17"/>
      <c r="B9" s="18"/>
      <c r="C9" s="17" t="s">
        <v>26</v>
      </c>
      <c r="D9" s="19">
        <v>540.0</v>
      </c>
      <c r="E9" s="20">
        <v>1690.0</v>
      </c>
      <c r="F9" s="20">
        <f t="shared" si="1"/>
        <v>912600</v>
      </c>
      <c r="G9" s="11">
        <v>45.0</v>
      </c>
      <c r="H9" s="21">
        <f t="shared" si="2"/>
        <v>24300</v>
      </c>
      <c r="I9" s="22">
        <f t="shared" si="6"/>
        <v>0.293762089</v>
      </c>
      <c r="J9" s="23">
        <f t="shared" si="7"/>
        <v>149026.9765</v>
      </c>
      <c r="K9" s="24">
        <f t="shared" si="3"/>
        <v>88</v>
      </c>
      <c r="L9" s="23">
        <f t="shared" si="4"/>
        <v>148720</v>
      </c>
      <c r="M9" s="23">
        <f t="shared" si="8"/>
        <v>358585</v>
      </c>
      <c r="N9" s="25">
        <f t="shared" si="9"/>
        <v>58420</v>
      </c>
      <c r="O9" s="25">
        <f t="shared" si="5"/>
        <v>3960</v>
      </c>
      <c r="P9" s="16"/>
    </row>
    <row r="10">
      <c r="A10" s="17"/>
      <c r="B10" s="18"/>
      <c r="C10" s="17" t="s">
        <v>27</v>
      </c>
      <c r="D10" s="19">
        <v>420.0</v>
      </c>
      <c r="E10" s="20">
        <v>2978.0</v>
      </c>
      <c r="F10" s="20">
        <f t="shared" si="1"/>
        <v>1250760</v>
      </c>
      <c r="G10" s="11">
        <v>35.0</v>
      </c>
      <c r="H10" s="21">
        <f t="shared" si="2"/>
        <v>14700</v>
      </c>
      <c r="I10" s="22">
        <f t="shared" si="6"/>
        <v>0.2516261554</v>
      </c>
      <c r="J10" s="23">
        <f t="shared" si="7"/>
        <v>90229.36494</v>
      </c>
      <c r="K10" s="24">
        <f t="shared" si="3"/>
        <v>30</v>
      </c>
      <c r="L10" s="23">
        <f t="shared" si="4"/>
        <v>89340</v>
      </c>
      <c r="M10" s="23">
        <f t="shared" si="8"/>
        <v>269245</v>
      </c>
      <c r="N10" s="25">
        <f t="shared" si="9"/>
        <v>43720</v>
      </c>
      <c r="O10" s="25">
        <f t="shared" si="5"/>
        <v>1050</v>
      </c>
      <c r="P10" s="16"/>
    </row>
    <row r="11">
      <c r="A11" s="17"/>
      <c r="B11" s="18"/>
      <c r="C11" s="17" t="s">
        <v>28</v>
      </c>
      <c r="D11" s="19">
        <v>220.0</v>
      </c>
      <c r="E11" s="20">
        <v>1220.0</v>
      </c>
      <c r="F11" s="20">
        <f t="shared" si="1"/>
        <v>268400</v>
      </c>
      <c r="G11" s="11">
        <v>65.0</v>
      </c>
      <c r="H11" s="21">
        <f t="shared" si="2"/>
        <v>14300</v>
      </c>
      <c r="I11" s="22">
        <f t="shared" si="6"/>
        <v>0.3270814273</v>
      </c>
      <c r="J11" s="23">
        <f t="shared" si="7"/>
        <v>88065.03888</v>
      </c>
      <c r="K11" s="24">
        <f t="shared" si="3"/>
        <v>72</v>
      </c>
      <c r="L11" s="23">
        <f t="shared" si="4"/>
        <v>87840</v>
      </c>
      <c r="M11" s="23">
        <f t="shared" si="8"/>
        <v>181405</v>
      </c>
      <c r="N11" s="25">
        <f t="shared" si="9"/>
        <v>29420</v>
      </c>
      <c r="O11" s="25">
        <f t="shared" si="5"/>
        <v>4680</v>
      </c>
      <c r="P11" s="16"/>
    </row>
    <row r="12">
      <c r="A12" s="17"/>
      <c r="B12" s="18"/>
      <c r="C12" s="17" t="s">
        <v>29</v>
      </c>
      <c r="D12" s="19">
        <v>250.0</v>
      </c>
      <c r="E12" s="20">
        <v>1455.0</v>
      </c>
      <c r="F12" s="20">
        <f t="shared" si="1"/>
        <v>363750</v>
      </c>
      <c r="G12" s="11">
        <v>40.0</v>
      </c>
      <c r="H12" s="21">
        <f t="shared" si="2"/>
        <v>10000</v>
      </c>
      <c r="I12" s="22">
        <f t="shared" si="6"/>
        <v>0.3399048266</v>
      </c>
      <c r="J12" s="23">
        <f t="shared" si="7"/>
        <v>61660.43508</v>
      </c>
      <c r="K12" s="24">
        <f t="shared" si="3"/>
        <v>42</v>
      </c>
      <c r="L12" s="23">
        <f t="shared" si="4"/>
        <v>61110</v>
      </c>
      <c r="M12" s="23">
        <f t="shared" si="8"/>
        <v>120295</v>
      </c>
      <c r="N12" s="25">
        <f t="shared" si="9"/>
        <v>19420</v>
      </c>
      <c r="O12" s="25">
        <f t="shared" si="5"/>
        <v>1680</v>
      </c>
      <c r="P12" s="16"/>
    </row>
    <row r="13">
      <c r="A13" s="17"/>
      <c r="B13" s="18"/>
      <c r="C13" s="17" t="s">
        <v>30</v>
      </c>
      <c r="D13" s="19">
        <v>157.0</v>
      </c>
      <c r="E13" s="20">
        <v>988.0</v>
      </c>
      <c r="F13" s="20">
        <f t="shared" si="1"/>
        <v>155116</v>
      </c>
      <c r="G13" s="11">
        <v>60.0</v>
      </c>
      <c r="H13" s="21">
        <f t="shared" si="2"/>
        <v>9420</v>
      </c>
      <c r="I13" s="22">
        <f t="shared" si="6"/>
        <v>0.4850669413</v>
      </c>
      <c r="J13" s="23">
        <f t="shared" si="7"/>
        <v>58351.1277</v>
      </c>
      <c r="K13" s="24">
        <f t="shared" si="3"/>
        <v>59</v>
      </c>
      <c r="L13" s="23">
        <f t="shared" si="4"/>
        <v>58292</v>
      </c>
      <c r="M13" s="23">
        <f t="shared" si="8"/>
        <v>62003</v>
      </c>
      <c r="N13" s="25">
        <f t="shared" si="9"/>
        <v>10000</v>
      </c>
      <c r="O13" s="25">
        <f t="shared" si="5"/>
        <v>3540</v>
      </c>
      <c r="P13" s="16"/>
    </row>
    <row r="14">
      <c r="A14" s="17"/>
      <c r="B14" s="18"/>
      <c r="C14" s="17" t="s">
        <v>31</v>
      </c>
      <c r="D14" s="19">
        <v>205.0</v>
      </c>
      <c r="E14" s="20">
        <v>2451.0</v>
      </c>
      <c r="F14" s="20">
        <f t="shared" si="1"/>
        <v>502455</v>
      </c>
      <c r="G14" s="11">
        <v>40.0</v>
      </c>
      <c r="H14" s="21">
        <f t="shared" si="2"/>
        <v>8200</v>
      </c>
      <c r="I14" s="22">
        <f t="shared" si="6"/>
        <v>0.82</v>
      </c>
      <c r="J14" s="23">
        <f t="shared" si="7"/>
        <v>50842.46</v>
      </c>
      <c r="K14" s="24">
        <f t="shared" si="3"/>
        <v>20</v>
      </c>
      <c r="L14" s="23">
        <f t="shared" si="4"/>
        <v>49020</v>
      </c>
      <c r="M14" s="23">
        <f t="shared" si="8"/>
        <v>12983</v>
      </c>
      <c r="N14" s="25">
        <f t="shared" si="9"/>
        <v>1800</v>
      </c>
      <c r="O14" s="25">
        <f t="shared" si="5"/>
        <v>800</v>
      </c>
      <c r="P14" s="16"/>
    </row>
    <row r="15">
      <c r="A15" s="17"/>
      <c r="B15" s="18"/>
      <c r="C15" s="17" t="s">
        <v>32</v>
      </c>
      <c r="D15" s="19">
        <v>60.0</v>
      </c>
      <c r="E15" s="20">
        <v>717.0</v>
      </c>
      <c r="F15" s="20">
        <f t="shared" si="1"/>
        <v>43020</v>
      </c>
      <c r="G15" s="11">
        <v>30.0</v>
      </c>
      <c r="H15" s="21">
        <f t="shared" si="2"/>
        <v>1800</v>
      </c>
      <c r="I15" s="26">
        <f t="shared" si="6"/>
        <v>1</v>
      </c>
      <c r="J15" s="27">
        <f t="shared" si="7"/>
        <v>12983</v>
      </c>
      <c r="K15" s="28">
        <f t="shared" si="3"/>
        <v>18</v>
      </c>
      <c r="L15" s="27">
        <f t="shared" si="4"/>
        <v>12906</v>
      </c>
      <c r="M15" s="27">
        <f t="shared" si="8"/>
        <v>77</v>
      </c>
      <c r="N15" s="29">
        <f t="shared" si="9"/>
        <v>0</v>
      </c>
      <c r="O15" s="29">
        <f t="shared" si="5"/>
        <v>540</v>
      </c>
      <c r="P15" s="16"/>
    </row>
    <row r="16">
      <c r="A16" s="30"/>
      <c r="B16" s="31"/>
      <c r="C16" s="32"/>
      <c r="D16" s="33">
        <f t="shared" ref="D16:H16" si="10">SUM(D6:D15)</f>
        <v>3292</v>
      </c>
      <c r="E16" s="34">
        <f t="shared" si="10"/>
        <v>18509</v>
      </c>
      <c r="F16" s="34">
        <f t="shared" si="10"/>
        <v>6731051</v>
      </c>
      <c r="G16" s="35">
        <f t="shared" si="10"/>
        <v>503</v>
      </c>
      <c r="H16" s="35">
        <f t="shared" si="10"/>
        <v>168680</v>
      </c>
      <c r="I16" s="36"/>
      <c r="J16" s="23">
        <f>SUM(J6:J15)</f>
        <v>1035777.109</v>
      </c>
      <c r="L16" s="23">
        <f>SUM(L6:L15)</f>
        <v>1027523</v>
      </c>
      <c r="M16" s="23">
        <f>G21-L16</f>
        <v>77</v>
      </c>
      <c r="N16" s="25">
        <f>N6-O16</f>
        <v>102114</v>
      </c>
      <c r="O16" s="25">
        <f>SUM(O6:O15)</f>
        <v>30566</v>
      </c>
      <c r="P16" s="16"/>
    </row>
    <row r="17">
      <c r="A17" s="30"/>
      <c r="B17" s="37"/>
      <c r="C17" s="38"/>
      <c r="D17" s="39"/>
      <c r="E17" s="40"/>
      <c r="F17" s="39"/>
      <c r="G17" s="39"/>
      <c r="H17" s="39"/>
      <c r="I17" s="41"/>
      <c r="J17" s="42"/>
      <c r="K17" s="42"/>
      <c r="L17" s="42"/>
      <c r="M17" s="42"/>
      <c r="N17" s="42"/>
      <c r="O17" s="43">
        <f>O16/H16</f>
        <v>0.1812070192</v>
      </c>
      <c r="P17" s="44"/>
    </row>
    <row r="18">
      <c r="A18" s="30"/>
      <c r="B18" s="31"/>
      <c r="C18" s="30"/>
      <c r="H18" s="25"/>
      <c r="I18" s="36"/>
    </row>
    <row r="19">
      <c r="A19" s="30"/>
      <c r="B19" s="45" t="s">
        <v>33</v>
      </c>
      <c r="H19" s="8"/>
    </row>
    <row r="20">
      <c r="A20" s="17"/>
      <c r="B20" s="18"/>
      <c r="C20" s="46" t="s">
        <v>34</v>
      </c>
      <c r="D20" s="47">
        <v>1100.0</v>
      </c>
      <c r="E20" s="48"/>
      <c r="H20" s="16"/>
    </row>
    <row r="21">
      <c r="A21" s="17"/>
      <c r="B21" s="18"/>
      <c r="C21" s="17" t="s">
        <v>35</v>
      </c>
      <c r="D21" s="47">
        <v>72.4</v>
      </c>
      <c r="E21" s="48">
        <f>($D$20-D21)</f>
        <v>1027.6</v>
      </c>
      <c r="F21" s="23"/>
      <c r="G21" s="23">
        <f t="shared" ref="G21:G22" si="11">E21*1000</f>
        <v>1027600</v>
      </c>
      <c r="H21" s="16"/>
    </row>
    <row r="22">
      <c r="A22" s="17"/>
      <c r="B22" s="18"/>
      <c r="C22" s="17" t="s">
        <v>36</v>
      </c>
      <c r="D22" s="47">
        <v>85.7</v>
      </c>
      <c r="E22" s="48">
        <f>$D$20-D22</f>
        <v>1014.3</v>
      </c>
      <c r="F22" s="23"/>
      <c r="G22" s="23">
        <f t="shared" si="11"/>
        <v>1014300</v>
      </c>
      <c r="H22" s="16"/>
    </row>
    <row r="23">
      <c r="B23" s="41"/>
      <c r="C23" s="42"/>
      <c r="D23" s="42"/>
      <c r="E23" s="42"/>
      <c r="F23" s="42"/>
      <c r="G23" s="42"/>
      <c r="H23" s="44"/>
    </row>
  </sheetData>
  <mergeCells count="11">
    <mergeCell ref="F4:F5"/>
    <mergeCell ref="G4:G5"/>
    <mergeCell ref="B19:H19"/>
    <mergeCell ref="B2:H2"/>
    <mergeCell ref="I2:P2"/>
    <mergeCell ref="C3:H3"/>
    <mergeCell ref="I3:P3"/>
    <mergeCell ref="C4:C5"/>
    <mergeCell ref="D4:D5"/>
    <mergeCell ref="E4:E5"/>
    <mergeCell ref="H4:H5"/>
  </mergeCells>
  <drawing r:id="rId1"/>
</worksheet>
</file>