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 1" sheetId="1" r:id="rId4"/>
  </sheets>
  <definedNames/>
  <calcPr/>
</workbook>
</file>

<file path=xl/sharedStrings.xml><?xml version="1.0" encoding="utf-8"?>
<sst xmlns="http://schemas.openxmlformats.org/spreadsheetml/2006/main" count="2918" uniqueCount="1467">
  <si>
    <t>NAME</t>
  </si>
  <si>
    <t>STATE</t>
  </si>
  <si>
    <t>Status</t>
  </si>
  <si>
    <t>country</t>
  </si>
  <si>
    <t>Slug</t>
  </si>
  <si>
    <t>IMPORT TYPE</t>
  </si>
  <si>
    <t>order</t>
  </si>
  <si>
    <t>NAME AR</t>
  </si>
  <si>
    <r>
      <rPr>
        <rFont val="Segoe UI"/>
        <color theme="1"/>
        <sz val="8.0"/>
      </rPr>
      <t>Falaj Al Mualla</t>
    </r>
  </si>
  <si>
    <r>
      <rPr>
        <rFont val="Segoe UI"/>
        <color theme="1"/>
        <sz val="8.0"/>
      </rPr>
      <t>Umm Al Quwain</t>
    </r>
  </si>
  <si>
    <t>published</t>
  </si>
  <si>
    <t>united arab emirates</t>
  </si>
  <si>
    <r>
      <rPr>
        <rFont val="Segoe UI"/>
        <color theme="1"/>
        <sz val="8.0"/>
      </rPr>
      <t>Falaj Al Mualla</t>
    </r>
  </si>
  <si>
    <t>city</t>
  </si>
  <si>
    <r>
      <rPr>
        <rFont val="Segoe UI"/>
        <color theme="1"/>
        <sz val="8.0"/>
      </rPr>
      <t>`Abadilah</t>
    </r>
  </si>
  <si>
    <r>
      <rPr>
        <rFont val="Segoe UI"/>
        <color theme="1"/>
        <sz val="8.0"/>
      </rPr>
      <t>Fujairah</t>
    </r>
  </si>
  <si>
    <t xml:space="preserve">united arab emirates
</t>
  </si>
  <si>
    <r>
      <rPr>
        <rFont val="Segoe UI"/>
        <color theme="1"/>
        <sz val="8.0"/>
      </rPr>
      <t>`Abadilah</t>
    </r>
  </si>
  <si>
    <r>
      <rPr>
        <rFont val="Segoe UI"/>
        <color theme="1"/>
        <sz val="8.0"/>
      </rPr>
      <t>`Akamiyah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</si>
  <si>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</si>
  <si>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`Akamiyah</t>
    </r>
  </si>
  <si>
    <r>
      <rPr>
        <rFont val="Segoe UI"/>
        <color theme="1"/>
        <sz val="8.0"/>
      </rPr>
      <t>`Aqqah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</si>
  <si>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</si>
  <si>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`Aqqah</t>
    </r>
  </si>
  <si>
    <r>
      <rPr>
        <rFont val="Segoe UI"/>
        <color theme="1"/>
        <sz val="8.0"/>
      </rPr>
      <t>`Asamah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</si>
  <si>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</si>
  <si>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`Asamah</t>
    </r>
  </si>
  <si>
    <r>
      <rPr>
        <rFont val="Segoe UI"/>
        <color theme="1"/>
        <sz val="8.0"/>
      </rPr>
      <t>`Ashashah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</si>
  <si>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</si>
  <si>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`Ashashah</t>
    </r>
  </si>
  <si>
    <r>
      <rPr>
        <rFont val="Segoe UI"/>
        <color theme="1"/>
        <sz val="8.0"/>
      </rPr>
      <t>`Uqayr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</si>
  <si>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</si>
  <si>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`Uqayr</t>
    </r>
  </si>
  <si>
    <r>
      <rPr>
        <rFont val="Segoe UI"/>
        <color theme="1"/>
        <sz val="8.0"/>
      </rPr>
      <t>Afarah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</si>
  <si>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</si>
  <si>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Afarah</t>
    </r>
  </si>
  <si>
    <r>
      <rPr>
        <rFont val="Segoe UI"/>
        <color theme="1"/>
        <sz val="8.0"/>
      </rPr>
      <t>Al `Awdah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</si>
  <si>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</si>
  <si>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Al `Awdah</t>
    </r>
  </si>
  <si>
    <r>
      <rPr>
        <rFont val="Segoe UI"/>
        <color theme="1"/>
        <sz val="8.0"/>
      </rPr>
      <t>Al `Ayn al Ghumur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</si>
  <si>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</si>
  <si>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Al `Ayn al Ghumur</t>
    </r>
  </si>
  <si>
    <r>
      <rPr>
        <rFont val="Segoe UI"/>
        <color theme="1"/>
        <sz val="8.0"/>
      </rPr>
      <t>Al `Uyaynah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</si>
  <si>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</si>
  <si>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Al `Uyaynah</t>
    </r>
  </si>
  <si>
    <r>
      <rPr>
        <rFont val="Segoe UI"/>
        <color theme="1"/>
        <sz val="8.0"/>
      </rPr>
      <t>Al Aqah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</si>
  <si>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</si>
  <si>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Al Aqah</t>
    </r>
  </si>
  <si>
    <r>
      <rPr>
        <rFont val="Segoe UI"/>
        <color theme="1"/>
        <sz val="8.0"/>
      </rPr>
      <t>Al Fuqait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</si>
  <si>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</si>
  <si>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Al Fuqait</t>
    </r>
  </si>
  <si>
    <r>
      <rPr>
        <rFont val="Segoe UI"/>
        <color theme="1"/>
        <sz val="8.0"/>
      </rPr>
      <t>Al Ghurfa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</si>
  <si>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</si>
  <si>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Al Ghurfa</t>
    </r>
  </si>
  <si>
    <r>
      <rPr>
        <rFont val="Segoe UI"/>
        <color theme="1"/>
        <sz val="8.0"/>
      </rPr>
      <t>Al Ghurfah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</si>
  <si>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</si>
  <si>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Al Ghurfah</t>
    </r>
  </si>
  <si>
    <r>
      <rPr>
        <rFont val="Segoe UI"/>
        <color theme="1"/>
        <sz val="8.0"/>
      </rPr>
      <t>Al Gissemari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</si>
  <si>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</si>
  <si>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Al Gissemari</t>
    </r>
  </si>
  <si>
    <r>
      <rPr>
        <rFont val="Segoe UI"/>
        <color theme="1"/>
        <sz val="8.0"/>
      </rPr>
      <t>Al Halah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</si>
  <si>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</si>
  <si>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Al Halah</t>
    </r>
  </si>
  <si>
    <r>
      <rPr>
        <rFont val="Segoe UI"/>
        <color theme="1"/>
        <sz val="8.0"/>
      </rPr>
      <t>Al Hayl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</si>
  <si>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</si>
  <si>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Al Hayl</t>
    </r>
  </si>
  <si>
    <r>
      <rPr>
        <rFont val="Segoe UI"/>
        <color theme="1"/>
        <sz val="8.0"/>
      </rPr>
      <t>Al Hinya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</si>
  <si>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</si>
  <si>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Al Hinya</t>
    </r>
  </si>
  <si>
    <r>
      <rPr>
        <rFont val="Segoe UI"/>
        <color theme="1"/>
        <sz val="8.0"/>
      </rPr>
      <t>Al Kubus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</si>
  <si>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</si>
  <si>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Al Kubus</t>
    </r>
  </si>
  <si>
    <r>
      <rPr>
        <rFont val="Segoe UI"/>
        <color theme="1"/>
        <sz val="8.0"/>
      </rPr>
      <t>Al Manamah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</si>
  <si>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</si>
  <si>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Al Manamah</t>
    </r>
  </si>
  <si>
    <r>
      <rPr>
        <rFont val="Segoe UI"/>
        <color theme="1"/>
        <sz val="8.0"/>
      </rPr>
      <t>Al Qurayyah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</si>
  <si>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</si>
  <si>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Al Qurayyah</t>
    </r>
  </si>
  <si>
    <r>
      <rPr>
        <rFont val="Segoe UI"/>
        <color theme="1"/>
        <sz val="8.0"/>
      </rPr>
      <t>Ar Rul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</si>
  <si>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</si>
  <si>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Ar Rul</t>
    </r>
  </si>
  <si>
    <r>
      <rPr>
        <rFont val="Segoe UI"/>
        <color theme="1"/>
        <sz val="8.0"/>
      </rPr>
      <t>Bethna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</si>
  <si>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</si>
  <si>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Bethna</t>
    </r>
  </si>
  <si>
    <r>
      <rPr>
        <rFont val="Segoe UI"/>
        <color theme="1"/>
        <sz val="8.0"/>
      </rPr>
      <t>Bitnah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</si>
  <si>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</si>
  <si>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Bitnah</t>
    </r>
  </si>
  <si>
    <r>
      <rPr>
        <rFont val="Segoe UI"/>
        <color theme="1"/>
        <sz val="8.0"/>
      </rPr>
      <t>Blaydah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</si>
  <si>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</si>
  <si>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Blaydah</t>
    </r>
  </si>
  <si>
    <r>
      <rPr>
        <rFont val="Segoe UI"/>
        <color theme="1"/>
        <sz val="8.0"/>
      </rPr>
      <t>Dab`ah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</si>
  <si>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</si>
  <si>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Dab`ah</t>
    </r>
  </si>
  <si>
    <r>
      <rPr>
        <rFont val="Segoe UI"/>
        <color theme="1"/>
        <sz val="8.0"/>
      </rPr>
      <t>Dadna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</si>
  <si>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</si>
  <si>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Dadna</t>
    </r>
  </si>
  <si>
    <r>
      <rPr>
        <rFont val="Segoe UI"/>
        <color theme="1"/>
        <sz val="8.0"/>
      </rPr>
      <t>Daftah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</si>
  <si>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</si>
  <si>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Daftah</t>
    </r>
  </si>
  <si>
    <r>
      <rPr>
        <rFont val="Segoe UI"/>
        <color theme="1"/>
        <sz val="8.0"/>
      </rPr>
      <t>Dahir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</si>
  <si>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</si>
  <si>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Dahir</t>
    </r>
  </si>
  <si>
    <r>
      <rPr>
        <rFont val="Segoe UI"/>
        <color theme="1"/>
        <sz val="8.0"/>
      </rPr>
      <t>Diba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</si>
  <si>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</si>
  <si>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Diba</t>
    </r>
  </si>
  <si>
    <r>
      <rPr>
        <rFont val="Segoe UI"/>
        <color theme="1"/>
        <sz val="8.0"/>
      </rPr>
      <t>Dibba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</si>
  <si>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</si>
  <si>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Dibba</t>
    </r>
  </si>
  <si>
    <r>
      <rPr>
        <rFont val="Segoe UI"/>
        <color theme="1"/>
        <sz val="8.0"/>
      </rPr>
      <t>Dub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</si>
  <si>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</si>
  <si>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Dub</t>
    </r>
  </si>
  <si>
    <r>
      <rPr>
        <rFont val="Segoe UI"/>
        <color theme="1"/>
        <sz val="8.0"/>
      </rPr>
      <t>Falakh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</si>
  <si>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</si>
  <si>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Falakh</t>
    </r>
  </si>
  <si>
    <r>
      <rPr>
        <rFont val="Segoe UI"/>
        <color theme="1"/>
        <sz val="8.0"/>
      </rPr>
      <t>Faqi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</si>
  <si>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</si>
  <si>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Faqi</t>
    </r>
  </si>
  <si>
    <r>
      <rPr>
        <rFont val="Segoe UI"/>
        <color theme="1"/>
        <sz val="8.0"/>
      </rPr>
      <t>Far`ah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</si>
  <si>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</si>
  <si>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Far`ah</t>
    </r>
  </si>
  <si>
    <r>
      <rPr>
        <rFont val="Segoe UI"/>
        <color theme="1"/>
        <sz val="8.0"/>
      </rPr>
      <t>Friday Market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</si>
  <si>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</si>
  <si>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Friday Market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</si>
  <si>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</si>
  <si>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</si>
  <si>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</si>
  <si>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Ghamarah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</si>
  <si>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</si>
  <si>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Ghamarah</t>
    </r>
  </si>
  <si>
    <r>
      <rPr>
        <rFont val="Segoe UI"/>
        <color theme="1"/>
        <sz val="8.0"/>
      </rPr>
      <t>Ghayl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</si>
  <si>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</si>
  <si>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Ghayl</t>
    </r>
  </si>
  <si>
    <r>
      <rPr>
        <rFont val="Segoe UI"/>
        <color theme="1"/>
        <sz val="8.0"/>
      </rPr>
      <t>Ghurfah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</si>
  <si>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</si>
  <si>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Ghurfah</t>
    </r>
  </si>
  <si>
    <r>
      <rPr>
        <rFont val="Segoe UI"/>
        <color theme="1"/>
        <sz val="8.0"/>
      </rPr>
      <t>Girath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</si>
  <si>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</si>
  <si>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Girath</t>
    </r>
  </si>
  <si>
    <r>
      <rPr>
        <rFont val="Segoe UI"/>
        <color theme="1"/>
        <sz val="8.0"/>
      </rPr>
      <t>Haqil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</si>
  <si>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</si>
  <si>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Haqil</t>
    </r>
  </si>
  <si>
    <r>
      <rPr>
        <rFont val="Segoe UI"/>
        <color theme="1"/>
        <sz val="8.0"/>
      </rPr>
      <t>Harat Zutut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</si>
  <si>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</si>
  <si>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Harat Zutut</t>
    </r>
  </si>
  <si>
    <r>
      <rPr>
        <rFont val="Segoe UI"/>
        <color theme="1"/>
        <sz val="8.0"/>
      </rPr>
      <t>Harrah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</si>
  <si>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</si>
  <si>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Harrah</t>
    </r>
  </si>
  <si>
    <r>
      <rPr>
        <rFont val="Segoe UI"/>
        <color theme="1"/>
        <sz val="8.0"/>
      </rPr>
      <t>Hatiyah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</si>
  <si>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</si>
  <si>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Hatiyah</t>
    </r>
  </si>
  <si>
    <r>
      <rPr>
        <rFont val="Segoe UI"/>
        <color theme="1"/>
        <sz val="8.0"/>
      </rPr>
      <t>Hayat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</si>
  <si>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</si>
  <si>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Hayat</t>
    </r>
  </si>
  <si>
    <r>
      <rPr>
        <rFont val="Segoe UI"/>
        <color theme="1"/>
        <sz val="8.0"/>
      </rPr>
      <t>Jabal Qurayyah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</si>
  <si>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</si>
  <si>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Jabal Qurayyah</t>
    </r>
  </si>
  <si>
    <r>
      <rPr>
        <rFont val="Segoe UI"/>
        <color theme="1"/>
        <sz val="8.0"/>
      </rPr>
      <t>Jareef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</si>
  <si>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</si>
  <si>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Jareef</t>
    </r>
  </si>
  <si>
    <r>
      <rPr>
        <rFont val="Segoe UI"/>
        <color theme="1"/>
        <sz val="8.0"/>
      </rPr>
      <t>Khor Khalba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</si>
  <si>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</si>
  <si>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Khor Khalba</t>
    </r>
  </si>
  <si>
    <r>
      <rPr>
        <rFont val="Segoe UI"/>
        <color theme="1"/>
        <sz val="8.0"/>
      </rPr>
      <t>Khulaybiyah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</si>
  <si>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</si>
  <si>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Khulaybiyah</t>
    </r>
  </si>
  <si>
    <r>
      <rPr>
        <rFont val="Segoe UI"/>
        <color theme="1"/>
        <sz val="8.0"/>
      </rPr>
      <t>Maidaq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</si>
  <si>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</si>
  <si>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Maidaq</t>
    </r>
  </si>
  <si>
    <r>
      <rPr>
        <rFont val="Segoe UI"/>
        <color theme="1"/>
        <sz val="8.0"/>
      </rPr>
      <t>Masafi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</si>
  <si>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</si>
  <si>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Masafi</t>
    </r>
  </si>
  <si>
    <r>
      <rPr>
        <rFont val="Segoe UI"/>
        <color theme="1"/>
        <sz val="8.0"/>
      </rPr>
      <t>Masafi, Fruit and Vegetables Market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</si>
  <si>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</si>
  <si>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Masafi, Fruit and Vegetables Market</t>
    </r>
  </si>
  <si>
    <r>
      <rPr>
        <rFont val="Segoe UI"/>
        <color theme="1"/>
        <sz val="8.0"/>
      </rPr>
      <t>Mawrid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</si>
  <si>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</si>
  <si>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Mawrid</t>
    </r>
  </si>
  <si>
    <r>
      <rPr>
        <rFont val="Segoe UI"/>
        <color theme="1"/>
        <sz val="8.0"/>
      </rPr>
      <t>Maydaq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</si>
  <si>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</si>
  <si>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Maydaq</t>
    </r>
  </si>
  <si>
    <r>
      <rPr>
        <rFont val="Segoe UI"/>
        <color theme="1"/>
        <sz val="8.0"/>
      </rPr>
      <t>Merbah, Fujairah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</si>
  <si>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</si>
  <si>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Merbah, Fujairah</t>
    </r>
  </si>
  <si>
    <r>
      <rPr>
        <rFont val="Segoe UI"/>
        <color theme="1"/>
        <sz val="8.0"/>
      </rPr>
      <t>Minazif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</si>
  <si>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</si>
  <si>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Minazif</t>
    </r>
  </si>
  <si>
    <r>
      <rPr>
        <rFont val="Segoe UI"/>
        <color theme="1"/>
        <sz val="8.0"/>
      </rPr>
      <t>Mu`taridah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</si>
  <si>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</si>
  <si>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Mu`taridah</t>
    </r>
  </si>
  <si>
    <r>
      <rPr>
        <rFont val="Segoe UI"/>
        <color theme="1"/>
        <sz val="8.0"/>
      </rPr>
      <t>Mukhtaraqah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</si>
  <si>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</si>
  <si>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Mukhtaraqah</t>
    </r>
  </si>
  <si>
    <r>
      <rPr>
        <rFont val="Segoe UI"/>
        <color theme="1"/>
        <sz val="8.0"/>
      </rPr>
      <t>Murbad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</si>
  <si>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</si>
  <si>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Murbad</t>
    </r>
  </si>
  <si>
    <r>
      <rPr>
        <rFont val="Segoe UI"/>
        <color theme="1"/>
        <sz val="8.0"/>
      </rPr>
      <t>Murbah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</si>
  <si>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</si>
  <si>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Murbah</t>
    </r>
  </si>
  <si>
    <r>
      <rPr>
        <rFont val="Segoe UI"/>
        <color theme="1"/>
        <sz val="8.0"/>
      </rPr>
      <t>Murrah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</si>
  <si>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</si>
  <si>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Murrah</t>
    </r>
  </si>
  <si>
    <r>
      <rPr>
        <rFont val="Segoe UI"/>
        <color theme="1"/>
        <sz val="8.0"/>
      </rPr>
      <t>Nuhayy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</si>
  <si>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</si>
  <si>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Nuhayy</t>
    </r>
  </si>
  <si>
    <r>
      <rPr>
        <rFont val="Segoe UI"/>
        <color theme="1"/>
        <sz val="8.0"/>
      </rPr>
      <t>Osfai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</si>
  <si>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</si>
  <si>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Osfai</t>
    </r>
  </si>
  <si>
    <r>
      <rPr>
        <rFont val="Segoe UI"/>
        <color theme="1"/>
        <sz val="8.0"/>
      </rPr>
      <t>Qidfa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</si>
  <si>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</si>
  <si>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Qidfa</t>
    </r>
  </si>
  <si>
    <r>
      <rPr>
        <rFont val="Segoe UI"/>
        <color theme="1"/>
        <sz val="8.0"/>
      </rPr>
      <t>Ras Dibba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</si>
  <si>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</si>
  <si>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Ras Dibba</t>
    </r>
  </si>
  <si>
    <r>
      <rPr>
        <rFont val="Segoe UI"/>
        <color theme="1"/>
        <sz val="8.0"/>
      </rPr>
      <t>Riyamah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</si>
  <si>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</si>
  <si>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Riyamah</t>
    </r>
  </si>
  <si>
    <r>
      <rPr>
        <rFont val="Segoe UI"/>
        <color theme="1"/>
        <sz val="8.0"/>
      </rPr>
      <t>Rughaylat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</si>
  <si>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</si>
  <si>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Rughaylat</t>
    </r>
  </si>
  <si>
    <r>
      <rPr>
        <rFont val="Segoe UI"/>
        <color theme="1"/>
        <sz val="8.0"/>
      </rPr>
      <t>Rul Dadna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</si>
  <si>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</si>
  <si>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Rul Dadna</t>
    </r>
  </si>
  <si>
    <r>
      <rPr>
        <rFont val="Segoe UI"/>
        <color theme="1"/>
        <sz val="8.0"/>
      </rPr>
      <t>Safad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</si>
  <si>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</si>
  <si>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Safad</t>
    </r>
  </si>
  <si>
    <r>
      <rPr>
        <rFont val="Segoe UI"/>
        <color theme="1"/>
        <sz val="8.0"/>
      </rPr>
      <t>Sa'if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</si>
  <si>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</si>
  <si>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Sa'if</t>
    </r>
  </si>
  <si>
    <r>
      <rPr>
        <rFont val="Segoe UI"/>
        <color theme="1"/>
        <sz val="8.0"/>
      </rPr>
      <t>Saqamqam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</si>
  <si>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</si>
  <si>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Saqamqam</t>
    </r>
  </si>
  <si>
    <r>
      <rPr>
        <rFont val="Segoe UI"/>
        <color theme="1"/>
        <sz val="8.0"/>
      </rPr>
      <t>Sharm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</si>
  <si>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</si>
  <si>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Sharm</t>
    </r>
  </si>
  <si>
    <r>
      <rPr>
        <rFont val="Segoe UI"/>
        <color theme="1"/>
        <sz val="8.0"/>
      </rPr>
      <t>Shawiyah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</si>
  <si>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</si>
  <si>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Shawiyah</t>
    </r>
  </si>
  <si>
    <r>
      <rPr>
        <rFont val="Segoe UI"/>
        <color theme="1"/>
        <sz val="8.0"/>
      </rPr>
      <t>Siji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</si>
  <si>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</si>
  <si>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Siji</t>
    </r>
  </si>
  <si>
    <r>
      <rPr>
        <rFont val="Segoe UI"/>
        <color theme="1"/>
        <sz val="8.0"/>
      </rPr>
      <t>Sinnah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</si>
  <si>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</si>
  <si>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Sinnah</t>
    </r>
  </si>
  <si>
    <r>
      <rPr>
        <rFont val="Segoe UI"/>
        <color theme="1"/>
        <sz val="8.0"/>
      </rPr>
      <t>Sram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</si>
  <si>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</si>
  <si>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Sram</t>
    </r>
  </si>
  <si>
    <r>
      <rPr>
        <rFont val="Segoe UI"/>
        <color theme="1"/>
        <sz val="8.0"/>
      </rPr>
      <t>Sumbrair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</si>
  <si>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</si>
  <si>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Sumbrair</t>
    </r>
  </si>
  <si>
    <r>
      <rPr>
        <rFont val="Segoe UI"/>
        <color theme="1"/>
        <sz val="8.0"/>
      </rPr>
      <t>Sur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</si>
  <si>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</si>
  <si>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Sur</t>
    </r>
  </si>
  <si>
    <r>
      <rPr>
        <rFont val="Segoe UI"/>
        <color theme="1"/>
        <sz val="8.0"/>
      </rPr>
      <t>Tarif Kalba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</si>
  <si>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</si>
  <si>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Tarif Kalba</t>
    </r>
  </si>
  <si>
    <r>
      <rPr>
        <rFont val="Segoe UI"/>
        <color theme="1"/>
        <sz val="8.0"/>
      </rPr>
      <t>Tariqat Ja`d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</si>
  <si>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</si>
  <si>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Tariqat Ja`d</t>
    </r>
  </si>
  <si>
    <r>
      <rPr>
        <rFont val="Segoe UI"/>
        <color theme="1"/>
        <sz val="8.0"/>
      </rPr>
      <t>Tawi Siji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</si>
  <si>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</si>
  <si>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Tawi Siji</t>
    </r>
  </si>
  <si>
    <r>
      <rPr>
        <rFont val="Segoe UI"/>
        <color theme="1"/>
        <sz val="8.0"/>
      </rPr>
      <t>Tawian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</si>
  <si>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</si>
  <si>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Tawian</t>
    </r>
  </si>
  <si>
    <r>
      <rPr>
        <rFont val="Segoe UI"/>
        <color theme="1"/>
        <sz val="8.0"/>
      </rPr>
      <t>Tayyibah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</si>
  <si>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</si>
  <si>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Tayyibah</t>
    </r>
  </si>
  <si>
    <r>
      <rPr>
        <rFont val="Segoe UI"/>
        <color theme="1"/>
        <sz val="8.0"/>
      </rPr>
      <t>Teba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</si>
  <si>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</si>
  <si>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Teba</t>
    </r>
  </si>
  <si>
    <r>
      <rPr>
        <rFont val="Segoe UI"/>
        <color theme="1"/>
        <sz val="8.0"/>
      </rPr>
      <t>Theeb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</si>
  <si>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</si>
  <si>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Theeb</t>
    </r>
  </si>
  <si>
    <r>
      <rPr>
        <rFont val="Segoe UI"/>
        <color theme="1"/>
        <sz val="8.0"/>
      </rPr>
      <t>Thoban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</si>
  <si>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</si>
  <si>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Thoban</t>
    </r>
  </si>
  <si>
    <r>
      <rPr>
        <rFont val="Segoe UI"/>
        <color theme="1"/>
        <sz val="8.0"/>
      </rPr>
      <t>Wa`bayn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</si>
  <si>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</si>
  <si>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Wa`bayn</t>
    </r>
  </si>
  <si>
    <r>
      <rPr>
        <rFont val="Segoe UI"/>
        <color theme="1"/>
        <sz val="8.0"/>
      </rPr>
      <t>Wahala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</si>
  <si>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</si>
  <si>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Wahala</t>
    </r>
  </si>
  <si>
    <r>
      <rPr>
        <rFont val="Segoe UI"/>
        <color theme="1"/>
        <sz val="8.0"/>
      </rPr>
      <t>Wamm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</si>
  <si>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</si>
  <si>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Wamm</t>
    </r>
  </si>
  <si>
    <r>
      <rPr>
        <rFont val="Segoe UI"/>
        <color theme="1"/>
        <sz val="8.0"/>
      </rPr>
      <t>Yalah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</si>
  <si>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</si>
  <si>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Yalah</t>
    </r>
  </si>
  <si>
    <r>
      <rPr>
        <rFont val="Segoe UI"/>
        <color theme="1"/>
        <sz val="8.0"/>
      </rPr>
      <t>Zanhah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</si>
  <si>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</si>
  <si>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Zanhah</t>
    </r>
  </si>
  <si>
    <r>
      <rPr>
        <rFont val="Segoe UI"/>
        <color theme="1"/>
        <sz val="8.0"/>
      </rPr>
      <t>Zikt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</si>
  <si>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</si>
  <si>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Zikt</t>
    </r>
  </si>
  <si>
    <r>
      <rPr>
        <rFont val="Segoe UI"/>
        <color theme="1"/>
        <sz val="8.0"/>
      </rPr>
      <t>Hatta, Friday Market</t>
    </r>
  </si>
  <si>
    <r>
      <rPr>
        <rFont val="Segoe UI"/>
        <color theme="1"/>
        <sz val="8.0"/>
      </rPr>
      <t>Dubai</t>
    </r>
  </si>
  <si>
    <r>
      <rPr>
        <rFont val="Segoe UI"/>
        <color theme="1"/>
        <sz val="8.0"/>
      </rPr>
      <t>Hatta, Friday Market</t>
    </r>
  </si>
  <si>
    <r>
      <rPr>
        <rFont val="Segoe UI"/>
        <color theme="1"/>
        <sz val="8.0"/>
      </rPr>
      <t>Hatta, Hatta Stadium</t>
    </r>
  </si>
  <si>
    <r>
      <rPr>
        <rFont val="Segoe UI"/>
        <color theme="1"/>
        <sz val="8.0"/>
      </rPr>
      <t>Dubai</t>
    </r>
  </si>
  <si>
    <r>
      <rPr>
        <rFont val="Segoe UI"/>
        <color theme="1"/>
        <sz val="8.0"/>
      </rPr>
      <t>Hatta, Hatta Stadium</t>
    </r>
  </si>
  <si>
    <r>
      <rPr>
        <rFont val="Segoe UI"/>
        <color theme="1"/>
        <sz val="8.0"/>
      </rPr>
      <t>Hatta, Khansaheb Camel Track</t>
    </r>
  </si>
  <si>
    <r>
      <rPr>
        <rFont val="Segoe UI"/>
        <color theme="1"/>
        <sz val="8.0"/>
      </rPr>
      <t>Dubai</t>
    </r>
  </si>
  <si>
    <r>
      <rPr>
        <rFont val="Segoe UI"/>
        <color theme="1"/>
        <sz val="8.0"/>
      </rPr>
      <t>Hatta, Khansaheb Camel Track</t>
    </r>
  </si>
  <si>
    <r>
      <rPr>
        <rFont val="Segoe UI"/>
        <color theme="1"/>
        <sz val="8.0"/>
      </rPr>
      <t>Abu Dhabi Cricket Stadium</t>
    </r>
  </si>
  <si>
    <r>
      <rPr>
        <rFont val="Segoe UI"/>
        <color theme="1"/>
        <sz val="8.0"/>
      </rPr>
      <t>Abu Dhabi</t>
    </r>
  </si>
  <si>
    <r>
      <rPr>
        <rFont val="Segoe UI"/>
        <color theme="1"/>
        <sz val="8.0"/>
      </rPr>
      <t>Abu Dhabi Cricket Stadium</t>
    </r>
  </si>
  <si>
    <r>
      <rPr>
        <rFont val="Segoe UI"/>
        <color theme="1"/>
        <sz val="8.0"/>
      </rPr>
      <t>Abu Dhabi Golf Club</t>
    </r>
  </si>
  <si>
    <r>
      <rPr>
        <rFont val="Segoe UI"/>
        <color theme="1"/>
        <sz val="8.0"/>
      </rPr>
      <t>Abu Dhabi</t>
    </r>
  </si>
  <si>
    <r>
      <rPr>
        <rFont val="Segoe UI"/>
        <color theme="1"/>
        <sz val="8.0"/>
      </rPr>
      <t>Abu Dhabi Golf Club</t>
    </r>
  </si>
  <si>
    <r>
      <rPr>
        <rFont val="Segoe UI"/>
        <color theme="1"/>
        <sz val="8.0"/>
      </rPr>
      <t>Khalifa A</t>
    </r>
  </si>
  <si>
    <r>
      <rPr>
        <rFont val="Segoe UI"/>
        <color theme="1"/>
        <sz val="8.0"/>
      </rPr>
      <t>Abu Dhabi</t>
    </r>
  </si>
  <si>
    <r>
      <rPr>
        <rFont val="Segoe UI"/>
        <color theme="1"/>
        <sz val="8.0"/>
      </rPr>
      <t>Khalifa A</t>
    </r>
  </si>
  <si>
    <r>
      <rPr>
        <rFont val="Segoe UI"/>
        <color theme="1"/>
        <sz val="8.0"/>
      </rPr>
      <t>Al Lou'aluo'ayyah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</si>
  <si>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</si>
  <si>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Lou'aluo'ayyah</t>
    </r>
  </si>
  <si>
    <r>
      <rPr>
        <rFont val="Segoe UI"/>
        <color theme="1"/>
        <sz val="8.0"/>
      </rPr>
      <t>Al Lou'aluo'ayyah, Stadium Sports Club Pterygium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</si>
  <si>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</si>
  <si>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Lou'aluo'ayyah, Stadium Sports Club Pterygium</t>
    </r>
  </si>
  <si>
    <r>
      <rPr>
        <rFont val="Segoe UI"/>
        <color theme="1"/>
        <sz val="8.0"/>
      </rPr>
      <t>Khawr Fakkan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</si>
  <si>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</si>
  <si>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Khawr Fakkan</t>
    </r>
  </si>
  <si>
    <r>
      <rPr>
        <rFont val="Segoe UI"/>
        <color theme="1"/>
        <sz val="8.0"/>
      </rPr>
      <t>Khawr Fakkan, Al Bridi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</si>
  <si>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</si>
  <si>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Khawr Fakkan, Al Bridi</t>
    </r>
  </si>
  <si>
    <r>
      <rPr>
        <rFont val="Segoe UI"/>
        <color theme="1"/>
        <sz val="8.0"/>
      </rPr>
      <t>Khawr Fakkan, Al Khaledya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</si>
  <si>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</si>
  <si>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Khawr Fakkan, Al Khaledya</t>
    </r>
  </si>
  <si>
    <r>
      <rPr>
        <rFont val="Segoe UI"/>
        <color theme="1"/>
        <sz val="8.0"/>
      </rPr>
      <t>Khawr Fakkan, Al Rifa'a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</si>
  <si>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</si>
  <si>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Khawr Fakkan, Al Rifa'a</t>
    </r>
  </si>
  <si>
    <r>
      <rPr>
        <rFont val="Segoe UI"/>
        <color theme="1"/>
        <sz val="8.0"/>
      </rPr>
      <t>Khawr Fakkan, Al Sharq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</si>
  <si>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</si>
  <si>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Khawr Fakkan, Al Sharq</t>
    </r>
  </si>
  <si>
    <r>
      <rPr>
        <rFont val="Segoe UI"/>
        <color theme="1"/>
        <sz val="8.0"/>
      </rPr>
      <t>Khawr Fakkan, Al Suwan Camel Track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</si>
  <si>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</si>
  <si>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Khawr Fakkan, Al Suwan Camel Track</t>
    </r>
  </si>
  <si>
    <r>
      <rPr>
        <rFont val="Segoe UI"/>
        <color theme="1"/>
        <sz val="8.0"/>
      </rPr>
      <t>Khawr Fakkan, Al Yarmook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</si>
  <si>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</si>
  <si>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Khawr Fakkan, Al Yarmook</t>
    </r>
  </si>
  <si>
    <r>
      <rPr>
        <rFont val="Segoe UI"/>
        <color theme="1"/>
        <sz val="8.0"/>
      </rPr>
      <t>Khawr Fakkan, Fort Hatta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</si>
  <si>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</si>
  <si>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Khawr Fakkan, Fort Hatta</t>
    </r>
  </si>
  <si>
    <r>
      <rPr>
        <rFont val="Segoe UI"/>
        <color theme="1"/>
        <sz val="8.0"/>
      </rPr>
      <t>Khawr Fakkan, Hawaya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</si>
  <si>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</si>
  <si>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Khawr Fakkan, Hawaya</t>
    </r>
  </si>
  <si>
    <r>
      <rPr>
        <rFont val="Segoe UI"/>
        <color theme="1"/>
        <sz val="8.0"/>
      </rPr>
      <t>Khawr Fakkan, Hutain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</si>
  <si>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</si>
  <si>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Khawr Fakkan, Hutain</t>
    </r>
  </si>
  <si>
    <r>
      <rPr>
        <rFont val="Segoe UI"/>
        <color theme="1"/>
        <sz val="8.0"/>
      </rPr>
      <t>Khawr Fakkan, Vegetable and Fruits Market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</si>
  <si>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</si>
  <si>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Khawr Fakkan, Vegetable and Fruits Market</t>
    </r>
  </si>
  <si>
    <r>
      <rPr>
        <rFont val="Segoe UI"/>
        <color theme="1"/>
        <sz val="8.0"/>
      </rPr>
      <t>Zubarah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</si>
  <si>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</si>
  <si>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Zubarah</t>
    </r>
  </si>
  <si>
    <r>
      <rPr>
        <rFont val="Segoe UI"/>
        <color theme="1"/>
        <sz val="8.0"/>
      </rPr>
      <t>Manama</t>
    </r>
  </si>
  <si>
    <r>
      <rPr>
        <rFont val="Segoe UI"/>
        <color theme="1"/>
        <sz val="8.0"/>
      </rPr>
      <t>Ajman</t>
    </r>
  </si>
  <si>
    <r>
      <rPr>
        <rFont val="Segoe UI"/>
        <color theme="1"/>
        <sz val="8.0"/>
      </rPr>
      <t>Manama</t>
    </r>
  </si>
  <si>
    <r>
      <rPr>
        <rFont val="Segoe UI"/>
        <color theme="1"/>
        <sz val="8.0"/>
      </rPr>
      <t>Manama, Al Aswaq Hayper Market</t>
    </r>
  </si>
  <si>
    <r>
      <rPr>
        <rFont val="Segoe UI"/>
        <color theme="1"/>
        <sz val="8.0"/>
      </rPr>
      <t>Ajman</t>
    </r>
  </si>
  <si>
    <r>
      <rPr>
        <rFont val="Segoe UI"/>
        <color theme="1"/>
        <sz val="8.0"/>
      </rPr>
      <t>Manama, Al Aswaq Hayper Market</t>
    </r>
  </si>
  <si>
    <r>
      <rPr>
        <rFont val="Segoe UI"/>
        <color theme="1"/>
        <sz val="8.0"/>
      </rPr>
      <t>Goal</t>
    </r>
  </si>
  <si>
    <r>
      <rPr>
        <rFont val="Segoe UI"/>
        <color theme="1"/>
        <sz val="8.0"/>
      </rPr>
      <t>Ajman</t>
    </r>
  </si>
  <si>
    <r>
      <rPr>
        <rFont val="Segoe UI"/>
        <color theme="1"/>
        <sz val="8.0"/>
      </rPr>
      <t>Goal</t>
    </r>
  </si>
  <si>
    <r>
      <rPr>
        <rFont val="Segoe UI"/>
        <color theme="1"/>
        <sz val="8.0"/>
      </rPr>
      <t>Masfut</t>
    </r>
  </si>
  <si>
    <r>
      <rPr>
        <rFont val="Segoe UI"/>
        <color theme="1"/>
        <sz val="8.0"/>
      </rPr>
      <t>Ajman</t>
    </r>
  </si>
  <si>
    <r>
      <rPr>
        <rFont val="Segoe UI"/>
        <color theme="1"/>
        <sz val="8.0"/>
      </rPr>
      <t>Masfut</t>
    </r>
  </si>
  <si>
    <r>
      <rPr>
        <rFont val="Segoe UI"/>
        <color theme="1"/>
        <sz val="8.0"/>
      </rPr>
      <t>Mazeira</t>
    </r>
  </si>
  <si>
    <r>
      <rPr>
        <rFont val="Segoe UI"/>
        <color theme="1"/>
        <sz val="8.0"/>
      </rPr>
      <t>Ajman</t>
    </r>
  </si>
  <si>
    <r>
      <rPr>
        <rFont val="Segoe UI"/>
        <color theme="1"/>
        <sz val="8.0"/>
      </rPr>
      <t>Mazeira</t>
    </r>
  </si>
  <si>
    <r>
      <rPr>
        <rFont val="Segoe UI"/>
        <color theme="1"/>
        <sz val="8.0"/>
      </rPr>
      <t>Mazyad Mall</t>
    </r>
  </si>
  <si>
    <r>
      <rPr>
        <rFont val="Segoe UI"/>
        <color theme="1"/>
        <sz val="8.0"/>
      </rPr>
      <t>Abu Dhabi</t>
    </r>
  </si>
  <si>
    <r>
      <rPr>
        <rFont val="Segoe UI"/>
        <color theme="1"/>
        <sz val="8.0"/>
      </rPr>
      <t>Mazyad Mall</t>
    </r>
  </si>
  <si>
    <r>
      <rPr>
        <rFont val="Segoe UI"/>
        <color theme="1"/>
        <sz val="8.0"/>
      </rPr>
      <t>Mohammed Bin Zayed City</t>
    </r>
  </si>
  <si>
    <r>
      <rPr>
        <rFont val="Segoe UI"/>
        <color theme="1"/>
        <sz val="8.0"/>
      </rPr>
      <t>Abu Dhabi</t>
    </r>
  </si>
  <si>
    <r>
      <rPr>
        <rFont val="Segoe UI"/>
        <color theme="1"/>
        <sz val="8.0"/>
      </rPr>
      <t>Mohammed Bin Zayed City</t>
    </r>
  </si>
  <si>
    <r>
      <rPr>
        <rFont val="Segoe UI"/>
        <color theme="1"/>
        <sz val="8.0"/>
      </rPr>
      <t>Old Ras Al Khaimah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</si>
  <si>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</si>
  <si>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Old Ras Al Khaimah</t>
    </r>
  </si>
  <si>
    <r>
      <rPr>
        <rFont val="Segoe UI"/>
        <color theme="1"/>
        <sz val="8.0"/>
      </rPr>
      <t>Old Ras Al Khaimah, Al Waha Trading Market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</si>
  <si>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</si>
  <si>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Old Ras Al Khaimah, Al Waha Trading Market</t>
    </r>
  </si>
  <si>
    <r>
      <rPr>
        <rFont val="Segoe UI"/>
        <color theme="1"/>
        <sz val="8.0"/>
      </rPr>
      <t>Old Ras Al Khaimah, Bin Dahur Centre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</si>
  <si>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</si>
  <si>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Old Ras Al Khaimah, Bin Dahur Centre</t>
    </r>
  </si>
  <si>
    <r>
      <rPr>
        <rFont val="Segoe UI"/>
        <color theme="1"/>
        <sz val="8.0"/>
      </rPr>
      <t>`Ayim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</si>
  <si>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</si>
  <si>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`Ayim</t>
    </r>
  </si>
  <si>
    <r>
      <rPr>
        <rFont val="Segoe UI"/>
        <color theme="1"/>
        <sz val="8.0"/>
      </rPr>
      <t>`Uraybi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</si>
  <si>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</si>
  <si>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`Uraybi</t>
    </r>
  </si>
  <si>
    <r>
      <rPr>
        <rFont val="Segoe UI"/>
        <color theme="1"/>
        <sz val="8.0"/>
      </rPr>
      <t>Adh Dharbaniyah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</si>
  <si>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</si>
  <si>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Adh Dharbaniyah</t>
    </r>
  </si>
  <si>
    <r>
      <rPr>
        <rFont val="Segoe UI"/>
        <color theme="1"/>
        <sz val="8.0"/>
      </rPr>
      <t>Adhan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</si>
  <si>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</si>
  <si>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Adhan</t>
    </r>
  </si>
  <si>
    <r>
      <rPr>
        <rFont val="Segoe UI"/>
        <color theme="1"/>
        <sz val="8.0"/>
      </rPr>
      <t>Al Fahlayn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</si>
  <si>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</si>
  <si>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Fahlayn</t>
    </r>
  </si>
  <si>
    <r>
      <rPr>
        <rFont val="Segoe UI"/>
        <color theme="1"/>
        <sz val="8.0"/>
      </rPr>
      <t>Al Fara`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</si>
  <si>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</si>
  <si>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Fara`</t>
    </r>
  </si>
  <si>
    <r>
      <rPr>
        <rFont val="Segoe UI"/>
        <color theme="1"/>
        <sz val="8.0"/>
      </rPr>
      <t>Al Fay`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</si>
  <si>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</si>
  <si>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Fay`</t>
    </r>
  </si>
  <si>
    <r>
      <rPr>
        <rFont val="Segoe UI"/>
        <color theme="1"/>
        <sz val="8.0"/>
      </rPr>
      <t>Al Fulayyah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</si>
  <si>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</si>
  <si>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Fulayyah</t>
    </r>
  </si>
  <si>
    <r>
      <rPr>
        <rFont val="Segoe UI"/>
        <color theme="1"/>
        <sz val="8.0"/>
      </rPr>
      <t>Al Ghabah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</si>
  <si>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</si>
  <si>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Ghabah</t>
    </r>
  </si>
  <si>
    <r>
      <rPr>
        <rFont val="Segoe UI"/>
        <color theme="1"/>
        <sz val="8.0"/>
      </rPr>
      <t>Al Ghabam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</si>
  <si>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</si>
  <si>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Ghabam</t>
    </r>
  </si>
  <si>
    <r>
      <rPr>
        <rFont val="Segoe UI"/>
        <color theme="1"/>
        <sz val="8.0"/>
      </rPr>
      <t>Al Ghail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</si>
  <si>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</si>
  <si>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Ghail</t>
    </r>
  </si>
  <si>
    <r>
      <rPr>
        <rFont val="Segoe UI"/>
        <color theme="1"/>
        <sz val="8.0"/>
      </rPr>
      <t>Al Ghashban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</si>
  <si>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</si>
  <si>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Ghashban</t>
    </r>
  </si>
  <si>
    <r>
      <rPr>
        <rFont val="Segoe UI"/>
        <color theme="1"/>
        <sz val="8.0"/>
      </rPr>
      <t>Al Hamra Village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</si>
  <si>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</si>
  <si>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Hamra Village</t>
    </r>
  </si>
  <si>
    <r>
      <rPr>
        <rFont val="Segoe UI"/>
        <color theme="1"/>
        <sz val="8.0"/>
      </rPr>
      <t>Al Hamraniyah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</si>
  <si>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</si>
  <si>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Hamraniyah</t>
    </r>
  </si>
  <si>
    <r>
      <rPr>
        <rFont val="Segoe UI"/>
        <color theme="1"/>
        <sz val="8.0"/>
      </rPr>
      <t>Al Hayr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</si>
  <si>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</si>
  <si>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Hayr</t>
    </r>
  </si>
  <si>
    <r>
      <rPr>
        <rFont val="Segoe UI"/>
        <color theme="1"/>
        <sz val="8.0"/>
      </rPr>
      <t>Al Hulaylah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</si>
  <si>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</si>
  <si>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Hulaylah</t>
    </r>
  </si>
  <si>
    <r>
      <rPr>
        <rFont val="Segoe UI"/>
        <color theme="1"/>
        <sz val="8.0"/>
      </rPr>
      <t>Al Jaddah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</si>
  <si>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</si>
  <si>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Jaddah</t>
    </r>
  </si>
  <si>
    <r>
      <rPr>
        <rFont val="Segoe UI"/>
        <color theme="1"/>
        <sz val="8.0"/>
      </rPr>
      <t>Al Jazirah al Hamra'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</si>
  <si>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</si>
  <si>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Jazirah al Hamra'</t>
    </r>
  </si>
  <si>
    <r>
      <rPr>
        <rFont val="Segoe UI"/>
        <color theme="1"/>
        <sz val="8.0"/>
      </rPr>
      <t>Al Jazirah Aviation Club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</si>
  <si>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</si>
  <si>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Jazirah Aviation Club</t>
    </r>
  </si>
  <si>
    <r>
      <rPr>
        <rFont val="Segoe UI"/>
        <color theme="1"/>
        <sz val="8.0"/>
      </rPr>
      <t>Al Khari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</si>
  <si>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</si>
  <si>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Khari</t>
    </r>
  </si>
  <si>
    <r>
      <rPr>
        <rFont val="Segoe UI"/>
        <color theme="1"/>
        <sz val="8.0"/>
      </rPr>
      <t>Al Khashfah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</si>
  <si>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</si>
  <si>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Khashfah</t>
    </r>
  </si>
  <si>
    <r>
      <rPr>
        <rFont val="Segoe UI"/>
        <color theme="1"/>
        <sz val="8.0"/>
      </rPr>
      <t>Al Mahamm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</si>
  <si>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</si>
  <si>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Mahamm</t>
    </r>
  </si>
  <si>
    <r>
      <rPr>
        <rFont val="Segoe UI"/>
        <color theme="1"/>
        <sz val="8.0"/>
      </rPr>
      <t>Al Mamorah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</si>
  <si>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</si>
  <si>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Mamorah</t>
    </r>
  </si>
  <si>
    <r>
      <rPr>
        <rFont val="Segoe UI"/>
        <color theme="1"/>
        <sz val="8.0"/>
      </rPr>
      <t>Al Marjan Island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</si>
  <si>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</si>
  <si>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Marjan Island</t>
    </r>
  </si>
  <si>
    <r>
      <rPr>
        <rFont val="Segoe UI"/>
        <color theme="1"/>
        <sz val="8.0"/>
      </rPr>
      <t>Al Masafirah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</si>
  <si>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</si>
  <si>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Masafirah</t>
    </r>
  </si>
  <si>
    <r>
      <rPr>
        <rFont val="Segoe UI"/>
        <color theme="1"/>
        <sz val="8.0"/>
      </rPr>
      <t>Al Mu`amurah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</si>
  <si>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</si>
  <si>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Mu`amurah</t>
    </r>
  </si>
  <si>
    <r>
      <rPr>
        <rFont val="Segoe UI"/>
        <color theme="1"/>
        <sz val="8.0"/>
      </rPr>
      <t>Al Qir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</si>
  <si>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</si>
  <si>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Qir</t>
    </r>
  </si>
  <si>
    <r>
      <rPr>
        <rFont val="Segoe UI"/>
        <color theme="1"/>
        <sz val="8.0"/>
      </rPr>
      <t>Al Quwayz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</si>
  <si>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</si>
  <si>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Quwayz</t>
    </r>
  </si>
  <si>
    <r>
      <rPr>
        <rFont val="Segoe UI"/>
        <color theme="1"/>
        <sz val="8.0"/>
      </rPr>
      <t>Al Ramms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</si>
  <si>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</si>
  <si>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Ramms</t>
    </r>
  </si>
  <si>
    <r>
      <rPr>
        <rFont val="Segoe UI"/>
        <color theme="1"/>
        <sz val="8.0"/>
      </rPr>
      <t>Al Riffa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</si>
  <si>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</si>
  <si>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Riffa</t>
    </r>
  </si>
  <si>
    <r>
      <rPr>
        <rFont val="Segoe UI"/>
        <color theme="1"/>
        <sz val="8.0"/>
      </rPr>
      <t>Al Usayli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</si>
  <si>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</si>
  <si>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Usayli</t>
    </r>
  </si>
  <si>
    <r>
      <rPr>
        <rFont val="Segoe UI"/>
        <color theme="1"/>
        <sz val="8.0"/>
      </rPr>
      <t>An Nakhil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</si>
  <si>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</si>
  <si>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An Nakhil</t>
    </r>
  </si>
  <si>
    <r>
      <rPr>
        <rFont val="Segoe UI"/>
        <color theme="1"/>
        <sz val="8.0"/>
      </rPr>
      <t>Ar Rams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</si>
  <si>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</si>
  <si>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Ar Rams</t>
    </r>
  </si>
  <si>
    <r>
      <rPr>
        <rFont val="Segoe UI"/>
        <color theme="1"/>
        <sz val="8.0"/>
      </rPr>
      <t>As Sur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</si>
  <si>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</si>
  <si>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As Sur</t>
    </r>
  </si>
  <si>
    <r>
      <rPr>
        <rFont val="Segoe UI"/>
        <color theme="1"/>
        <sz val="8.0"/>
      </rPr>
      <t>Ash Sha`m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</si>
  <si>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</si>
  <si>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Ash Sha`m</t>
    </r>
  </si>
  <si>
    <r>
      <rPr>
        <rFont val="Segoe UI"/>
        <color theme="1"/>
        <sz val="8.0"/>
      </rPr>
      <t>Athabat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</si>
  <si>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</si>
  <si>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Athabat</t>
    </r>
  </si>
  <si>
    <r>
      <rPr>
        <rFont val="Segoe UI"/>
        <color theme="1"/>
        <sz val="8.0"/>
      </rPr>
      <t>Baqal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</si>
  <si>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</si>
  <si>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Baqal</t>
    </r>
  </si>
  <si>
    <r>
      <rPr>
        <rFont val="Segoe UI"/>
        <color theme="1"/>
        <sz val="8.0"/>
      </rPr>
      <t>Bida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</si>
  <si>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</si>
  <si>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Bida</t>
    </r>
  </si>
  <si>
    <r>
      <rPr>
        <rFont val="Segoe UI"/>
        <color theme="1"/>
        <sz val="8.0"/>
      </rPr>
      <t>Bidiyah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</si>
  <si>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</si>
  <si>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Bidiyah</t>
    </r>
  </si>
  <si>
    <r>
      <rPr>
        <rFont val="Segoe UI"/>
        <color theme="1"/>
        <sz val="8.0"/>
      </rPr>
      <t>Bulaydah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</si>
  <si>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</si>
  <si>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Bulaydah</t>
    </r>
  </si>
  <si>
    <r>
      <rPr>
        <rFont val="Segoe UI"/>
        <color theme="1"/>
        <sz val="8.0"/>
      </rPr>
      <t>Corniche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</si>
  <si>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</si>
  <si>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Corniche</t>
    </r>
  </si>
  <si>
    <r>
      <rPr>
        <rFont val="Segoe UI"/>
        <color theme="1"/>
        <sz val="8.0"/>
      </rPr>
      <t>Creek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</si>
  <si>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</si>
  <si>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Creek</t>
    </r>
  </si>
  <si>
    <r>
      <rPr>
        <rFont val="Segoe UI"/>
        <color theme="1"/>
        <sz val="8.0"/>
      </rPr>
      <t>Daftah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</si>
  <si>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</si>
  <si>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Daftah</t>
    </r>
  </si>
  <si>
    <r>
      <rPr>
        <rFont val="Segoe UI"/>
        <color theme="1"/>
        <sz val="8.0"/>
      </rPr>
      <t>Darah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</si>
  <si>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</si>
  <si>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Darah</t>
    </r>
  </si>
  <si>
    <r>
      <rPr>
        <rFont val="Segoe UI"/>
        <color theme="1"/>
        <sz val="8.0"/>
      </rPr>
      <t>Dayah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</si>
  <si>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</si>
  <si>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Dayah</t>
    </r>
  </si>
  <si>
    <r>
      <rPr>
        <rFont val="Segoe UI"/>
        <color theme="1"/>
        <sz val="8.0"/>
      </rPr>
      <t>Daynah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</si>
  <si>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</si>
  <si>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Daynah</t>
    </r>
  </si>
  <si>
    <r>
      <rPr>
        <rFont val="Segoe UI"/>
        <color theme="1"/>
        <sz val="8.0"/>
      </rPr>
      <t>Dhad al Arab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</si>
  <si>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</si>
  <si>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Dhad al Arab</t>
    </r>
  </si>
  <si>
    <r>
      <rPr>
        <rFont val="Segoe UI"/>
        <color theme="1"/>
        <sz val="8.0"/>
      </rPr>
      <t>Difan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</si>
  <si>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</si>
  <si>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Difan</t>
    </r>
  </si>
  <si>
    <r>
      <rPr>
        <rFont val="Segoe UI"/>
        <color theme="1"/>
        <sz val="8.0"/>
      </rPr>
      <t>Dihan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</si>
  <si>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</si>
  <si>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Dihan</t>
    </r>
  </si>
  <si>
    <r>
      <rPr>
        <rFont val="Segoe UI"/>
        <color theme="1"/>
        <sz val="8.0"/>
      </rPr>
      <t>Diqdaqah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</si>
  <si>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</si>
  <si>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Diqdaqah</t>
    </r>
  </si>
  <si>
    <r>
      <rPr>
        <rFont val="Segoe UI"/>
        <color theme="1"/>
        <sz val="8.0"/>
      </rPr>
      <t>Diqdaqah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</si>
  <si>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</si>
  <si>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Diqdaqah</t>
    </r>
  </si>
  <si>
    <r>
      <rPr>
        <rFont val="Segoe UI"/>
        <color theme="1"/>
        <sz val="8.0"/>
      </rPr>
      <t>Diqdaqah, Al Waha Centre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</si>
  <si>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</si>
  <si>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Diqdaqah, Al Waha Centre</t>
    </r>
  </si>
  <si>
    <r>
      <rPr>
        <rFont val="Segoe UI"/>
        <color theme="1"/>
        <sz val="8.0"/>
      </rPr>
      <t>eXmajor Hangar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</si>
  <si>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</si>
  <si>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eXmajor Hangar</t>
    </r>
  </si>
  <si>
    <r>
      <rPr>
        <rFont val="Segoe UI"/>
        <color theme="1"/>
        <sz val="8.0"/>
      </rPr>
      <t>Fashrah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</si>
  <si>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</si>
  <si>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Fashrah</t>
    </r>
  </si>
  <si>
    <r>
      <rPr>
        <rFont val="Segoe UI"/>
        <color theme="1"/>
        <sz val="8.0"/>
      </rPr>
      <t>Fa'y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</si>
  <si>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</si>
  <si>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Fa'y</t>
    </r>
  </si>
  <si>
    <r>
      <rPr>
        <rFont val="Segoe UI"/>
        <color theme="1"/>
        <sz val="8.0"/>
      </rPr>
      <t>Fayyad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</si>
  <si>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</si>
  <si>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Fayyad</t>
    </r>
  </si>
  <si>
    <r>
      <rPr>
        <rFont val="Segoe UI"/>
        <color theme="1"/>
        <sz val="8.0"/>
      </rPr>
      <t>Financial City (DIFC)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</si>
  <si>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</si>
  <si>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Financial City (DIFC)</t>
    </r>
  </si>
  <si>
    <r>
      <rPr>
        <rFont val="Segoe UI"/>
        <color theme="1"/>
        <sz val="8.0"/>
      </rPr>
      <t>Furfar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</si>
  <si>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</si>
  <si>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Furfar</t>
    </r>
  </si>
  <si>
    <r>
      <rPr>
        <rFont val="Segoe UI"/>
        <color theme="1"/>
        <sz val="8.0"/>
      </rPr>
      <t>Ghadf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</si>
  <si>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</si>
  <si>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Ghadf</t>
    </r>
  </si>
  <si>
    <r>
      <rPr>
        <rFont val="Segoe UI"/>
        <color theme="1"/>
        <sz val="8.0"/>
      </rPr>
      <t>Ghaghah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</si>
  <si>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</si>
  <si>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Ghaghah</t>
    </r>
  </si>
  <si>
    <r>
      <rPr>
        <rFont val="Segoe UI"/>
        <color theme="1"/>
        <sz val="8.0"/>
      </rPr>
      <t>Ghalilah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</si>
  <si>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</si>
  <si>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Ghalilah</t>
    </r>
  </si>
  <si>
    <r>
      <rPr>
        <rFont val="Segoe UI"/>
        <color theme="1"/>
        <sz val="8.0"/>
      </rPr>
      <t>Ghayl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</si>
  <si>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</si>
  <si>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Ghayl</t>
    </r>
  </si>
  <si>
    <r>
      <rPr>
        <rFont val="Segoe UI"/>
        <color theme="1"/>
        <sz val="8.0"/>
      </rPr>
      <t>Ghubb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</si>
  <si>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</si>
  <si>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Ghubb</t>
    </r>
  </si>
  <si>
    <r>
      <rPr>
        <rFont val="Segoe UI"/>
        <color theme="1"/>
        <sz val="8.0"/>
      </rPr>
      <t>Ghubbat Khawrah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</si>
  <si>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</si>
  <si>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Ghubbat Khawrah</t>
    </r>
  </si>
  <si>
    <r>
      <rPr>
        <rFont val="Segoe UI"/>
        <color theme="1"/>
        <sz val="8.0"/>
      </rPr>
      <t>Ghurah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</si>
  <si>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</si>
  <si>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Ghurah</t>
    </r>
  </si>
  <si>
    <r>
      <rPr>
        <rFont val="Segoe UI"/>
        <color theme="1"/>
        <sz val="8.0"/>
      </rPr>
      <t>Gragrah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</si>
  <si>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</si>
  <si>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Gragrah</t>
    </r>
  </si>
  <si>
    <r>
      <rPr>
        <rFont val="Segoe UI"/>
        <color theme="1"/>
        <sz val="8.0"/>
      </rPr>
      <t>Habhab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</si>
  <si>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</si>
  <si>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Habhab</t>
    </r>
  </si>
  <si>
    <r>
      <rPr>
        <rFont val="Segoe UI"/>
        <color theme="1"/>
        <sz val="8.0"/>
      </rPr>
      <t>Ham Ham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</si>
  <si>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</si>
  <si>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Ham Ham</t>
    </r>
  </si>
  <si>
    <r>
      <rPr>
        <rFont val="Segoe UI"/>
        <color theme="1"/>
        <sz val="8.0"/>
      </rPr>
      <t>Hamra' Al Jazirah al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</si>
  <si>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</si>
  <si>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Hamra' Al Jazirah al</t>
    </r>
  </si>
  <si>
    <r>
      <rPr>
        <rFont val="Segoe UI"/>
        <color theme="1"/>
        <sz val="8.0"/>
      </rPr>
      <t>Harat `Awali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</si>
  <si>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</si>
  <si>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Harat `Awali</t>
    </r>
  </si>
  <si>
    <r>
      <rPr>
        <rFont val="Segoe UI"/>
        <color theme="1"/>
        <sz val="8.0"/>
      </rPr>
      <t>Hayl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</si>
  <si>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</si>
  <si>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Hayl</t>
    </r>
  </si>
  <si>
    <r>
      <rPr>
        <rFont val="Segoe UI"/>
        <color theme="1"/>
        <sz val="8.0"/>
      </rPr>
      <t>Homraniya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</si>
  <si>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</si>
  <si>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Homraniya</t>
    </r>
  </si>
  <si>
    <r>
      <rPr>
        <rFont val="Segoe UI"/>
        <color theme="1"/>
        <sz val="8.0"/>
      </rPr>
      <t>Hudaybah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</si>
  <si>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</si>
  <si>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Hudaybah</t>
    </r>
  </si>
  <si>
    <r>
      <rPr>
        <rFont val="Segoe UI"/>
        <color theme="1"/>
        <sz val="8.0"/>
      </rPr>
      <t>Huwaylat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</si>
  <si>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</si>
  <si>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Huwaylat</t>
    </r>
  </si>
  <si>
    <r>
      <rPr>
        <rFont val="Segoe UI"/>
        <color theme="1"/>
        <sz val="8.0"/>
      </rPr>
      <t>Industrial and Technology Park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</si>
  <si>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</si>
  <si>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Industrial and Technology Park</t>
    </r>
  </si>
  <si>
    <r>
      <rPr>
        <rFont val="Segoe UI"/>
        <color theme="1"/>
        <sz val="8.0"/>
      </rPr>
      <t>Jazirat al Hamra'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</si>
  <si>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</si>
  <si>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Jazirat al Hamra'</t>
    </r>
  </si>
  <si>
    <r>
      <rPr>
        <rFont val="Segoe UI"/>
        <color theme="1"/>
        <sz val="8.0"/>
      </rPr>
      <t>Jazirat al Hamra', Beach Centre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</si>
  <si>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</si>
  <si>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Jazirat al Hamra', Beach Centre</t>
    </r>
  </si>
  <si>
    <r>
      <rPr>
        <rFont val="Segoe UI"/>
        <color theme="1"/>
        <sz val="8.0"/>
      </rPr>
      <t>Jazirat al Hamra', Hatta Fort Golf Course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</si>
  <si>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</si>
  <si>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Jazirat al Hamra', Hatta Fort Golf Course</t>
    </r>
  </si>
  <si>
    <r>
      <rPr>
        <rFont val="Segoe UI"/>
        <color theme="1"/>
        <sz val="8.0"/>
      </rPr>
      <t>Khabakhib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</si>
  <si>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</si>
  <si>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Khabakhib</t>
    </r>
  </si>
  <si>
    <r>
      <rPr>
        <rFont val="Segoe UI"/>
        <color theme="1"/>
        <sz val="8.0"/>
      </rPr>
      <t>Kharran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</si>
  <si>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</si>
  <si>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Kharran</t>
    </r>
  </si>
  <si>
    <r>
      <rPr>
        <rFont val="Segoe UI"/>
        <color theme="1"/>
        <sz val="8.0"/>
      </rPr>
      <t>Khatt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</si>
  <si>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</si>
  <si>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Khatt</t>
    </r>
  </si>
  <si>
    <r>
      <rPr>
        <rFont val="Segoe UI"/>
        <color theme="1"/>
        <sz val="8.0"/>
      </rPr>
      <t>Khawr Khuwayr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</si>
  <si>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</si>
  <si>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Khawr Khuwayr</t>
    </r>
  </si>
  <si>
    <r>
      <rPr>
        <rFont val="Segoe UI"/>
        <color theme="1"/>
        <sz val="8.0"/>
      </rPr>
      <t>Khazam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</si>
  <si>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</si>
  <si>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Khazam</t>
    </r>
  </si>
  <si>
    <r>
      <rPr>
        <rFont val="Segoe UI"/>
        <color theme="1"/>
        <sz val="8.0"/>
      </rPr>
      <t>Kub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</si>
  <si>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</si>
  <si>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Kub</t>
    </r>
  </si>
  <si>
    <r>
      <rPr>
        <rFont val="Segoe UI"/>
        <color theme="1"/>
        <sz val="8.0"/>
      </rPr>
      <t>Ma`ali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</si>
  <si>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</si>
  <si>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Ma`ali</t>
    </r>
  </si>
  <si>
    <r>
      <rPr>
        <rFont val="Segoe UI"/>
        <color theme="1"/>
        <sz val="8.0"/>
      </rPr>
      <t>Maghribiyah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</si>
  <si>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</si>
  <si>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Maghribiyah</t>
    </r>
  </si>
  <si>
    <r>
      <rPr>
        <rFont val="Segoe UI"/>
        <color theme="1"/>
        <sz val="8.0"/>
      </rPr>
      <t>Manqashah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</si>
  <si>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</si>
  <si>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Manqashah</t>
    </r>
  </si>
  <si>
    <r>
      <rPr>
        <rFont val="Segoe UI"/>
        <color theme="1"/>
        <sz val="8.0"/>
      </rPr>
      <t>Marhamid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</si>
  <si>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</si>
  <si>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Marhamid</t>
    </r>
  </si>
  <si>
    <r>
      <rPr>
        <rFont val="Segoe UI"/>
        <color theme="1"/>
        <sz val="8.0"/>
      </rPr>
      <t>Masafi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</si>
  <si>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</si>
  <si>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Masafi</t>
    </r>
  </si>
  <si>
    <r>
      <rPr>
        <rFont val="Segoe UI"/>
        <color theme="1"/>
        <sz val="8.0"/>
      </rPr>
      <t>Masafi,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</si>
  <si>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</si>
  <si>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Masafi,</t>
    </r>
  </si>
  <si>
    <r>
      <rPr>
        <rFont val="Segoe UI"/>
        <color theme="1"/>
        <sz val="8.0"/>
      </rPr>
      <t>Masah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</si>
  <si>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</si>
  <si>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Masah</t>
    </r>
  </si>
  <si>
    <r>
      <rPr>
        <rFont val="Segoe UI"/>
        <color theme="1"/>
        <sz val="8.0"/>
      </rPr>
      <t>Mina Al Arab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</si>
  <si>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</si>
  <si>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Mina Al Arab</t>
    </r>
  </si>
  <si>
    <r>
      <rPr>
        <rFont val="Segoe UI"/>
        <color theme="1"/>
        <sz val="8.0"/>
      </rPr>
      <t>Minha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</si>
  <si>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</si>
  <si>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Minha</t>
    </r>
  </si>
  <si>
    <r>
      <rPr>
        <rFont val="Segoe UI"/>
        <color theme="1"/>
        <sz val="8.0"/>
      </rPr>
      <t>Mu`ayrid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</si>
  <si>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</si>
  <si>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Mu`ayrid</t>
    </r>
  </si>
  <si>
    <r>
      <rPr>
        <rFont val="Segoe UI"/>
        <color theme="1"/>
        <sz val="8.0"/>
      </rPr>
      <t>Munay`i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</si>
  <si>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</si>
  <si>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Munay`i</t>
    </r>
  </si>
  <si>
    <r>
      <rPr>
        <rFont val="Segoe UI"/>
        <color theme="1"/>
        <sz val="8.0"/>
      </rPr>
      <t>Muraytah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</si>
  <si>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</si>
  <si>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Muraytah</t>
    </r>
  </si>
  <si>
    <r>
      <rPr>
        <rFont val="Segoe UI"/>
        <color theme="1"/>
        <sz val="8.0"/>
      </rPr>
      <t>New Hangar Zebra VON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</si>
  <si>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</si>
  <si>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New Hangar Zebra VON</t>
    </r>
  </si>
  <si>
    <r>
      <rPr>
        <rFont val="Segoe UI"/>
        <color theme="1"/>
        <sz val="8.0"/>
      </rPr>
      <t>Qabas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</si>
  <si>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</si>
  <si>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Qabas</t>
    </r>
  </si>
  <si>
    <r>
      <rPr>
        <rFont val="Segoe UI"/>
        <color theme="1"/>
        <sz val="8.0"/>
      </rPr>
      <t>Qaf'ah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</si>
  <si>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</si>
  <si>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Qaf'ah</t>
    </r>
  </si>
  <si>
    <r>
      <rPr>
        <rFont val="Segoe UI"/>
        <color theme="1"/>
        <sz val="8.0"/>
      </rPr>
      <t>Qarat ad Dum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</si>
  <si>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</si>
  <si>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Qarat ad Dum</t>
    </r>
  </si>
  <si>
    <r>
      <rPr>
        <rFont val="Segoe UI"/>
        <color theme="1"/>
        <sz val="8.0"/>
      </rPr>
      <t>Quar Ah Qahlish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</si>
  <si>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</si>
  <si>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Quar Ah Qahlish</t>
    </r>
  </si>
  <si>
    <r>
      <rPr>
        <rFont val="Segoe UI"/>
        <color theme="1"/>
        <sz val="8.0"/>
      </rPr>
      <t>Qur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</si>
  <si>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</si>
  <si>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Qur</t>
    </r>
  </si>
  <si>
    <r>
      <rPr>
        <rFont val="Segoe UI"/>
        <color theme="1"/>
        <sz val="8.0"/>
      </rPr>
      <t>Qurm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</si>
  <si>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</si>
  <si>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Qurm</t>
    </r>
  </si>
  <si>
    <r>
      <rPr>
        <rFont val="Segoe UI"/>
        <color theme="1"/>
        <sz val="8.0"/>
      </rPr>
      <t>Qusaydat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</si>
  <si>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</si>
  <si>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Qusaydat</t>
    </r>
  </si>
  <si>
    <r>
      <rPr>
        <rFont val="Segoe UI"/>
        <color theme="1"/>
        <sz val="8.0"/>
      </rPr>
      <t>Rafaq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</si>
  <si>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</si>
  <si>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Rafaq</t>
    </r>
  </si>
  <si>
    <r>
      <rPr>
        <rFont val="Segoe UI"/>
        <color theme="1"/>
        <sz val="8.0"/>
      </rPr>
      <t>RAK airport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</si>
  <si>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</si>
  <si>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RAK airport</t>
    </r>
  </si>
  <si>
    <r>
      <rPr>
        <rFont val="Segoe UI"/>
        <color theme="1"/>
        <sz val="8.0"/>
      </rPr>
      <t>Ramlah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</si>
  <si>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</si>
  <si>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Ramlah</t>
    </r>
  </si>
  <si>
    <r>
      <rPr>
        <rFont val="Segoe UI"/>
        <color theme="1"/>
        <sz val="8.0"/>
      </rPr>
      <t>Rams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</si>
  <si>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</si>
  <si>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Rams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</si>
  <si>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</si>
  <si>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</si>
  <si>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</si>
  <si>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</si>
  <si>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</si>
  <si>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</si>
  <si>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Ras al Khaimah, Al Dour Archaeological Site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</si>
  <si>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</si>
  <si>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Ras al Khaimah, Al Dour Archaeological Site</t>
    </r>
  </si>
  <si>
    <r>
      <rPr>
        <rFont val="Segoe UI"/>
        <color theme="1"/>
        <sz val="8.0"/>
      </rPr>
      <t>Ras al Khaimah, Al Safeer Shopping Center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</si>
  <si>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</si>
  <si>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Ras al Khaimah, Al Safeer Shopping Center</t>
    </r>
  </si>
  <si>
    <r>
      <rPr>
        <rFont val="Segoe UI"/>
        <color theme="1"/>
        <sz val="8.0"/>
      </rPr>
      <t>Ras al Khaimah, Emirates Cultural Sport Club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</si>
  <si>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</si>
  <si>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Ras al Khaimah, Emirates Cultural Sport Club</t>
    </r>
  </si>
  <si>
    <r>
      <rPr>
        <rFont val="Segoe UI"/>
        <color theme="1"/>
        <sz val="8.0"/>
      </rPr>
      <t>Ras al Khaimah, Emirates Pearls Markets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</si>
  <si>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</si>
  <si>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Ras al Khaimah, Emirates Pearls Markets</t>
    </r>
  </si>
  <si>
    <r>
      <rPr>
        <rFont val="Segoe UI"/>
        <color theme="1"/>
        <sz val="8.0"/>
      </rPr>
      <t>Ras al Khaimah, Fish Market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</si>
  <si>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</si>
  <si>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Ras al Khaimah, Fish Market</t>
    </r>
  </si>
  <si>
    <r>
      <rPr>
        <rFont val="Segoe UI"/>
        <color theme="1"/>
        <sz val="8.0"/>
      </rPr>
      <t>Ras al Khaimah, Madinet Zayed Camel Race Track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</si>
  <si>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</si>
  <si>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Ras al Khaimah, Madinet Zayed Camel Race Track</t>
    </r>
  </si>
  <si>
    <r>
      <rPr>
        <rFont val="Segoe UI"/>
        <color theme="1"/>
        <sz val="8.0"/>
      </rPr>
      <t>Ras al Khaimah, Mdinet Zayed Market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</si>
  <si>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</si>
  <si>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Ras al Khaimah, Mdinet Zayed Market</t>
    </r>
  </si>
  <si>
    <r>
      <rPr>
        <rFont val="Segoe UI"/>
        <color theme="1"/>
        <sz val="8.0"/>
      </rPr>
      <t>Ras al Khaimah, Rak Trading Mall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</si>
  <si>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</si>
  <si>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Ras al Khaimah, Rak Trading Mall</t>
    </r>
  </si>
  <si>
    <r>
      <rPr>
        <rFont val="Segoe UI"/>
        <color theme="1"/>
        <sz val="8.0"/>
      </rPr>
      <t>Ras al Khaimah, Safeer Mall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</si>
  <si>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</si>
  <si>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Ras al Khaimah, Safeer Mall</t>
    </r>
  </si>
  <si>
    <r>
      <rPr>
        <rFont val="Segoe UI"/>
        <color theme="1"/>
        <sz val="8.0"/>
      </rPr>
      <t>Ras al Khaimah, Saif Al Shawi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</si>
  <si>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</si>
  <si>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Ras al Khaimah, Saif Al Shawi</t>
    </r>
  </si>
  <si>
    <r>
      <rPr>
        <rFont val="Segoe UI"/>
        <color theme="1"/>
        <sz val="8.0"/>
      </rPr>
      <t>Rima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</si>
  <si>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</si>
  <si>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Rima</t>
    </r>
  </si>
  <si>
    <r>
      <rPr>
        <rFont val="Segoe UI"/>
        <color theme="1"/>
        <sz val="8.0"/>
      </rPr>
      <t>Sal Dora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</si>
  <si>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</si>
  <si>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Sal Dora</t>
    </r>
  </si>
  <si>
    <r>
      <rPr>
        <rFont val="Segoe UI"/>
        <color theme="1"/>
        <sz val="8.0"/>
      </rPr>
      <t>Salihiyah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</si>
  <si>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</si>
  <si>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Salihiyah</t>
    </r>
  </si>
  <si>
    <r>
      <rPr>
        <rFont val="Segoe UI"/>
        <color theme="1"/>
        <sz val="8.0"/>
      </rPr>
      <t>Samarat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</si>
  <si>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</si>
  <si>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Samarat</t>
    </r>
  </si>
  <si>
    <r>
      <rPr>
        <rFont val="Segoe UI"/>
        <color theme="1"/>
        <sz val="8.0"/>
      </rPr>
      <t>Saraya Islands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</si>
  <si>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</si>
  <si>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Saraya Islands</t>
    </r>
  </si>
  <si>
    <r>
      <rPr>
        <rFont val="Segoe UI"/>
        <color theme="1"/>
        <sz val="8.0"/>
      </rPr>
      <t>Sayh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</si>
  <si>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</si>
  <si>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Sayh</t>
    </r>
  </si>
  <si>
    <r>
      <rPr>
        <rFont val="Segoe UI"/>
        <color theme="1"/>
        <sz val="8.0"/>
      </rPr>
      <t>Sayh as Saqlah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</si>
  <si>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</si>
  <si>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Sayh as Saqlah</t>
    </r>
  </si>
  <si>
    <r>
      <rPr>
        <rFont val="Segoe UI"/>
        <color theme="1"/>
        <sz val="8.0"/>
      </rPr>
      <t>Sha`biyat Naslah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</si>
  <si>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</si>
  <si>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Sha`biyat Naslah</t>
    </r>
  </si>
  <si>
    <r>
      <rPr>
        <rFont val="Segoe UI"/>
        <color theme="1"/>
        <sz val="8.0"/>
      </rPr>
      <t>Shabakah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</si>
  <si>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</si>
  <si>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Shabakah</t>
    </r>
  </si>
  <si>
    <r>
      <rPr>
        <rFont val="Segoe UI"/>
        <color theme="1"/>
        <sz val="8.0"/>
      </rPr>
      <t>Shah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</si>
  <si>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</si>
  <si>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Shah</t>
    </r>
  </si>
  <si>
    <r>
      <rPr>
        <rFont val="Segoe UI"/>
        <color theme="1"/>
        <sz val="8.0"/>
      </rPr>
      <t>Shahawat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</si>
  <si>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</si>
  <si>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Shahawat</t>
    </r>
  </si>
  <si>
    <r>
      <rPr>
        <rFont val="Segoe UI"/>
        <color theme="1"/>
        <sz val="8.0"/>
      </rPr>
      <t>Shariyah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</si>
  <si>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</si>
  <si>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Shariyah</t>
    </r>
  </si>
  <si>
    <r>
      <rPr>
        <rFont val="Segoe UI"/>
        <color theme="1"/>
        <sz val="8.0"/>
      </rPr>
      <t>Sharyat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</si>
  <si>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</si>
  <si>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Sharyat</t>
    </r>
  </si>
  <si>
    <r>
      <rPr>
        <rFont val="Segoe UI"/>
        <color theme="1"/>
        <sz val="8.0"/>
      </rPr>
      <t>Shawkah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</si>
  <si>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</si>
  <si>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Shawkah</t>
    </r>
  </si>
  <si>
    <r>
      <rPr>
        <rFont val="Segoe UI"/>
        <color theme="1"/>
        <sz val="8.0"/>
      </rPr>
      <t>Shimal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</si>
  <si>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</si>
  <si>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Shimal</t>
    </r>
  </si>
  <si>
    <r>
      <rPr>
        <rFont val="Segoe UI"/>
        <color theme="1"/>
        <sz val="8.0"/>
      </rPr>
      <t>Stan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</si>
  <si>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</si>
  <si>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Stan</t>
    </r>
  </si>
  <si>
    <r>
      <rPr>
        <rFont val="Segoe UI"/>
        <color theme="1"/>
        <sz val="8.0"/>
      </rPr>
      <t>Suhaybah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</si>
  <si>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</si>
  <si>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Suhaybah</t>
    </r>
  </si>
  <si>
    <r>
      <rPr>
        <rFont val="Segoe UI"/>
        <color theme="1"/>
        <sz val="8.0"/>
      </rPr>
      <t>Wad Wid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</si>
  <si>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</si>
  <si>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Wad Wid</t>
    </r>
  </si>
  <si>
    <r>
      <rPr>
        <rFont val="Segoe UI"/>
        <color theme="1"/>
        <sz val="8.0"/>
      </rPr>
      <t>Waterfront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</si>
  <si>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</si>
  <si>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Waterfront</t>
    </r>
  </si>
  <si>
    <r>
      <rPr>
        <rFont val="Segoe UI"/>
        <color theme="1"/>
        <sz val="8.0"/>
      </rPr>
      <t>Wayb Hawf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</si>
  <si>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</si>
  <si>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Wayb Hawf</t>
    </r>
  </si>
  <si>
    <r>
      <rPr>
        <rFont val="Segoe UI"/>
        <color theme="1"/>
        <sz val="8.0"/>
      </rPr>
      <t>Yasmin Village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</si>
  <si>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</si>
  <si>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Yasmin Village</t>
    </r>
  </si>
  <si>
    <r>
      <rPr>
        <rFont val="Segoe UI"/>
        <color theme="1"/>
        <sz val="8.0"/>
      </rPr>
      <t>Yinas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</si>
  <si>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</si>
  <si>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Yinas</t>
    </r>
  </si>
  <si>
    <r>
      <rPr>
        <rFont val="Segoe UI"/>
        <color theme="1"/>
        <sz val="8.0"/>
      </rPr>
      <t>Abu Sangara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</si>
  <si>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</si>
  <si>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Abu Sangara</t>
    </r>
  </si>
  <si>
    <r>
      <rPr>
        <rFont val="Segoe UI"/>
        <color theme="1"/>
        <sz val="8.0"/>
      </rPr>
      <t>Adh Dhayd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</si>
  <si>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</si>
  <si>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Adh Dhayd</t>
    </r>
  </si>
  <si>
    <r>
      <rPr>
        <rFont val="Segoe UI"/>
        <color theme="1"/>
        <sz val="8.0"/>
      </rPr>
      <t>Al Aber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</si>
  <si>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</si>
  <si>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Aber</t>
    </r>
  </si>
  <si>
    <r>
      <rPr>
        <rFont val="Segoe UI"/>
        <color theme="1"/>
        <sz val="8.0"/>
      </rPr>
      <t>Al Ardiyah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</si>
  <si>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</si>
  <si>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Ardiyah</t>
    </r>
  </si>
  <si>
    <r>
      <rPr>
        <rFont val="Segoe UI"/>
        <color theme="1"/>
        <sz val="8.0"/>
      </rPr>
      <t>Al Azrra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</si>
  <si>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</si>
  <si>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Azrra</t>
    </r>
  </si>
  <si>
    <r>
      <rPr>
        <rFont val="Segoe UI"/>
        <color theme="1"/>
        <sz val="8.0"/>
      </rPr>
      <t>Al Brashi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</si>
  <si>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</si>
  <si>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Brashi</t>
    </r>
  </si>
  <si>
    <r>
      <rPr>
        <rFont val="Segoe UI"/>
        <color theme="1"/>
        <sz val="8.0"/>
      </rPr>
      <t>Al Butina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</si>
  <si>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</si>
  <si>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Butina</t>
    </r>
  </si>
  <si>
    <r>
      <rPr>
        <rFont val="Segoe UI"/>
        <color theme="1"/>
        <sz val="8.0"/>
      </rPr>
      <t>Al Darrare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</si>
  <si>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</si>
  <si>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Darrare</t>
    </r>
  </si>
  <si>
    <r>
      <rPr>
        <rFont val="Segoe UI"/>
        <color theme="1"/>
        <sz val="8.0"/>
      </rPr>
      <t>Al Dhaid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</si>
  <si>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</si>
  <si>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Dhaid</t>
    </r>
  </si>
  <si>
    <r>
      <rPr>
        <rFont val="Segoe UI"/>
        <color theme="1"/>
        <sz val="8.0"/>
      </rPr>
      <t>Al Fallaj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</si>
  <si>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</si>
  <si>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Fallaj</t>
    </r>
  </si>
  <si>
    <r>
      <rPr>
        <rFont val="Segoe UI"/>
        <color theme="1"/>
        <sz val="8.0"/>
      </rPr>
      <t>Al Fayha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</si>
  <si>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</si>
  <si>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Fayha</t>
    </r>
  </si>
  <si>
    <r>
      <rPr>
        <rFont val="Segoe UI"/>
        <color theme="1"/>
        <sz val="8.0"/>
      </rPr>
      <t>AL Ghafiya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</si>
  <si>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</si>
  <si>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Ghafiya</t>
    </r>
  </si>
  <si>
    <r>
      <rPr>
        <rFont val="Segoe UI"/>
        <color theme="1"/>
        <sz val="8.0"/>
      </rPr>
      <t>Al Ghuhaiba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</si>
  <si>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</si>
  <si>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Ghuhaiba</t>
    </r>
  </si>
  <si>
    <r>
      <rPr>
        <rFont val="Segoe UI"/>
        <color theme="1"/>
        <sz val="8.0"/>
      </rPr>
      <t>Al Ghuwair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</si>
  <si>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</si>
  <si>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Ghuwair</t>
    </r>
  </si>
  <si>
    <r>
      <rPr>
        <rFont val="Segoe UI"/>
        <color theme="1"/>
        <sz val="8.0"/>
      </rPr>
      <t>Al Goaz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</si>
  <si>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</si>
  <si>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Goaz</t>
    </r>
  </si>
  <si>
    <r>
      <rPr>
        <rFont val="Segoe UI"/>
        <color theme="1"/>
        <sz val="8.0"/>
      </rPr>
      <t>Al Hamriyah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</si>
  <si>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</si>
  <si>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Hamriyah</t>
    </r>
  </si>
  <si>
    <r>
      <rPr>
        <rFont val="Segoe UI"/>
        <color theme="1"/>
        <sz val="8.0"/>
      </rPr>
      <t>Al Hawayah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</si>
  <si>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</si>
  <si>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Hawayah</t>
    </r>
  </si>
  <si>
    <r>
      <rPr>
        <rFont val="Segoe UI"/>
        <color theme="1"/>
        <sz val="8.0"/>
      </rPr>
      <t>Al Hayrah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</si>
  <si>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</si>
  <si>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Hayrah</t>
    </r>
  </si>
  <si>
    <r>
      <rPr>
        <rFont val="Segoe UI"/>
        <color theme="1"/>
        <sz val="8.0"/>
      </rPr>
      <t>Al Hazana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</si>
  <si>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</si>
  <si>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Hazana</t>
    </r>
  </si>
  <si>
    <r>
      <rPr>
        <rFont val="Segoe UI"/>
        <color theme="1"/>
        <sz val="8.0"/>
      </rPr>
      <t>Al Heera Suburb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</si>
  <si>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</si>
  <si>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Heera Suburb</t>
    </r>
  </si>
  <si>
    <r>
      <rPr>
        <rFont val="Segoe UI"/>
        <color theme="1"/>
        <sz val="8.0"/>
      </rPr>
      <t>Al Hutain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</si>
  <si>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</si>
  <si>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Hutain</t>
    </r>
  </si>
  <si>
    <r>
      <rPr>
        <rFont val="Segoe UI"/>
        <color theme="1"/>
        <sz val="8.0"/>
      </rPr>
      <t>Al Jazzat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</si>
  <si>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</si>
  <si>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Jazzat</t>
    </r>
  </si>
  <si>
    <r>
      <rPr>
        <rFont val="Segoe UI"/>
        <color theme="1"/>
        <sz val="8.0"/>
      </rPr>
      <t>Al Khabba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</si>
  <si>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</si>
  <si>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Khabba</t>
    </r>
  </si>
  <si>
    <r>
      <rPr>
        <rFont val="Segoe UI"/>
        <color theme="1"/>
        <sz val="8.0"/>
      </rPr>
      <t>Al Khaildia Suburb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</si>
  <si>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</si>
  <si>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Khaildia Suburb</t>
    </r>
  </si>
  <si>
    <r>
      <rPr>
        <rFont val="Segoe UI"/>
        <color theme="1"/>
        <sz val="8.0"/>
      </rPr>
      <t>Al Khaldeia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</si>
  <si>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</si>
  <si>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Khaldeia</t>
    </r>
  </si>
  <si>
    <r>
      <rPr>
        <rFont val="Segoe UI"/>
        <color theme="1"/>
        <sz val="8.0"/>
      </rPr>
      <t>Al Khan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</si>
  <si>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</si>
  <si>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Khan</t>
    </r>
  </si>
  <si>
    <r>
      <rPr>
        <rFont val="Segoe UI"/>
        <color theme="1"/>
        <sz val="8.0"/>
      </rPr>
      <t>Al Khouzamiya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</si>
  <si>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</si>
  <si>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Khouzamiya</t>
    </r>
  </si>
  <si>
    <r>
      <rPr>
        <rFont val="Segoe UI"/>
        <color theme="1"/>
        <sz val="8.0"/>
      </rPr>
      <t>Al Madam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</si>
  <si>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</si>
  <si>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Madam</t>
    </r>
  </si>
  <si>
    <r>
      <rPr>
        <rFont val="Segoe UI"/>
        <color theme="1"/>
        <sz val="8.0"/>
      </rPr>
      <t>Al Mahatah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</si>
  <si>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</si>
  <si>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Mahatah</t>
    </r>
  </si>
  <si>
    <r>
      <rPr>
        <rFont val="Segoe UI"/>
        <color theme="1"/>
        <sz val="8.0"/>
      </rPr>
      <t>Al Majaz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</si>
  <si>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</si>
  <si>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Majaz</t>
    </r>
  </si>
  <si>
    <r>
      <rPr>
        <rFont val="Segoe UI"/>
        <color theme="1"/>
        <sz val="8.0"/>
      </rPr>
      <t>Al Malaiha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</si>
  <si>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</si>
  <si>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Malaiha</t>
    </r>
  </si>
  <si>
    <r>
      <rPr>
        <rFont val="Segoe UI"/>
        <color theme="1"/>
        <sz val="8.0"/>
      </rPr>
      <t>Al Mamzar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</si>
  <si>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</si>
  <si>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Mamzar</t>
    </r>
  </si>
  <si>
    <r>
      <rPr>
        <rFont val="Segoe UI"/>
        <color theme="1"/>
        <sz val="8.0"/>
      </rPr>
      <t>Al Mamzer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</si>
  <si>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</si>
  <si>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Mamzer</t>
    </r>
  </si>
  <si>
    <r>
      <rPr>
        <rFont val="Segoe UI"/>
        <color theme="1"/>
        <sz val="8.0"/>
      </rPr>
      <t>Al Manakh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</si>
  <si>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</si>
  <si>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Manakh</t>
    </r>
  </si>
  <si>
    <r>
      <rPr>
        <rFont val="Segoe UI"/>
        <color theme="1"/>
        <sz val="8.0"/>
      </rPr>
      <t>Al Marijah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</si>
  <si>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</si>
  <si>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Marijah</t>
    </r>
  </si>
  <si>
    <r>
      <rPr>
        <rFont val="Segoe UI"/>
        <color theme="1"/>
        <sz val="8.0"/>
      </rPr>
      <t>Al Mirgab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</si>
  <si>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</si>
  <si>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Mirgab</t>
    </r>
  </si>
  <si>
    <r>
      <rPr>
        <rFont val="Segoe UI"/>
        <color theme="1"/>
        <sz val="8.0"/>
      </rPr>
      <t>Al Mudaifi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</si>
  <si>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</si>
  <si>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Mudaifi</t>
    </r>
  </si>
  <si>
    <r>
      <rPr>
        <rFont val="Segoe UI"/>
        <color theme="1"/>
        <sz val="8.0"/>
      </rPr>
      <t>Al Mussalla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</si>
  <si>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</si>
  <si>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Mussalla</t>
    </r>
  </si>
  <si>
    <r>
      <rPr>
        <rFont val="Segoe UI"/>
        <color theme="1"/>
        <sz val="8.0"/>
      </rPr>
      <t>Al Nabba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</si>
  <si>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</si>
  <si>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Nabba</t>
    </r>
  </si>
  <si>
    <r>
      <rPr>
        <rFont val="Segoe UI"/>
        <color theme="1"/>
        <sz val="8.0"/>
      </rPr>
      <t>Al Nahda 1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</si>
  <si>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</si>
  <si>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Nahda 1</t>
    </r>
  </si>
  <si>
    <r>
      <rPr>
        <rFont val="Segoe UI"/>
        <color theme="1"/>
        <sz val="8.0"/>
      </rPr>
      <t>Al Nahda 2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</si>
  <si>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</si>
  <si>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Nahda 2</t>
    </r>
  </si>
  <si>
    <r>
      <rPr>
        <rFont val="Segoe UI"/>
        <color theme="1"/>
        <sz val="8.0"/>
      </rPr>
      <t>Al Naimiya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</si>
  <si>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</si>
  <si>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Naimiya</t>
    </r>
  </si>
  <si>
    <r>
      <rPr>
        <rFont val="Segoe UI"/>
        <color theme="1"/>
        <sz val="8.0"/>
      </rPr>
      <t>Al Nasserya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</si>
  <si>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</si>
  <si>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Nasserya</t>
    </r>
  </si>
  <si>
    <r>
      <rPr>
        <rFont val="Segoe UI"/>
        <color theme="1"/>
        <sz val="8.0"/>
      </rPr>
      <t>Al nekhailat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</si>
  <si>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</si>
  <si>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nekhailat</t>
    </r>
  </si>
  <si>
    <r>
      <rPr>
        <rFont val="Segoe UI"/>
        <color theme="1"/>
        <sz val="8.0"/>
      </rPr>
      <t>Al Nud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</si>
  <si>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</si>
  <si>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Nud</t>
    </r>
  </si>
  <si>
    <r>
      <rPr>
        <rFont val="Segoe UI"/>
        <color theme="1"/>
        <sz val="8.0"/>
      </rPr>
      <t>Al Nujoom Islands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</si>
  <si>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</si>
  <si>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Nujoom Islands</t>
    </r>
  </si>
  <si>
    <r>
      <rPr>
        <rFont val="Segoe UI"/>
        <color theme="1"/>
        <sz val="8.0"/>
      </rPr>
      <t>Al Qadsia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</si>
  <si>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</si>
  <si>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Qadsia</t>
    </r>
  </si>
  <si>
    <r>
      <rPr>
        <rFont val="Segoe UI"/>
        <color theme="1"/>
        <sz val="8.0"/>
      </rPr>
      <t>Al Qasba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</si>
  <si>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</si>
  <si>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Qasba</t>
    </r>
  </si>
  <si>
    <r>
      <rPr>
        <rFont val="Segoe UI"/>
        <color theme="1"/>
        <sz val="8.0"/>
      </rPr>
      <t>Al Qasemiya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</si>
  <si>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</si>
  <si>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Qasemiya</t>
    </r>
  </si>
  <si>
    <r>
      <rPr>
        <rFont val="Segoe UI"/>
        <color theme="1"/>
        <sz val="8.0"/>
      </rPr>
      <t>Al Qusais Industrial Area 1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</si>
  <si>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</si>
  <si>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Qusais Industrial Area 1</t>
    </r>
  </si>
  <si>
    <r>
      <rPr>
        <rFont val="Segoe UI"/>
        <color theme="1"/>
        <sz val="8.0"/>
      </rPr>
      <t>Al Qusais Industrial Area 3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</si>
  <si>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</si>
  <si>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Qusais Industrial Area 3</t>
    </r>
  </si>
  <si>
    <r>
      <rPr>
        <rFont val="Segoe UI"/>
        <color theme="1"/>
        <sz val="8.0"/>
      </rPr>
      <t>Al Rafee'a 1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</si>
  <si>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</si>
  <si>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Rafee'a 1</t>
    </r>
  </si>
  <si>
    <r>
      <rPr>
        <rFont val="Segoe UI"/>
        <color theme="1"/>
        <sz val="8.0"/>
      </rPr>
      <t>Al Ramaqia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</si>
  <si>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</si>
  <si>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Ramaqia</t>
    </r>
  </si>
  <si>
    <r>
      <rPr>
        <rFont val="Segoe UI"/>
        <color theme="1"/>
        <sz val="8.0"/>
      </rPr>
      <t>Al Ramla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</si>
  <si>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</si>
  <si>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Ramla</t>
    </r>
  </si>
  <si>
    <r>
      <rPr>
        <rFont val="Segoe UI"/>
        <color theme="1"/>
        <sz val="8.0"/>
      </rPr>
      <t>Al Ramla East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</si>
  <si>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</si>
  <si>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Ramla East</t>
    </r>
  </si>
  <si>
    <r>
      <rPr>
        <rFont val="Segoe UI"/>
        <color theme="1"/>
        <sz val="8.0"/>
      </rPr>
      <t>AL Ramla West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</si>
  <si>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</si>
  <si>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Ramla West</t>
    </r>
  </si>
  <si>
    <r>
      <rPr>
        <rFont val="Segoe UI"/>
        <color theme="1"/>
        <sz val="8.0"/>
      </rPr>
      <t>Al Ramtha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</si>
  <si>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</si>
  <si>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Ramtha</t>
    </r>
  </si>
  <si>
    <r>
      <rPr>
        <rFont val="Segoe UI"/>
        <color theme="1"/>
        <sz val="8.0"/>
      </rPr>
      <t>Al Rifa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</si>
  <si>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</si>
  <si>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Rifa</t>
    </r>
  </si>
  <si>
    <r>
      <rPr>
        <rFont val="Segoe UI"/>
        <color theme="1"/>
        <sz val="8.0"/>
      </rPr>
      <t>Al Rifah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</si>
  <si>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</si>
  <si>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Rifah</t>
    </r>
  </si>
  <si>
    <r>
      <rPr>
        <rFont val="Segoe UI"/>
        <color theme="1"/>
        <sz val="8.0"/>
      </rPr>
      <t>Al Riqa Suburb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</si>
  <si>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</si>
  <si>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Riqa Suburb</t>
    </r>
  </si>
  <si>
    <r>
      <rPr>
        <rFont val="Segoe UI"/>
        <color theme="1"/>
        <sz val="8.0"/>
      </rPr>
      <t>Al Sajaa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</si>
  <si>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</si>
  <si>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Sajaa</t>
    </r>
  </si>
  <si>
    <r>
      <rPr>
        <rFont val="Segoe UI"/>
        <color theme="1"/>
        <sz val="8.0"/>
      </rPr>
      <t>Al Shahab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</si>
  <si>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</si>
  <si>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Shahab</t>
    </r>
  </si>
  <si>
    <r>
      <rPr>
        <rFont val="Segoe UI"/>
        <color theme="1"/>
        <sz val="8.0"/>
      </rPr>
      <t>Al Sharq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</si>
  <si>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</si>
  <si>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Sharq</t>
    </r>
  </si>
  <si>
    <r>
      <rPr>
        <rFont val="Segoe UI"/>
        <color theme="1"/>
        <sz val="8.0"/>
      </rPr>
      <t>Al Shuwaiheen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</si>
  <si>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</si>
  <si>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Shuwaiheen</t>
    </r>
  </si>
  <si>
    <r>
      <rPr>
        <rFont val="Segoe UI"/>
        <color theme="1"/>
        <sz val="8.0"/>
      </rPr>
      <t>Al Subaikhi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</si>
  <si>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</si>
  <si>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Subaikhi</t>
    </r>
  </si>
  <si>
    <r>
      <rPr>
        <rFont val="Segoe UI"/>
        <color theme="1"/>
        <sz val="8.0"/>
      </rPr>
      <t>Al Swehat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</si>
  <si>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</si>
  <si>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Swehat</t>
    </r>
  </si>
  <si>
    <r>
      <rPr>
        <rFont val="Segoe UI"/>
        <color theme="1"/>
        <sz val="8.0"/>
      </rPr>
      <t>Al Talae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</si>
  <si>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</si>
  <si>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Talae</t>
    </r>
  </si>
  <si>
    <r>
      <rPr>
        <rFont val="Segoe UI"/>
        <color theme="1"/>
        <sz val="8.0"/>
      </rPr>
      <t>Al Wahda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</si>
  <si>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</si>
  <si>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Wahda</t>
    </r>
  </si>
  <si>
    <r>
      <rPr>
        <rFont val="Segoe UI"/>
        <color theme="1"/>
        <sz val="8.0"/>
      </rPr>
      <t>Al Yarmook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</si>
  <si>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</si>
  <si>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Yarmook</t>
    </r>
  </si>
  <si>
    <r>
      <rPr>
        <rFont val="Segoe UI"/>
        <color theme="1"/>
        <sz val="8.0"/>
      </rPr>
      <t>an-Nahwa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</si>
  <si>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</si>
  <si>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an-Nahwa</t>
    </r>
  </si>
  <si>
    <r>
      <rPr>
        <rFont val="Segoe UI"/>
        <color theme="1"/>
        <sz val="8.0"/>
      </rPr>
      <t>Ar Rufaysah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</si>
  <si>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</si>
  <si>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Ar Rufaysah</t>
    </r>
  </si>
  <si>
    <r>
      <rPr>
        <rFont val="Segoe UI"/>
        <color theme="1"/>
        <sz val="8.0"/>
      </rPr>
      <t>Ash Shu`ayb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</si>
  <si>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</si>
  <si>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Ash Shu`ayb</t>
    </r>
  </si>
  <si>
    <r>
      <rPr>
        <rFont val="Segoe UI"/>
        <color theme="1"/>
        <sz val="8.0"/>
      </rPr>
      <t>Atain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</si>
  <si>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</si>
  <si>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Atain</t>
    </r>
  </si>
  <si>
    <r>
      <rPr>
        <rFont val="Segoe UI"/>
        <color theme="1"/>
        <sz val="8.0"/>
      </rPr>
      <t>Bu Danig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</si>
  <si>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</si>
  <si>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Bu Danig</t>
    </r>
  </si>
  <si>
    <r>
      <rPr>
        <rFont val="Segoe UI"/>
        <color theme="1"/>
        <sz val="8.0"/>
      </rPr>
      <t>Bu Tina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</si>
  <si>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</si>
  <si>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Bu Tina</t>
    </r>
  </si>
  <si>
    <r>
      <rPr>
        <rFont val="Segoe UI"/>
        <color theme="1"/>
        <sz val="8.0"/>
      </rPr>
      <t>Corniche Al Buhaira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</si>
  <si>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</si>
  <si>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Corniche Al Buhaira</t>
    </r>
  </si>
  <si>
    <r>
      <rPr>
        <rFont val="Segoe UI"/>
        <color theme="1"/>
        <sz val="8.0"/>
      </rPr>
      <t>Eliash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</si>
  <si>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</si>
  <si>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Eliash</t>
    </r>
  </si>
  <si>
    <r>
      <rPr>
        <rFont val="Segoe UI"/>
        <color theme="1"/>
        <sz val="8.0"/>
      </rPr>
      <t>Etisalat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</si>
  <si>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</si>
  <si>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Etisalat</t>
    </r>
  </si>
  <si>
    <r>
      <rPr>
        <rFont val="Segoe UI"/>
        <color theme="1"/>
        <sz val="8.0"/>
      </rPr>
      <t>Ghunah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</si>
  <si>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</si>
  <si>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Ghunah</t>
    </r>
  </si>
  <si>
    <r>
      <rPr>
        <rFont val="Segoe UI"/>
        <color theme="1"/>
        <sz val="8.0"/>
      </rPr>
      <t>Hajar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</si>
  <si>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</si>
  <si>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Hajar</t>
    </r>
  </si>
  <si>
    <r>
      <rPr>
        <rFont val="Segoe UI"/>
        <color theme="1"/>
        <sz val="8.0"/>
      </rPr>
      <t>Hamriya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</si>
  <si>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</si>
  <si>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Hamriya</t>
    </r>
  </si>
  <si>
    <r>
      <rPr>
        <rFont val="Segoe UI"/>
        <color theme="1"/>
        <sz val="8.0"/>
      </rPr>
      <t>Hamriyah Free Zone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</si>
  <si>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</si>
  <si>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Hamriyah Free Zone</t>
    </r>
  </si>
  <si>
    <r>
      <rPr>
        <rFont val="Segoe UI"/>
        <color theme="1"/>
        <sz val="8.0"/>
      </rPr>
      <t>HANGAR AEROPRAKT A22 No220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</si>
  <si>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</si>
  <si>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HANGAR AEROPRAKT A22 No220</t>
    </r>
  </si>
  <si>
    <r>
      <rPr>
        <rFont val="Segoe UI"/>
        <color theme="1"/>
        <sz val="8.0"/>
      </rPr>
      <t>Hiyawah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</si>
  <si>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</si>
  <si>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Hiyawah</t>
    </r>
  </si>
  <si>
    <r>
      <rPr>
        <rFont val="Segoe UI"/>
        <color theme="1"/>
        <sz val="8.0"/>
      </rPr>
      <t>Hizayib az Zanah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</si>
  <si>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</si>
  <si>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Hizayib az Zanah</t>
    </r>
  </si>
  <si>
    <r>
      <rPr>
        <rFont val="Segoe UI"/>
        <color theme="1"/>
        <sz val="8.0"/>
      </rPr>
      <t>Huwayyah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</si>
  <si>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</si>
  <si>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Huwayyah</t>
    </r>
  </si>
  <si>
    <r>
      <rPr>
        <rFont val="Segoe UI"/>
        <color theme="1"/>
        <sz val="8.0"/>
      </rPr>
      <t>Industrial Area 13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</si>
  <si>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</si>
  <si>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Industrial Area 13</t>
    </r>
  </si>
  <si>
    <r>
      <rPr>
        <rFont val="Segoe UI"/>
        <color theme="1"/>
        <sz val="8.0"/>
      </rPr>
      <t>Industrial Area 18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</si>
  <si>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</si>
  <si>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Industrial Area 18</t>
    </r>
  </si>
  <si>
    <r>
      <rPr>
        <rFont val="Segoe UI"/>
        <color theme="1"/>
        <sz val="8.0"/>
      </rPr>
      <t>Khor Fakkan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</si>
  <si>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</si>
  <si>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Khor Fakkan</t>
    </r>
  </si>
  <si>
    <r>
      <rPr>
        <rFont val="Segoe UI"/>
        <color theme="1"/>
        <sz val="8.0"/>
      </rPr>
      <t>Layyah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</si>
  <si>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</si>
  <si>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Layyah</t>
    </r>
  </si>
  <si>
    <r>
      <rPr>
        <rFont val="Segoe UI"/>
        <color theme="1"/>
        <sz val="8.0"/>
      </rPr>
      <t>Lulayyah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</si>
  <si>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</si>
  <si>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Lulayyah</t>
    </r>
  </si>
  <si>
    <r>
      <rPr>
        <rFont val="Segoe UI"/>
        <color theme="1"/>
        <sz val="8.0"/>
      </rPr>
      <t>Madha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</si>
  <si>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</si>
  <si>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Madha</t>
    </r>
  </si>
  <si>
    <r>
      <rPr>
        <rFont val="Segoe UI"/>
        <color theme="1"/>
        <sz val="8.0"/>
      </rPr>
      <t>Maysaloon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</si>
  <si>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</si>
  <si>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Maysaloon</t>
    </r>
  </si>
  <si>
    <r>
      <rPr>
        <rFont val="Segoe UI"/>
        <color theme="1"/>
        <sz val="8.0"/>
      </rPr>
      <t>Muelih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</si>
  <si>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</si>
  <si>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Muelih</t>
    </r>
  </si>
  <si>
    <r>
      <rPr>
        <rFont val="Segoe UI"/>
        <color theme="1"/>
        <sz val="8.0"/>
      </rPr>
      <t>Muwafjah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</si>
  <si>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</si>
  <si>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Muwafjah</t>
    </r>
  </si>
  <si>
    <r>
      <rPr>
        <rFont val="Segoe UI"/>
        <color theme="1"/>
        <sz val="8.0"/>
      </rPr>
      <t>Nahwa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</si>
  <si>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</si>
  <si>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Nahwa</t>
    </r>
  </si>
  <si>
    <r>
      <rPr>
        <rFont val="Segoe UI"/>
        <color theme="1"/>
        <sz val="8.0"/>
      </rPr>
      <t>Nazwa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</si>
  <si>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</si>
  <si>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Nazwa</t>
    </r>
  </si>
  <si>
    <r>
      <rPr>
        <rFont val="Segoe UI"/>
        <color theme="1"/>
        <sz val="8.0"/>
      </rPr>
      <t>Nedaifi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</si>
  <si>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</si>
  <si>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Nedaifi</t>
    </r>
  </si>
  <si>
    <r>
      <rPr>
        <rFont val="Segoe UI"/>
        <color theme="1"/>
        <sz val="8.0"/>
      </rPr>
      <t>New Shwaib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</si>
  <si>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</si>
  <si>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New Shwaib</t>
    </r>
  </si>
  <si>
    <r>
      <rPr>
        <rFont val="Segoe UI"/>
        <color theme="1"/>
        <sz val="8.0"/>
      </rPr>
      <t>Private airfield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</si>
  <si>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</si>
  <si>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Private airfield</t>
    </r>
  </si>
  <si>
    <r>
      <rPr>
        <rFont val="Segoe UI"/>
        <color theme="1"/>
        <sz val="8.0"/>
      </rPr>
      <t>Rafa`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</si>
  <si>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</si>
  <si>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Rafa`</t>
    </r>
  </si>
  <si>
    <r>
      <rPr>
        <rFont val="Segoe UI"/>
        <color theme="1"/>
        <sz val="8.0"/>
      </rPr>
      <t>Rolla Area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</si>
  <si>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</si>
  <si>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Rolla Area</t>
    </r>
  </si>
  <si>
    <r>
      <rPr>
        <rFont val="Segoe UI"/>
        <color theme="1"/>
        <sz val="8.0"/>
      </rPr>
      <t>Rollah Square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</si>
  <si>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</si>
  <si>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Rollah Square</t>
    </r>
  </si>
  <si>
    <r>
      <rPr>
        <rFont val="Segoe UI"/>
        <color theme="1"/>
        <sz val="8.0"/>
      </rPr>
      <t>Sa`d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</si>
  <si>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</si>
  <si>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Sa`d</t>
    </r>
  </si>
  <si>
    <r>
      <rPr>
        <rFont val="Segoe UI"/>
        <color theme="1"/>
        <sz val="8.0"/>
      </rPr>
      <t>Sahanah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</si>
  <si>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</si>
  <si>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Sahanah</t>
    </r>
  </si>
  <si>
    <r>
      <rPr>
        <rFont val="Segoe UI"/>
        <color theme="1"/>
        <sz val="8.0"/>
      </rPr>
      <t>Sajaa Industrial Area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</si>
  <si>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</si>
  <si>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Sajaa Industrial Area</t>
    </r>
  </si>
  <si>
    <r>
      <rPr>
        <rFont val="Segoe UI"/>
        <color theme="1"/>
        <sz val="8.0"/>
      </rPr>
      <t>Samnan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</si>
  <si>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</si>
  <si>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Samnan</t>
    </r>
  </si>
  <si>
    <r>
      <rPr>
        <rFont val="Segoe UI"/>
        <color theme="1"/>
        <sz val="8.0"/>
      </rPr>
      <t>Saruj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</si>
  <si>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</si>
  <si>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Saruj</t>
    </r>
  </si>
  <si>
    <r>
      <rPr>
        <rFont val="Segoe UI"/>
        <color theme="1"/>
        <sz val="8.0"/>
      </rPr>
      <t>Shargan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</si>
  <si>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</si>
  <si>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Shargan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</si>
  <si>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</si>
  <si>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</si>
  <si>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</si>
  <si>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Sharjah Airport Free Zone (SAIF)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</si>
  <si>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</si>
  <si>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Sharjah Airport Free Zone (SAIF)</t>
    </r>
  </si>
  <si>
    <r>
      <rPr>
        <rFont val="Segoe UI"/>
        <color theme="1"/>
        <sz val="8.0"/>
      </rPr>
      <t>Sharjah Industrial Area 1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</si>
  <si>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</si>
  <si>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Sharjah Industrial Area 1</t>
    </r>
  </si>
  <si>
    <r>
      <rPr>
        <rFont val="Segoe UI"/>
        <color theme="1"/>
        <sz val="8.0"/>
      </rPr>
      <t>Sharjah Industrial Area 10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</si>
  <si>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</si>
  <si>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Sharjah Industrial Area 10</t>
    </r>
  </si>
  <si>
    <r>
      <rPr>
        <rFont val="Segoe UI"/>
        <color theme="1"/>
        <sz val="8.0"/>
      </rPr>
      <t>Sharjah Industrial Area 12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</si>
  <si>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</si>
  <si>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Sharjah Industrial Area 12</t>
    </r>
  </si>
  <si>
    <r>
      <rPr>
        <rFont val="Segoe UI"/>
        <color theme="1"/>
        <sz val="8.0"/>
      </rPr>
      <t>Sharjah Industrial Area 2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</si>
  <si>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</si>
  <si>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Sharjah Industrial Area 2</t>
    </r>
  </si>
  <si>
    <r>
      <rPr>
        <rFont val="Segoe UI"/>
        <color theme="1"/>
        <sz val="8.0"/>
      </rPr>
      <t>Sharjah Industrial Area 3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</si>
  <si>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</si>
  <si>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Sharjah Industrial Area 3</t>
    </r>
  </si>
  <si>
    <r>
      <rPr>
        <rFont val="Segoe UI"/>
        <color theme="1"/>
        <sz val="8.0"/>
      </rPr>
      <t>Sharjah Industrial Area 4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</si>
  <si>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</si>
  <si>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Sharjah Industrial Area 4</t>
    </r>
  </si>
  <si>
    <r>
      <rPr>
        <rFont val="Segoe UI"/>
        <color theme="1"/>
        <sz val="8.0"/>
      </rPr>
      <t>Sharjah Industrial Area 5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</si>
  <si>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</si>
  <si>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Sharjah Industrial Area 5</t>
    </r>
  </si>
  <si>
    <r>
      <rPr>
        <rFont val="Segoe UI"/>
        <color theme="1"/>
        <sz val="8.0"/>
      </rPr>
      <t>Sharjah Industrial Area 6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</si>
  <si>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</si>
  <si>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Sharjah Industrial Area 6</t>
    </r>
  </si>
  <si>
    <r>
      <rPr>
        <rFont val="Segoe UI"/>
        <color theme="1"/>
        <sz val="8.0"/>
      </rPr>
      <t>Sharjah Industrial Area 7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</si>
  <si>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</si>
  <si>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Sharjah Industrial Area 7</t>
    </r>
  </si>
  <si>
    <r>
      <rPr>
        <rFont val="Segoe UI"/>
        <color theme="1"/>
        <sz val="8.0"/>
      </rPr>
      <t>Sharjah Industrial Area 8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</si>
  <si>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</si>
  <si>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Sharjah Industrial Area 8</t>
    </r>
  </si>
  <si>
    <r>
      <rPr>
        <rFont val="Segoe UI"/>
        <color theme="1"/>
        <sz val="8.0"/>
      </rPr>
      <t>Sharjah Industrial Area 9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</si>
  <si>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</si>
  <si>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Sharjah Industrial Area 9</t>
    </r>
  </si>
  <si>
    <r>
      <rPr>
        <rFont val="Segoe UI"/>
        <color theme="1"/>
        <sz val="8.0"/>
      </rPr>
      <t>Shis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</si>
  <si>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</si>
  <si>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Shis</t>
    </r>
  </si>
  <si>
    <r>
      <rPr>
        <rFont val="Segoe UI"/>
        <color theme="1"/>
        <sz val="8.0"/>
      </rPr>
      <t>Shwaib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</si>
  <si>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</si>
  <si>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Shwaib</t>
    </r>
  </si>
  <si>
    <r>
      <rPr>
        <rFont val="Segoe UI"/>
        <color theme="1"/>
        <sz val="8.0"/>
      </rPr>
      <t>Tawi Bil Khabis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</si>
  <si>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</si>
  <si>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Tawi Bil Khabis</t>
    </r>
  </si>
  <si>
    <r>
      <rPr>
        <rFont val="Segoe UI"/>
        <color theme="1"/>
        <sz val="8.0"/>
      </rPr>
      <t>Tawi Rashidia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</si>
  <si>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</si>
  <si>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Tawi Rashidia</t>
    </r>
  </si>
  <si>
    <r>
      <rPr>
        <rFont val="Segoe UI"/>
        <color theme="1"/>
        <sz val="8.0"/>
      </rPr>
      <t>Tawi Zubair Hamriyah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</si>
  <si>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</si>
  <si>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Tawi Zubair Hamriyah</t>
    </r>
  </si>
  <si>
    <r>
      <rPr>
        <rFont val="Segoe UI"/>
        <color theme="1"/>
        <sz val="8.0"/>
      </rPr>
      <t>Turrfana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</si>
  <si>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</si>
  <si>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Turrfana</t>
    </r>
  </si>
  <si>
    <r>
      <rPr>
        <rFont val="Segoe UI"/>
        <color theme="1"/>
        <sz val="8.0"/>
      </rPr>
      <t>Um Tarrafa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</si>
  <si>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</si>
  <si>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Um Tarrafa</t>
    </r>
  </si>
  <si>
    <r>
      <rPr>
        <rFont val="Segoe UI"/>
        <color theme="1"/>
        <sz val="8.0"/>
      </rPr>
      <t>Umm Khanoor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</si>
  <si>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</si>
  <si>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Umm Khanoor</t>
    </r>
  </si>
  <si>
    <r>
      <rPr>
        <rFont val="Segoe UI"/>
        <color theme="1"/>
        <sz val="8.0"/>
      </rPr>
      <t>Wadi Shi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</si>
  <si>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</si>
  <si>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Wadi Shi</t>
    </r>
  </si>
  <si>
    <r>
      <rPr>
        <rFont val="Segoe UI"/>
        <color theme="1"/>
        <sz val="8.0"/>
      </rPr>
      <t>Wasit Suburb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</si>
  <si>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</si>
  <si>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Wasit Suburb</t>
    </r>
  </si>
  <si>
    <r>
      <rPr>
        <rFont val="Segoe UI"/>
        <color theme="1"/>
        <sz val="8.0"/>
      </rPr>
      <t>`Uwaynat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</si>
  <si>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</si>
  <si>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`Uwaynat</t>
    </r>
  </si>
  <si>
    <r>
      <rPr>
        <rFont val="Segoe UI"/>
        <color theme="1"/>
        <sz val="8.0"/>
      </rPr>
      <t>Al `Adhib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</si>
  <si>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</si>
  <si>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`Adhib</t>
    </r>
  </si>
  <si>
    <r>
      <rPr>
        <rFont val="Segoe UI"/>
        <color theme="1"/>
        <sz val="8.0"/>
      </rPr>
      <t>Al Abraq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</si>
  <si>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</si>
  <si>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Abraq</t>
    </r>
  </si>
  <si>
    <r>
      <rPr>
        <rFont val="Segoe UI"/>
        <color theme="1"/>
        <sz val="8.0"/>
      </rPr>
      <t>Al Azeeb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</si>
  <si>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</si>
  <si>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Azeeb</t>
    </r>
  </si>
  <si>
    <r>
      <rPr>
        <rFont val="Segoe UI"/>
        <color theme="1"/>
        <sz val="8.0"/>
      </rPr>
      <t>Al Azeeb, Al Khaleej Markets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</si>
  <si>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</si>
  <si>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Azeeb, Al Khaleej Markets</t>
    </r>
  </si>
  <si>
    <r>
      <rPr>
        <rFont val="Segoe UI"/>
        <color theme="1"/>
        <sz val="8.0"/>
      </rPr>
      <t>Al Biyatha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</si>
  <si>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</si>
  <si>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Biyatha</t>
    </r>
  </si>
  <si>
    <r>
      <rPr>
        <rFont val="Segoe UI"/>
        <color theme="1"/>
        <sz val="8.0"/>
      </rPr>
      <t>Al Dar Al Baida - A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</si>
  <si>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</si>
  <si>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Dar Al Baida - A</t>
    </r>
  </si>
  <si>
    <r>
      <rPr>
        <rFont val="Segoe UI"/>
        <color theme="1"/>
        <sz val="8.0"/>
      </rPr>
      <t>Al Dar Al Baida - B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</si>
  <si>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</si>
  <si>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Dar Al Baida - B</t>
    </r>
  </si>
  <si>
    <r>
      <rPr>
        <rFont val="Segoe UI"/>
        <color theme="1"/>
        <sz val="8.0"/>
      </rPr>
      <t>Al Haditha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</si>
  <si>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</si>
  <si>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Haditha</t>
    </r>
  </si>
  <si>
    <r>
      <rPr>
        <rFont val="Segoe UI"/>
        <color theme="1"/>
        <sz val="8.0"/>
      </rPr>
      <t>Al Hamrah - B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</si>
  <si>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</si>
  <si>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Hamrah - B</t>
    </r>
  </si>
  <si>
    <r>
      <rPr>
        <rFont val="Segoe UI"/>
        <color theme="1"/>
        <sz val="8.0"/>
      </rPr>
      <t>Al Hamrah - D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</si>
  <si>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</si>
  <si>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Hamrah - D</t>
    </r>
  </si>
  <si>
    <r>
      <rPr>
        <rFont val="Segoe UI"/>
        <color theme="1"/>
        <sz val="8.0"/>
      </rPr>
      <t>Al Hawiyah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</si>
  <si>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</si>
  <si>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Hawiyah</t>
    </r>
  </si>
  <si>
    <r>
      <rPr>
        <rFont val="Segoe UI"/>
        <color theme="1"/>
        <sz val="8.0"/>
      </rPr>
      <t>Al Hazaywah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</si>
  <si>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</si>
  <si>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Hazaywah</t>
    </r>
  </si>
  <si>
    <r>
      <rPr>
        <rFont val="Segoe UI"/>
        <color theme="1"/>
        <sz val="8.0"/>
      </rPr>
      <t>Al Humrah - A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</si>
  <si>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</si>
  <si>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Humrah - A</t>
    </r>
  </si>
  <si>
    <r>
      <rPr>
        <rFont val="Segoe UI"/>
        <color theme="1"/>
        <sz val="8.0"/>
      </rPr>
      <t>Al Khor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</si>
  <si>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</si>
  <si>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Khor</t>
    </r>
  </si>
  <si>
    <r>
      <rPr>
        <rFont val="Segoe UI"/>
        <color theme="1"/>
        <sz val="8.0"/>
      </rPr>
      <t>Al Labsah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</si>
  <si>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</si>
  <si>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Labsah</t>
    </r>
  </si>
  <si>
    <r>
      <rPr>
        <rFont val="Segoe UI"/>
        <color theme="1"/>
        <sz val="8.0"/>
      </rPr>
      <t>Al Limghadar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</si>
  <si>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</si>
  <si>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Limghadar</t>
    </r>
  </si>
  <si>
    <r>
      <rPr>
        <rFont val="Segoe UI"/>
        <color theme="1"/>
        <sz val="8.0"/>
      </rPr>
      <t>Al Madar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</si>
  <si>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</si>
  <si>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Madar</t>
    </r>
  </si>
  <si>
    <r>
      <rPr>
        <rFont val="Segoe UI"/>
        <color theme="1"/>
        <sz val="8.0"/>
      </rPr>
      <t>Al Maidan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</si>
  <si>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</si>
  <si>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Maidan</t>
    </r>
  </si>
  <si>
    <r>
      <rPr>
        <rFont val="Segoe UI"/>
        <color theme="1"/>
        <sz val="8.0"/>
      </rPr>
      <t>Al Quram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</si>
  <si>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</si>
  <si>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Quram</t>
    </r>
  </si>
  <si>
    <r>
      <rPr>
        <rFont val="Segoe UI"/>
        <color theme="1"/>
        <sz val="8.0"/>
      </rPr>
      <t>Al Raafa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</si>
  <si>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</si>
  <si>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Raafa</t>
    </r>
  </si>
  <si>
    <r>
      <rPr>
        <rFont val="Segoe UI"/>
        <color theme="1"/>
        <sz val="8.0"/>
      </rPr>
      <t>Al Ra'as - A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</si>
  <si>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</si>
  <si>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Ra'as - A</t>
    </r>
  </si>
  <si>
    <r>
      <rPr>
        <rFont val="Segoe UI"/>
        <color theme="1"/>
        <sz val="8.0"/>
      </rPr>
      <t>Al Ra'as - B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</si>
  <si>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</si>
  <si>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Ra'as - B</t>
    </r>
  </si>
  <si>
    <r>
      <rPr>
        <rFont val="Segoe UI"/>
        <color theme="1"/>
        <sz val="8.0"/>
      </rPr>
      <t>Al Ra'as - C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</si>
  <si>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</si>
  <si>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Ra'as - C</t>
    </r>
  </si>
  <si>
    <r>
      <rPr>
        <rFont val="Segoe UI"/>
        <color theme="1"/>
        <sz val="8.0"/>
      </rPr>
      <t>Al Ra'as - D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</si>
  <si>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</si>
  <si>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Ra'as - D</t>
    </r>
  </si>
  <si>
    <r>
      <rPr>
        <rFont val="Segoe UI"/>
        <color theme="1"/>
        <sz val="8.0"/>
      </rPr>
      <t>Al Rashidiya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</si>
  <si>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</si>
  <si>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Rashidiya</t>
    </r>
  </si>
  <si>
    <r>
      <rPr>
        <rFont val="Segoe UI"/>
        <color theme="1"/>
        <sz val="8.0"/>
      </rPr>
      <t>Al Rashidiya, Hamra Golf Club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</si>
  <si>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</si>
  <si>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Rashidiya, Hamra Golf Club</t>
    </r>
  </si>
  <si>
    <r>
      <rPr>
        <rFont val="Segoe UI"/>
        <color theme="1"/>
        <sz val="8.0"/>
      </rPr>
      <t>Al Rashidiya, Sharjah Co-Operative Society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</si>
  <si>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</si>
  <si>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Rashidiya, Sharjah Co-Operative Society</t>
    </r>
  </si>
  <si>
    <r>
      <rPr>
        <rFont val="Segoe UI"/>
        <color theme="1"/>
        <sz val="8.0"/>
      </rPr>
      <t>Al Raudah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</si>
  <si>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</si>
  <si>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Raudah</t>
    </r>
  </si>
  <si>
    <r>
      <rPr>
        <rFont val="Segoe UI"/>
        <color theme="1"/>
        <sz val="8.0"/>
      </rPr>
      <t>Al Riqqah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</si>
  <si>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</si>
  <si>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Riqqah</t>
    </r>
  </si>
  <si>
    <r>
      <rPr>
        <rFont val="Segoe UI"/>
        <color theme="1"/>
        <sz val="8.0"/>
      </rPr>
      <t>Al Salam City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</si>
  <si>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</si>
  <si>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Salam City</t>
    </r>
  </si>
  <si>
    <r>
      <rPr>
        <rFont val="Segoe UI"/>
        <color theme="1"/>
        <sz val="8.0"/>
      </rPr>
      <t>Al Surrah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</si>
  <si>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</si>
  <si>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Surrah</t>
    </r>
  </si>
  <si>
    <r>
      <rPr>
        <rFont val="Segoe UI"/>
        <color theme="1"/>
        <sz val="8.0"/>
      </rPr>
      <t>Ar Ra`fah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</si>
  <si>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</si>
  <si>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Ar Ra`fah</t>
    </r>
  </si>
  <si>
    <r>
      <rPr>
        <rFont val="Segoe UI"/>
        <color theme="1"/>
        <sz val="8.0"/>
      </rPr>
      <t>Ar Ramlah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</si>
  <si>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</si>
  <si>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Ar Ramlah</t>
    </r>
  </si>
  <si>
    <r>
      <rPr>
        <rFont val="Segoe UI"/>
        <color theme="1"/>
        <sz val="8.0"/>
      </rPr>
      <t>Ar Rashidiyah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</si>
  <si>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</si>
  <si>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Ar Rashidiyah</t>
    </r>
  </si>
  <si>
    <r>
      <rPr>
        <rFont val="Segoe UI"/>
        <color theme="1"/>
        <sz val="8.0"/>
      </rPr>
      <t>As Salamah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</si>
  <si>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</si>
  <si>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As Salamah</t>
    </r>
  </si>
  <si>
    <r>
      <rPr>
        <rFont val="Segoe UI"/>
        <color theme="1"/>
        <sz val="8.0"/>
      </rPr>
      <t>As Surrah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</si>
  <si>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</si>
  <si>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As Surrah</t>
    </r>
  </si>
  <si>
    <r>
      <rPr>
        <rFont val="Segoe UI"/>
        <color theme="1"/>
        <sz val="8.0"/>
      </rPr>
      <t>Barracuda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</si>
  <si>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</si>
  <si>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Barracuda</t>
    </r>
  </si>
  <si>
    <r>
      <rPr>
        <rFont val="Segoe UI"/>
        <color theme="1"/>
        <sz val="8.0"/>
      </rPr>
      <t>Barracuda Beach Resort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</si>
  <si>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</si>
  <si>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Barracuda Beach Resort</t>
    </r>
  </si>
  <si>
    <r>
      <rPr>
        <rFont val="Segoe UI"/>
        <color theme="1"/>
        <sz val="8.0"/>
      </rPr>
      <t>Biyatah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</si>
  <si>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</si>
  <si>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Biyatah</t>
    </r>
  </si>
  <si>
    <r>
      <rPr>
        <rFont val="Segoe UI"/>
        <color theme="1"/>
        <sz val="8.0"/>
      </rPr>
      <t>Defence Camp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</si>
  <si>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</si>
  <si>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Defence Camp</t>
    </r>
  </si>
  <si>
    <r>
      <rPr>
        <rFont val="Segoe UI"/>
        <color theme="1"/>
        <sz val="8.0"/>
      </rPr>
      <t>Diwwan Al Amiri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</si>
  <si>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</si>
  <si>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Diwwan Al Amiri</t>
    </r>
  </si>
  <si>
    <r>
      <rPr>
        <rFont val="Segoe UI"/>
        <color theme="1"/>
        <sz val="8.0"/>
      </rPr>
      <t>Emirates Modern Industrial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</si>
  <si>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</si>
  <si>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Emirates Modern Industrial</t>
    </r>
  </si>
  <si>
    <r>
      <rPr>
        <rFont val="Segoe UI"/>
        <color theme="1"/>
        <sz val="8.0"/>
      </rPr>
      <t>Emirates Motorplex - UAQ/RAK road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</si>
  <si>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</si>
  <si>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Emirates Motorplex - UAQ/RAK road</t>
    </r>
  </si>
  <si>
    <r>
      <rPr>
        <rFont val="Segoe UI"/>
        <color theme="1"/>
        <sz val="8.0"/>
      </rPr>
      <t>Environmental Marine Research Center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</si>
  <si>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</si>
  <si>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Environmental Marine Research Center</t>
    </r>
  </si>
  <si>
    <r>
      <rPr>
        <rFont val="Segoe UI"/>
        <color theme="1"/>
        <sz val="8.0"/>
      </rPr>
      <t>Falaj al Moalla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</si>
  <si>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</si>
  <si>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Falaj al Moalla</t>
    </r>
  </si>
  <si>
    <r>
      <rPr>
        <rFont val="Segoe UI"/>
        <color theme="1"/>
        <sz val="8.0"/>
      </rPr>
      <t>Green Belt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</si>
  <si>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</si>
  <si>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Green Belt</t>
    </r>
  </si>
  <si>
    <r>
      <rPr>
        <rFont val="Segoe UI"/>
        <color theme="1"/>
        <sz val="8.0"/>
      </rPr>
      <t>Hazaiwa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</si>
  <si>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</si>
  <si>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Hazaiwa</t>
    </r>
  </si>
  <si>
    <r>
      <rPr>
        <rFont val="Segoe UI"/>
        <color theme="1"/>
        <sz val="8.0"/>
      </rPr>
      <t>Industrial Area A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</si>
  <si>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</si>
  <si>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Industrial Area A</t>
    </r>
  </si>
  <si>
    <r>
      <rPr>
        <rFont val="Segoe UI"/>
        <color theme="1"/>
        <sz val="8.0"/>
      </rPr>
      <t>Industrial Area B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</si>
  <si>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</si>
  <si>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Industrial Area B</t>
    </r>
  </si>
  <si>
    <r>
      <rPr>
        <rFont val="Segoe UI"/>
        <color theme="1"/>
        <sz val="8.0"/>
      </rPr>
      <t>Industrial Area C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</si>
  <si>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</si>
  <si>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Industrial Area C</t>
    </r>
  </si>
  <si>
    <r>
      <rPr>
        <rFont val="Segoe UI"/>
        <color theme="1"/>
        <sz val="8.0"/>
      </rPr>
      <t>Kaber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</si>
  <si>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</si>
  <si>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Kaber</t>
    </r>
  </si>
  <si>
    <r>
      <rPr>
        <rFont val="Segoe UI"/>
        <color theme="1"/>
        <sz val="8.0"/>
      </rPr>
      <t>Kabir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</si>
  <si>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</si>
  <si>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Kabir</t>
    </r>
  </si>
  <si>
    <r>
      <rPr>
        <rFont val="Segoe UI"/>
        <color theme="1"/>
        <sz val="8.0"/>
      </rPr>
      <t>Khor Al Beidah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</si>
  <si>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</si>
  <si>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Khor Al Beidah</t>
    </r>
  </si>
  <si>
    <r>
      <rPr>
        <rFont val="Segoe UI"/>
        <color theme="1"/>
        <sz val="8.0"/>
      </rPr>
      <t>Lazimah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</si>
  <si>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</si>
  <si>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Lazimah</t>
    </r>
  </si>
  <si>
    <r>
      <rPr>
        <rFont val="Segoe UI"/>
        <color theme="1"/>
        <sz val="8.0"/>
      </rPr>
      <t>Lubsah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</si>
  <si>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</si>
  <si>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Lubsah</t>
    </r>
  </si>
  <si>
    <r>
      <rPr>
        <rFont val="Segoe UI"/>
        <color theme="1"/>
        <sz val="8.0"/>
      </rPr>
      <t>Lubsah, Lulu Centre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</si>
  <si>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</si>
  <si>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Lubsah, Lulu Centre</t>
    </r>
  </si>
  <si>
    <r>
      <rPr>
        <rFont val="Segoe UI"/>
        <color theme="1"/>
        <sz val="8.0"/>
      </rPr>
      <t>Mintaqah al Hadithah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</si>
  <si>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</si>
  <si>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Mintaqah al Hadithah</t>
    </r>
  </si>
  <si>
    <r>
      <rPr>
        <rFont val="Segoe UI"/>
        <color theme="1"/>
        <sz val="8.0"/>
      </rPr>
      <t>Mintaqat ad Dar al Bayda' A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</si>
  <si>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</si>
  <si>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ad Dar al Bayda' A</t>
    </r>
  </si>
  <si>
    <r>
      <rPr>
        <rFont val="Segoe UI"/>
        <color theme="1"/>
        <sz val="8.0"/>
      </rPr>
      <t>Mintaqat ad Dar al Bayda' B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</si>
  <si>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</si>
  <si>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ad Dar al Bayda' B</t>
    </r>
  </si>
  <si>
    <r>
      <rPr>
        <rFont val="Segoe UI"/>
        <color theme="1"/>
        <sz val="8.0"/>
      </rPr>
      <t>Mintaqat al `Ahd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</si>
  <si>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</si>
  <si>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al `Ahd</t>
    </r>
  </si>
  <si>
    <r>
      <rPr>
        <rFont val="Segoe UI"/>
        <color theme="1"/>
        <sz val="8.0"/>
      </rPr>
      <t>Mintaqat al Hawiyah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</si>
  <si>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</si>
  <si>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al Hawiyah</t>
    </r>
  </si>
  <si>
    <r>
      <rPr>
        <rFont val="Segoe UI"/>
        <color theme="1"/>
        <sz val="8.0"/>
      </rPr>
      <t>Mintaqat al Humrah A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</si>
  <si>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</si>
  <si>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al Humrah A</t>
    </r>
  </si>
  <si>
    <r>
      <rPr>
        <rFont val="Segoe UI"/>
        <color theme="1"/>
        <sz val="8.0"/>
      </rPr>
      <t>Mintaqat al Humrah B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</si>
  <si>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</si>
  <si>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al Humrah B</t>
    </r>
  </si>
  <si>
    <r>
      <rPr>
        <rFont val="Segoe UI"/>
        <color theme="1"/>
        <sz val="8.0"/>
      </rPr>
      <t>Mintaqat al Humrah D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</si>
  <si>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</si>
  <si>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al Humrah D</t>
    </r>
  </si>
  <si>
    <r>
      <rPr>
        <rFont val="Segoe UI"/>
        <color theme="1"/>
        <sz val="8.0"/>
      </rPr>
      <t>Mintaqat al Humrah J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</si>
  <si>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</si>
  <si>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al Humrah J</t>
    </r>
  </si>
  <si>
    <r>
      <rPr>
        <rFont val="Segoe UI"/>
        <color theme="1"/>
        <sz val="8.0"/>
      </rPr>
      <t>Mintaqat al Khawr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</si>
  <si>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</si>
  <si>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al Khawr</t>
    </r>
  </si>
  <si>
    <r>
      <rPr>
        <rFont val="Segoe UI"/>
        <color theme="1"/>
        <sz val="8.0"/>
      </rPr>
      <t>Mintaqat al Madinah al Qadimah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</si>
  <si>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</si>
  <si>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al Madinah al Qadimah</t>
    </r>
  </si>
  <si>
    <r>
      <rPr>
        <rFont val="Segoe UI"/>
        <color theme="1"/>
        <sz val="8.0"/>
      </rPr>
      <t>Mintaqat al Maydan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</si>
  <si>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</si>
  <si>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al Maydan</t>
    </r>
  </si>
  <si>
    <r>
      <rPr>
        <rFont val="Segoe UI"/>
        <color theme="1"/>
        <sz val="8.0"/>
      </rPr>
      <t>Mintaqat ar Ra's A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</si>
  <si>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</si>
  <si>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ar Ra's A</t>
    </r>
  </si>
  <si>
    <r>
      <rPr>
        <rFont val="Segoe UI"/>
        <color theme="1"/>
        <sz val="8.0"/>
      </rPr>
      <t>Mintaqat ar Ra's B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</si>
  <si>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</si>
  <si>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ar Ra's B</t>
    </r>
  </si>
  <si>
    <r>
      <rPr>
        <rFont val="Segoe UI"/>
        <color theme="1"/>
        <sz val="8.0"/>
      </rPr>
      <t>Mintaqat ar Ra's D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</si>
  <si>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</si>
  <si>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ar Ra's D</t>
    </r>
  </si>
  <si>
    <r>
      <rPr>
        <rFont val="Segoe UI"/>
        <color theme="1"/>
        <sz val="8.0"/>
      </rPr>
      <t>Mintaqat ar Ra's J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</si>
  <si>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</si>
  <si>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ar Ra's J</t>
    </r>
  </si>
  <si>
    <r>
      <rPr>
        <rFont val="Segoe UI"/>
        <color theme="1"/>
        <sz val="8.0"/>
      </rPr>
      <t>Mintaqat ar Rawdah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</si>
  <si>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</si>
  <si>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ar Rawdah</t>
    </r>
  </si>
  <si>
    <r>
      <rPr>
        <rFont val="Segoe UI"/>
        <color theme="1"/>
        <sz val="8.0"/>
      </rPr>
      <t>Mintaqat ar Riqqah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</si>
  <si>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</si>
  <si>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ar Riqqah</t>
    </r>
  </si>
  <si>
    <r>
      <rPr>
        <rFont val="Segoe UI"/>
        <color theme="1"/>
        <sz val="8.0"/>
      </rPr>
      <t>Mintaqat Limghadar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</si>
  <si>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</si>
  <si>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Limghadar</t>
    </r>
  </si>
  <si>
    <r>
      <rPr>
        <rFont val="Segoe UI"/>
        <color theme="1"/>
        <sz val="8.0"/>
      </rPr>
      <t>Mintaqat Umm al Qaywayn at Tibbiyah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</si>
  <si>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</si>
  <si>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Umm al Qaywayn at Tibbiyah</t>
    </r>
  </si>
  <si>
    <r>
      <rPr>
        <rFont val="Segoe UI"/>
        <color theme="1"/>
        <sz val="8.0"/>
      </rPr>
      <t>Mohadhub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</si>
  <si>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</si>
  <si>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Mohadhub</t>
    </r>
  </si>
  <si>
    <r>
      <rPr>
        <rFont val="Segoe UI"/>
        <color theme="1"/>
        <sz val="8.0"/>
      </rPr>
      <t>Muhadhdhib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</si>
  <si>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</si>
  <si>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Muhadhdhib</t>
    </r>
  </si>
  <si>
    <r>
      <rPr>
        <rFont val="Segoe UI"/>
        <color theme="1"/>
        <sz val="8.0"/>
      </rPr>
      <t>Old Town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</si>
  <si>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</si>
  <si>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Old Town</t>
    </r>
  </si>
  <si>
    <r>
      <rPr>
        <rFont val="Segoe UI"/>
        <color theme="1"/>
        <sz val="8.0"/>
      </rPr>
      <t>The settlement of fishermen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</si>
  <si>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</si>
  <si>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The settlement of fishermen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</si>
  <si>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</si>
  <si>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</si>
  <si>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</si>
  <si>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Umm Al Quwain Aviation &amp; Parachute Club</t>
    </r>
  </si>
  <si>
    <r>
      <rPr>
        <rFont val="Segoe UI"/>
        <color theme="1"/>
        <sz val="8.0"/>
      </rPr>
      <t>Umm Al Quwain</t>
    </r>
  </si>
  <si>
    <t>Umm Al Quwain Aviation &amp; Parachute Club</t>
  </si>
  <si>
    <r>
      <rPr>
        <rFont val="Segoe UI"/>
        <color theme="1"/>
        <sz val="8.0"/>
      </rPr>
      <t>Umm Al Quwain Hunting &amp; Shooting Club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</si>
  <si>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</si>
  <si>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Umm Al Quwain Hunting &amp; Shooting Club</t>
    </r>
  </si>
  <si>
    <r>
      <rPr>
        <rFont val="Segoe UI"/>
        <color theme="1"/>
        <sz val="8.0"/>
      </rPr>
      <t>Umm Al Quwain Marina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</si>
  <si>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</si>
  <si>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Umm Al Quwain Marina</t>
    </r>
  </si>
  <si>
    <r>
      <rPr>
        <rFont val="Segoe UI"/>
        <color theme="1"/>
        <sz val="8.0"/>
      </rPr>
      <t>Umm Al Thaoub Industrial Area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</si>
  <si>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</si>
  <si>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Umm Al Thaoub Industrial Area</t>
    </r>
  </si>
  <si>
    <r>
      <rPr>
        <rFont val="Segoe UI"/>
        <color theme="1"/>
        <sz val="8.0"/>
      </rPr>
      <t>White Bay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</si>
  <si>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</si>
  <si>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White Bay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</si>
</sst>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Times New Roman"/>
      <scheme val="minor"/>
    </font>
    <font>
      <sz val="8.0"/>
      <color theme="1"/>
      <name val="Arial"/>
    </font>
    <font>
      <color theme="1"/>
      <name val="Times New Roman"/>
      <scheme val="minor"/>
    </font>
    <font>
      <sz val="8.0"/>
      <color theme="1"/>
      <name val="&quot;Quattrocento Sans&quot;"/>
    </font>
    <font>
      <b/>
      <sz val="11.0"/>
      <color rgb="FF757575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AFAFA"/>
        <bgColor rgb="FFFAFAFA"/>
      </patternFill>
    </fill>
  </fills>
  <borders count="3">
    <border/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horizontal="left" readingOrder="0" shrinkToFit="0" vertical="top" wrapText="0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left" readingOrder="0" vertical="top"/>
    </xf>
    <xf borderId="0" fillId="0" fontId="3" numFmtId="0" xfId="0" applyAlignment="1" applyFont="1">
      <alignment horizontal="left" shrinkToFit="0" vertical="top" wrapText="1"/>
    </xf>
    <xf borderId="0" fillId="2" fontId="4" numFmtId="0" xfId="0" applyAlignment="1" applyFill="1" applyFont="1">
      <alignment horizontal="left" vertical="top"/>
    </xf>
    <xf borderId="2" fillId="0" fontId="3" numFmtId="0" xfId="0" applyAlignment="1" applyBorder="1" applyFont="1">
      <alignment horizontal="left" shrinkToFit="0" vertical="top" wrapText="1"/>
    </xf>
    <xf borderId="2" fillId="3" fontId="3" numFmtId="0" xfId="0" applyAlignment="1" applyBorder="1" applyFill="1" applyFont="1">
      <alignment horizontal="left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left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7.14"/>
    <col customWidth="1" min="2" max="2" width="19.57"/>
    <col customWidth="1" min="3" max="3" width="18.71"/>
    <col customWidth="1" min="4" max="4" width="27.14"/>
    <col customWidth="1" min="5" max="5" width="16.71"/>
    <col customWidth="1" min="6" max="6" width="16.86"/>
    <col customWidth="1" min="7" max="7" width="8.71"/>
    <col customWidth="1" min="8" max="8" width="26.29"/>
    <col customWidth="1" min="9" max="24" width="8.71"/>
  </cols>
  <sheetData>
    <row r="1" ht="12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36.0" customHeight="1">
      <c r="A2" s="4" t="s">
        <v>8</v>
      </c>
      <c r="B2" s="4" t="s">
        <v>9</v>
      </c>
      <c r="C2" s="3" t="s">
        <v>10</v>
      </c>
      <c r="D2" s="3" t="s">
        <v>11</v>
      </c>
      <c r="E2" s="4" t="s">
        <v>12</v>
      </c>
      <c r="F2" s="3" t="s">
        <v>13</v>
      </c>
      <c r="G2" s="3">
        <v>0.0</v>
      </c>
      <c r="H2" s="5" t="str">
        <f>IFERROR(__xludf.DUMMYFUNCTION("GOOGLETRANSLATE(A2, ""en"",""ar"")"),"فلج المعلا")</f>
        <v>فلج المعلا</v>
      </c>
    </row>
    <row r="3" ht="13.5" customHeight="1">
      <c r="A3" s="6" t="s">
        <v>14</v>
      </c>
      <c r="B3" s="6" t="s">
        <v>15</v>
      </c>
      <c r="C3" s="3" t="s">
        <v>10</v>
      </c>
      <c r="D3" s="3" t="s">
        <v>16</v>
      </c>
      <c r="E3" s="6" t="s">
        <v>17</v>
      </c>
      <c r="F3" s="3" t="s">
        <v>13</v>
      </c>
      <c r="G3" s="3">
        <v>0.0</v>
      </c>
      <c r="H3" s="5" t="str">
        <f>IFERROR(__xludf.DUMMYFUNCTION("GOOGLETRANSLATE(A3, ""en"",""ar"")"),"`abadilah.")</f>
        <v>`abadilah.</v>
      </c>
    </row>
    <row r="4" ht="13.5" customHeight="1">
      <c r="A4" s="6" t="s">
        <v>18</v>
      </c>
      <c r="B4" s="6" t="s">
        <v>19</v>
      </c>
      <c r="C4" s="3" t="s">
        <v>10</v>
      </c>
      <c r="D4" s="3" t="s">
        <v>16</v>
      </c>
      <c r="E4" s="6" t="s">
        <v>20</v>
      </c>
      <c r="F4" s="3" t="s">
        <v>13</v>
      </c>
      <c r="G4" s="3">
        <v>0.0</v>
      </c>
      <c r="H4" s="5" t="str">
        <f>IFERROR(__xludf.DUMMYFUNCTION("GOOGLETRANSLATE(A4, ""en"",""ar"")"),"`أكامية")</f>
        <v>`أكامية</v>
      </c>
    </row>
    <row r="5" ht="13.5" customHeight="1">
      <c r="A5" s="6" t="s">
        <v>21</v>
      </c>
      <c r="B5" s="6" t="s">
        <v>22</v>
      </c>
      <c r="C5" s="3" t="s">
        <v>10</v>
      </c>
      <c r="D5" s="3" t="s">
        <v>16</v>
      </c>
      <c r="E5" s="6" t="s">
        <v>23</v>
      </c>
      <c r="F5" s="3" t="s">
        <v>13</v>
      </c>
      <c r="G5" s="3">
        <v>0.0</v>
      </c>
      <c r="H5" s="5" t="str">
        <f>IFERROR(__xludf.DUMMYFUNCTION("GOOGLETRANSLATE(A5, ""en"",""ar"")"),"`القوقه")</f>
        <v>`القوقه</v>
      </c>
    </row>
    <row r="6" ht="13.5" customHeight="1">
      <c r="A6" s="6" t="s">
        <v>24</v>
      </c>
      <c r="B6" s="6" t="s">
        <v>25</v>
      </c>
      <c r="C6" s="3" t="s">
        <v>10</v>
      </c>
      <c r="D6" s="3" t="s">
        <v>16</v>
      </c>
      <c r="E6" s="6" t="s">
        <v>26</v>
      </c>
      <c r="F6" s="3" t="s">
        <v>13</v>
      </c>
      <c r="G6" s="3">
        <v>0.0</v>
      </c>
      <c r="H6" s="5" t="str">
        <f>IFERROR(__xludf.DUMMYFUNCTION("GOOGLETRANSLATE(A6, ""en"",""ar"")"),"`أسامة")</f>
        <v>`أسامة</v>
      </c>
    </row>
    <row r="7" ht="13.5" customHeight="1">
      <c r="A7" s="6" t="s">
        <v>27</v>
      </c>
      <c r="B7" s="6" t="s">
        <v>28</v>
      </c>
      <c r="C7" s="3" t="s">
        <v>10</v>
      </c>
      <c r="D7" s="3" t="s">
        <v>16</v>
      </c>
      <c r="E7" s="6" t="s">
        <v>29</v>
      </c>
      <c r="F7" s="3" t="s">
        <v>13</v>
      </c>
      <c r="G7" s="3">
        <v>0.0</v>
      </c>
      <c r="H7" s="5" t="str">
        <f>IFERROR(__xludf.DUMMYFUNCTION("GOOGLETRANSLATE(A7, ""en"",""ar"")"),"`اشاشش")</f>
        <v>`اشاشش</v>
      </c>
    </row>
    <row r="8" ht="13.5" customHeight="1">
      <c r="A8" s="6" t="s">
        <v>30</v>
      </c>
      <c r="B8" s="6" t="s">
        <v>31</v>
      </c>
      <c r="C8" s="3" t="s">
        <v>10</v>
      </c>
      <c r="D8" s="3" t="s">
        <v>16</v>
      </c>
      <c r="E8" s="6" t="s">
        <v>32</v>
      </c>
      <c r="F8" s="3" t="s">
        <v>13</v>
      </c>
      <c r="G8" s="3">
        <v>0.0</v>
      </c>
      <c r="H8" s="5" t="str">
        <f>IFERROR(__xludf.DUMMYFUNCTION("GOOGLETRANSLATE(A8, ""en"",""ar"")"),"`uqayr.")</f>
        <v>`uqayr.</v>
      </c>
    </row>
    <row r="9" ht="13.5" customHeight="1">
      <c r="A9" s="6" t="s">
        <v>33</v>
      </c>
      <c r="B9" s="6" t="s">
        <v>34</v>
      </c>
      <c r="C9" s="3" t="s">
        <v>10</v>
      </c>
      <c r="D9" s="3" t="s">
        <v>16</v>
      </c>
      <c r="E9" s="6" t="s">
        <v>35</v>
      </c>
      <c r="F9" s="3" t="s">
        <v>13</v>
      </c>
      <c r="G9" s="3">
        <v>0.0</v>
      </c>
      <c r="H9" s="5" t="str">
        <f>IFERROR(__xludf.DUMMYFUNCTION("GOOGLETRANSLATE(A9, ""en"",""ar"")"),"عفا")</f>
        <v>عفا</v>
      </c>
    </row>
    <row r="10" ht="13.5" customHeight="1">
      <c r="A10" s="6" t="s">
        <v>36</v>
      </c>
      <c r="B10" s="6" t="s">
        <v>37</v>
      </c>
      <c r="C10" s="3" t="s">
        <v>10</v>
      </c>
      <c r="D10" s="3" t="s">
        <v>16</v>
      </c>
      <c r="E10" s="6" t="s">
        <v>38</v>
      </c>
      <c r="F10" s="3" t="s">
        <v>13</v>
      </c>
      <c r="G10" s="3">
        <v>0.0</v>
      </c>
      <c r="H10" s="5" t="str">
        <f>IFERROR(__xludf.DUMMYFUNCTION("GOOGLETRANSLATE(A10, ""en"",""ar"")"),"العودة")</f>
        <v>العودة</v>
      </c>
    </row>
    <row r="11" ht="13.5" customHeight="1">
      <c r="A11" s="6" t="s">
        <v>39</v>
      </c>
      <c r="B11" s="6" t="s">
        <v>40</v>
      </c>
      <c r="C11" s="3" t="s">
        <v>10</v>
      </c>
      <c r="D11" s="3" t="s">
        <v>16</v>
      </c>
      <c r="E11" s="6" t="s">
        <v>41</v>
      </c>
      <c r="F11" s="3" t="s">
        <v>13</v>
      </c>
      <c r="G11" s="3">
        <v>0.0</v>
      </c>
      <c r="H11" s="5" t="str">
        <f>IFERROR(__xludf.DUMMYFUNCTION("GOOGLETRANSLATE(A11, ""en"",""ar"")"),"العين الغمر")</f>
        <v>العين الغمر</v>
      </c>
    </row>
    <row r="12" ht="13.5" customHeight="1">
      <c r="A12" s="6" t="s">
        <v>42</v>
      </c>
      <c r="B12" s="6" t="s">
        <v>43</v>
      </c>
      <c r="C12" s="3" t="s">
        <v>10</v>
      </c>
      <c r="D12" s="3" t="s">
        <v>16</v>
      </c>
      <c r="E12" s="6" t="s">
        <v>44</v>
      </c>
      <c r="F12" s="3" t="s">
        <v>13</v>
      </c>
      <c r="G12" s="3">
        <v>0.0</v>
      </c>
      <c r="H12" s="5" t="str">
        <f>IFERROR(__xludf.DUMMYFUNCTION("GOOGLETRANSLATE(A12, ""en"",""ar"")"),"العياينة")</f>
        <v>العياينة</v>
      </c>
    </row>
    <row r="13" ht="13.5" customHeight="1">
      <c r="A13" s="6" t="s">
        <v>45</v>
      </c>
      <c r="B13" s="6" t="s">
        <v>46</v>
      </c>
      <c r="C13" s="3" t="s">
        <v>10</v>
      </c>
      <c r="D13" s="3" t="s">
        <v>16</v>
      </c>
      <c r="E13" s="6" t="s">
        <v>47</v>
      </c>
      <c r="F13" s="3" t="s">
        <v>13</v>
      </c>
      <c r="G13" s="3">
        <v>0.0</v>
      </c>
      <c r="H13" s="5" t="str">
        <f>IFERROR(__xludf.DUMMYFUNCTION("GOOGLETRANSLATE(A13, ""en"",""ar"")"),"القاهرة")</f>
        <v>القاهرة</v>
      </c>
    </row>
    <row r="14" ht="13.5" customHeight="1">
      <c r="A14" s="6" t="s">
        <v>48</v>
      </c>
      <c r="B14" s="6" t="s">
        <v>49</v>
      </c>
      <c r="C14" s="3" t="s">
        <v>10</v>
      </c>
      <c r="D14" s="3" t="s">
        <v>16</v>
      </c>
      <c r="E14" s="6" t="s">
        <v>50</v>
      </c>
      <c r="F14" s="3" t="s">
        <v>13</v>
      </c>
      <c r="G14" s="3">
        <v>0.0</v>
      </c>
      <c r="H14" s="5" t="str">
        <f>IFERROR(__xludf.DUMMYFUNCTION("GOOGLETRANSLATE(A14, ""en"",""ar"")"),"الفقة")</f>
        <v>الفقة</v>
      </c>
    </row>
    <row r="15" ht="13.5" customHeight="1">
      <c r="A15" s="6" t="s">
        <v>51</v>
      </c>
      <c r="B15" s="6" t="s">
        <v>52</v>
      </c>
      <c r="C15" s="3" t="s">
        <v>10</v>
      </c>
      <c r="D15" s="3" t="s">
        <v>16</v>
      </c>
      <c r="E15" s="6" t="s">
        <v>53</v>
      </c>
      <c r="F15" s="3" t="s">
        <v>13</v>
      </c>
      <c r="G15" s="3">
        <v>0.0</v>
      </c>
      <c r="H15" s="5" t="str">
        <f>IFERROR(__xludf.DUMMYFUNCTION("GOOGLETRANSLATE(A15, ""en"",""ar"")"),"الغورفة")</f>
        <v>الغورفة</v>
      </c>
    </row>
    <row r="16" ht="13.5" customHeight="1">
      <c r="A16" s="6" t="s">
        <v>54</v>
      </c>
      <c r="B16" s="6" t="s">
        <v>55</v>
      </c>
      <c r="C16" s="3" t="s">
        <v>10</v>
      </c>
      <c r="D16" s="3" t="s">
        <v>16</v>
      </c>
      <c r="E16" s="6" t="s">
        <v>56</v>
      </c>
      <c r="F16" s="3" t="s">
        <v>13</v>
      </c>
      <c r="G16" s="3">
        <v>0.0</v>
      </c>
      <c r="H16" s="5" t="str">
        <f>IFERROR(__xludf.DUMMYFUNCTION("GOOGLETRANSLATE(A16, ""en"",""ar"")"),"الغرفح")</f>
        <v>الغرفح</v>
      </c>
    </row>
    <row r="17" ht="13.5" customHeight="1">
      <c r="A17" s="6" t="s">
        <v>57</v>
      </c>
      <c r="B17" s="6" t="s">
        <v>58</v>
      </c>
      <c r="C17" s="3" t="s">
        <v>10</v>
      </c>
      <c r="D17" s="3" t="s">
        <v>16</v>
      </c>
      <c r="E17" s="6" t="s">
        <v>59</v>
      </c>
      <c r="F17" s="3" t="s">
        <v>13</v>
      </c>
      <c r="G17" s="3">
        <v>0.0</v>
      </c>
      <c r="H17" s="5" t="str">
        <f>IFERROR(__xludf.DUMMYFUNCTION("GOOGLETRANSLATE(A17, ""en"",""ar"")"),"آل جيسماري")</f>
        <v>آل جيسماري</v>
      </c>
    </row>
    <row r="18" ht="13.5" customHeight="1">
      <c r="A18" s="6" t="s">
        <v>60</v>
      </c>
      <c r="B18" s="6" t="s">
        <v>61</v>
      </c>
      <c r="C18" s="3" t="s">
        <v>10</v>
      </c>
      <c r="D18" s="3" t="s">
        <v>16</v>
      </c>
      <c r="E18" s="6" t="s">
        <v>62</v>
      </c>
      <c r="F18" s="3" t="s">
        <v>13</v>
      </c>
      <c r="G18" s="3">
        <v>0.0</v>
      </c>
      <c r="H18" s="5" t="str">
        <f>IFERROR(__xludf.DUMMYFUNCTION("GOOGLETRANSLATE(A18, ""en"",""ar"")"),"الحله")</f>
        <v>الحله</v>
      </c>
    </row>
    <row r="19" ht="13.5" customHeight="1">
      <c r="A19" s="6" t="s">
        <v>63</v>
      </c>
      <c r="B19" s="6" t="s">
        <v>64</v>
      </c>
      <c r="C19" s="3" t="s">
        <v>10</v>
      </c>
      <c r="D19" s="3" t="s">
        <v>16</v>
      </c>
      <c r="E19" s="6" t="s">
        <v>65</v>
      </c>
      <c r="F19" s="3" t="s">
        <v>13</v>
      </c>
      <c r="G19" s="3">
        <v>0.0</v>
      </c>
      <c r="H19" s="5" t="str">
        <f>IFERROR(__xludf.DUMMYFUNCTION("GOOGLETRANSLATE(A19, ""en"",""ar"")"),"الحايل")</f>
        <v>الحايل</v>
      </c>
    </row>
    <row r="20" ht="13.5" customHeight="1">
      <c r="A20" s="6" t="s">
        <v>66</v>
      </c>
      <c r="B20" s="6" t="s">
        <v>67</v>
      </c>
      <c r="C20" s="3" t="s">
        <v>10</v>
      </c>
      <c r="D20" s="3" t="s">
        <v>16</v>
      </c>
      <c r="E20" s="6" t="s">
        <v>68</v>
      </c>
      <c r="F20" s="3" t="s">
        <v>13</v>
      </c>
      <c r="G20" s="3">
        <v>0.0</v>
      </c>
      <c r="H20" s="5" t="str">
        <f>IFERROR(__xludf.DUMMYFUNCTION("GOOGLETRANSLATE(A20, ""en"",""ar"")"),"الهنايا")</f>
        <v>الهنايا</v>
      </c>
    </row>
    <row r="21" ht="13.5" customHeight="1">
      <c r="A21" s="6" t="s">
        <v>69</v>
      </c>
      <c r="B21" s="6" t="s">
        <v>70</v>
      </c>
      <c r="C21" s="3" t="s">
        <v>10</v>
      </c>
      <c r="D21" s="3" t="s">
        <v>16</v>
      </c>
      <c r="E21" s="6" t="s">
        <v>71</v>
      </c>
      <c r="F21" s="3" t="s">
        <v>13</v>
      </c>
      <c r="G21" s="3">
        <v>0.0</v>
      </c>
      <c r="H21" s="5" t="str">
        <f>IFERROR(__xludf.DUMMYFUNCTION("GOOGLETRANSLATE(A21, ""en"",""ar"")"),"الكوبوس")</f>
        <v>الكوبوس</v>
      </c>
    </row>
    <row r="22" ht="13.5" customHeight="1">
      <c r="A22" s="6" t="s">
        <v>72</v>
      </c>
      <c r="B22" s="6" t="s">
        <v>73</v>
      </c>
      <c r="C22" s="3" t="s">
        <v>10</v>
      </c>
      <c r="D22" s="3" t="s">
        <v>16</v>
      </c>
      <c r="E22" s="6" t="s">
        <v>74</v>
      </c>
      <c r="F22" s="3" t="s">
        <v>13</v>
      </c>
      <c r="G22" s="3">
        <v>0.0</v>
      </c>
      <c r="H22" s="5" t="str">
        <f>IFERROR(__xludf.DUMMYFUNCTION("GOOGLETRANSLATE(A22, ""en"",""ar"")"),"المنامة")</f>
        <v>المنامة</v>
      </c>
    </row>
    <row r="23" ht="13.5" customHeight="1">
      <c r="A23" s="6" t="s">
        <v>75</v>
      </c>
      <c r="B23" s="6" t="s">
        <v>76</v>
      </c>
      <c r="C23" s="3" t="s">
        <v>10</v>
      </c>
      <c r="D23" s="3" t="s">
        <v>16</v>
      </c>
      <c r="E23" s="6" t="s">
        <v>77</v>
      </c>
      <c r="F23" s="3" t="s">
        <v>13</v>
      </c>
      <c r="G23" s="3">
        <v>0.0</v>
      </c>
      <c r="H23" s="5" t="str">
        <f>IFERROR(__xludf.DUMMYFUNCTION("GOOGLETRANSLATE(A23, ""en"",""ar"")"),"القريحة")</f>
        <v>القريحة</v>
      </c>
    </row>
    <row r="24" ht="13.5" customHeight="1">
      <c r="A24" s="6" t="s">
        <v>78</v>
      </c>
      <c r="B24" s="6" t="s">
        <v>79</v>
      </c>
      <c r="C24" s="3" t="s">
        <v>10</v>
      </c>
      <c r="D24" s="3" t="s">
        <v>16</v>
      </c>
      <c r="E24" s="6" t="s">
        <v>80</v>
      </c>
      <c r="F24" s="3" t="s">
        <v>13</v>
      </c>
      <c r="G24" s="3">
        <v>0.0</v>
      </c>
      <c r="H24" s="5" t="str">
        <f>IFERROR(__xludf.DUMMYFUNCTION("GOOGLETRANSLATE(A24, ""en"",""ar"")"),"ar الحاضر")</f>
        <v>ar الحاضر</v>
      </c>
    </row>
    <row r="25" ht="13.5" customHeight="1">
      <c r="A25" s="6" t="s">
        <v>81</v>
      </c>
      <c r="B25" s="6" t="s">
        <v>82</v>
      </c>
      <c r="C25" s="3" t="s">
        <v>10</v>
      </c>
      <c r="D25" s="3" t="s">
        <v>16</v>
      </c>
      <c r="E25" s="6" t="s">
        <v>83</v>
      </c>
      <c r="F25" s="3" t="s">
        <v>13</v>
      </c>
      <c r="G25" s="3">
        <v>0.0</v>
      </c>
      <c r="H25" s="5" t="str">
        <f>IFERROR(__xludf.DUMMYFUNCTION("GOOGLETRANSLATE(A25, ""en"",""ar"")"),"بيثنا")</f>
        <v>بيثنا</v>
      </c>
    </row>
    <row r="26" ht="13.5" customHeight="1">
      <c r="A26" s="6" t="s">
        <v>84</v>
      </c>
      <c r="B26" s="6" t="s">
        <v>85</v>
      </c>
      <c r="C26" s="3" t="s">
        <v>10</v>
      </c>
      <c r="D26" s="3" t="s">
        <v>16</v>
      </c>
      <c r="E26" s="6" t="s">
        <v>86</v>
      </c>
      <c r="F26" s="3" t="s">
        <v>13</v>
      </c>
      <c r="G26" s="3">
        <v>0.0</v>
      </c>
      <c r="H26" s="5" t="str">
        <f>IFERROR(__xludf.DUMMYFUNCTION("GOOGLETRANSLATE(A26, ""en"",""ar"")"),"bitnah.")</f>
        <v>bitnah.</v>
      </c>
    </row>
    <row r="27" ht="13.5" customHeight="1">
      <c r="A27" s="6" t="s">
        <v>87</v>
      </c>
      <c r="B27" s="6" t="s">
        <v>88</v>
      </c>
      <c r="C27" s="3" t="s">
        <v>10</v>
      </c>
      <c r="D27" s="3" t="s">
        <v>16</v>
      </c>
      <c r="E27" s="6" t="s">
        <v>89</v>
      </c>
      <c r="F27" s="3" t="s">
        <v>13</v>
      </c>
      <c r="G27" s="3">
        <v>0.0</v>
      </c>
      <c r="H27" s="5" t="str">
        <f>IFERROR(__xludf.DUMMYFUNCTION("GOOGLETRANSLATE(A27, ""en"",""ar"")"),"Blaydah.")</f>
        <v>Blaydah.</v>
      </c>
    </row>
    <row r="28" ht="13.5" customHeight="1">
      <c r="A28" s="6" t="s">
        <v>90</v>
      </c>
      <c r="B28" s="6" t="s">
        <v>91</v>
      </c>
      <c r="C28" s="3" t="s">
        <v>10</v>
      </c>
      <c r="D28" s="3" t="s">
        <v>16</v>
      </c>
      <c r="E28" s="6" t="s">
        <v>92</v>
      </c>
      <c r="F28" s="3" t="s">
        <v>13</v>
      </c>
      <c r="G28" s="3">
        <v>0.0</v>
      </c>
      <c r="H28" s="5" t="str">
        <f>IFERROR(__xludf.DUMMYFUNCTION("GOOGLETRANSLATE(A28, ""en"",""ar"")"),"dab`ah.")</f>
        <v>dab`ah.</v>
      </c>
    </row>
    <row r="29" ht="13.5" customHeight="1">
      <c r="A29" s="6" t="s">
        <v>93</v>
      </c>
      <c r="B29" s="6" t="s">
        <v>94</v>
      </c>
      <c r="C29" s="3" t="s">
        <v>10</v>
      </c>
      <c r="D29" s="3" t="s">
        <v>16</v>
      </c>
      <c r="E29" s="6" t="s">
        <v>95</v>
      </c>
      <c r="F29" s="3" t="s">
        <v>13</v>
      </c>
      <c r="G29" s="3">
        <v>0.0</v>
      </c>
      <c r="H29" s="5" t="str">
        <f>IFERROR(__xludf.DUMMYFUNCTION("GOOGLETRANSLATE(A29, ""en"",""ar"")"),"دادنا")</f>
        <v>دادنا</v>
      </c>
    </row>
    <row r="30" ht="13.5" customHeight="1">
      <c r="A30" s="6" t="s">
        <v>96</v>
      </c>
      <c r="B30" s="6" t="s">
        <v>97</v>
      </c>
      <c r="C30" s="3" t="s">
        <v>10</v>
      </c>
      <c r="D30" s="3" t="s">
        <v>16</v>
      </c>
      <c r="E30" s="6" t="s">
        <v>98</v>
      </c>
      <c r="F30" s="3" t="s">
        <v>13</v>
      </c>
      <c r="G30" s="3">
        <v>0.0</v>
      </c>
      <c r="H30" s="5" t="str">
        <f>IFERROR(__xludf.DUMMYFUNCTION("GOOGLETRANSLATE(A30, ""en"",""ar"")"),"دافته")</f>
        <v>دافته</v>
      </c>
    </row>
    <row r="31" ht="13.5" customHeight="1">
      <c r="A31" s="6" t="s">
        <v>99</v>
      </c>
      <c r="B31" s="6" t="s">
        <v>100</v>
      </c>
      <c r="C31" s="3" t="s">
        <v>10</v>
      </c>
      <c r="D31" s="3" t="s">
        <v>16</v>
      </c>
      <c r="E31" s="6" t="s">
        <v>101</v>
      </c>
      <c r="F31" s="3" t="s">
        <v>13</v>
      </c>
      <c r="G31" s="3">
        <v>0.0</v>
      </c>
      <c r="H31" s="5" t="str">
        <f>IFERROR(__xludf.DUMMYFUNCTION("GOOGLETRANSLATE(A31, ""en"",""ar"")"),"داهير")</f>
        <v>داهير</v>
      </c>
    </row>
    <row r="32" ht="13.5" customHeight="1">
      <c r="A32" s="6" t="s">
        <v>102</v>
      </c>
      <c r="B32" s="6" t="s">
        <v>103</v>
      </c>
      <c r="C32" s="3" t="s">
        <v>10</v>
      </c>
      <c r="D32" s="3" t="s">
        <v>16</v>
      </c>
      <c r="E32" s="6" t="s">
        <v>104</v>
      </c>
      <c r="F32" s="3" t="s">
        <v>13</v>
      </c>
      <c r="G32" s="3">
        <v>0.0</v>
      </c>
      <c r="H32" s="5" t="str">
        <f>IFERROR(__xludf.DUMMYFUNCTION("GOOGLETRANSLATE(A32, ""en"",""ar"")"),"ديبا")</f>
        <v>ديبا</v>
      </c>
    </row>
    <row r="33" ht="13.5" customHeight="1">
      <c r="A33" s="6" t="s">
        <v>105</v>
      </c>
      <c r="B33" s="6" t="s">
        <v>106</v>
      </c>
      <c r="C33" s="3" t="s">
        <v>10</v>
      </c>
      <c r="D33" s="3" t="s">
        <v>16</v>
      </c>
      <c r="E33" s="6" t="s">
        <v>107</v>
      </c>
      <c r="F33" s="3" t="s">
        <v>13</v>
      </c>
      <c r="G33" s="3">
        <v>0.0</v>
      </c>
      <c r="H33" s="5" t="str">
        <f>IFERROR(__xludf.DUMMYFUNCTION("GOOGLETRANSLATE(A33, ""en"",""ar"")"),"دبا")</f>
        <v>دبا</v>
      </c>
    </row>
    <row r="34" ht="13.5" customHeight="1">
      <c r="A34" s="6" t="s">
        <v>108</v>
      </c>
      <c r="B34" s="6" t="s">
        <v>109</v>
      </c>
      <c r="C34" s="3" t="s">
        <v>10</v>
      </c>
      <c r="D34" s="3" t="s">
        <v>16</v>
      </c>
      <c r="E34" s="6" t="s">
        <v>110</v>
      </c>
      <c r="F34" s="3" t="s">
        <v>13</v>
      </c>
      <c r="G34" s="3">
        <v>0.0</v>
      </c>
      <c r="H34" s="5" t="str">
        <f>IFERROR(__xludf.DUMMYFUNCTION("GOOGLETRANSLATE(A34, ""en"",""ar"")"),"دوب")</f>
        <v>دوب</v>
      </c>
    </row>
    <row r="35" ht="13.5" customHeight="1">
      <c r="A35" s="6" t="s">
        <v>111</v>
      </c>
      <c r="B35" s="6" t="s">
        <v>112</v>
      </c>
      <c r="C35" s="3" t="s">
        <v>10</v>
      </c>
      <c r="D35" s="3" t="s">
        <v>16</v>
      </c>
      <c r="E35" s="6" t="s">
        <v>113</v>
      </c>
      <c r="F35" s="3" t="s">
        <v>13</v>
      </c>
      <c r="G35" s="3">
        <v>0.0</v>
      </c>
      <c r="H35" s="5" t="str">
        <f>IFERROR(__xludf.DUMMYFUNCTION("GOOGLETRANSLATE(A35, ""en"",""ar"")"),"فلاخ")</f>
        <v>فلاخ</v>
      </c>
    </row>
    <row r="36" ht="13.5" customHeight="1">
      <c r="A36" s="6" t="s">
        <v>114</v>
      </c>
      <c r="B36" s="6" t="s">
        <v>115</v>
      </c>
      <c r="C36" s="3" t="s">
        <v>10</v>
      </c>
      <c r="D36" s="3" t="s">
        <v>16</v>
      </c>
      <c r="E36" s="6" t="s">
        <v>116</v>
      </c>
      <c r="F36" s="3" t="s">
        <v>13</v>
      </c>
      <c r="G36" s="3">
        <v>0.0</v>
      </c>
      <c r="H36" s="5" t="str">
        <f>IFERROR(__xludf.DUMMYFUNCTION("GOOGLETRANSLATE(A36, ""en"",""ar"")"),"فقي")</f>
        <v>فقي</v>
      </c>
    </row>
    <row r="37" ht="13.5" customHeight="1">
      <c r="A37" s="6" t="s">
        <v>117</v>
      </c>
      <c r="B37" s="6" t="s">
        <v>118</v>
      </c>
      <c r="C37" s="3" t="s">
        <v>10</v>
      </c>
      <c r="D37" s="3" t="s">
        <v>16</v>
      </c>
      <c r="E37" s="6" t="s">
        <v>119</v>
      </c>
      <c r="F37" s="3" t="s">
        <v>13</v>
      </c>
      <c r="G37" s="3">
        <v>0.0</v>
      </c>
      <c r="H37" s="5" t="str">
        <f>IFERROR(__xludf.DUMMYFUNCTION("GOOGLETRANSLATE(A37, ""en"",""ar"")"),"فرقة")</f>
        <v>فرقة</v>
      </c>
    </row>
    <row r="38" ht="13.5" customHeight="1">
      <c r="A38" s="6" t="s">
        <v>120</v>
      </c>
      <c r="B38" s="6" t="s">
        <v>121</v>
      </c>
      <c r="C38" s="3" t="s">
        <v>10</v>
      </c>
      <c r="D38" s="3" t="s">
        <v>16</v>
      </c>
      <c r="E38" s="6" t="s">
        <v>122</v>
      </c>
      <c r="F38" s="3" t="s">
        <v>13</v>
      </c>
      <c r="G38" s="3">
        <v>0.0</v>
      </c>
      <c r="H38" s="5" t="str">
        <f>IFERROR(__xludf.DUMMYFUNCTION("GOOGLETRANSLATE(A38, ""en"",""ar"")"),"سوق الجمعة")</f>
        <v>سوق الجمعة</v>
      </c>
    </row>
    <row r="39" ht="13.5" customHeight="1">
      <c r="A39" s="6" t="s">
        <v>123</v>
      </c>
      <c r="B39" s="6" t="s">
        <v>124</v>
      </c>
      <c r="C39" s="3" t="s">
        <v>10</v>
      </c>
      <c r="D39" s="3" t="s">
        <v>16</v>
      </c>
      <c r="E39" s="6" t="s">
        <v>125</v>
      </c>
      <c r="F39" s="3" t="s">
        <v>13</v>
      </c>
      <c r="G39" s="3">
        <v>0.0</v>
      </c>
      <c r="H39" s="5" t="str">
        <f>IFERROR(__xludf.DUMMYFUNCTION("GOOGLETRANSLATE(A39, ""en"",""ar"")"),"الفجيرة")</f>
        <v>الفجيرة</v>
      </c>
    </row>
    <row r="40" ht="13.5" customHeight="1">
      <c r="A40" s="6" t="s">
        <v>126</v>
      </c>
      <c r="B40" s="6" t="s">
        <v>127</v>
      </c>
      <c r="C40" s="3" t="s">
        <v>10</v>
      </c>
      <c r="D40" s="3" t="s">
        <v>16</v>
      </c>
      <c r="E40" s="6" t="s">
        <v>128</v>
      </c>
      <c r="F40" s="3" t="s">
        <v>13</v>
      </c>
      <c r="G40" s="3">
        <v>0.0</v>
      </c>
      <c r="H40" s="5" t="str">
        <f>IFERROR(__xludf.DUMMYFUNCTION("GOOGLETRANSLATE(A40, ""en"",""ar"")"),"غمره")</f>
        <v>غمره</v>
      </c>
    </row>
    <row r="41" ht="13.5" customHeight="1">
      <c r="A41" s="6" t="s">
        <v>129</v>
      </c>
      <c r="B41" s="6" t="s">
        <v>130</v>
      </c>
      <c r="C41" s="3" t="s">
        <v>10</v>
      </c>
      <c r="D41" s="3" t="s">
        <v>16</v>
      </c>
      <c r="E41" s="6" t="s">
        <v>131</v>
      </c>
      <c r="F41" s="3" t="s">
        <v>13</v>
      </c>
      <c r="G41" s="3">
        <v>0.0</v>
      </c>
      <c r="H41" s="5" t="str">
        <f>IFERROR(__xludf.DUMMYFUNCTION("GOOGLETRANSLATE(A41, ""en"",""ar"")"),"غياض")</f>
        <v>غياض</v>
      </c>
    </row>
    <row r="42" ht="13.5" customHeight="1">
      <c r="A42" s="6" t="s">
        <v>132</v>
      </c>
      <c r="B42" s="6" t="s">
        <v>133</v>
      </c>
      <c r="C42" s="3" t="s">
        <v>10</v>
      </c>
      <c r="D42" s="3" t="s">
        <v>16</v>
      </c>
      <c r="E42" s="6" t="s">
        <v>134</v>
      </c>
      <c r="F42" s="3" t="s">
        <v>13</v>
      </c>
      <c r="G42" s="3">
        <v>0.0</v>
      </c>
      <c r="H42" s="5" t="str">
        <f>IFERROR(__xludf.DUMMYFUNCTION("GOOGLETRANSLATE(A42, ""en"",""ar"")"),"الغرفح")</f>
        <v>الغرفح</v>
      </c>
    </row>
    <row r="43" ht="13.5" customHeight="1">
      <c r="A43" s="6" t="s">
        <v>135</v>
      </c>
      <c r="B43" s="6" t="s">
        <v>136</v>
      </c>
      <c r="C43" s="3" t="s">
        <v>10</v>
      </c>
      <c r="D43" s="3" t="s">
        <v>16</v>
      </c>
      <c r="E43" s="6" t="s">
        <v>137</v>
      </c>
      <c r="F43" s="3" t="s">
        <v>13</v>
      </c>
      <c r="G43" s="3">
        <v>0.0</v>
      </c>
      <c r="H43" s="5" t="str">
        <f>IFERROR(__xludf.DUMMYFUNCTION("GOOGLETRANSLATE(A43, ""en"",""ar"")"),"جيراث")</f>
        <v>جيراث</v>
      </c>
    </row>
    <row r="44" ht="13.5" customHeight="1">
      <c r="A44" s="6" t="s">
        <v>138</v>
      </c>
      <c r="B44" s="6" t="s">
        <v>139</v>
      </c>
      <c r="C44" s="3" t="s">
        <v>10</v>
      </c>
      <c r="D44" s="3" t="s">
        <v>16</v>
      </c>
      <c r="E44" s="6" t="s">
        <v>140</v>
      </c>
      <c r="F44" s="3" t="s">
        <v>13</v>
      </c>
      <c r="G44" s="3">
        <v>0.0</v>
      </c>
      <c r="H44" s="5" t="str">
        <f>IFERROR(__xludf.DUMMYFUNCTION("GOOGLETRANSLATE(A44, ""en"",""ar"")"),"هؤل")</f>
        <v>هؤل</v>
      </c>
    </row>
    <row r="45" ht="13.5" customHeight="1">
      <c r="A45" s="6" t="s">
        <v>141</v>
      </c>
      <c r="B45" s="6" t="s">
        <v>142</v>
      </c>
      <c r="C45" s="3" t="s">
        <v>10</v>
      </c>
      <c r="D45" s="3" t="s">
        <v>16</v>
      </c>
      <c r="E45" s="6" t="s">
        <v>143</v>
      </c>
      <c r="F45" s="3" t="s">
        <v>13</v>
      </c>
      <c r="G45" s="3">
        <v>0.0</v>
      </c>
      <c r="H45" s="5" t="str">
        <f>IFERROR(__xludf.DUMMYFUNCTION("GOOGLETRANSLATE(A45, ""en"",""ar"")"),"حرات زوتوت")</f>
        <v>حرات زوتوت</v>
      </c>
    </row>
    <row r="46" ht="13.5" customHeight="1">
      <c r="A46" s="6" t="s">
        <v>144</v>
      </c>
      <c r="B46" s="6" t="s">
        <v>145</v>
      </c>
      <c r="C46" s="3" t="s">
        <v>10</v>
      </c>
      <c r="D46" s="3" t="s">
        <v>16</v>
      </c>
      <c r="E46" s="6" t="s">
        <v>146</v>
      </c>
      <c r="F46" s="3" t="s">
        <v>13</v>
      </c>
      <c r="G46" s="3">
        <v>0.0</v>
      </c>
      <c r="H46" s="5" t="str">
        <f>IFERROR(__xludf.DUMMYFUNCTION("GOOGLETRANSLATE(A46, ""en"",""ar"")"),"الحراح")</f>
        <v>الحراح</v>
      </c>
    </row>
    <row r="47" ht="13.5" customHeight="1">
      <c r="A47" s="6" t="s">
        <v>147</v>
      </c>
      <c r="B47" s="6" t="s">
        <v>148</v>
      </c>
      <c r="C47" s="3" t="s">
        <v>10</v>
      </c>
      <c r="D47" s="3" t="s">
        <v>16</v>
      </c>
      <c r="E47" s="6" t="s">
        <v>149</v>
      </c>
      <c r="F47" s="3" t="s">
        <v>13</v>
      </c>
      <c r="G47" s="3">
        <v>0.0</v>
      </c>
      <c r="H47" s="5" t="str">
        <f>IFERROR(__xludf.DUMMYFUNCTION("GOOGLETRANSLATE(A47, ""en"",""ar"")"),"حاتية")</f>
        <v>حاتية</v>
      </c>
    </row>
    <row r="48" ht="13.5" customHeight="1">
      <c r="A48" s="6" t="s">
        <v>150</v>
      </c>
      <c r="B48" s="6" t="s">
        <v>151</v>
      </c>
      <c r="C48" s="3" t="s">
        <v>10</v>
      </c>
      <c r="D48" s="3" t="s">
        <v>16</v>
      </c>
      <c r="E48" s="6" t="s">
        <v>152</v>
      </c>
      <c r="F48" s="3" t="s">
        <v>13</v>
      </c>
      <c r="G48" s="3">
        <v>0.0</v>
      </c>
      <c r="H48" s="5" t="str">
        <f>IFERROR(__xludf.DUMMYFUNCTION("GOOGLETRANSLATE(A48, ""en"",""ar"")"),"حياة هيا")</f>
        <v>حياة هيا</v>
      </c>
    </row>
    <row r="49" ht="13.5" customHeight="1">
      <c r="A49" s="6" t="s">
        <v>153</v>
      </c>
      <c r="B49" s="6" t="s">
        <v>154</v>
      </c>
      <c r="C49" s="3" t="s">
        <v>10</v>
      </c>
      <c r="D49" s="3" t="s">
        <v>16</v>
      </c>
      <c r="E49" s="6" t="s">
        <v>155</v>
      </c>
      <c r="F49" s="3" t="s">
        <v>13</v>
      </c>
      <c r="G49" s="3">
        <v>0.0</v>
      </c>
      <c r="H49" s="5" t="str">
        <f>IFERROR(__xludf.DUMMYFUNCTION("GOOGLETRANSLATE(A49, ""en"",""ar"")"),"جبل القرية")</f>
        <v>جبل القرية</v>
      </c>
    </row>
    <row r="50" ht="13.5" customHeight="1">
      <c r="A50" s="6" t="s">
        <v>156</v>
      </c>
      <c r="B50" s="6" t="s">
        <v>157</v>
      </c>
      <c r="C50" s="3" t="s">
        <v>10</v>
      </c>
      <c r="D50" s="3" t="s">
        <v>16</v>
      </c>
      <c r="E50" s="6" t="s">
        <v>158</v>
      </c>
      <c r="F50" s="3" t="s">
        <v>13</v>
      </c>
      <c r="G50" s="3">
        <v>0.0</v>
      </c>
      <c r="H50" s="5" t="str">
        <f>IFERROR(__xludf.DUMMYFUNCTION("GOOGLETRANSLATE(A50, ""en"",""ar"")"),"جريف")</f>
        <v>جريف</v>
      </c>
    </row>
    <row r="51" ht="13.5" customHeight="1">
      <c r="A51" s="6" t="s">
        <v>159</v>
      </c>
      <c r="B51" s="6" t="s">
        <v>160</v>
      </c>
      <c r="C51" s="3" t="s">
        <v>10</v>
      </c>
      <c r="D51" s="3" t="s">
        <v>16</v>
      </c>
      <c r="E51" s="6" t="s">
        <v>161</v>
      </c>
      <c r="F51" s="3" t="s">
        <v>13</v>
      </c>
      <c r="G51" s="3">
        <v>0.0</v>
      </c>
      <c r="H51" s="5" t="str">
        <f>IFERROR(__xludf.DUMMYFUNCTION("GOOGLETRANSLATE(A51, ""en"",""ar"")"),"خور خلببة")</f>
        <v>خور خلببة</v>
      </c>
    </row>
    <row r="52" ht="13.5" customHeight="1">
      <c r="A52" s="6" t="s">
        <v>162</v>
      </c>
      <c r="B52" s="6" t="s">
        <v>163</v>
      </c>
      <c r="C52" s="3" t="s">
        <v>10</v>
      </c>
      <c r="D52" s="3" t="s">
        <v>16</v>
      </c>
      <c r="E52" s="6" t="s">
        <v>164</v>
      </c>
      <c r="F52" s="3" t="s">
        <v>13</v>
      </c>
      <c r="G52" s="3">
        <v>0.0</v>
      </c>
      <c r="H52" s="5" t="str">
        <f>IFERROR(__xludf.DUMMYFUNCTION("GOOGLETRANSLATE(A52, ""en"",""ar"")"),"خليبية")</f>
        <v>خليبية</v>
      </c>
    </row>
    <row r="53" ht="13.5" customHeight="1">
      <c r="A53" s="6" t="s">
        <v>165</v>
      </c>
      <c r="B53" s="6" t="s">
        <v>166</v>
      </c>
      <c r="C53" s="3" t="s">
        <v>10</v>
      </c>
      <c r="D53" s="3" t="s">
        <v>16</v>
      </c>
      <c r="E53" s="6" t="s">
        <v>167</v>
      </c>
      <c r="F53" s="3" t="s">
        <v>13</v>
      </c>
      <c r="G53" s="3">
        <v>0.0</v>
      </c>
      <c r="H53" s="5" t="str">
        <f>IFERROR(__xludf.DUMMYFUNCTION("GOOGLETRANSLATE(A53, ""en"",""ar"")"),"عزيز")</f>
        <v>عزيز</v>
      </c>
    </row>
    <row r="54" ht="13.5" customHeight="1">
      <c r="A54" s="6" t="s">
        <v>168</v>
      </c>
      <c r="B54" s="6" t="s">
        <v>169</v>
      </c>
      <c r="C54" s="3" t="s">
        <v>10</v>
      </c>
      <c r="D54" s="3" t="s">
        <v>16</v>
      </c>
      <c r="E54" s="6" t="s">
        <v>170</v>
      </c>
      <c r="F54" s="3" t="s">
        <v>13</v>
      </c>
      <c r="G54" s="3">
        <v>0.0</v>
      </c>
      <c r="H54" s="5" t="str">
        <f>IFERROR(__xludf.DUMMYFUNCTION("GOOGLETRANSLATE(A54, ""en"",""ar"")"),"مسافي")</f>
        <v>مسافي</v>
      </c>
    </row>
    <row r="55" ht="13.5" customHeight="1">
      <c r="A55" s="6" t="s">
        <v>171</v>
      </c>
      <c r="B55" s="6" t="s">
        <v>172</v>
      </c>
      <c r="C55" s="3" t="s">
        <v>10</v>
      </c>
      <c r="D55" s="3" t="s">
        <v>16</v>
      </c>
      <c r="E55" s="6" t="s">
        <v>173</v>
      </c>
      <c r="F55" s="3" t="s">
        <v>13</v>
      </c>
      <c r="G55" s="3">
        <v>0.0</v>
      </c>
      <c r="H55" s="5" t="str">
        <f>IFERROR(__xludf.DUMMYFUNCTION("GOOGLETRANSLATE(A55, ""en"",""ar"")"),"سوق مسافي والفواكه والخضروات")</f>
        <v>سوق مسافي والفواكه والخضروات</v>
      </c>
    </row>
    <row r="56" ht="13.5" customHeight="1">
      <c r="A56" s="6" t="s">
        <v>174</v>
      </c>
      <c r="B56" s="6" t="s">
        <v>175</v>
      </c>
      <c r="C56" s="3" t="s">
        <v>10</v>
      </c>
      <c r="D56" s="3" t="s">
        <v>16</v>
      </c>
      <c r="E56" s="6" t="s">
        <v>176</v>
      </c>
      <c r="F56" s="3" t="s">
        <v>13</v>
      </c>
      <c r="G56" s="3">
        <v>0.0</v>
      </c>
      <c r="H56" s="5" t="str">
        <f>IFERROR(__xludf.DUMMYFUNCTION("GOOGLETRANSLATE(A56, ""en"",""ar"")"),"مودريد")</f>
        <v>مودريد</v>
      </c>
    </row>
    <row r="57" ht="13.5" customHeight="1">
      <c r="A57" s="6" t="s">
        <v>177</v>
      </c>
      <c r="B57" s="6" t="s">
        <v>178</v>
      </c>
      <c r="C57" s="3" t="s">
        <v>10</v>
      </c>
      <c r="D57" s="3" t="s">
        <v>16</v>
      </c>
      <c r="E57" s="6" t="s">
        <v>179</v>
      </c>
      <c r="F57" s="3" t="s">
        <v>13</v>
      </c>
      <c r="G57" s="3">
        <v>0.0</v>
      </c>
      <c r="H57" s="5" t="str">
        <f>IFERROR(__xludf.DUMMYFUNCTION("GOOGLETRANSLATE(A57, ""en"",""ar"")"),"maydaq.")</f>
        <v>maydaq.</v>
      </c>
    </row>
    <row r="58" ht="13.5" customHeight="1">
      <c r="A58" s="6" t="s">
        <v>180</v>
      </c>
      <c r="B58" s="6" t="s">
        <v>181</v>
      </c>
      <c r="C58" s="3" t="s">
        <v>10</v>
      </c>
      <c r="D58" s="3" t="s">
        <v>16</v>
      </c>
      <c r="E58" s="6" t="s">
        <v>182</v>
      </c>
      <c r="F58" s="3" t="s">
        <v>13</v>
      </c>
      <c r="G58" s="3">
        <v>0.0</v>
      </c>
      <c r="H58" s="5" t="str">
        <f>IFERROR(__xludf.DUMMYFUNCTION("GOOGLETRANSLATE(A58, ""en"",""ar"")"),"مربة، الفجيرة")</f>
        <v>مربة، الفجيرة</v>
      </c>
    </row>
    <row r="59" ht="13.5" customHeight="1">
      <c r="A59" s="6" t="s">
        <v>183</v>
      </c>
      <c r="B59" s="6" t="s">
        <v>184</v>
      </c>
      <c r="C59" s="3" t="s">
        <v>10</v>
      </c>
      <c r="D59" s="3" t="s">
        <v>16</v>
      </c>
      <c r="E59" s="6" t="s">
        <v>185</v>
      </c>
      <c r="F59" s="3" t="s">
        <v>13</v>
      </c>
      <c r="G59" s="3">
        <v>0.0</v>
      </c>
      <c r="H59" s="5" t="str">
        <f>IFERROR(__xludf.DUMMYFUNCTION("GOOGLETRANSLATE(A59, ""en"",""ar"")"),"minazif.")</f>
        <v>minazif.</v>
      </c>
    </row>
    <row r="60" ht="13.5" customHeight="1">
      <c r="A60" s="6" t="s">
        <v>186</v>
      </c>
      <c r="B60" s="6" t="s">
        <v>187</v>
      </c>
      <c r="C60" s="3" t="s">
        <v>10</v>
      </c>
      <c r="D60" s="3" t="s">
        <v>16</v>
      </c>
      <c r="E60" s="6" t="s">
        <v>188</v>
      </c>
      <c r="F60" s="3" t="s">
        <v>13</v>
      </c>
      <c r="G60" s="3">
        <v>0.0</v>
      </c>
      <c r="H60" s="5" t="str">
        <f>IFERROR(__xludf.DUMMYFUNCTION("GOOGLETRANSLATE(A60, ""en"",""ar"")"),"mu'taridah.")</f>
        <v>mu'taridah.</v>
      </c>
    </row>
    <row r="61" ht="13.5" customHeight="1">
      <c r="A61" s="6" t="s">
        <v>189</v>
      </c>
      <c r="B61" s="6" t="s">
        <v>190</v>
      </c>
      <c r="C61" s="3" t="s">
        <v>10</v>
      </c>
      <c r="D61" s="3" t="s">
        <v>16</v>
      </c>
      <c r="E61" s="6" t="s">
        <v>191</v>
      </c>
      <c r="F61" s="3" t="s">
        <v>13</v>
      </c>
      <c r="G61" s="3">
        <v>0.0</v>
      </c>
      <c r="H61" s="5" t="str">
        <f>IFERROR(__xludf.DUMMYFUNCTION("GOOGLETRANSLATE(A61, ""en"",""ar"")"),"مختاقه")</f>
        <v>مختاقه</v>
      </c>
    </row>
    <row r="62" ht="13.5" customHeight="1">
      <c r="A62" s="6" t="s">
        <v>192</v>
      </c>
      <c r="B62" s="6" t="s">
        <v>193</v>
      </c>
      <c r="C62" s="3" t="s">
        <v>10</v>
      </c>
      <c r="D62" s="3" t="s">
        <v>16</v>
      </c>
      <c r="E62" s="6" t="s">
        <v>194</v>
      </c>
      <c r="F62" s="3" t="s">
        <v>13</v>
      </c>
      <c r="G62" s="3">
        <v>0.0</v>
      </c>
      <c r="H62" s="5" t="str">
        <f>IFERROR(__xludf.DUMMYFUNCTION("GOOGLETRANSLATE(A62, ""en"",""ar"")"),"Murbad.")</f>
        <v>Murbad.</v>
      </c>
    </row>
    <row r="63" ht="13.5" customHeight="1">
      <c r="A63" s="6" t="s">
        <v>195</v>
      </c>
      <c r="B63" s="6" t="s">
        <v>196</v>
      </c>
      <c r="C63" s="3" t="s">
        <v>10</v>
      </c>
      <c r="D63" s="3" t="s">
        <v>16</v>
      </c>
      <c r="E63" s="6" t="s">
        <v>197</v>
      </c>
      <c r="F63" s="3" t="s">
        <v>13</v>
      </c>
      <c r="G63" s="3">
        <v>0.0</v>
      </c>
      <c r="H63" s="5" t="str">
        <f>IFERROR(__xludf.DUMMYFUNCTION("GOOGLETRANSLATE(A63, ""en"",""ar"")"),"Murbah.")</f>
        <v>Murbah.</v>
      </c>
    </row>
    <row r="64" ht="13.5" customHeight="1">
      <c r="A64" s="6" t="s">
        <v>198</v>
      </c>
      <c r="B64" s="6" t="s">
        <v>199</v>
      </c>
      <c r="C64" s="3" t="s">
        <v>10</v>
      </c>
      <c r="D64" s="3" t="s">
        <v>16</v>
      </c>
      <c r="E64" s="6" t="s">
        <v>200</v>
      </c>
      <c r="F64" s="3" t="s">
        <v>13</v>
      </c>
      <c r="G64" s="3">
        <v>0.0</v>
      </c>
      <c r="H64" s="5" t="str">
        <f>IFERROR(__xludf.DUMMYFUNCTION("GOOGLETRANSLATE(A64, ""en"",""ar"")"),"مورا")</f>
        <v>مورا</v>
      </c>
    </row>
    <row r="65" ht="13.5" customHeight="1">
      <c r="A65" s="6" t="s">
        <v>201</v>
      </c>
      <c r="B65" s="6" t="s">
        <v>202</v>
      </c>
      <c r="C65" s="3" t="s">
        <v>10</v>
      </c>
      <c r="D65" s="3" t="s">
        <v>16</v>
      </c>
      <c r="E65" s="6" t="s">
        <v>203</v>
      </c>
      <c r="F65" s="3" t="s">
        <v>13</v>
      </c>
      <c r="G65" s="3">
        <v>0.0</v>
      </c>
      <c r="H65" s="5" t="str">
        <f>IFERROR(__xludf.DUMMYFUNCTION("GOOGLETRANSLATE(A65, ""en"",""ar"")"),"nuhayy")</f>
        <v>nuhayy</v>
      </c>
    </row>
    <row r="66" ht="13.5" customHeight="1">
      <c r="A66" s="6" t="s">
        <v>204</v>
      </c>
      <c r="B66" s="6" t="s">
        <v>205</v>
      </c>
      <c r="C66" s="3" t="s">
        <v>10</v>
      </c>
      <c r="D66" s="3" t="s">
        <v>16</v>
      </c>
      <c r="E66" s="6" t="s">
        <v>206</v>
      </c>
      <c r="F66" s="3" t="s">
        <v>13</v>
      </c>
      <c r="G66" s="3">
        <v>0.0</v>
      </c>
      <c r="H66" s="5" t="str">
        <f>IFERROR(__xludf.DUMMYFUNCTION("GOOGLETRANSLATE(A66, ""en"",""ar"")"),"Osfai.")</f>
        <v>Osfai.</v>
      </c>
    </row>
    <row r="67" ht="13.5" customHeight="1">
      <c r="A67" s="6" t="s">
        <v>207</v>
      </c>
      <c r="B67" s="6" t="s">
        <v>208</v>
      </c>
      <c r="C67" s="3" t="s">
        <v>10</v>
      </c>
      <c r="D67" s="3" t="s">
        <v>16</v>
      </c>
      <c r="E67" s="6" t="s">
        <v>209</v>
      </c>
      <c r="F67" s="3" t="s">
        <v>13</v>
      </c>
      <c r="G67" s="3">
        <v>0.0</v>
      </c>
      <c r="H67" s="5" t="str">
        <f>IFERROR(__xludf.DUMMYFUNCTION("GOOGLETRANSLATE(A67, ""en"",""ar"")"),"Qidfa.")</f>
        <v>Qidfa.</v>
      </c>
    </row>
    <row r="68" ht="13.5" customHeight="1">
      <c r="A68" s="6" t="s">
        <v>210</v>
      </c>
      <c r="B68" s="6" t="s">
        <v>211</v>
      </c>
      <c r="C68" s="3" t="s">
        <v>10</v>
      </c>
      <c r="D68" s="3" t="s">
        <v>16</v>
      </c>
      <c r="E68" s="6" t="s">
        <v>212</v>
      </c>
      <c r="F68" s="3" t="s">
        <v>13</v>
      </c>
      <c r="G68" s="3">
        <v>0.0</v>
      </c>
      <c r="H68" s="5" t="str">
        <f>IFERROR(__xludf.DUMMYFUNCTION("GOOGLETRANSLATE(A68, ""en"",""ar"")"),"رأس دبا")</f>
        <v>رأس دبا</v>
      </c>
    </row>
    <row r="69" ht="13.5" customHeight="1">
      <c r="A69" s="6" t="s">
        <v>213</v>
      </c>
      <c r="B69" s="6" t="s">
        <v>214</v>
      </c>
      <c r="C69" s="3" t="s">
        <v>10</v>
      </c>
      <c r="D69" s="3" t="s">
        <v>16</v>
      </c>
      <c r="E69" s="6" t="s">
        <v>215</v>
      </c>
      <c r="F69" s="3" t="s">
        <v>13</v>
      </c>
      <c r="G69" s="3">
        <v>0.0</v>
      </c>
      <c r="H69" s="5" t="str">
        <f>IFERROR(__xludf.DUMMYFUNCTION("GOOGLETRANSLATE(A69, ""en"",""ar"")"),"الرياضية")</f>
        <v>الرياضية</v>
      </c>
    </row>
    <row r="70" ht="13.5" customHeight="1">
      <c r="A70" s="6" t="s">
        <v>216</v>
      </c>
      <c r="B70" s="6" t="s">
        <v>217</v>
      </c>
      <c r="C70" s="3" t="s">
        <v>10</v>
      </c>
      <c r="D70" s="3" t="s">
        <v>16</v>
      </c>
      <c r="E70" s="6" t="s">
        <v>218</v>
      </c>
      <c r="F70" s="3" t="s">
        <v>13</v>
      </c>
      <c r="G70" s="3">
        <v>0.0</v>
      </c>
      <c r="H70" s="5" t="str">
        <f>IFERROR(__xludf.DUMMYFUNCTION("GOOGLETRANSLATE(A70, ""en"",""ar"")"),"الرغائد")</f>
        <v>الرغائد</v>
      </c>
    </row>
    <row r="71" ht="13.5" customHeight="1">
      <c r="A71" s="6" t="s">
        <v>219</v>
      </c>
      <c r="B71" s="6" t="s">
        <v>220</v>
      </c>
      <c r="C71" s="3" t="s">
        <v>10</v>
      </c>
      <c r="D71" s="3" t="s">
        <v>16</v>
      </c>
      <c r="E71" s="6" t="s">
        <v>221</v>
      </c>
      <c r="F71" s="3" t="s">
        <v>13</v>
      </c>
      <c r="G71" s="3">
        <v>0.0</v>
      </c>
      <c r="H71" s="5" t="str">
        <f>IFERROR(__xludf.DUMMYFUNCTION("GOOGLETRANSLATE(A71, ""en"",""ar"")"),"الحاكم الدواء")</f>
        <v>الحاكم الدواء</v>
      </c>
    </row>
    <row r="72" ht="13.5" customHeight="1">
      <c r="A72" s="6" t="s">
        <v>222</v>
      </c>
      <c r="B72" s="6" t="s">
        <v>223</v>
      </c>
      <c r="C72" s="3" t="s">
        <v>10</v>
      </c>
      <c r="D72" s="3" t="s">
        <v>16</v>
      </c>
      <c r="E72" s="6" t="s">
        <v>224</v>
      </c>
      <c r="F72" s="3" t="s">
        <v>13</v>
      </c>
      <c r="G72" s="3">
        <v>0.0</v>
      </c>
      <c r="H72" s="5" t="str">
        <f>IFERROR(__xludf.DUMMYFUNCTION("GOOGLETRANSLATE(A72, ""en"",""ar"")"),"صفاد")</f>
        <v>صفاد</v>
      </c>
    </row>
    <row r="73" ht="13.5" customHeight="1">
      <c r="A73" s="6" t="s">
        <v>225</v>
      </c>
      <c r="B73" s="6" t="s">
        <v>226</v>
      </c>
      <c r="C73" s="3" t="s">
        <v>10</v>
      </c>
      <c r="D73" s="3" t="s">
        <v>16</v>
      </c>
      <c r="E73" s="6" t="s">
        <v>227</v>
      </c>
      <c r="F73" s="3" t="s">
        <v>13</v>
      </c>
      <c r="G73" s="3">
        <v>0.0</v>
      </c>
      <c r="H73" s="5" t="str">
        <f>IFERROR(__xludf.DUMMYFUNCTION("GOOGLETRANSLATE(A73, ""en"",""ar"")"),"سق")</f>
        <v>سق</v>
      </c>
    </row>
    <row r="74" ht="13.5" customHeight="1">
      <c r="A74" s="6" t="s">
        <v>228</v>
      </c>
      <c r="B74" s="6" t="s">
        <v>229</v>
      </c>
      <c r="C74" s="3" t="s">
        <v>10</v>
      </c>
      <c r="D74" s="3" t="s">
        <v>16</v>
      </c>
      <c r="E74" s="6" t="s">
        <v>230</v>
      </c>
      <c r="F74" s="3" t="s">
        <v>13</v>
      </c>
      <c r="G74" s="3">
        <v>0.0</v>
      </c>
      <c r="H74" s="5" t="str">
        <f>IFERROR(__xludf.DUMMYFUNCTION("GOOGLETRANSLATE(A74, ""en"",""ar"")"),"صقر")</f>
        <v>صقر</v>
      </c>
    </row>
    <row r="75" ht="13.5" customHeight="1">
      <c r="A75" s="6" t="s">
        <v>231</v>
      </c>
      <c r="B75" s="6" t="s">
        <v>232</v>
      </c>
      <c r="C75" s="3" t="s">
        <v>10</v>
      </c>
      <c r="D75" s="3" t="s">
        <v>16</v>
      </c>
      <c r="E75" s="6" t="s">
        <v>233</v>
      </c>
      <c r="F75" s="3" t="s">
        <v>13</v>
      </c>
      <c r="G75" s="3">
        <v>0.0</v>
      </c>
      <c r="H75" s="5" t="str">
        <f>IFERROR(__xludf.DUMMYFUNCTION("GOOGLETRANSLATE(A75, ""en"",""ar"")"),"شرم")</f>
        <v>شرم</v>
      </c>
    </row>
    <row r="76" ht="13.5" customHeight="1">
      <c r="A76" s="6" t="s">
        <v>234</v>
      </c>
      <c r="B76" s="6" t="s">
        <v>235</v>
      </c>
      <c r="C76" s="3" t="s">
        <v>10</v>
      </c>
      <c r="D76" s="3" t="s">
        <v>16</v>
      </c>
      <c r="E76" s="6" t="s">
        <v>236</v>
      </c>
      <c r="F76" s="3" t="s">
        <v>13</v>
      </c>
      <c r="G76" s="3">
        <v>0.0</v>
      </c>
      <c r="H76" s="5" t="str">
        <f>IFERROR(__xludf.DUMMYFUNCTION("GOOGLETRANSLATE(A76, ""en"",""ar"")"),"الشاوية")</f>
        <v>الشاوية</v>
      </c>
    </row>
    <row r="77" ht="13.5" customHeight="1">
      <c r="A77" s="6" t="s">
        <v>237</v>
      </c>
      <c r="B77" s="6" t="s">
        <v>238</v>
      </c>
      <c r="C77" s="3" t="s">
        <v>10</v>
      </c>
      <c r="D77" s="3" t="s">
        <v>16</v>
      </c>
      <c r="E77" s="6" t="s">
        <v>239</v>
      </c>
      <c r="F77" s="3" t="s">
        <v>13</v>
      </c>
      <c r="G77" s="3">
        <v>0.0</v>
      </c>
      <c r="H77" s="5" t="str">
        <f>IFERROR(__xludf.DUMMYFUNCTION("GOOGLETRANSLATE(A77, ""en"",""ar"")"),"سيجي")</f>
        <v>سيجي</v>
      </c>
    </row>
    <row r="78" ht="13.5" customHeight="1">
      <c r="A78" s="6" t="s">
        <v>240</v>
      </c>
      <c r="B78" s="6" t="s">
        <v>241</v>
      </c>
      <c r="C78" s="3" t="s">
        <v>10</v>
      </c>
      <c r="D78" s="3" t="s">
        <v>16</v>
      </c>
      <c r="E78" s="6" t="s">
        <v>242</v>
      </c>
      <c r="F78" s="3" t="s">
        <v>13</v>
      </c>
      <c r="G78" s="3">
        <v>0.0</v>
      </c>
      <c r="H78" s="5" t="str">
        <f>IFERROR(__xludf.DUMMYFUNCTION("GOOGLETRANSLATE(A78, ""en"",""ar"")"),"سننيا")</f>
        <v>سننيا</v>
      </c>
    </row>
    <row r="79" ht="13.5" customHeight="1">
      <c r="A79" s="6" t="s">
        <v>243</v>
      </c>
      <c r="B79" s="6" t="s">
        <v>244</v>
      </c>
      <c r="C79" s="3" t="s">
        <v>10</v>
      </c>
      <c r="D79" s="3" t="s">
        <v>16</v>
      </c>
      <c r="E79" s="6" t="s">
        <v>245</v>
      </c>
      <c r="F79" s="3" t="s">
        <v>13</v>
      </c>
      <c r="G79" s="3">
        <v>0.0</v>
      </c>
      <c r="H79" s="5" t="str">
        <f>IFERROR(__xludf.DUMMYFUNCTION("GOOGLETRANSLATE(A79, ""en"",""ar"")"),"SRAM.")</f>
        <v>SRAM.</v>
      </c>
    </row>
    <row r="80" ht="13.5" customHeight="1">
      <c r="A80" s="6" t="s">
        <v>246</v>
      </c>
      <c r="B80" s="6" t="s">
        <v>247</v>
      </c>
      <c r="C80" s="3" t="s">
        <v>10</v>
      </c>
      <c r="D80" s="3" t="s">
        <v>16</v>
      </c>
      <c r="E80" s="6" t="s">
        <v>248</v>
      </c>
      <c r="F80" s="3" t="s">
        <v>13</v>
      </c>
      <c r="G80" s="3">
        <v>0.0</v>
      </c>
      <c r="H80" s="5" t="str">
        <f>IFERROR(__xludf.DUMMYFUNCTION("GOOGLETRANSLATE(A80, ""en"",""ar"")"),"Sumbrair.")</f>
        <v>Sumbrair.</v>
      </c>
    </row>
    <row r="81" ht="13.5" customHeight="1">
      <c r="A81" s="6" t="s">
        <v>249</v>
      </c>
      <c r="B81" s="6" t="s">
        <v>250</v>
      </c>
      <c r="C81" s="3" t="s">
        <v>10</v>
      </c>
      <c r="D81" s="3" t="s">
        <v>16</v>
      </c>
      <c r="E81" s="6" t="s">
        <v>251</v>
      </c>
      <c r="F81" s="3" t="s">
        <v>13</v>
      </c>
      <c r="G81" s="3">
        <v>0.0</v>
      </c>
      <c r="H81" s="5" t="str">
        <f>IFERROR(__xludf.DUMMYFUNCTION("GOOGLETRANSLATE(A81, ""en"",""ar"")"),"سور")</f>
        <v>سور</v>
      </c>
    </row>
    <row r="82" ht="13.5" customHeight="1">
      <c r="A82" s="6" t="s">
        <v>252</v>
      </c>
      <c r="B82" s="6" t="s">
        <v>253</v>
      </c>
      <c r="C82" s="3" t="s">
        <v>10</v>
      </c>
      <c r="D82" s="3" t="s">
        <v>16</v>
      </c>
      <c r="E82" s="6" t="s">
        <v>254</v>
      </c>
      <c r="F82" s="3" t="s">
        <v>13</v>
      </c>
      <c r="G82" s="3">
        <v>0.0</v>
      </c>
      <c r="H82" s="5" t="str">
        <f>IFERROR(__xludf.DUMMYFUNCTION("GOOGLETRANSLATE(A82, ""en"",""ar"")"),"طريف كلباء")</f>
        <v>طريف كلباء</v>
      </c>
    </row>
    <row r="83" ht="13.5" customHeight="1">
      <c r="A83" s="6" t="s">
        <v>255</v>
      </c>
      <c r="B83" s="6" t="s">
        <v>256</v>
      </c>
      <c r="C83" s="3" t="s">
        <v>10</v>
      </c>
      <c r="D83" s="3" t="s">
        <v>16</v>
      </c>
      <c r="E83" s="6" t="s">
        <v>257</v>
      </c>
      <c r="F83" s="3" t="s">
        <v>13</v>
      </c>
      <c r="G83" s="3">
        <v>0.0</v>
      </c>
      <c r="H83" s="5" t="str">
        <f>IFERROR(__xludf.DUMMYFUNCTION("GOOGLETRANSLATE(A83, ""en"",""ar"")"),"طارقات جا")</f>
        <v>طارقات جا</v>
      </c>
    </row>
    <row r="84" ht="13.5" customHeight="1">
      <c r="A84" s="6" t="s">
        <v>258</v>
      </c>
      <c r="B84" s="6" t="s">
        <v>259</v>
      </c>
      <c r="C84" s="3" t="s">
        <v>10</v>
      </c>
      <c r="D84" s="3" t="s">
        <v>16</v>
      </c>
      <c r="E84" s="6" t="s">
        <v>260</v>
      </c>
      <c r="F84" s="3" t="s">
        <v>13</v>
      </c>
      <c r="G84" s="3">
        <v>0.0</v>
      </c>
      <c r="H84" s="5" t="str">
        <f>IFERROR(__xludf.DUMMYFUNCTION("GOOGLETRANSLATE(A84, ""en"",""ar"")"),"تاوي سيجي")</f>
        <v>تاوي سيجي</v>
      </c>
    </row>
    <row r="85" ht="13.5" customHeight="1">
      <c r="A85" s="6" t="s">
        <v>261</v>
      </c>
      <c r="B85" s="6" t="s">
        <v>262</v>
      </c>
      <c r="C85" s="3" t="s">
        <v>10</v>
      </c>
      <c r="D85" s="3" t="s">
        <v>16</v>
      </c>
      <c r="E85" s="6" t="s">
        <v>263</v>
      </c>
      <c r="F85" s="3" t="s">
        <v>13</v>
      </c>
      <c r="G85" s="3">
        <v>0.0</v>
      </c>
      <c r="H85" s="5" t="str">
        <f>IFERROR(__xludf.DUMMYFUNCTION("GOOGLETRANSLATE(A85, ""en"",""ar"")"),"تايوان")</f>
        <v>تايوان</v>
      </c>
    </row>
    <row r="86" ht="13.5" customHeight="1">
      <c r="A86" s="6" t="s">
        <v>264</v>
      </c>
      <c r="B86" s="6" t="s">
        <v>265</v>
      </c>
      <c r="C86" s="3" t="s">
        <v>10</v>
      </c>
      <c r="D86" s="3" t="s">
        <v>16</v>
      </c>
      <c r="E86" s="6" t="s">
        <v>266</v>
      </c>
      <c r="F86" s="3" t="s">
        <v>13</v>
      </c>
      <c r="G86" s="3">
        <v>0.0</v>
      </c>
      <c r="H86" s="5" t="str">
        <f>IFERROR(__xludf.DUMMYFUNCTION("GOOGLETRANSLATE(A86, ""en"",""ar"")"),"طيباه")</f>
        <v>طيباه</v>
      </c>
    </row>
    <row r="87" ht="13.5" customHeight="1">
      <c r="A87" s="6" t="s">
        <v>267</v>
      </c>
      <c r="B87" s="6" t="s">
        <v>268</v>
      </c>
      <c r="C87" s="3" t="s">
        <v>10</v>
      </c>
      <c r="D87" s="3" t="s">
        <v>16</v>
      </c>
      <c r="E87" s="6" t="s">
        <v>269</v>
      </c>
      <c r="F87" s="3" t="s">
        <v>13</v>
      </c>
      <c r="G87" s="3">
        <v>0.0</v>
      </c>
      <c r="H87" s="5" t="str">
        <f>IFERROR(__xludf.DUMMYFUNCTION("GOOGLETRANSLATE(A87, ""en"",""ar"")"),"طيبة")</f>
        <v>طيبة</v>
      </c>
    </row>
    <row r="88" ht="13.5" customHeight="1">
      <c r="A88" s="6" t="s">
        <v>270</v>
      </c>
      <c r="B88" s="6" t="s">
        <v>271</v>
      </c>
      <c r="C88" s="3" t="s">
        <v>10</v>
      </c>
      <c r="D88" s="3" t="s">
        <v>16</v>
      </c>
      <c r="E88" s="6" t="s">
        <v>272</v>
      </c>
      <c r="F88" s="3" t="s">
        <v>13</v>
      </c>
      <c r="G88" s="3">
        <v>0.0</v>
      </c>
      <c r="H88" s="5" t="str">
        <f>IFERROR(__xludf.DUMMYFUNCTION("GOOGLETRANSLATE(A88, ""en"",""ar"")"),"theeb.")</f>
        <v>theeb.</v>
      </c>
    </row>
    <row r="89" ht="13.5" customHeight="1">
      <c r="A89" s="6" t="s">
        <v>273</v>
      </c>
      <c r="B89" s="6" t="s">
        <v>274</v>
      </c>
      <c r="C89" s="3" t="s">
        <v>10</v>
      </c>
      <c r="D89" s="3" t="s">
        <v>16</v>
      </c>
      <c r="E89" s="6" t="s">
        <v>275</v>
      </c>
      <c r="F89" s="3" t="s">
        <v>13</v>
      </c>
      <c r="G89" s="3">
        <v>0.0</v>
      </c>
      <c r="H89" s="5" t="str">
        <f>IFERROR(__xludf.DUMMYFUNCTION("GOOGLETRANSLATE(A89, ""en"",""ar"")"),"ثوبان")</f>
        <v>ثوبان</v>
      </c>
    </row>
    <row r="90" ht="13.5" customHeight="1">
      <c r="A90" s="6" t="s">
        <v>276</v>
      </c>
      <c r="B90" s="6" t="s">
        <v>277</v>
      </c>
      <c r="C90" s="3" t="s">
        <v>10</v>
      </c>
      <c r="D90" s="3" t="s">
        <v>16</v>
      </c>
      <c r="E90" s="6" t="s">
        <v>278</v>
      </c>
      <c r="F90" s="3" t="s">
        <v>13</v>
      </c>
      <c r="G90" s="3">
        <v>0.0</v>
      </c>
      <c r="H90" s="5" t="str">
        <f>IFERROR(__xludf.DUMMYFUNCTION("GOOGLETRANSLATE(A90, ""en"",""ar"")"),"way`bayn")</f>
        <v>way`bayn</v>
      </c>
    </row>
    <row r="91" ht="13.5" customHeight="1">
      <c r="A91" s="6" t="s">
        <v>279</v>
      </c>
      <c r="B91" s="6" t="s">
        <v>280</v>
      </c>
      <c r="C91" s="3" t="s">
        <v>10</v>
      </c>
      <c r="D91" s="3" t="s">
        <v>16</v>
      </c>
      <c r="E91" s="6" t="s">
        <v>281</v>
      </c>
      <c r="F91" s="3" t="s">
        <v>13</v>
      </c>
      <c r="G91" s="3">
        <v>0.0</v>
      </c>
      <c r="H91" s="5" t="str">
        <f>IFERROR(__xludf.DUMMYFUNCTION("GOOGLETRANSLATE(A91, ""en"",""ar"")"),"وهالة")</f>
        <v>وهالة</v>
      </c>
    </row>
    <row r="92" ht="13.5" customHeight="1">
      <c r="A92" s="6" t="s">
        <v>282</v>
      </c>
      <c r="B92" s="6" t="s">
        <v>283</v>
      </c>
      <c r="C92" s="3" t="s">
        <v>10</v>
      </c>
      <c r="D92" s="3" t="s">
        <v>16</v>
      </c>
      <c r="E92" s="6" t="s">
        <v>284</v>
      </c>
      <c r="F92" s="3" t="s">
        <v>13</v>
      </c>
      <c r="G92" s="3">
        <v>0.0</v>
      </c>
      <c r="H92" s="5" t="str">
        <f>IFERROR(__xludf.DUMMYFUNCTION("GOOGLETRANSLATE(A92, ""en"",""ar"")"),"WMM.")</f>
        <v>WMM.</v>
      </c>
    </row>
    <row r="93" ht="13.5" customHeight="1">
      <c r="A93" s="6" t="s">
        <v>285</v>
      </c>
      <c r="B93" s="6" t="s">
        <v>286</v>
      </c>
      <c r="C93" s="3" t="s">
        <v>10</v>
      </c>
      <c r="D93" s="3" t="s">
        <v>16</v>
      </c>
      <c r="E93" s="6" t="s">
        <v>287</v>
      </c>
      <c r="F93" s="3" t="s">
        <v>13</v>
      </c>
      <c r="G93" s="3">
        <v>0.0</v>
      </c>
      <c r="H93" s="5" t="str">
        <f>IFERROR(__xludf.DUMMYFUNCTION("GOOGLETRANSLATE(A93, ""en"",""ar"")"),"yalah.")</f>
        <v>yalah.</v>
      </c>
    </row>
    <row r="94" ht="13.5" customHeight="1">
      <c r="A94" s="6" t="s">
        <v>288</v>
      </c>
      <c r="B94" s="6" t="s">
        <v>289</v>
      </c>
      <c r="C94" s="3" t="s">
        <v>10</v>
      </c>
      <c r="D94" s="3" t="s">
        <v>16</v>
      </c>
      <c r="E94" s="6" t="s">
        <v>290</v>
      </c>
      <c r="F94" s="3" t="s">
        <v>13</v>
      </c>
      <c r="G94" s="3">
        <v>0.0</v>
      </c>
      <c r="H94" s="5" t="str">
        <f>IFERROR(__xludf.DUMMYFUNCTION("GOOGLETRANSLATE(A94, ""en"",""ar"")"),"زنهاه")</f>
        <v>زنهاه</v>
      </c>
    </row>
    <row r="95" ht="13.5" customHeight="1">
      <c r="A95" s="6" t="s">
        <v>291</v>
      </c>
      <c r="B95" s="6" t="s">
        <v>292</v>
      </c>
      <c r="C95" s="3" t="s">
        <v>10</v>
      </c>
      <c r="D95" s="3" t="s">
        <v>16</v>
      </c>
      <c r="E95" s="6" t="s">
        <v>293</v>
      </c>
      <c r="F95" s="3" t="s">
        <v>13</v>
      </c>
      <c r="G95" s="3">
        <v>0.0</v>
      </c>
      <c r="H95" s="5" t="str">
        <f>IFERROR(__xludf.DUMMYFUNCTION("GOOGLETRANSLATE(A95, ""en"",""ar"")"),"zikt.")</f>
        <v>zikt.</v>
      </c>
    </row>
    <row r="96" ht="13.5" customHeight="1">
      <c r="A96" s="6" t="s">
        <v>294</v>
      </c>
      <c r="B96" s="6" t="s">
        <v>295</v>
      </c>
      <c r="C96" s="3" t="s">
        <v>10</v>
      </c>
      <c r="D96" s="3" t="s">
        <v>16</v>
      </c>
      <c r="E96" s="6" t="s">
        <v>296</v>
      </c>
      <c r="F96" s="3" t="s">
        <v>13</v>
      </c>
      <c r="G96" s="3">
        <v>0.0</v>
      </c>
      <c r="H96" s="5" t="str">
        <f>IFERROR(__xludf.DUMMYFUNCTION("GOOGLETRANSLATE(A96, ""en"",""ar"")"),"هاتا، سوق الجمعة")</f>
        <v>هاتا، سوق الجمعة</v>
      </c>
    </row>
    <row r="97" ht="13.5" customHeight="1">
      <c r="A97" s="6" t="s">
        <v>297</v>
      </c>
      <c r="B97" s="6" t="s">
        <v>298</v>
      </c>
      <c r="C97" s="3" t="s">
        <v>10</v>
      </c>
      <c r="D97" s="3" t="s">
        <v>16</v>
      </c>
      <c r="E97" s="6" t="s">
        <v>299</v>
      </c>
      <c r="F97" s="3" t="s">
        <v>13</v>
      </c>
      <c r="G97" s="3">
        <v>0.0</v>
      </c>
      <c r="H97" s="5" t="str">
        <f>IFERROR(__xludf.DUMMYFUNCTION("GOOGLETRANSLATE(A97, ""en"",""ar"")"),"حتا، استاد حتا")</f>
        <v>حتا، استاد حتا</v>
      </c>
    </row>
    <row r="98" ht="13.5" customHeight="1">
      <c r="A98" s="6" t="s">
        <v>300</v>
      </c>
      <c r="B98" s="6" t="s">
        <v>301</v>
      </c>
      <c r="C98" s="3" t="s">
        <v>10</v>
      </c>
      <c r="D98" s="3" t="s">
        <v>16</v>
      </c>
      <c r="E98" s="6" t="s">
        <v>302</v>
      </c>
      <c r="F98" s="3" t="s">
        <v>13</v>
      </c>
      <c r="G98" s="3">
        <v>0.0</v>
      </c>
      <c r="H98" s="5" t="str">
        <f>IFERROR(__xludf.DUMMYFUNCTION("GOOGLETRANSLATE(A98, ""en"",""ar"")"),"هاتا، Khansaheb Camel Track")</f>
        <v>هاتا، Khansaheb Camel Track</v>
      </c>
    </row>
    <row r="99" ht="13.5" customHeight="1">
      <c r="A99" s="7" t="s">
        <v>303</v>
      </c>
      <c r="B99" s="6" t="s">
        <v>304</v>
      </c>
      <c r="C99" s="3" t="s">
        <v>10</v>
      </c>
      <c r="D99" s="3" t="s">
        <v>16</v>
      </c>
      <c r="E99" s="7" t="s">
        <v>305</v>
      </c>
      <c r="F99" s="3" t="s">
        <v>13</v>
      </c>
      <c r="G99" s="3">
        <v>0.0</v>
      </c>
      <c r="H99" s="5" t="str">
        <f>IFERROR(__xludf.DUMMYFUNCTION("GOOGLETRANSLATE(A99, ""en"",""ar"")"),"استاد أبوظبي للكريكيت")</f>
        <v>استاد أبوظبي للكريكيت</v>
      </c>
    </row>
    <row r="100" ht="13.5" customHeight="1">
      <c r="A100" s="7" t="s">
        <v>306</v>
      </c>
      <c r="B100" s="6" t="s">
        <v>307</v>
      </c>
      <c r="C100" s="3" t="s">
        <v>10</v>
      </c>
      <c r="D100" s="3" t="s">
        <v>16</v>
      </c>
      <c r="E100" s="7" t="s">
        <v>308</v>
      </c>
      <c r="F100" s="3" t="s">
        <v>13</v>
      </c>
      <c r="G100" s="3">
        <v>0.0</v>
      </c>
      <c r="H100" s="5" t="str">
        <f>IFERROR(__xludf.DUMMYFUNCTION("GOOGLETRANSLATE(A100, ""en"",""ar"")"),"نادي أبوظبي للغولف")</f>
        <v>نادي أبوظبي للغولف</v>
      </c>
    </row>
    <row r="101" ht="13.5" customHeight="1">
      <c r="A101" s="7" t="s">
        <v>309</v>
      </c>
      <c r="B101" s="6" t="s">
        <v>310</v>
      </c>
      <c r="C101" s="3" t="s">
        <v>10</v>
      </c>
      <c r="D101" s="3" t="s">
        <v>16</v>
      </c>
      <c r="E101" s="7" t="s">
        <v>311</v>
      </c>
      <c r="F101" s="3" t="s">
        <v>13</v>
      </c>
      <c r="G101" s="3">
        <v>0.0</v>
      </c>
      <c r="H101" s="5" t="str">
        <f>IFERROR(__xludf.DUMMYFUNCTION("GOOGLETRANSLATE(A101, ""en"",""ar"")"),"خليفة أ")</f>
        <v>خليفة أ</v>
      </c>
    </row>
    <row r="102" ht="13.5" customHeight="1">
      <c r="A102" s="6" t="s">
        <v>312</v>
      </c>
      <c r="B102" s="6" t="s">
        <v>313</v>
      </c>
      <c r="C102" s="3" t="s">
        <v>10</v>
      </c>
      <c r="D102" s="3" t="s">
        <v>16</v>
      </c>
      <c r="E102" s="6" t="s">
        <v>314</v>
      </c>
      <c r="F102" s="3" t="s">
        <v>13</v>
      </c>
      <c r="G102" s="3">
        <v>0.0</v>
      </c>
      <c r="H102" s="5" t="str">
        <f>IFERROR(__xludf.DUMMYFUNCTION("GOOGLETRANSLATE(A102, ""en"",""ar"")"),"اللؤلؤة")</f>
        <v>اللؤلؤة</v>
      </c>
    </row>
    <row r="103" ht="13.5" customHeight="1">
      <c r="A103" s="6" t="s">
        <v>315</v>
      </c>
      <c r="B103" s="6" t="s">
        <v>316</v>
      </c>
      <c r="C103" s="3" t="s">
        <v>10</v>
      </c>
      <c r="D103" s="3" t="s">
        <v>16</v>
      </c>
      <c r="E103" s="6" t="s">
        <v>317</v>
      </c>
      <c r="F103" s="3" t="s">
        <v>13</v>
      </c>
      <c r="G103" s="3">
        <v>0.0</v>
      </c>
      <c r="H103" s="5" t="str">
        <f>IFERROR(__xludf.DUMMYFUNCTION("GOOGLETRANSLATE(A103, ""en"",""ar"")"),"اللؤلؤة، استاد نادي الرياضة، الظفرة")</f>
        <v>اللؤلؤة، استاد نادي الرياضة، الظفرة</v>
      </c>
    </row>
    <row r="104" ht="13.5" customHeight="1">
      <c r="A104" s="6" t="s">
        <v>318</v>
      </c>
      <c r="B104" s="6" t="s">
        <v>319</v>
      </c>
      <c r="C104" s="3" t="s">
        <v>10</v>
      </c>
      <c r="D104" s="3" t="s">
        <v>16</v>
      </c>
      <c r="E104" s="6" t="s">
        <v>320</v>
      </c>
      <c r="F104" s="3" t="s">
        <v>13</v>
      </c>
      <c r="G104" s="3">
        <v>0.0</v>
      </c>
      <c r="H104" s="5" t="str">
        <f>IFERROR(__xludf.DUMMYFUNCTION("GOOGLETRANSLATE(A104, ""en"",""ar"")"),"خصر فاكان")</f>
        <v>خصر فاكان</v>
      </c>
    </row>
    <row r="105" ht="13.5" customHeight="1">
      <c r="A105" s="6" t="s">
        <v>321</v>
      </c>
      <c r="B105" s="6" t="s">
        <v>322</v>
      </c>
      <c r="C105" s="3" t="s">
        <v>10</v>
      </c>
      <c r="D105" s="3" t="s">
        <v>16</v>
      </c>
      <c r="E105" s="6" t="s">
        <v>323</v>
      </c>
      <c r="F105" s="3" t="s">
        <v>13</v>
      </c>
      <c r="G105" s="3">
        <v>0.0</v>
      </c>
      <c r="H105" s="5" t="str">
        <f>IFERROR(__xludf.DUMMYFUNCTION("GOOGLETRANSLATE(A105, ""en"",""ar"")"),"خصر فاكان، البريدي")</f>
        <v>خصر فاكان، البريدي</v>
      </c>
    </row>
    <row r="106" ht="13.5" customHeight="1">
      <c r="A106" s="6" t="s">
        <v>324</v>
      </c>
      <c r="B106" s="6" t="s">
        <v>325</v>
      </c>
      <c r="C106" s="3" t="s">
        <v>10</v>
      </c>
      <c r="D106" s="3" t="s">
        <v>16</v>
      </c>
      <c r="E106" s="6" t="s">
        <v>326</v>
      </c>
      <c r="F106" s="3" t="s">
        <v>13</v>
      </c>
      <c r="G106" s="3">
        <v>0.0</v>
      </c>
      <c r="H106" s="5" t="str">
        <f>IFERROR(__xludf.DUMMYFUNCTION("GOOGLETRANSLATE(A106, ""en"",""ar"")"),"خصر فاكان، الخليفة")</f>
        <v>خصر فاكان، الخليفة</v>
      </c>
    </row>
    <row r="107" ht="13.5" customHeight="1">
      <c r="A107" s="6" t="s">
        <v>327</v>
      </c>
      <c r="B107" s="6" t="s">
        <v>328</v>
      </c>
      <c r="C107" s="3" t="s">
        <v>10</v>
      </c>
      <c r="D107" s="3" t="s">
        <v>16</v>
      </c>
      <c r="E107" s="6" t="s">
        <v>329</v>
      </c>
      <c r="F107" s="3" t="s">
        <v>13</v>
      </c>
      <c r="G107" s="3">
        <v>0.0</v>
      </c>
      <c r="H107" s="5" t="str">
        <f>IFERROR(__xludf.DUMMYFUNCTION("GOOGLETRANSLATE(A107, ""en"",""ar"")"),"خصر فاكان، الرفاعة")</f>
        <v>خصر فاكان، الرفاعة</v>
      </c>
    </row>
    <row r="108" ht="13.5" customHeight="1">
      <c r="A108" s="6" t="s">
        <v>330</v>
      </c>
      <c r="B108" s="6" t="s">
        <v>331</v>
      </c>
      <c r="C108" s="3" t="s">
        <v>10</v>
      </c>
      <c r="D108" s="3" t="s">
        <v>16</v>
      </c>
      <c r="E108" s="6" t="s">
        <v>332</v>
      </c>
      <c r="F108" s="3" t="s">
        <v>13</v>
      </c>
      <c r="G108" s="3">
        <v>0.0</v>
      </c>
      <c r="H108" s="5" t="str">
        <f>IFERROR(__xludf.DUMMYFUNCTION("GOOGLETRANSLATE(A108, ""en"",""ar"")"),"خضر فاكان، الشرق")</f>
        <v>خضر فاكان، الشرق</v>
      </c>
    </row>
    <row r="109" ht="13.5" customHeight="1">
      <c r="A109" s="6" t="s">
        <v>333</v>
      </c>
      <c r="B109" s="6" t="s">
        <v>334</v>
      </c>
      <c r="C109" s="3" t="s">
        <v>10</v>
      </c>
      <c r="D109" s="3" t="s">
        <v>16</v>
      </c>
      <c r="E109" s="6" t="s">
        <v>335</v>
      </c>
      <c r="F109" s="3" t="s">
        <v>13</v>
      </c>
      <c r="G109" s="3">
        <v>0.0</v>
      </c>
      <c r="H109" s="5" t="str">
        <f>IFERROR(__xludf.DUMMYFUNCTION("GOOGLETRANSLATE(A109, ""en"",""ar"")"),"خصر فاكان، سوان")</f>
        <v>خصر فاكان، سوان</v>
      </c>
    </row>
    <row r="110" ht="13.5" customHeight="1">
      <c r="A110" s="6" t="s">
        <v>336</v>
      </c>
      <c r="B110" s="6" t="s">
        <v>337</v>
      </c>
      <c r="C110" s="3" t="s">
        <v>10</v>
      </c>
      <c r="D110" s="3" t="s">
        <v>16</v>
      </c>
      <c r="E110" s="6" t="s">
        <v>338</v>
      </c>
      <c r="F110" s="3" t="s">
        <v>13</v>
      </c>
      <c r="G110" s="3">
        <v>0.0</v>
      </c>
      <c r="H110" s="5" t="str">
        <f>IFERROR(__xludf.DUMMYFUNCTION("GOOGLETRANSLATE(A110, ""en"",""ar"")"),"خصر فاكان، اليرموك")</f>
        <v>خصر فاكان، اليرموك</v>
      </c>
    </row>
    <row r="111" ht="13.5" customHeight="1">
      <c r="A111" s="6" t="s">
        <v>339</v>
      </c>
      <c r="B111" s="6" t="s">
        <v>340</v>
      </c>
      <c r="C111" s="3" t="s">
        <v>10</v>
      </c>
      <c r="D111" s="3" t="s">
        <v>16</v>
      </c>
      <c r="E111" s="6" t="s">
        <v>341</v>
      </c>
      <c r="F111" s="3" t="s">
        <v>13</v>
      </c>
      <c r="G111" s="3">
        <v>0.0</v>
      </c>
      <c r="H111" s="5" t="str">
        <f>IFERROR(__xludf.DUMMYFUNCTION("GOOGLETRANSLATE(A111, ""en"",""ar"")"),"خصر فاكان، حصن حتا")</f>
        <v>خصر فاكان، حصن حتا</v>
      </c>
    </row>
    <row r="112" ht="13.5" customHeight="1">
      <c r="A112" s="6" t="s">
        <v>342</v>
      </c>
      <c r="B112" s="6" t="s">
        <v>343</v>
      </c>
      <c r="C112" s="3" t="s">
        <v>10</v>
      </c>
      <c r="D112" s="3" t="s">
        <v>16</v>
      </c>
      <c r="E112" s="6" t="s">
        <v>344</v>
      </c>
      <c r="F112" s="3" t="s">
        <v>13</v>
      </c>
      <c r="G112" s="3">
        <v>0.0</v>
      </c>
      <c r="H112" s="5" t="str">
        <f>IFERROR(__xludf.DUMMYFUNCTION("GOOGLETRANSLATE(A112, ""en"",""ar"")"),"خصر فاكان، حوايا")</f>
        <v>خصر فاكان، حوايا</v>
      </c>
    </row>
    <row r="113" ht="13.5" customHeight="1">
      <c r="A113" s="6" t="s">
        <v>345</v>
      </c>
      <c r="B113" s="6" t="s">
        <v>346</v>
      </c>
      <c r="C113" s="3" t="s">
        <v>10</v>
      </c>
      <c r="D113" s="3" t="s">
        <v>16</v>
      </c>
      <c r="E113" s="6" t="s">
        <v>347</v>
      </c>
      <c r="F113" s="3" t="s">
        <v>13</v>
      </c>
      <c r="G113" s="3">
        <v>0.0</v>
      </c>
      <c r="H113" s="5" t="str">
        <f>IFERROR(__xludf.DUMMYFUNCTION("GOOGLETRANSLATE(A113, ""en"",""ar"")"),"خور فاكان، هوين")</f>
        <v>خور فاكان، هوين</v>
      </c>
    </row>
    <row r="114" ht="13.5" customHeight="1">
      <c r="A114" s="6" t="s">
        <v>348</v>
      </c>
      <c r="B114" s="6" t="s">
        <v>349</v>
      </c>
      <c r="C114" s="3" t="s">
        <v>10</v>
      </c>
      <c r="D114" s="3" t="s">
        <v>16</v>
      </c>
      <c r="E114" s="6" t="s">
        <v>350</v>
      </c>
      <c r="F114" s="3" t="s">
        <v>13</v>
      </c>
      <c r="G114" s="3">
        <v>0.0</v>
      </c>
      <c r="H114" s="5" t="str">
        <f>IFERROR(__xludf.DUMMYFUNCTION("GOOGLETRANSLATE(A114, ""en"",""ar"")"),"خصر فاكان، الخضروات والسوق الفواكه")</f>
        <v>خصر فاكان، الخضروات والسوق الفواكه</v>
      </c>
    </row>
    <row r="115" ht="13.5" customHeight="1">
      <c r="A115" s="6" t="s">
        <v>351</v>
      </c>
      <c r="B115" s="6" t="s">
        <v>352</v>
      </c>
      <c r="C115" s="3" t="s">
        <v>10</v>
      </c>
      <c r="D115" s="3" t="s">
        <v>16</v>
      </c>
      <c r="E115" s="6" t="s">
        <v>353</v>
      </c>
      <c r="F115" s="3" t="s">
        <v>13</v>
      </c>
      <c r="G115" s="3">
        <v>0.0</v>
      </c>
      <c r="H115" s="5" t="str">
        <f>IFERROR(__xludf.DUMMYFUNCTION("GOOGLETRANSLATE(A115, ""en"",""ar"")"),"زبارة")</f>
        <v>زبارة</v>
      </c>
    </row>
    <row r="116" ht="13.5" customHeight="1">
      <c r="A116" s="6" t="s">
        <v>354</v>
      </c>
      <c r="B116" s="6" t="s">
        <v>355</v>
      </c>
      <c r="C116" s="3" t="s">
        <v>10</v>
      </c>
      <c r="D116" s="3" t="s">
        <v>16</v>
      </c>
      <c r="E116" s="6" t="s">
        <v>356</v>
      </c>
      <c r="F116" s="3" t="s">
        <v>13</v>
      </c>
      <c r="G116" s="3">
        <v>0.0</v>
      </c>
      <c r="H116" s="5" t="str">
        <f>IFERROR(__xludf.DUMMYFUNCTION("GOOGLETRANSLATE(A116, ""en"",""ar"")"),"المنامة")</f>
        <v>المنامة</v>
      </c>
    </row>
    <row r="117" ht="13.5" customHeight="1">
      <c r="A117" s="6" t="s">
        <v>357</v>
      </c>
      <c r="B117" s="6" t="s">
        <v>358</v>
      </c>
      <c r="C117" s="3" t="s">
        <v>10</v>
      </c>
      <c r="D117" s="3" t="s">
        <v>16</v>
      </c>
      <c r="E117" s="6" t="s">
        <v>359</v>
      </c>
      <c r="F117" s="3" t="s">
        <v>13</v>
      </c>
      <c r="G117" s="3">
        <v>0.0</v>
      </c>
      <c r="H117" s="5" t="str">
        <f>IFERROR(__xludf.DUMMYFUNCTION("GOOGLETRANSLATE(A117, ""en"",""ar"")"),"المنامة، أسواق سوق هايب")</f>
        <v>المنامة، أسواق سوق هايب</v>
      </c>
    </row>
    <row r="118" ht="13.5" customHeight="1">
      <c r="A118" s="6" t="s">
        <v>360</v>
      </c>
      <c r="B118" s="6" t="s">
        <v>361</v>
      </c>
      <c r="C118" s="3" t="s">
        <v>10</v>
      </c>
      <c r="D118" s="3" t="s">
        <v>16</v>
      </c>
      <c r="E118" s="6" t="s">
        <v>362</v>
      </c>
      <c r="F118" s="3" t="s">
        <v>13</v>
      </c>
      <c r="G118" s="3">
        <v>0.0</v>
      </c>
      <c r="H118" s="5" t="str">
        <f>IFERROR(__xludf.DUMMYFUNCTION("GOOGLETRANSLATE(A118, ""en"",""ar"")"),"المرمى")</f>
        <v>المرمى</v>
      </c>
    </row>
    <row r="119" ht="13.5" customHeight="1">
      <c r="A119" s="6" t="s">
        <v>363</v>
      </c>
      <c r="B119" s="6" t="s">
        <v>364</v>
      </c>
      <c r="C119" s="3" t="s">
        <v>10</v>
      </c>
      <c r="D119" s="3" t="s">
        <v>16</v>
      </c>
      <c r="E119" s="6" t="s">
        <v>365</v>
      </c>
      <c r="F119" s="3" t="s">
        <v>13</v>
      </c>
      <c r="G119" s="3">
        <v>0.0</v>
      </c>
      <c r="H119" s="5" t="str">
        <f>IFERROR(__xludf.DUMMYFUNCTION("GOOGLETRANSLATE(A119, ""en"",""ar"")"),"ماسفوت")</f>
        <v>ماسفوت</v>
      </c>
    </row>
    <row r="120" ht="13.5" customHeight="1">
      <c r="A120" s="6" t="s">
        <v>366</v>
      </c>
      <c r="B120" s="6" t="s">
        <v>367</v>
      </c>
      <c r="C120" s="3" t="s">
        <v>10</v>
      </c>
      <c r="D120" s="3" t="s">
        <v>16</v>
      </c>
      <c r="E120" s="6" t="s">
        <v>368</v>
      </c>
      <c r="F120" s="3" t="s">
        <v>13</v>
      </c>
      <c r="G120" s="3">
        <v>0.0</v>
      </c>
      <c r="H120" s="5" t="str">
        <f>IFERROR(__xludf.DUMMYFUNCTION("GOOGLETRANSLATE(A120, ""en"",""ar"")"),"مراهة")</f>
        <v>مراهة</v>
      </c>
    </row>
    <row r="121" ht="13.5" customHeight="1">
      <c r="A121" s="7" t="s">
        <v>369</v>
      </c>
      <c r="B121" s="6" t="s">
        <v>370</v>
      </c>
      <c r="C121" s="3" t="s">
        <v>10</v>
      </c>
      <c r="D121" s="3" t="s">
        <v>16</v>
      </c>
      <c r="E121" s="7" t="s">
        <v>371</v>
      </c>
      <c r="F121" s="3" t="s">
        <v>13</v>
      </c>
      <c r="G121" s="3">
        <v>0.0</v>
      </c>
      <c r="H121" s="5" t="str">
        <f>IFERROR(__xludf.DUMMYFUNCTION("GOOGLETRANSLATE(A121, ""en"",""ar"")"),"ميزاد مول")</f>
        <v>ميزاد مول</v>
      </c>
    </row>
    <row r="122" ht="13.5" customHeight="1">
      <c r="A122" s="7" t="s">
        <v>372</v>
      </c>
      <c r="B122" s="6" t="s">
        <v>373</v>
      </c>
      <c r="C122" s="3" t="s">
        <v>10</v>
      </c>
      <c r="D122" s="3" t="s">
        <v>16</v>
      </c>
      <c r="E122" s="7" t="s">
        <v>374</v>
      </c>
      <c r="F122" s="3" t="s">
        <v>13</v>
      </c>
      <c r="G122" s="3">
        <v>0.0</v>
      </c>
      <c r="H122" s="5" t="str">
        <f>IFERROR(__xludf.DUMMYFUNCTION("GOOGLETRANSLATE(A122, ""en"",""ar"")"),"مدينة محمد بن زايد")</f>
        <v>مدينة محمد بن زايد</v>
      </c>
    </row>
    <row r="123" ht="13.5" customHeight="1">
      <c r="A123" s="6" t="s">
        <v>375</v>
      </c>
      <c r="B123" s="6" t="s">
        <v>376</v>
      </c>
      <c r="C123" s="3" t="s">
        <v>10</v>
      </c>
      <c r="D123" s="3" t="s">
        <v>16</v>
      </c>
      <c r="E123" s="6" t="s">
        <v>377</v>
      </c>
      <c r="F123" s="3" t="s">
        <v>13</v>
      </c>
      <c r="G123" s="3">
        <v>0.0</v>
      </c>
      <c r="H123" s="5" t="str">
        <f>IFERROR(__xludf.DUMMYFUNCTION("GOOGLETRANSLATE(A123, ""en"",""ar"")"),"رأس الراس الخيمة")</f>
        <v>رأس الراس الخيمة</v>
      </c>
    </row>
    <row r="124" ht="13.5" customHeight="1">
      <c r="A124" s="6" t="s">
        <v>378</v>
      </c>
      <c r="B124" s="6" t="s">
        <v>379</v>
      </c>
      <c r="C124" s="3" t="s">
        <v>10</v>
      </c>
      <c r="D124" s="3" t="s">
        <v>16</v>
      </c>
      <c r="E124" s="6" t="s">
        <v>380</v>
      </c>
      <c r="F124" s="3" t="s">
        <v>13</v>
      </c>
      <c r="G124" s="3">
        <v>0.0</v>
      </c>
      <c r="H124" s="5" t="str">
        <f>IFERROR(__xludf.DUMMYFUNCTION("GOOGLETRANSLATE(A124, ""en"",""ar"")"),"قديم رأس الخيمة، سوق الواحة التجارية")</f>
        <v>قديم رأس الخيمة، سوق الواحة التجارية</v>
      </c>
    </row>
    <row r="125" ht="13.5" customHeight="1">
      <c r="A125" s="6" t="s">
        <v>381</v>
      </c>
      <c r="B125" s="6" t="s">
        <v>382</v>
      </c>
      <c r="C125" s="3" t="s">
        <v>10</v>
      </c>
      <c r="D125" s="3" t="s">
        <v>16</v>
      </c>
      <c r="E125" s="6" t="s">
        <v>383</v>
      </c>
      <c r="F125" s="3" t="s">
        <v>13</v>
      </c>
      <c r="G125" s="3">
        <v>0.0</v>
      </c>
      <c r="H125" s="5" t="str">
        <f>IFERROR(__xludf.DUMMYFUNCTION("GOOGLETRANSLATE(A125, ""en"",""ar"")"),"قديم رأس الخيمة، مركز بن ضاهر")</f>
        <v>قديم رأس الخيمة، مركز بن ضاهر</v>
      </c>
    </row>
    <row r="126" ht="13.5" customHeight="1">
      <c r="A126" s="6" t="s">
        <v>384</v>
      </c>
      <c r="B126" s="6" t="s">
        <v>385</v>
      </c>
      <c r="C126" s="3" t="s">
        <v>10</v>
      </c>
      <c r="D126" s="3" t="s">
        <v>16</v>
      </c>
      <c r="E126" s="6" t="s">
        <v>386</v>
      </c>
      <c r="F126" s="3" t="s">
        <v>13</v>
      </c>
      <c r="G126" s="3">
        <v>0.0</v>
      </c>
      <c r="H126" s="5" t="str">
        <f>IFERROR(__xludf.DUMMYFUNCTION("GOOGLETRANSLATE(A126, ""en"",""ar"")"),"`أيمن")</f>
        <v>`أيمن</v>
      </c>
    </row>
    <row r="127" ht="13.5" customHeight="1">
      <c r="A127" s="6" t="s">
        <v>387</v>
      </c>
      <c r="B127" s="6" t="s">
        <v>388</v>
      </c>
      <c r="C127" s="3" t="s">
        <v>10</v>
      </c>
      <c r="D127" s="3" t="s">
        <v>16</v>
      </c>
      <c r="E127" s="6" t="s">
        <v>389</v>
      </c>
      <c r="F127" s="3" t="s">
        <v>13</v>
      </c>
      <c r="G127" s="3">
        <v>0.0</v>
      </c>
      <c r="H127" s="5" t="str">
        <f>IFERROR(__xludf.DUMMYFUNCTION("GOOGLETRANSLATE(A127, ""en"",""ar"")"),"`Uriybi.")</f>
        <v>`Uriybi.</v>
      </c>
    </row>
    <row r="128" ht="13.5" customHeight="1">
      <c r="A128" s="6" t="s">
        <v>390</v>
      </c>
      <c r="B128" s="6" t="s">
        <v>391</v>
      </c>
      <c r="C128" s="3" t="s">
        <v>10</v>
      </c>
      <c r="D128" s="3" t="s">
        <v>16</v>
      </c>
      <c r="E128" s="6" t="s">
        <v>392</v>
      </c>
      <c r="F128" s="3" t="s">
        <v>13</v>
      </c>
      <c r="G128" s="3">
        <v>0.0</v>
      </c>
      <c r="H128" s="5" t="str">
        <f>IFERROR(__xludf.DUMMYFUNCTION("GOOGLETRANSLATE(A128, ""en"",""ar"")"),"adh dharaniyah.")</f>
        <v>adh dharaniyah.</v>
      </c>
    </row>
    <row r="129" ht="13.5" customHeight="1">
      <c r="A129" s="6" t="s">
        <v>393</v>
      </c>
      <c r="B129" s="8" t="s">
        <v>394</v>
      </c>
      <c r="C129" s="3" t="s">
        <v>10</v>
      </c>
      <c r="D129" s="3" t="s">
        <v>16</v>
      </c>
      <c r="E129" s="6" t="s">
        <v>395</v>
      </c>
      <c r="F129" s="3" t="s">
        <v>13</v>
      </c>
      <c r="G129" s="3">
        <v>0.0</v>
      </c>
      <c r="H129" s="5" t="str">
        <f>IFERROR(__xludf.DUMMYFUNCTION("GOOGLETRANSLATE(A129, ""en"",""ar"")"),"adhan.")</f>
        <v>adhan.</v>
      </c>
    </row>
    <row r="130" ht="13.5" customHeight="1">
      <c r="A130" s="6" t="s">
        <v>396</v>
      </c>
      <c r="B130" s="8" t="s">
        <v>397</v>
      </c>
      <c r="C130" s="3" t="s">
        <v>10</v>
      </c>
      <c r="D130" s="3" t="s">
        <v>16</v>
      </c>
      <c r="E130" s="6" t="s">
        <v>398</v>
      </c>
      <c r="F130" s="3" t="s">
        <v>13</v>
      </c>
      <c r="G130" s="3">
        <v>0.0</v>
      </c>
      <c r="H130" s="5" t="str">
        <f>IFERROR(__xludf.DUMMYFUNCTION("GOOGLETRANSLATE(A130, ""en"",""ar"")"),"الفحلاين")</f>
        <v>الفحلاين</v>
      </c>
    </row>
    <row r="131" ht="13.5" customHeight="1">
      <c r="A131" s="6" t="s">
        <v>399</v>
      </c>
      <c r="B131" s="8" t="s">
        <v>400</v>
      </c>
      <c r="C131" s="3" t="s">
        <v>10</v>
      </c>
      <c r="D131" s="3" t="s">
        <v>16</v>
      </c>
      <c r="E131" s="6" t="s">
        <v>401</v>
      </c>
      <c r="F131" s="3" t="s">
        <v>13</v>
      </c>
      <c r="G131" s="3">
        <v>0.0</v>
      </c>
      <c r="H131" s="5" t="str">
        <f>IFERROR(__xludf.DUMMYFUNCTION("GOOGLETRANSLATE(A131, ""en"",""ar"")"),"الفاره")</f>
        <v>الفاره</v>
      </c>
    </row>
    <row r="132" ht="13.5" customHeight="1">
      <c r="A132" s="6" t="s">
        <v>402</v>
      </c>
      <c r="B132" s="8" t="s">
        <v>403</v>
      </c>
      <c r="C132" s="3" t="s">
        <v>10</v>
      </c>
      <c r="D132" s="3" t="s">
        <v>16</v>
      </c>
      <c r="E132" s="6" t="s">
        <v>404</v>
      </c>
      <c r="F132" s="3" t="s">
        <v>13</v>
      </c>
      <c r="G132" s="3">
        <v>0.0</v>
      </c>
      <c r="H132" s="5" t="str">
        <f>IFERROR(__xludf.DUMMYFUNCTION("GOOGLETRANSLATE(A132, ""en"",""ar"")"),"الفاي")</f>
        <v>الفاي</v>
      </c>
    </row>
    <row r="133" ht="13.5" customHeight="1">
      <c r="A133" s="6" t="s">
        <v>405</v>
      </c>
      <c r="B133" s="8" t="s">
        <v>406</v>
      </c>
      <c r="C133" s="3" t="s">
        <v>10</v>
      </c>
      <c r="D133" s="3" t="s">
        <v>16</v>
      </c>
      <c r="E133" s="6" t="s">
        <v>407</v>
      </c>
      <c r="F133" s="3" t="s">
        <v>13</v>
      </c>
      <c r="G133" s="3">
        <v>0.0</v>
      </c>
      <c r="H133" s="5" t="str">
        <f>IFERROR(__xludf.DUMMYFUNCTION("GOOGLETRANSLATE(A133, ""en"",""ar"")"),"الولية")</f>
        <v>الولية</v>
      </c>
    </row>
    <row r="134" ht="13.5" customHeight="1">
      <c r="A134" s="6" t="s">
        <v>408</v>
      </c>
      <c r="B134" s="8" t="s">
        <v>409</v>
      </c>
      <c r="C134" s="3" t="s">
        <v>10</v>
      </c>
      <c r="D134" s="3" t="s">
        <v>16</v>
      </c>
      <c r="E134" s="6" t="s">
        <v>410</v>
      </c>
      <c r="F134" s="3" t="s">
        <v>13</v>
      </c>
      <c r="G134" s="3">
        <v>0.0</v>
      </c>
      <c r="H134" s="5" t="str">
        <f>IFERROR(__xludf.DUMMYFUNCTION("GOOGLETRANSLATE(A134, ""en"",""ar"")"),"الغبية")</f>
        <v>الغبية</v>
      </c>
    </row>
    <row r="135" ht="13.5" customHeight="1">
      <c r="A135" s="6" t="s">
        <v>411</v>
      </c>
      <c r="B135" s="8" t="s">
        <v>412</v>
      </c>
      <c r="C135" s="3" t="s">
        <v>10</v>
      </c>
      <c r="D135" s="3" t="s">
        <v>16</v>
      </c>
      <c r="E135" s="6" t="s">
        <v>413</v>
      </c>
      <c r="F135" s="3" t="s">
        <v>13</v>
      </c>
      <c r="G135" s="3">
        <v>0.0</v>
      </c>
      <c r="H135" s="5" t="str">
        <f>IFERROR(__xludf.DUMMYFUNCTION("GOOGLETRANSLATE(A135, ""en"",""ar"")"),"الغربة")</f>
        <v>الغربة</v>
      </c>
    </row>
    <row r="136" ht="13.5" customHeight="1">
      <c r="A136" s="6" t="s">
        <v>414</v>
      </c>
      <c r="B136" s="8" t="s">
        <v>415</v>
      </c>
      <c r="C136" s="3" t="s">
        <v>10</v>
      </c>
      <c r="D136" s="3" t="s">
        <v>16</v>
      </c>
      <c r="E136" s="6" t="s">
        <v>416</v>
      </c>
      <c r="F136" s="3" t="s">
        <v>13</v>
      </c>
      <c r="G136" s="3">
        <v>0.0</v>
      </c>
      <c r="H136" s="5" t="str">
        <f>IFERROR(__xludf.DUMMYFUNCTION("GOOGLETRANSLATE(A136, ""en"",""ar"")"),"الغيل")</f>
        <v>الغيل</v>
      </c>
    </row>
    <row r="137" ht="13.5" customHeight="1">
      <c r="A137" s="6" t="s">
        <v>417</v>
      </c>
      <c r="B137" s="8" t="s">
        <v>418</v>
      </c>
      <c r="C137" s="3" t="s">
        <v>10</v>
      </c>
      <c r="D137" s="3" t="s">
        <v>16</v>
      </c>
      <c r="E137" s="6" t="s">
        <v>419</v>
      </c>
      <c r="F137" s="3" t="s">
        <v>13</v>
      </c>
      <c r="G137" s="3">
        <v>0.0</v>
      </c>
      <c r="H137" s="5" t="str">
        <f>IFERROR(__xludf.DUMMYFUNCTION("GOOGLETRANSLATE(A137, ""en"",""ar"")"),"الغشبان")</f>
        <v>الغشبان</v>
      </c>
    </row>
    <row r="138" ht="13.5" customHeight="1">
      <c r="A138" s="6" t="s">
        <v>420</v>
      </c>
      <c r="B138" s="8" t="s">
        <v>421</v>
      </c>
      <c r="C138" s="3" t="s">
        <v>10</v>
      </c>
      <c r="D138" s="3" t="s">
        <v>16</v>
      </c>
      <c r="E138" s="6" t="s">
        <v>422</v>
      </c>
      <c r="F138" s="3" t="s">
        <v>13</v>
      </c>
      <c r="G138" s="3">
        <v>0.0</v>
      </c>
      <c r="H138" s="5" t="str">
        <f>IFERROR(__xludf.DUMMYFUNCTION("GOOGLETRANSLATE(A138, ""en"",""ar"")"),"قرية الحمرا")</f>
        <v>قرية الحمرا</v>
      </c>
    </row>
    <row r="139" ht="13.5" customHeight="1">
      <c r="A139" s="6" t="s">
        <v>423</v>
      </c>
      <c r="B139" s="8" t="s">
        <v>424</v>
      </c>
      <c r="C139" s="3" t="s">
        <v>10</v>
      </c>
      <c r="D139" s="3" t="s">
        <v>16</v>
      </c>
      <c r="E139" s="6" t="s">
        <v>425</v>
      </c>
      <c r="F139" s="3" t="s">
        <v>13</v>
      </c>
      <c r="G139" s="3">
        <v>0.0</v>
      </c>
      <c r="H139" s="5" t="str">
        <f>IFERROR(__xludf.DUMMYFUNCTION("GOOGLETRANSLATE(A139, ""en"",""ar"")"),"الحمرانية")</f>
        <v>الحمرانية</v>
      </c>
    </row>
    <row r="140" ht="13.5" customHeight="1">
      <c r="A140" s="6" t="s">
        <v>426</v>
      </c>
      <c r="B140" s="8" t="s">
        <v>427</v>
      </c>
      <c r="C140" s="3" t="s">
        <v>10</v>
      </c>
      <c r="D140" s="3" t="s">
        <v>16</v>
      </c>
      <c r="E140" s="6" t="s">
        <v>428</v>
      </c>
      <c r="F140" s="3" t="s">
        <v>13</v>
      </c>
      <c r="G140" s="3">
        <v>0.0</v>
      </c>
      <c r="H140" s="5" t="str">
        <f>IFERROR(__xludf.DUMMYFUNCTION("GOOGLETRANSLATE(A140, ""en"",""ar"")"),"الحيدر")</f>
        <v>الحيدر</v>
      </c>
    </row>
    <row r="141" ht="13.5" customHeight="1">
      <c r="A141" s="6" t="s">
        <v>429</v>
      </c>
      <c r="B141" s="8" t="s">
        <v>430</v>
      </c>
      <c r="C141" s="3" t="s">
        <v>10</v>
      </c>
      <c r="D141" s="3" t="s">
        <v>16</v>
      </c>
      <c r="E141" s="6" t="s">
        <v>431</v>
      </c>
      <c r="F141" s="3" t="s">
        <v>13</v>
      </c>
      <c r="G141" s="3">
        <v>0.0</v>
      </c>
      <c r="H141" s="5" t="str">
        <f>IFERROR(__xludf.DUMMYFUNCTION("GOOGLETRANSLATE(A141, ""en"",""ar"")"),"الحلية")</f>
        <v>الحلية</v>
      </c>
    </row>
    <row r="142" ht="13.5" customHeight="1">
      <c r="A142" s="6" t="s">
        <v>432</v>
      </c>
      <c r="B142" s="8" t="s">
        <v>433</v>
      </c>
      <c r="C142" s="3" t="s">
        <v>10</v>
      </c>
      <c r="D142" s="3" t="s">
        <v>16</v>
      </c>
      <c r="E142" s="6" t="s">
        <v>434</v>
      </c>
      <c r="F142" s="3" t="s">
        <v>13</v>
      </c>
      <c r="G142" s="3">
        <v>0.0</v>
      </c>
      <c r="H142" s="5" t="str">
        <f>IFERROR(__xludf.DUMMYFUNCTION("GOOGLETRANSLATE(A142, ""en"",""ar"")"),"الجادح")</f>
        <v>الجادح</v>
      </c>
    </row>
    <row r="143" ht="13.5" customHeight="1">
      <c r="A143" s="6" t="s">
        <v>435</v>
      </c>
      <c r="B143" s="8" t="s">
        <v>436</v>
      </c>
      <c r="C143" s="3" t="s">
        <v>10</v>
      </c>
      <c r="D143" s="3" t="s">
        <v>16</v>
      </c>
      <c r="E143" s="6" t="s">
        <v>437</v>
      </c>
      <c r="F143" s="3" t="s">
        <v>13</v>
      </c>
      <c r="G143" s="3">
        <v>0.0</v>
      </c>
      <c r="H143" s="5" t="str">
        <f>IFERROR(__xludf.DUMMYFUNCTION("GOOGLETRANSLATE(A143, ""en"",""ar"")"),"الجزيرة الحمرا")</f>
        <v>الجزيرة الحمرا</v>
      </c>
    </row>
    <row r="144" ht="13.5" customHeight="1">
      <c r="A144" s="6" t="s">
        <v>438</v>
      </c>
      <c r="B144" s="8" t="s">
        <v>439</v>
      </c>
      <c r="C144" s="3" t="s">
        <v>10</v>
      </c>
      <c r="D144" s="3" t="s">
        <v>16</v>
      </c>
      <c r="E144" s="6" t="s">
        <v>440</v>
      </c>
      <c r="F144" s="3" t="s">
        <v>13</v>
      </c>
      <c r="G144" s="3">
        <v>0.0</v>
      </c>
      <c r="H144" s="5" t="str">
        <f>IFERROR(__xludf.DUMMYFUNCTION("GOOGLETRANSLATE(A144, ""en"",""ar"")"),"النادي الجزيرة للطيران")</f>
        <v>النادي الجزيرة للطيران</v>
      </c>
    </row>
    <row r="145" ht="13.5" customHeight="1">
      <c r="A145" s="6" t="s">
        <v>441</v>
      </c>
      <c r="B145" s="8" t="s">
        <v>442</v>
      </c>
      <c r="C145" s="3" t="s">
        <v>10</v>
      </c>
      <c r="D145" s="3" t="s">
        <v>16</v>
      </c>
      <c r="E145" s="6" t="s">
        <v>443</v>
      </c>
      <c r="F145" s="3" t="s">
        <v>13</v>
      </c>
      <c r="G145" s="3">
        <v>0.0</v>
      </c>
      <c r="H145" s="5" t="str">
        <f>IFERROR(__xludf.DUMMYFUNCTION("GOOGLETRANSLATE(A145, ""en"",""ar"")"),"الخاري")</f>
        <v>الخاري</v>
      </c>
    </row>
    <row r="146" ht="13.5" customHeight="1">
      <c r="A146" s="6" t="s">
        <v>444</v>
      </c>
      <c r="B146" s="8" t="s">
        <v>445</v>
      </c>
      <c r="C146" s="3" t="s">
        <v>10</v>
      </c>
      <c r="D146" s="3" t="s">
        <v>16</v>
      </c>
      <c r="E146" s="6" t="s">
        <v>446</v>
      </c>
      <c r="F146" s="3" t="s">
        <v>13</v>
      </c>
      <c r="G146" s="3">
        <v>0.0</v>
      </c>
      <c r="H146" s="5" t="str">
        <f>IFERROR(__xludf.DUMMYFUNCTION("GOOGLETRANSLATE(A146, ""en"",""ar"")"),"الخشفة")</f>
        <v>الخشفة</v>
      </c>
    </row>
    <row r="147" ht="13.5" customHeight="1">
      <c r="A147" s="6" t="s">
        <v>447</v>
      </c>
      <c r="B147" s="8" t="s">
        <v>448</v>
      </c>
      <c r="C147" s="3" t="s">
        <v>10</v>
      </c>
      <c r="D147" s="3" t="s">
        <v>16</v>
      </c>
      <c r="E147" s="6" t="s">
        <v>449</v>
      </c>
      <c r="F147" s="3" t="s">
        <v>13</v>
      </c>
      <c r="G147" s="3">
        <v>0.0</v>
      </c>
      <c r="H147" s="5" t="str">
        <f>IFERROR(__xludf.DUMMYFUNCTION("GOOGLETRANSLATE(A147, ""en"",""ar"")"),"المهمد")</f>
        <v>المهمد</v>
      </c>
    </row>
    <row r="148" ht="13.5" customHeight="1">
      <c r="A148" s="6" t="s">
        <v>450</v>
      </c>
      <c r="B148" s="8" t="s">
        <v>451</v>
      </c>
      <c r="C148" s="3" t="s">
        <v>10</v>
      </c>
      <c r="D148" s="3" t="s">
        <v>16</v>
      </c>
      <c r="E148" s="6" t="s">
        <v>452</v>
      </c>
      <c r="F148" s="3" t="s">
        <v>13</v>
      </c>
      <c r="G148" s="3">
        <v>0.0</v>
      </c>
      <c r="H148" s="5" t="str">
        <f>IFERROR(__xludf.DUMMYFUNCTION("GOOGLETRANSLATE(A148, ""en"",""ar"")"),"المعمورة")</f>
        <v>المعمورة</v>
      </c>
    </row>
    <row r="149" ht="13.5" customHeight="1">
      <c r="A149" s="6" t="s">
        <v>453</v>
      </c>
      <c r="B149" s="8" t="s">
        <v>454</v>
      </c>
      <c r="C149" s="3" t="s">
        <v>10</v>
      </c>
      <c r="D149" s="3" t="s">
        <v>16</v>
      </c>
      <c r="E149" s="6" t="s">
        <v>455</v>
      </c>
      <c r="F149" s="3" t="s">
        <v>13</v>
      </c>
      <c r="G149" s="3">
        <v>0.0</v>
      </c>
      <c r="H149" s="5" t="str">
        <f>IFERROR(__xludf.DUMMYFUNCTION("GOOGLETRANSLATE(A149, ""en"",""ar"")"),"جزيرة المرجان")</f>
        <v>جزيرة المرجان</v>
      </c>
    </row>
    <row r="150" ht="13.5" customHeight="1">
      <c r="A150" s="6" t="s">
        <v>456</v>
      </c>
      <c r="B150" s="8" t="s">
        <v>457</v>
      </c>
      <c r="C150" s="3" t="s">
        <v>10</v>
      </c>
      <c r="D150" s="3" t="s">
        <v>16</v>
      </c>
      <c r="E150" s="6" t="s">
        <v>458</v>
      </c>
      <c r="F150" s="3" t="s">
        <v>13</v>
      </c>
      <c r="G150" s="3">
        <v>0.0</v>
      </c>
      <c r="H150" s="5" t="str">
        <f>IFERROR(__xludf.DUMMYFUNCTION("GOOGLETRANSLATE(A150, ""en"",""ar"")"),"المصفيرة")</f>
        <v>المصفيرة</v>
      </c>
    </row>
    <row r="151" ht="13.5" customHeight="1">
      <c r="A151" s="6" t="s">
        <v>459</v>
      </c>
      <c r="B151" s="8" t="s">
        <v>460</v>
      </c>
      <c r="C151" s="3" t="s">
        <v>10</v>
      </c>
      <c r="D151" s="3" t="s">
        <v>16</v>
      </c>
      <c r="E151" s="6" t="s">
        <v>461</v>
      </c>
      <c r="F151" s="3" t="s">
        <v>13</v>
      </c>
      <c r="G151" s="3">
        <v>0.0</v>
      </c>
      <c r="H151" s="5" t="str">
        <f>IFERROR(__xludf.DUMMYFUNCTION("GOOGLETRANSLATE(A151, ""en"",""ar"")"),"المبيعة")</f>
        <v>المبيعة</v>
      </c>
    </row>
    <row r="152" ht="13.5" customHeight="1">
      <c r="A152" s="6" t="s">
        <v>462</v>
      </c>
      <c r="B152" s="8" t="s">
        <v>463</v>
      </c>
      <c r="C152" s="3" t="s">
        <v>10</v>
      </c>
      <c r="D152" s="3" t="s">
        <v>16</v>
      </c>
      <c r="E152" s="6" t="s">
        <v>464</v>
      </c>
      <c r="F152" s="3" t="s">
        <v>13</v>
      </c>
      <c r="G152" s="3">
        <v>0.0</v>
      </c>
      <c r="H152" s="5" t="str">
        <f>IFERROR(__xludf.DUMMYFUNCTION("GOOGLETRANSLATE(A152, ""en"",""ar"")"),"القير")</f>
        <v>القير</v>
      </c>
    </row>
    <row r="153" ht="13.5" customHeight="1">
      <c r="A153" s="6" t="s">
        <v>465</v>
      </c>
      <c r="B153" s="8" t="s">
        <v>466</v>
      </c>
      <c r="C153" s="3" t="s">
        <v>10</v>
      </c>
      <c r="D153" s="3" t="s">
        <v>16</v>
      </c>
      <c r="E153" s="6" t="s">
        <v>467</v>
      </c>
      <c r="F153" s="3" t="s">
        <v>13</v>
      </c>
      <c r="G153" s="3">
        <v>0.0</v>
      </c>
      <c r="H153" s="5" t="str">
        <f>IFERROR(__xludf.DUMMYFUNCTION("GOOGLETRANSLATE(A153, ""en"",""ar"")"),"الاولى")</f>
        <v>الاولى</v>
      </c>
    </row>
    <row r="154" ht="13.5" customHeight="1">
      <c r="A154" s="6" t="s">
        <v>468</v>
      </c>
      <c r="B154" s="8" t="s">
        <v>469</v>
      </c>
      <c r="C154" s="3" t="s">
        <v>10</v>
      </c>
      <c r="D154" s="3" t="s">
        <v>16</v>
      </c>
      <c r="E154" s="6" t="s">
        <v>470</v>
      </c>
      <c r="F154" s="3" t="s">
        <v>13</v>
      </c>
      <c r="G154" s="3">
        <v>0.0</v>
      </c>
      <c r="H154" s="5" t="str">
        <f>IFERROR(__xludf.DUMMYFUNCTION("GOOGLETRANSLATE(A154, ""en"",""ar"")"),"الرامز")</f>
        <v>الرامز</v>
      </c>
    </row>
    <row r="155" ht="13.5" customHeight="1">
      <c r="A155" s="6" t="s">
        <v>471</v>
      </c>
      <c r="B155" s="8" t="s">
        <v>472</v>
      </c>
      <c r="C155" s="3" t="s">
        <v>10</v>
      </c>
      <c r="D155" s="3" t="s">
        <v>16</v>
      </c>
      <c r="E155" s="6" t="s">
        <v>473</v>
      </c>
      <c r="F155" s="3" t="s">
        <v>13</v>
      </c>
      <c r="G155" s="3">
        <v>0.0</v>
      </c>
      <c r="H155" s="5" t="str">
        <f>IFERROR(__xludf.DUMMYFUNCTION("GOOGLETRANSLATE(A155, ""en"",""ar"")"),"الرفاع")</f>
        <v>الرفاع</v>
      </c>
    </row>
    <row r="156" ht="13.5" customHeight="1">
      <c r="A156" s="6" t="s">
        <v>474</v>
      </c>
      <c r="B156" s="8" t="s">
        <v>475</v>
      </c>
      <c r="C156" s="3" t="s">
        <v>10</v>
      </c>
      <c r="D156" s="3" t="s">
        <v>16</v>
      </c>
      <c r="E156" s="6" t="s">
        <v>476</v>
      </c>
      <c r="F156" s="3" t="s">
        <v>13</v>
      </c>
      <c r="G156" s="3">
        <v>0.0</v>
      </c>
      <c r="H156" s="5" t="str">
        <f>IFERROR(__xludf.DUMMYFUNCTION("GOOGLETRANSLATE(A156, ""en"",""ar"")"),"al usayli.")</f>
        <v>al usayli.</v>
      </c>
    </row>
    <row r="157" ht="13.5" customHeight="1">
      <c r="A157" s="6" t="s">
        <v>477</v>
      </c>
      <c r="B157" s="8" t="s">
        <v>478</v>
      </c>
      <c r="C157" s="3" t="s">
        <v>10</v>
      </c>
      <c r="D157" s="3" t="s">
        <v>16</v>
      </c>
      <c r="E157" s="6" t="s">
        <v>479</v>
      </c>
      <c r="F157" s="3" t="s">
        <v>13</v>
      </c>
      <c r="G157" s="3">
        <v>0.0</v>
      </c>
      <c r="H157" s="5" t="str">
        <f>IFERROR(__xludf.DUMMYFUNCTION("GOOGLETRANSLATE(A157, ""en"",""ar"")"),"نخيل")</f>
        <v>نخيل</v>
      </c>
    </row>
    <row r="158" ht="13.5" customHeight="1">
      <c r="A158" s="6" t="s">
        <v>480</v>
      </c>
      <c r="B158" s="8" t="s">
        <v>481</v>
      </c>
      <c r="C158" s="3" t="s">
        <v>10</v>
      </c>
      <c r="D158" s="3" t="s">
        <v>16</v>
      </c>
      <c r="E158" s="6" t="s">
        <v>482</v>
      </c>
      <c r="F158" s="3" t="s">
        <v>13</v>
      </c>
      <c r="G158" s="3">
        <v>0.0</v>
      </c>
      <c r="H158" s="5" t="str">
        <f>IFERROR(__xludf.DUMMYFUNCTION("GOOGLETRANSLATE(A158, ""en"",""ar"")"),"AR الكباش")</f>
        <v>AR الكباش</v>
      </c>
    </row>
    <row r="159" ht="13.5" customHeight="1">
      <c r="A159" s="6" t="s">
        <v>483</v>
      </c>
      <c r="B159" s="8" t="s">
        <v>484</v>
      </c>
      <c r="C159" s="3" t="s">
        <v>10</v>
      </c>
      <c r="D159" s="3" t="s">
        <v>16</v>
      </c>
      <c r="E159" s="6" t="s">
        <v>485</v>
      </c>
      <c r="F159" s="3" t="s">
        <v>13</v>
      </c>
      <c r="G159" s="3">
        <v>0.0</v>
      </c>
      <c r="H159" s="5" t="str">
        <f>IFERROR(__xludf.DUMMYFUNCTION("GOOGLETRANSLATE(A159, ""en"",""ar"")"),"كما sur.")</f>
        <v>كما sur.</v>
      </c>
    </row>
    <row r="160" ht="13.5" customHeight="1">
      <c r="A160" s="6" t="s">
        <v>486</v>
      </c>
      <c r="B160" s="8" t="s">
        <v>487</v>
      </c>
      <c r="C160" s="3" t="s">
        <v>10</v>
      </c>
      <c r="D160" s="3" t="s">
        <v>16</v>
      </c>
      <c r="E160" s="6" t="s">
        <v>488</v>
      </c>
      <c r="F160" s="3" t="s">
        <v>13</v>
      </c>
      <c r="G160" s="3">
        <v>0.0</v>
      </c>
      <c r="H160" s="5" t="str">
        <f>IFERROR(__xludf.DUMMYFUNCTION("GOOGLETRANSLATE(A160, ""en"",""ar"")"),"الرماد شاع")</f>
        <v>الرماد شاع</v>
      </c>
    </row>
    <row r="161" ht="13.5" customHeight="1">
      <c r="A161" s="6" t="s">
        <v>489</v>
      </c>
      <c r="B161" s="8" t="s">
        <v>490</v>
      </c>
      <c r="C161" s="3" t="s">
        <v>10</v>
      </c>
      <c r="D161" s="3" t="s">
        <v>16</v>
      </c>
      <c r="E161" s="6" t="s">
        <v>491</v>
      </c>
      <c r="F161" s="3" t="s">
        <v>13</v>
      </c>
      <c r="G161" s="3">
        <v>0.0</v>
      </c>
      <c r="H161" s="5" t="str">
        <f>IFERROR(__xludf.DUMMYFUNCTION("GOOGLETRANSLATE(A161, ""en"",""ar"")"),"أثابا")</f>
        <v>أثابا</v>
      </c>
    </row>
    <row r="162" ht="13.5" customHeight="1">
      <c r="A162" s="6" t="s">
        <v>492</v>
      </c>
      <c r="B162" s="8" t="s">
        <v>493</v>
      </c>
      <c r="C162" s="3" t="s">
        <v>10</v>
      </c>
      <c r="D162" s="3" t="s">
        <v>16</v>
      </c>
      <c r="E162" s="6" t="s">
        <v>494</v>
      </c>
      <c r="F162" s="3" t="s">
        <v>13</v>
      </c>
      <c r="G162" s="3">
        <v>0.0</v>
      </c>
      <c r="H162" s="5" t="str">
        <f>IFERROR(__xludf.DUMMYFUNCTION("GOOGLETRANSLATE(A162, ""en"",""ar"")"),"باقال")</f>
        <v>باقال</v>
      </c>
    </row>
    <row r="163" ht="13.5" customHeight="1">
      <c r="A163" s="6" t="s">
        <v>495</v>
      </c>
      <c r="B163" s="8" t="s">
        <v>496</v>
      </c>
      <c r="C163" s="3" t="s">
        <v>10</v>
      </c>
      <c r="D163" s="3" t="s">
        <v>16</v>
      </c>
      <c r="E163" s="6" t="s">
        <v>497</v>
      </c>
      <c r="F163" s="3" t="s">
        <v>13</v>
      </c>
      <c r="G163" s="3">
        <v>0.0</v>
      </c>
      <c r="H163" s="5" t="str">
        <f>IFERROR(__xludf.DUMMYFUNCTION("GOOGLETRANSLATE(A163, ""en"",""ar"")"),"بدا")</f>
        <v>بدا</v>
      </c>
    </row>
    <row r="164" ht="13.5" customHeight="1">
      <c r="A164" s="6" t="s">
        <v>498</v>
      </c>
      <c r="B164" s="8" t="s">
        <v>499</v>
      </c>
      <c r="C164" s="3" t="s">
        <v>10</v>
      </c>
      <c r="D164" s="3" t="s">
        <v>16</v>
      </c>
      <c r="E164" s="6" t="s">
        <v>500</v>
      </c>
      <c r="F164" s="3" t="s">
        <v>13</v>
      </c>
      <c r="G164" s="3">
        <v>0.0</v>
      </c>
      <c r="H164" s="5" t="str">
        <f>IFERROR(__xludf.DUMMYFUNCTION("GOOGLETRANSLATE(A164, ""en"",""ar"")"),"بدية")</f>
        <v>بدية</v>
      </c>
    </row>
    <row r="165" ht="13.5" customHeight="1">
      <c r="A165" s="6" t="s">
        <v>501</v>
      </c>
      <c r="B165" s="8" t="s">
        <v>502</v>
      </c>
      <c r="C165" s="3" t="s">
        <v>10</v>
      </c>
      <c r="D165" s="3" t="s">
        <v>16</v>
      </c>
      <c r="E165" s="6" t="s">
        <v>503</v>
      </c>
      <c r="F165" s="3" t="s">
        <v>13</v>
      </c>
      <c r="G165" s="3">
        <v>0.0</v>
      </c>
      <c r="H165" s="5" t="str">
        <f>IFERROR(__xludf.DUMMYFUNCTION("GOOGLETRANSLATE(A165, ""en"",""ar"")"),"Bulaydah.")</f>
        <v>Bulaydah.</v>
      </c>
    </row>
    <row r="166" ht="13.5" customHeight="1">
      <c r="A166" s="6" t="s">
        <v>504</v>
      </c>
      <c r="B166" s="8" t="s">
        <v>505</v>
      </c>
      <c r="C166" s="3" t="s">
        <v>10</v>
      </c>
      <c r="D166" s="3" t="s">
        <v>16</v>
      </c>
      <c r="E166" s="6" t="s">
        <v>506</v>
      </c>
      <c r="F166" s="3" t="s">
        <v>13</v>
      </c>
      <c r="G166" s="3">
        <v>0.0</v>
      </c>
      <c r="H166" s="5" t="str">
        <f>IFERROR(__xludf.DUMMYFUNCTION("GOOGLETRANSLATE(A166, ""en"",""ar"")"),"كورنيش")</f>
        <v>كورنيش</v>
      </c>
    </row>
    <row r="167" ht="13.5" customHeight="1">
      <c r="A167" s="6" t="s">
        <v>507</v>
      </c>
      <c r="B167" s="8" t="s">
        <v>508</v>
      </c>
      <c r="C167" s="3" t="s">
        <v>10</v>
      </c>
      <c r="D167" s="3" t="s">
        <v>16</v>
      </c>
      <c r="E167" s="6" t="s">
        <v>509</v>
      </c>
      <c r="F167" s="3" t="s">
        <v>13</v>
      </c>
      <c r="G167" s="3">
        <v>0.0</v>
      </c>
      <c r="H167" s="5" t="str">
        <f>IFERROR(__xludf.DUMMYFUNCTION("GOOGLETRANSLATE(A167, ""en"",""ar"")"),"جدول")</f>
        <v>جدول</v>
      </c>
    </row>
    <row r="168" ht="13.5" customHeight="1">
      <c r="A168" s="6" t="s">
        <v>510</v>
      </c>
      <c r="B168" s="8" t="s">
        <v>511</v>
      </c>
      <c r="C168" s="3" t="s">
        <v>10</v>
      </c>
      <c r="D168" s="3" t="s">
        <v>16</v>
      </c>
      <c r="E168" s="6" t="s">
        <v>512</v>
      </c>
      <c r="F168" s="3" t="s">
        <v>13</v>
      </c>
      <c r="G168" s="3">
        <v>0.0</v>
      </c>
      <c r="H168" s="5" t="str">
        <f>IFERROR(__xludf.DUMMYFUNCTION("GOOGLETRANSLATE(A168, ""en"",""ar"")"),"دافته")</f>
        <v>دافته</v>
      </c>
    </row>
    <row r="169" ht="13.5" customHeight="1">
      <c r="A169" s="6" t="s">
        <v>513</v>
      </c>
      <c r="B169" s="8" t="s">
        <v>514</v>
      </c>
      <c r="C169" s="3" t="s">
        <v>10</v>
      </c>
      <c r="D169" s="3" t="s">
        <v>16</v>
      </c>
      <c r="E169" s="6" t="s">
        <v>515</v>
      </c>
      <c r="F169" s="3" t="s">
        <v>13</v>
      </c>
      <c r="G169" s="3">
        <v>0.0</v>
      </c>
      <c r="H169" s="5" t="str">
        <f>IFERROR(__xludf.DUMMYFUNCTION("GOOGLETRANSLATE(A169, ""en"",""ar"")"),"داريا")</f>
        <v>داريا</v>
      </c>
    </row>
    <row r="170" ht="13.5" customHeight="1">
      <c r="A170" s="6" t="s">
        <v>516</v>
      </c>
      <c r="B170" s="8" t="s">
        <v>517</v>
      </c>
      <c r="C170" s="3" t="s">
        <v>10</v>
      </c>
      <c r="D170" s="3" t="s">
        <v>16</v>
      </c>
      <c r="E170" s="6" t="s">
        <v>518</v>
      </c>
      <c r="F170" s="3" t="s">
        <v>13</v>
      </c>
      <c r="G170" s="3">
        <v>0.0</v>
      </c>
      <c r="H170" s="5" t="str">
        <f>IFERROR(__xludf.DUMMYFUNCTION("GOOGLETRANSLATE(A170, ""en"",""ar"")"),"يومية")</f>
        <v>يومية</v>
      </c>
    </row>
    <row r="171" ht="13.5" customHeight="1">
      <c r="A171" s="6" t="s">
        <v>519</v>
      </c>
      <c r="B171" s="8" t="s">
        <v>520</v>
      </c>
      <c r="C171" s="3" t="s">
        <v>10</v>
      </c>
      <c r="D171" s="3" t="s">
        <v>16</v>
      </c>
      <c r="E171" s="6" t="s">
        <v>521</v>
      </c>
      <c r="F171" s="3" t="s">
        <v>13</v>
      </c>
      <c r="G171" s="3">
        <v>0.0</v>
      </c>
      <c r="H171" s="5" t="str">
        <f>IFERROR(__xludf.DUMMYFUNCTION("GOOGLETRANSLATE(A171, ""en"",""ar"")"),"Daynah.")</f>
        <v>Daynah.</v>
      </c>
    </row>
    <row r="172" ht="13.5" customHeight="1">
      <c r="A172" s="6" t="s">
        <v>522</v>
      </c>
      <c r="B172" s="8" t="s">
        <v>523</v>
      </c>
      <c r="C172" s="3" t="s">
        <v>10</v>
      </c>
      <c r="D172" s="3" t="s">
        <v>16</v>
      </c>
      <c r="E172" s="6" t="s">
        <v>524</v>
      </c>
      <c r="F172" s="3" t="s">
        <v>13</v>
      </c>
      <c r="G172" s="3">
        <v>0.0</v>
      </c>
      <c r="H172" s="5" t="str">
        <f>IFERROR(__xludf.DUMMYFUNCTION("GOOGLETRANSLATE(A172, ""en"",""ar"")"),"ضح العرب")</f>
        <v>ضح العرب</v>
      </c>
    </row>
    <row r="173" ht="13.5" customHeight="1">
      <c r="A173" s="6" t="s">
        <v>525</v>
      </c>
      <c r="B173" s="8" t="s">
        <v>526</v>
      </c>
      <c r="C173" s="3" t="s">
        <v>10</v>
      </c>
      <c r="D173" s="3" t="s">
        <v>16</v>
      </c>
      <c r="E173" s="6" t="s">
        <v>527</v>
      </c>
      <c r="F173" s="3" t="s">
        <v>13</v>
      </c>
      <c r="G173" s="3">
        <v>0.0</v>
      </c>
      <c r="H173" s="5" t="str">
        <f>IFERROR(__xludf.DUMMYFUNCTION("GOOGLETRANSLATE(A173, ""en"",""ar"")"),"طائر")</f>
        <v>طائر</v>
      </c>
    </row>
    <row r="174" ht="13.5" customHeight="1">
      <c r="A174" s="6" t="s">
        <v>528</v>
      </c>
      <c r="B174" s="8" t="s">
        <v>529</v>
      </c>
      <c r="C174" s="3" t="s">
        <v>10</v>
      </c>
      <c r="D174" s="3" t="s">
        <v>16</v>
      </c>
      <c r="E174" s="6" t="s">
        <v>530</v>
      </c>
      <c r="F174" s="3" t="s">
        <v>13</v>
      </c>
      <c r="G174" s="3">
        <v>0.0</v>
      </c>
      <c r="H174" s="5" t="str">
        <f>IFERROR(__xludf.DUMMYFUNCTION("GOOGLETRANSLATE(A174, ""en"",""ar"")"),"دهان")</f>
        <v>دهان</v>
      </c>
    </row>
    <row r="175" ht="13.5" customHeight="1">
      <c r="A175" s="6" t="s">
        <v>531</v>
      </c>
      <c r="B175" s="8" t="s">
        <v>532</v>
      </c>
      <c r="C175" s="3" t="s">
        <v>10</v>
      </c>
      <c r="D175" s="3" t="s">
        <v>16</v>
      </c>
      <c r="E175" s="6" t="s">
        <v>533</v>
      </c>
      <c r="F175" s="3" t="s">
        <v>13</v>
      </c>
      <c r="G175" s="3">
        <v>0.0</v>
      </c>
      <c r="H175" s="5" t="str">
        <f>IFERROR(__xludf.DUMMYFUNCTION("GOOGLETRANSLATE(A175, ""en"",""ar"")"),"ديمدادية")</f>
        <v>ديمدادية</v>
      </c>
    </row>
    <row r="176" ht="13.5" customHeight="1">
      <c r="A176" s="6" t="s">
        <v>534</v>
      </c>
      <c r="B176" s="8" t="s">
        <v>535</v>
      </c>
      <c r="C176" s="3" t="s">
        <v>10</v>
      </c>
      <c r="D176" s="3" t="s">
        <v>16</v>
      </c>
      <c r="E176" s="6" t="s">
        <v>536</v>
      </c>
      <c r="F176" s="3" t="s">
        <v>13</v>
      </c>
      <c r="G176" s="3">
        <v>0.0</v>
      </c>
      <c r="H176" s="5" t="str">
        <f>IFERROR(__xludf.DUMMYFUNCTION("GOOGLETRANSLATE(A176, ""en"",""ar"")"),"ديمدادية")</f>
        <v>ديمدادية</v>
      </c>
    </row>
    <row r="177" ht="13.5" customHeight="1">
      <c r="A177" s="6" t="s">
        <v>537</v>
      </c>
      <c r="B177" s="8" t="s">
        <v>538</v>
      </c>
      <c r="C177" s="3" t="s">
        <v>10</v>
      </c>
      <c r="D177" s="3" t="s">
        <v>16</v>
      </c>
      <c r="E177" s="6" t="s">
        <v>539</v>
      </c>
      <c r="F177" s="3" t="s">
        <v>13</v>
      </c>
      <c r="G177" s="3">
        <v>0.0</v>
      </c>
      <c r="H177" s="5" t="str">
        <f>IFERROR(__xludf.DUMMYFUNCTION("GOOGLETRANSLATE(A177, ""en"",""ar"")"),"دستة، مركز الواحة")</f>
        <v>دستة، مركز الواحة</v>
      </c>
    </row>
    <row r="178" ht="13.5" customHeight="1">
      <c r="A178" s="6" t="s">
        <v>540</v>
      </c>
      <c r="B178" s="8" t="s">
        <v>541</v>
      </c>
      <c r="C178" s="3" t="s">
        <v>10</v>
      </c>
      <c r="D178" s="3" t="s">
        <v>16</v>
      </c>
      <c r="E178" s="6" t="s">
        <v>542</v>
      </c>
      <c r="F178" s="3" t="s">
        <v>13</v>
      </c>
      <c r="G178" s="3">
        <v>0.0</v>
      </c>
      <c r="H178" s="5" t="str">
        <f>IFERROR(__xludf.DUMMYFUNCTION("GOOGLETRANSLATE(A178, ""en"",""ar"")"),"exmajor حظيرة")</f>
        <v>exmajor حظيرة</v>
      </c>
    </row>
    <row r="179" ht="13.5" customHeight="1">
      <c r="A179" s="6" t="s">
        <v>543</v>
      </c>
      <c r="B179" s="8" t="s">
        <v>544</v>
      </c>
      <c r="C179" s="3" t="s">
        <v>10</v>
      </c>
      <c r="D179" s="3" t="s">
        <v>16</v>
      </c>
      <c r="E179" s="6" t="s">
        <v>545</v>
      </c>
      <c r="F179" s="3" t="s">
        <v>13</v>
      </c>
      <c r="G179" s="3">
        <v>0.0</v>
      </c>
      <c r="H179" s="5" t="str">
        <f>IFERROR(__xludf.DUMMYFUNCTION("GOOGLETRANSLATE(A179, ""en"",""ar"")"),"فريش")</f>
        <v>فريش</v>
      </c>
    </row>
    <row r="180" ht="13.5" customHeight="1">
      <c r="A180" s="6" t="s">
        <v>546</v>
      </c>
      <c r="B180" s="8" t="s">
        <v>547</v>
      </c>
      <c r="C180" s="3" t="s">
        <v>10</v>
      </c>
      <c r="D180" s="3" t="s">
        <v>16</v>
      </c>
      <c r="E180" s="6" t="s">
        <v>548</v>
      </c>
      <c r="F180" s="3" t="s">
        <v>13</v>
      </c>
      <c r="G180" s="3">
        <v>0.0</v>
      </c>
      <c r="H180" s="5" t="str">
        <f>IFERROR(__xludf.DUMMYFUNCTION("GOOGLETRANSLATE(A180, ""en"",""ar"")"),"Fa'y.")</f>
        <v>Fa'y.</v>
      </c>
    </row>
    <row r="181" ht="13.5" customHeight="1">
      <c r="A181" s="6" t="s">
        <v>549</v>
      </c>
      <c r="B181" s="8" t="s">
        <v>550</v>
      </c>
      <c r="C181" s="3" t="s">
        <v>10</v>
      </c>
      <c r="D181" s="3" t="s">
        <v>16</v>
      </c>
      <c r="E181" s="6" t="s">
        <v>551</v>
      </c>
      <c r="F181" s="3" t="s">
        <v>13</v>
      </c>
      <c r="G181" s="3">
        <v>0.0</v>
      </c>
      <c r="H181" s="5" t="str">
        <f>IFERROR(__xludf.DUMMYFUNCTION("GOOGLETRANSLATE(A181, ""en"",""ar"")"),"فياض")</f>
        <v>فياض</v>
      </c>
    </row>
    <row r="182" ht="13.5" customHeight="1">
      <c r="A182" s="6" t="s">
        <v>552</v>
      </c>
      <c r="B182" s="8" t="s">
        <v>553</v>
      </c>
      <c r="C182" s="3" t="s">
        <v>10</v>
      </c>
      <c r="D182" s="3" t="s">
        <v>16</v>
      </c>
      <c r="E182" s="6" t="s">
        <v>554</v>
      </c>
      <c r="F182" s="3" t="s">
        <v>13</v>
      </c>
      <c r="G182" s="3">
        <v>0.0</v>
      </c>
      <c r="H182" s="5" t="str">
        <f>IFERROR(__xludf.DUMMYFUNCTION("GOOGLETRANSLATE(A182, ""en"",""ar"")"),"المدينة المالية (مركز دبي المالي العالمي)")</f>
        <v>المدينة المالية (مركز دبي المالي العالمي)</v>
      </c>
    </row>
    <row r="183" ht="13.5" customHeight="1">
      <c r="A183" s="6" t="s">
        <v>555</v>
      </c>
      <c r="B183" s="8" t="s">
        <v>556</v>
      </c>
      <c r="C183" s="3" t="s">
        <v>10</v>
      </c>
      <c r="D183" s="3" t="s">
        <v>16</v>
      </c>
      <c r="E183" s="6" t="s">
        <v>557</v>
      </c>
      <c r="F183" s="3" t="s">
        <v>13</v>
      </c>
      <c r="G183" s="3">
        <v>0.0</v>
      </c>
      <c r="H183" s="5" t="str">
        <f>IFERROR(__xludf.DUMMYFUNCTION("GOOGLETRANSLATE(A183, ""en"",""ar"")"),"فورفار")</f>
        <v>فورفار</v>
      </c>
    </row>
    <row r="184" ht="13.5" customHeight="1">
      <c r="A184" s="6" t="s">
        <v>558</v>
      </c>
      <c r="B184" s="8" t="s">
        <v>559</v>
      </c>
      <c r="C184" s="3" t="s">
        <v>10</v>
      </c>
      <c r="D184" s="3" t="s">
        <v>16</v>
      </c>
      <c r="E184" s="6" t="s">
        <v>560</v>
      </c>
      <c r="F184" s="3" t="s">
        <v>13</v>
      </c>
      <c r="G184" s="3">
        <v>0.0</v>
      </c>
      <c r="H184" s="5" t="str">
        <f>IFERROR(__xludf.DUMMYFUNCTION("GOOGLETRANSLATE(A184, ""en"",""ar"")"),"غادف")</f>
        <v>غادف</v>
      </c>
    </row>
    <row r="185" ht="13.5" customHeight="1">
      <c r="A185" s="6" t="s">
        <v>561</v>
      </c>
      <c r="B185" s="8" t="s">
        <v>562</v>
      </c>
      <c r="C185" s="3" t="s">
        <v>10</v>
      </c>
      <c r="D185" s="3" t="s">
        <v>16</v>
      </c>
      <c r="E185" s="6" t="s">
        <v>563</v>
      </c>
      <c r="F185" s="3" t="s">
        <v>13</v>
      </c>
      <c r="G185" s="3">
        <v>0.0</v>
      </c>
      <c r="H185" s="5" t="str">
        <f>IFERROR(__xludf.DUMMYFUNCTION("GOOGLETRANSLATE(A185, ""en"",""ar"")"),"غغمة")</f>
        <v>غغمة</v>
      </c>
    </row>
    <row r="186" ht="13.5" customHeight="1">
      <c r="A186" s="6" t="s">
        <v>564</v>
      </c>
      <c r="B186" s="8" t="s">
        <v>565</v>
      </c>
      <c r="C186" s="3" t="s">
        <v>10</v>
      </c>
      <c r="D186" s="3" t="s">
        <v>16</v>
      </c>
      <c r="E186" s="6" t="s">
        <v>566</v>
      </c>
      <c r="F186" s="3" t="s">
        <v>13</v>
      </c>
      <c r="G186" s="3">
        <v>0.0</v>
      </c>
      <c r="H186" s="5" t="str">
        <f>IFERROR(__xludf.DUMMYFUNCTION("GOOGLETRANSLATE(A186, ""en"",""ar"")"),"الغليلة")</f>
        <v>الغليلة</v>
      </c>
    </row>
    <row r="187" ht="13.5" customHeight="1">
      <c r="A187" s="6" t="s">
        <v>567</v>
      </c>
      <c r="B187" s="8" t="s">
        <v>568</v>
      </c>
      <c r="C187" s="3" t="s">
        <v>10</v>
      </c>
      <c r="D187" s="3" t="s">
        <v>16</v>
      </c>
      <c r="E187" s="6" t="s">
        <v>569</v>
      </c>
      <c r="F187" s="3" t="s">
        <v>13</v>
      </c>
      <c r="G187" s="3">
        <v>0.0</v>
      </c>
      <c r="H187" s="5" t="str">
        <f>IFERROR(__xludf.DUMMYFUNCTION("GOOGLETRANSLATE(A187, ""en"",""ar"")"),"غياض")</f>
        <v>غياض</v>
      </c>
    </row>
    <row r="188" ht="13.5" customHeight="1">
      <c r="A188" s="6" t="s">
        <v>570</v>
      </c>
      <c r="B188" s="8" t="s">
        <v>571</v>
      </c>
      <c r="C188" s="3" t="s">
        <v>10</v>
      </c>
      <c r="D188" s="3" t="s">
        <v>16</v>
      </c>
      <c r="E188" s="6" t="s">
        <v>572</v>
      </c>
      <c r="F188" s="3" t="s">
        <v>13</v>
      </c>
      <c r="G188" s="3">
        <v>0.0</v>
      </c>
      <c r="H188" s="5" t="str">
        <f>IFERROR(__xludf.DUMMYFUNCTION("GOOGLETRANSLATE(A188, ""en"",""ar"")"),"غبر")</f>
        <v>غبر</v>
      </c>
    </row>
    <row r="189" ht="13.5" customHeight="1">
      <c r="A189" s="6" t="s">
        <v>573</v>
      </c>
      <c r="B189" s="8" t="s">
        <v>574</v>
      </c>
      <c r="C189" s="3" t="s">
        <v>10</v>
      </c>
      <c r="D189" s="3" t="s">
        <v>16</v>
      </c>
      <c r="E189" s="6" t="s">
        <v>575</v>
      </c>
      <c r="F189" s="3" t="s">
        <v>13</v>
      </c>
      <c r="G189" s="3">
        <v>0.0</v>
      </c>
      <c r="H189" s="5" t="str">
        <f>IFERROR(__xludf.DUMMYFUNCTION("GOOGLETRANSLATE(A189, ""en"",""ar"")"),"غبورة خورا")</f>
        <v>غبورة خورا</v>
      </c>
    </row>
    <row r="190" ht="13.5" customHeight="1">
      <c r="A190" s="6" t="s">
        <v>576</v>
      </c>
      <c r="B190" s="8" t="s">
        <v>577</v>
      </c>
      <c r="C190" s="3" t="s">
        <v>10</v>
      </c>
      <c r="D190" s="3" t="s">
        <v>16</v>
      </c>
      <c r="E190" s="6" t="s">
        <v>578</v>
      </c>
      <c r="F190" s="3" t="s">
        <v>13</v>
      </c>
      <c r="G190" s="3">
        <v>0.0</v>
      </c>
      <c r="H190" s="5" t="str">
        <f>IFERROR(__xludf.DUMMYFUNCTION("GOOGLETRANSLATE(A190, ""en"",""ar"")"),"غوراه")</f>
        <v>غوراه</v>
      </c>
    </row>
    <row r="191" ht="13.5" customHeight="1">
      <c r="A191" s="6" t="s">
        <v>579</v>
      </c>
      <c r="B191" s="8" t="s">
        <v>580</v>
      </c>
      <c r="C191" s="3" t="s">
        <v>10</v>
      </c>
      <c r="D191" s="3" t="s">
        <v>16</v>
      </c>
      <c r="E191" s="6" t="s">
        <v>581</v>
      </c>
      <c r="F191" s="3" t="s">
        <v>13</v>
      </c>
      <c r="G191" s="3">
        <v>0.0</v>
      </c>
      <c r="H191" s="5" t="str">
        <f>IFERROR(__xludf.DUMMYFUNCTION("GOOGLETRANSLATE(A191, ""en"",""ar"")"),"غرغرا")</f>
        <v>غرغرا</v>
      </c>
    </row>
    <row r="192" ht="13.5" customHeight="1">
      <c r="A192" s="6" t="s">
        <v>582</v>
      </c>
      <c r="B192" s="8" t="s">
        <v>583</v>
      </c>
      <c r="C192" s="3" t="s">
        <v>10</v>
      </c>
      <c r="D192" s="3" t="s">
        <v>16</v>
      </c>
      <c r="E192" s="6" t="s">
        <v>584</v>
      </c>
      <c r="F192" s="3" t="s">
        <v>13</v>
      </c>
      <c r="G192" s="3">
        <v>0.0</v>
      </c>
      <c r="H192" s="5" t="str">
        <f>IFERROR(__xludf.DUMMYFUNCTION("GOOGLETRANSLATE(A192, ""en"",""ar"")"),"حباب")</f>
        <v>حباب</v>
      </c>
    </row>
    <row r="193" ht="13.5" customHeight="1">
      <c r="A193" s="6" t="s">
        <v>585</v>
      </c>
      <c r="B193" s="8" t="s">
        <v>586</v>
      </c>
      <c r="C193" s="3" t="s">
        <v>10</v>
      </c>
      <c r="D193" s="3" t="s">
        <v>16</v>
      </c>
      <c r="E193" s="6" t="s">
        <v>587</v>
      </c>
      <c r="F193" s="3" t="s">
        <v>13</v>
      </c>
      <c r="G193" s="3">
        <v>0.0</v>
      </c>
      <c r="H193" s="5" t="str">
        <f>IFERROR(__xludf.DUMMYFUNCTION("GOOGLETRANSLATE(A193, ""en"",""ar"")"),"لحم الخنزير")</f>
        <v>لحم الخنزير</v>
      </c>
    </row>
    <row r="194" ht="13.5" customHeight="1">
      <c r="A194" s="6" t="s">
        <v>588</v>
      </c>
      <c r="B194" s="8" t="s">
        <v>589</v>
      </c>
      <c r="C194" s="3" t="s">
        <v>10</v>
      </c>
      <c r="D194" s="3" t="s">
        <v>16</v>
      </c>
      <c r="E194" s="6" t="s">
        <v>590</v>
      </c>
      <c r="F194" s="3" t="s">
        <v>13</v>
      </c>
      <c r="G194" s="3">
        <v>0.0</v>
      </c>
      <c r="H194" s="5" t="str">
        <f>IFERROR(__xludf.DUMMYFUNCTION("GOOGLETRANSLATE(A194, ""en"",""ar"")"),"الحمرا الجزيرة")</f>
        <v>الحمرا الجزيرة</v>
      </c>
    </row>
    <row r="195" ht="13.5" customHeight="1">
      <c r="A195" s="6" t="s">
        <v>591</v>
      </c>
      <c r="B195" s="8" t="s">
        <v>592</v>
      </c>
      <c r="C195" s="3" t="s">
        <v>10</v>
      </c>
      <c r="D195" s="3" t="s">
        <v>16</v>
      </c>
      <c r="E195" s="6" t="s">
        <v>593</v>
      </c>
      <c r="F195" s="3" t="s">
        <v>13</v>
      </c>
      <c r="G195" s="3">
        <v>0.0</v>
      </c>
      <c r="H195" s="5" t="str">
        <f>IFERROR(__xludf.DUMMYFUNCTION("GOOGLETRANSLATE(A195, ""en"",""ar"")"),"حرات `عوالي")</f>
        <v>حرات `عوالي</v>
      </c>
    </row>
    <row r="196" ht="13.5" customHeight="1">
      <c r="A196" s="6" t="s">
        <v>594</v>
      </c>
      <c r="B196" s="8" t="s">
        <v>595</v>
      </c>
      <c r="C196" s="3" t="s">
        <v>10</v>
      </c>
      <c r="D196" s="3" t="s">
        <v>16</v>
      </c>
      <c r="E196" s="6" t="s">
        <v>596</v>
      </c>
      <c r="F196" s="3" t="s">
        <v>13</v>
      </c>
      <c r="G196" s="3">
        <v>0.0</v>
      </c>
      <c r="H196" s="5" t="str">
        <f>IFERROR(__xludf.DUMMYFUNCTION("GOOGLETRANSLATE(A196, ""en"",""ar"")"),"هايل")</f>
        <v>هايل</v>
      </c>
    </row>
    <row r="197" ht="13.5" customHeight="1">
      <c r="A197" s="6" t="s">
        <v>597</v>
      </c>
      <c r="B197" s="8" t="s">
        <v>598</v>
      </c>
      <c r="C197" s="3" t="s">
        <v>10</v>
      </c>
      <c r="D197" s="3" t="s">
        <v>16</v>
      </c>
      <c r="E197" s="6" t="s">
        <v>599</v>
      </c>
      <c r="F197" s="3" t="s">
        <v>13</v>
      </c>
      <c r="G197" s="3">
        <v>0.0</v>
      </c>
      <c r="H197" s="5" t="str">
        <f>IFERROR(__xludf.DUMMYFUNCTION("GOOGLETRANSLATE(A197, ""en"",""ar"")"),"homraniya.")</f>
        <v>homraniya.</v>
      </c>
    </row>
    <row r="198" ht="13.5" customHeight="1">
      <c r="A198" s="6" t="s">
        <v>600</v>
      </c>
      <c r="B198" s="8" t="s">
        <v>601</v>
      </c>
      <c r="C198" s="3" t="s">
        <v>10</v>
      </c>
      <c r="D198" s="3" t="s">
        <v>16</v>
      </c>
      <c r="E198" s="6" t="s">
        <v>602</v>
      </c>
      <c r="F198" s="3" t="s">
        <v>13</v>
      </c>
      <c r="G198" s="3">
        <v>0.0</v>
      </c>
      <c r="H198" s="5" t="str">
        <f>IFERROR(__xludf.DUMMYFUNCTION("GOOGLETRANSLATE(A198, ""en"",""ar"")"),"الحضبة")</f>
        <v>الحضبة</v>
      </c>
    </row>
    <row r="199" ht="13.5" customHeight="1">
      <c r="A199" s="6" t="s">
        <v>603</v>
      </c>
      <c r="B199" s="8" t="s">
        <v>604</v>
      </c>
      <c r="C199" s="3" t="s">
        <v>10</v>
      </c>
      <c r="D199" s="3" t="s">
        <v>16</v>
      </c>
      <c r="E199" s="6" t="s">
        <v>605</v>
      </c>
      <c r="F199" s="3" t="s">
        <v>13</v>
      </c>
      <c r="G199" s="3">
        <v>0.0</v>
      </c>
      <c r="H199" s="5" t="str">
        <f>IFERROR(__xludf.DUMMYFUNCTION("GOOGLETRANSLATE(A199, ""en"",""ar"")"),"Huwaylat.")</f>
        <v>Huwaylat.</v>
      </c>
    </row>
    <row r="200" ht="13.5" customHeight="1">
      <c r="A200" s="6" t="s">
        <v>606</v>
      </c>
      <c r="B200" s="8" t="s">
        <v>607</v>
      </c>
      <c r="C200" s="3" t="s">
        <v>10</v>
      </c>
      <c r="D200" s="3" t="s">
        <v>16</v>
      </c>
      <c r="E200" s="6" t="s">
        <v>608</v>
      </c>
      <c r="F200" s="3" t="s">
        <v>13</v>
      </c>
      <c r="G200" s="3">
        <v>0.0</v>
      </c>
      <c r="H200" s="5" t="str">
        <f>IFERROR(__xludf.DUMMYFUNCTION("GOOGLETRANSLATE(A200, ""en"",""ar"")"),"الحديقة الصناعية والتكنولوجيا")</f>
        <v>الحديقة الصناعية والتكنولوجيا</v>
      </c>
    </row>
    <row r="201" ht="13.5" customHeight="1">
      <c r="A201" s="9" t="s">
        <v>609</v>
      </c>
      <c r="B201" s="10" t="s">
        <v>610</v>
      </c>
      <c r="C201" s="3" t="s">
        <v>10</v>
      </c>
      <c r="D201" s="3" t="s">
        <v>16</v>
      </c>
      <c r="E201" s="9" t="s">
        <v>611</v>
      </c>
      <c r="F201" s="3" t="s">
        <v>13</v>
      </c>
      <c r="G201" s="3">
        <v>0.0</v>
      </c>
      <c r="H201" s="5" t="str">
        <f>IFERROR(__xludf.DUMMYFUNCTION("GOOGLETRANSLATE(A201, ""en"",""ar"")"),"جازيرات الحمرا")</f>
        <v>جازيرات الحمرا</v>
      </c>
    </row>
    <row r="202" ht="13.5" customHeight="1">
      <c r="A202" s="9" t="s">
        <v>612</v>
      </c>
      <c r="B202" s="10" t="s">
        <v>613</v>
      </c>
      <c r="C202" s="3" t="s">
        <v>10</v>
      </c>
      <c r="D202" s="3" t="s">
        <v>16</v>
      </c>
      <c r="E202" s="9" t="s">
        <v>614</v>
      </c>
      <c r="F202" s="3" t="s">
        <v>13</v>
      </c>
      <c r="G202" s="3">
        <v>0.0</v>
      </c>
      <c r="H202" s="5" t="str">
        <f>IFERROR(__xludf.DUMMYFUNCTION("GOOGLETRANSLATE(A202, ""en"",""ar"")"),"جازيرات الحمرا، مركز الشاطئ")</f>
        <v>جازيرات الحمرا، مركز الشاطئ</v>
      </c>
    </row>
    <row r="203" ht="13.5" customHeight="1">
      <c r="A203" s="9" t="s">
        <v>615</v>
      </c>
      <c r="B203" s="10" t="s">
        <v>616</v>
      </c>
      <c r="C203" s="3" t="s">
        <v>10</v>
      </c>
      <c r="D203" s="3" t="s">
        <v>16</v>
      </c>
      <c r="E203" s="9" t="s">
        <v>617</v>
      </c>
      <c r="F203" s="3" t="s">
        <v>13</v>
      </c>
      <c r="G203" s="3">
        <v>0.0</v>
      </c>
      <c r="H203" s="5" t="str">
        <f>IFERROR(__xludf.DUMMYFUNCTION("GOOGLETRANSLATE(A203, ""en"",""ar"")"),"جازيرات الحمرا، حطه فورت جولف")</f>
        <v>جازيرات الحمرا، حطه فورت جولف</v>
      </c>
    </row>
    <row r="204" ht="13.5" customHeight="1">
      <c r="A204" s="9" t="s">
        <v>618</v>
      </c>
      <c r="B204" s="10" t="s">
        <v>619</v>
      </c>
      <c r="C204" s="3" t="s">
        <v>10</v>
      </c>
      <c r="D204" s="3" t="s">
        <v>16</v>
      </c>
      <c r="E204" s="9" t="s">
        <v>620</v>
      </c>
      <c r="F204" s="3" t="s">
        <v>13</v>
      </c>
      <c r="G204" s="3">
        <v>0.0</v>
      </c>
      <c r="H204" s="5" t="str">
        <f>IFERROR(__xludf.DUMMYFUNCTION("GOOGLETRANSLATE(A204, ""en"",""ar"")"),"خابقيب")</f>
        <v>خابقيب</v>
      </c>
    </row>
    <row r="205" ht="13.5" customHeight="1">
      <c r="A205" s="9" t="s">
        <v>621</v>
      </c>
      <c r="B205" s="10" t="s">
        <v>622</v>
      </c>
      <c r="C205" s="3" t="s">
        <v>10</v>
      </c>
      <c r="D205" s="3" t="s">
        <v>16</v>
      </c>
      <c r="E205" s="9" t="s">
        <v>623</v>
      </c>
      <c r="F205" s="3" t="s">
        <v>13</v>
      </c>
      <c r="G205" s="3">
        <v>0.0</v>
      </c>
      <c r="H205" s="5" t="str">
        <f>IFERROR(__xludf.DUMMYFUNCTION("GOOGLETRANSLATE(A205, ""en"",""ar"")"),"خران")</f>
        <v>خران</v>
      </c>
    </row>
    <row r="206" ht="13.5" customHeight="1">
      <c r="A206" s="9" t="s">
        <v>624</v>
      </c>
      <c r="B206" s="10" t="s">
        <v>625</v>
      </c>
      <c r="C206" s="3" t="s">
        <v>10</v>
      </c>
      <c r="D206" s="3" t="s">
        <v>16</v>
      </c>
      <c r="E206" s="9" t="s">
        <v>626</v>
      </c>
      <c r="F206" s="3" t="s">
        <v>13</v>
      </c>
      <c r="G206" s="3">
        <v>0.0</v>
      </c>
      <c r="H206" s="5" t="str">
        <f>IFERROR(__xludf.DUMMYFUNCTION("GOOGLETRANSLATE(A206, ""en"",""ar"")"),"خات")</f>
        <v>خات</v>
      </c>
    </row>
    <row r="207" ht="13.5" customHeight="1">
      <c r="A207" s="9" t="s">
        <v>627</v>
      </c>
      <c r="B207" s="10" t="s">
        <v>628</v>
      </c>
      <c r="C207" s="3" t="s">
        <v>10</v>
      </c>
      <c r="D207" s="3" t="s">
        <v>16</v>
      </c>
      <c r="E207" s="9" t="s">
        <v>629</v>
      </c>
      <c r="F207" s="3" t="s">
        <v>13</v>
      </c>
      <c r="G207" s="3">
        <v>0.0</v>
      </c>
      <c r="H207" s="5" t="str">
        <f>IFERROR(__xludf.DUMMYFUNCTION("GOOGLETRANSLATE(A207, ""en"",""ar"")"),"خور خوير")</f>
        <v>خور خوير</v>
      </c>
    </row>
    <row r="208" ht="13.5" customHeight="1">
      <c r="A208" s="9" t="s">
        <v>630</v>
      </c>
      <c r="B208" s="10" t="s">
        <v>631</v>
      </c>
      <c r="C208" s="3" t="s">
        <v>10</v>
      </c>
      <c r="D208" s="3" t="s">
        <v>16</v>
      </c>
      <c r="E208" s="9" t="s">
        <v>632</v>
      </c>
      <c r="F208" s="3" t="s">
        <v>13</v>
      </c>
      <c r="G208" s="3">
        <v>0.0</v>
      </c>
      <c r="H208" s="5" t="str">
        <f>IFERROR(__xludf.DUMMYFUNCTION("GOOGLETRANSLATE(A208, ""en"",""ar"")"),"خزام")</f>
        <v>خزام</v>
      </c>
    </row>
    <row r="209" ht="13.5" customHeight="1">
      <c r="A209" s="9" t="s">
        <v>633</v>
      </c>
      <c r="B209" s="10" t="s">
        <v>634</v>
      </c>
      <c r="C209" s="3" t="s">
        <v>10</v>
      </c>
      <c r="D209" s="3" t="s">
        <v>16</v>
      </c>
      <c r="E209" s="9" t="s">
        <v>635</v>
      </c>
      <c r="F209" s="3" t="s">
        <v>13</v>
      </c>
      <c r="G209" s="3">
        <v>0.0</v>
      </c>
      <c r="H209" s="5" t="str">
        <f>IFERROR(__xludf.DUMMYFUNCTION("GOOGLETRANSLATE(A209, ""en"",""ar"")"),"كوب")</f>
        <v>كوب</v>
      </c>
    </row>
    <row r="210" ht="13.5" customHeight="1">
      <c r="A210" s="9" t="s">
        <v>636</v>
      </c>
      <c r="B210" s="10" t="s">
        <v>637</v>
      </c>
      <c r="C210" s="3" t="s">
        <v>10</v>
      </c>
      <c r="D210" s="3" t="s">
        <v>16</v>
      </c>
      <c r="E210" s="9" t="s">
        <v>638</v>
      </c>
      <c r="F210" s="3" t="s">
        <v>13</v>
      </c>
      <c r="G210" s="3">
        <v>0.0</v>
      </c>
      <c r="H210" s="5" t="str">
        <f>IFERROR(__xludf.DUMMYFUNCTION("GOOGLETRANSLATE(A210, ""en"",""ar"")"),"م`الي")</f>
        <v>م`الي</v>
      </c>
    </row>
    <row r="211" ht="13.5" customHeight="1">
      <c r="A211" s="9" t="s">
        <v>639</v>
      </c>
      <c r="B211" s="10" t="s">
        <v>640</v>
      </c>
      <c r="C211" s="3" t="s">
        <v>10</v>
      </c>
      <c r="D211" s="3" t="s">
        <v>16</v>
      </c>
      <c r="E211" s="9" t="s">
        <v>641</v>
      </c>
      <c r="F211" s="3" t="s">
        <v>13</v>
      </c>
      <c r="G211" s="3">
        <v>0.0</v>
      </c>
      <c r="H211" s="5" t="str">
        <f>IFERROR(__xludf.DUMMYFUNCTION("GOOGLETRANSLATE(A211, ""en"",""ar"")"),"المغربي")</f>
        <v>المغربي</v>
      </c>
    </row>
    <row r="212" ht="13.5" customHeight="1">
      <c r="A212" s="9" t="s">
        <v>642</v>
      </c>
      <c r="B212" s="10" t="s">
        <v>643</v>
      </c>
      <c r="C212" s="3" t="s">
        <v>10</v>
      </c>
      <c r="D212" s="3" t="s">
        <v>16</v>
      </c>
      <c r="E212" s="9" t="s">
        <v>644</v>
      </c>
      <c r="F212" s="3" t="s">
        <v>13</v>
      </c>
      <c r="G212" s="3">
        <v>0.0</v>
      </c>
      <c r="H212" s="5" t="str">
        <f>IFERROR(__xludf.DUMMYFUNCTION("GOOGLETRANSLATE(A212, ""en"",""ar"")"),"منقشة")</f>
        <v>منقشة</v>
      </c>
    </row>
    <row r="213" ht="13.5" customHeight="1">
      <c r="A213" s="9" t="s">
        <v>645</v>
      </c>
      <c r="B213" s="10" t="s">
        <v>646</v>
      </c>
      <c r="C213" s="3" t="s">
        <v>10</v>
      </c>
      <c r="D213" s="3" t="s">
        <v>16</v>
      </c>
      <c r="E213" s="9" t="s">
        <v>647</v>
      </c>
      <c r="F213" s="3" t="s">
        <v>13</v>
      </c>
      <c r="G213" s="3">
        <v>0.0</v>
      </c>
      <c r="H213" s="5" t="str">
        <f>IFERROR(__xludf.DUMMYFUNCTION("GOOGLETRANSLATE(A213, ""en"",""ar"")"),"مهاميد")</f>
        <v>مهاميد</v>
      </c>
    </row>
    <row r="214" ht="13.5" customHeight="1">
      <c r="A214" s="9" t="s">
        <v>648</v>
      </c>
      <c r="B214" s="10" t="s">
        <v>649</v>
      </c>
      <c r="C214" s="3" t="s">
        <v>10</v>
      </c>
      <c r="D214" s="3" t="s">
        <v>16</v>
      </c>
      <c r="E214" s="9" t="s">
        <v>650</v>
      </c>
      <c r="F214" s="3" t="s">
        <v>13</v>
      </c>
      <c r="G214" s="3">
        <v>0.0</v>
      </c>
      <c r="H214" s="5" t="str">
        <f>IFERROR(__xludf.DUMMYFUNCTION("GOOGLETRANSLATE(A214, ""en"",""ar"")"),"مسافي")</f>
        <v>مسافي</v>
      </c>
    </row>
    <row r="215" ht="13.5" customHeight="1">
      <c r="A215" s="9" t="s">
        <v>651</v>
      </c>
      <c r="B215" s="10" t="s">
        <v>652</v>
      </c>
      <c r="C215" s="3" t="s">
        <v>10</v>
      </c>
      <c r="D215" s="3" t="s">
        <v>16</v>
      </c>
      <c r="E215" s="9" t="s">
        <v>653</v>
      </c>
      <c r="F215" s="3" t="s">
        <v>13</v>
      </c>
      <c r="G215" s="3">
        <v>0.0</v>
      </c>
      <c r="H215" s="5" t="str">
        <f>IFERROR(__xludf.DUMMYFUNCTION("GOOGLETRANSLATE(A215, ""en"",""ar"")"),"مسافي،")</f>
        <v>مسافي،</v>
      </c>
    </row>
    <row r="216" ht="13.5" customHeight="1">
      <c r="A216" s="9" t="s">
        <v>654</v>
      </c>
      <c r="B216" s="10" t="s">
        <v>655</v>
      </c>
      <c r="C216" s="3" t="s">
        <v>10</v>
      </c>
      <c r="D216" s="3" t="s">
        <v>16</v>
      </c>
      <c r="E216" s="9" t="s">
        <v>656</v>
      </c>
      <c r="F216" s="3" t="s">
        <v>13</v>
      </c>
      <c r="G216" s="3">
        <v>0.0</v>
      </c>
      <c r="H216" s="5" t="str">
        <f>IFERROR(__xludf.DUMMYFUNCTION("GOOGLETRANSLATE(A216, ""en"",""ar"")"),"مضا")</f>
        <v>مضا</v>
      </c>
    </row>
    <row r="217" ht="13.5" customHeight="1">
      <c r="A217" s="9" t="s">
        <v>657</v>
      </c>
      <c r="B217" s="10" t="s">
        <v>658</v>
      </c>
      <c r="C217" s="3" t="s">
        <v>10</v>
      </c>
      <c r="D217" s="3" t="s">
        <v>16</v>
      </c>
      <c r="E217" s="9" t="s">
        <v>659</v>
      </c>
      <c r="F217" s="3" t="s">
        <v>13</v>
      </c>
      <c r="G217" s="3">
        <v>0.0</v>
      </c>
      <c r="H217" s="5" t="str">
        <f>IFERROR(__xludf.DUMMYFUNCTION("GOOGLETRANSLATE(A217, ""en"",""ar"")"),"مينا العرب")</f>
        <v>مينا العرب</v>
      </c>
    </row>
    <row r="218" ht="13.5" customHeight="1">
      <c r="A218" s="9" t="s">
        <v>660</v>
      </c>
      <c r="B218" s="10" t="s">
        <v>661</v>
      </c>
      <c r="C218" s="3" t="s">
        <v>10</v>
      </c>
      <c r="D218" s="3" t="s">
        <v>16</v>
      </c>
      <c r="E218" s="9" t="s">
        <v>662</v>
      </c>
      <c r="F218" s="3" t="s">
        <v>13</v>
      </c>
      <c r="G218" s="3">
        <v>0.0</v>
      </c>
      <c r="H218" s="5" t="str">
        <f>IFERROR(__xludf.DUMMYFUNCTION("GOOGLETRANSLATE(A218, ""en"",""ar"")"),"minha.")</f>
        <v>minha.</v>
      </c>
    </row>
    <row r="219" ht="13.5" customHeight="1">
      <c r="A219" s="9" t="s">
        <v>663</v>
      </c>
      <c r="B219" s="10" t="s">
        <v>664</v>
      </c>
      <c r="C219" s="3" t="s">
        <v>10</v>
      </c>
      <c r="D219" s="3" t="s">
        <v>16</v>
      </c>
      <c r="E219" s="9" t="s">
        <v>665</v>
      </c>
      <c r="F219" s="3" t="s">
        <v>13</v>
      </c>
      <c r="G219" s="3">
        <v>0.0</v>
      </c>
      <c r="H219" s="5" t="str">
        <f>IFERROR(__xludf.DUMMYFUNCTION("GOOGLETRANSLATE(A219, ""en"",""ar"")"),"mu`arid.")</f>
        <v>mu`arid.</v>
      </c>
    </row>
    <row r="220" ht="13.5" customHeight="1">
      <c r="A220" s="9" t="s">
        <v>666</v>
      </c>
      <c r="B220" s="10" t="s">
        <v>667</v>
      </c>
      <c r="C220" s="3" t="s">
        <v>10</v>
      </c>
      <c r="D220" s="3" t="s">
        <v>16</v>
      </c>
      <c r="E220" s="9" t="s">
        <v>668</v>
      </c>
      <c r="F220" s="3" t="s">
        <v>13</v>
      </c>
      <c r="G220" s="3">
        <v>0.0</v>
      </c>
      <c r="H220" s="5" t="str">
        <f>IFERROR(__xludf.DUMMYFUNCTION("GOOGLETRANSLATE(A220, ""en"",""ar"")"),"من موناي")</f>
        <v>من موناي</v>
      </c>
    </row>
    <row r="221" ht="13.5" customHeight="1">
      <c r="A221" s="9" t="s">
        <v>669</v>
      </c>
      <c r="B221" s="10" t="s">
        <v>670</v>
      </c>
      <c r="C221" s="3" t="s">
        <v>10</v>
      </c>
      <c r="D221" s="3" t="s">
        <v>16</v>
      </c>
      <c r="E221" s="9" t="s">
        <v>671</v>
      </c>
      <c r="F221" s="3" t="s">
        <v>13</v>
      </c>
      <c r="G221" s="3">
        <v>0.0</v>
      </c>
      <c r="H221" s="5" t="str">
        <f>IFERROR(__xludf.DUMMYFUNCTION("GOOGLETRANSLATE(A221, ""en"",""ar"")"),"مرايا")</f>
        <v>مرايا</v>
      </c>
    </row>
    <row r="222" ht="13.5" customHeight="1">
      <c r="A222" s="9" t="s">
        <v>672</v>
      </c>
      <c r="B222" s="10" t="s">
        <v>673</v>
      </c>
      <c r="C222" s="3" t="s">
        <v>10</v>
      </c>
      <c r="D222" s="3" t="s">
        <v>16</v>
      </c>
      <c r="E222" s="9" t="s">
        <v>674</v>
      </c>
      <c r="F222" s="3" t="s">
        <v>13</v>
      </c>
      <c r="G222" s="3">
        <v>0.0</v>
      </c>
      <c r="H222" s="5" t="str">
        <f>IFERROR(__xludf.DUMMYFUNCTION("GOOGLETRANSLATE(A222, ""en"",""ar"")"),"نيو حظيرة زيبرا فون")</f>
        <v>نيو حظيرة زيبرا فون</v>
      </c>
    </row>
    <row r="223" ht="13.5" customHeight="1">
      <c r="A223" s="9" t="s">
        <v>675</v>
      </c>
      <c r="B223" s="10" t="s">
        <v>676</v>
      </c>
      <c r="C223" s="3" t="s">
        <v>10</v>
      </c>
      <c r="D223" s="3" t="s">
        <v>16</v>
      </c>
      <c r="E223" s="9" t="s">
        <v>677</v>
      </c>
      <c r="F223" s="3" t="s">
        <v>13</v>
      </c>
      <c r="G223" s="3">
        <v>0.0</v>
      </c>
      <c r="H223" s="5" t="str">
        <f>IFERROR(__xludf.DUMMYFUNCTION("GOOGLETRANSLATE(A223, ""en"",""ar"")"),"قاباس")</f>
        <v>قاباس</v>
      </c>
    </row>
    <row r="224" ht="13.5" customHeight="1">
      <c r="A224" s="9" t="s">
        <v>678</v>
      </c>
      <c r="B224" s="10" t="s">
        <v>679</v>
      </c>
      <c r="C224" s="3" t="s">
        <v>10</v>
      </c>
      <c r="D224" s="3" t="s">
        <v>16</v>
      </c>
      <c r="E224" s="9" t="s">
        <v>680</v>
      </c>
      <c r="F224" s="3" t="s">
        <v>13</v>
      </c>
      <c r="G224" s="3">
        <v>0.0</v>
      </c>
      <c r="H224" s="5" t="str">
        <f>IFERROR(__xludf.DUMMYFUNCTION("GOOGLETRANSLATE(A224, ""en"",""ar"")"),"قافهة")</f>
        <v>قافهة</v>
      </c>
    </row>
    <row r="225" ht="13.5" customHeight="1">
      <c r="A225" s="9" t="s">
        <v>681</v>
      </c>
      <c r="B225" s="10" t="s">
        <v>682</v>
      </c>
      <c r="C225" s="3" t="s">
        <v>10</v>
      </c>
      <c r="D225" s="3" t="s">
        <v>16</v>
      </c>
      <c r="E225" s="9" t="s">
        <v>683</v>
      </c>
      <c r="F225" s="3" t="s">
        <v>13</v>
      </c>
      <c r="G225" s="3">
        <v>0.0</v>
      </c>
      <c r="H225" s="5" t="str">
        <f>IFERROR(__xludf.DUMMYFUNCTION("GOOGLETRANSLATE(A225, ""en"",""ar"")"),"قارات الدوم")</f>
        <v>قارات الدوم</v>
      </c>
    </row>
    <row r="226" ht="13.5" customHeight="1">
      <c r="A226" s="9" t="s">
        <v>684</v>
      </c>
      <c r="B226" s="10" t="s">
        <v>685</v>
      </c>
      <c r="C226" s="3" t="s">
        <v>10</v>
      </c>
      <c r="D226" s="3" t="s">
        <v>16</v>
      </c>
      <c r="E226" s="9" t="s">
        <v>686</v>
      </c>
      <c r="F226" s="3" t="s">
        <v>13</v>
      </c>
      <c r="G226" s="3">
        <v>0.0</v>
      </c>
      <c r="H226" s="5" t="str">
        <f>IFERROR(__xludf.DUMMYFUNCTION("GOOGLETRANSLATE(A226, ""en"",""ar"")"),"Quart Ah Qahlish.")</f>
        <v>Quart Ah Qahlish.</v>
      </c>
    </row>
    <row r="227" ht="13.5" customHeight="1">
      <c r="A227" s="9" t="s">
        <v>687</v>
      </c>
      <c r="B227" s="10" t="s">
        <v>688</v>
      </c>
      <c r="C227" s="3" t="s">
        <v>10</v>
      </c>
      <c r="D227" s="3" t="s">
        <v>16</v>
      </c>
      <c r="E227" s="9" t="s">
        <v>689</v>
      </c>
      <c r="F227" s="3" t="s">
        <v>13</v>
      </c>
      <c r="G227" s="3">
        <v>0.0</v>
      </c>
      <c r="H227" s="5" t="str">
        <f>IFERROR(__xludf.DUMMYFUNCTION("GOOGLETRANSLATE(A227, ""en"",""ar"")"),"قرر")</f>
        <v>قرر</v>
      </c>
    </row>
    <row r="228" ht="13.5" customHeight="1">
      <c r="A228" s="9" t="s">
        <v>690</v>
      </c>
      <c r="B228" s="10" t="s">
        <v>691</v>
      </c>
      <c r="C228" s="3" t="s">
        <v>10</v>
      </c>
      <c r="D228" s="3" t="s">
        <v>16</v>
      </c>
      <c r="E228" s="9" t="s">
        <v>692</v>
      </c>
      <c r="F228" s="3" t="s">
        <v>13</v>
      </c>
      <c r="G228" s="3">
        <v>0.0</v>
      </c>
      <c r="H228" s="5" t="str">
        <f>IFERROR(__xludf.DUMMYFUNCTION("GOOGLETRANSLATE(A228, ""en"",""ar"")"),"القرم")</f>
        <v>القرم</v>
      </c>
    </row>
    <row r="229" ht="13.5" customHeight="1">
      <c r="A229" s="9" t="s">
        <v>693</v>
      </c>
      <c r="B229" s="10" t="s">
        <v>694</v>
      </c>
      <c r="C229" s="3" t="s">
        <v>10</v>
      </c>
      <c r="D229" s="3" t="s">
        <v>16</v>
      </c>
      <c r="E229" s="9" t="s">
        <v>695</v>
      </c>
      <c r="F229" s="3" t="s">
        <v>13</v>
      </c>
      <c r="G229" s="3">
        <v>0.0</v>
      </c>
      <c r="H229" s="5" t="str">
        <f>IFERROR(__xludf.DUMMYFUNCTION("GOOGLETRANSLATE(A229, ""en"",""ar"")"),"qusaydat.")</f>
        <v>qusaydat.</v>
      </c>
    </row>
    <row r="230" ht="13.5" customHeight="1">
      <c r="A230" s="9" t="s">
        <v>696</v>
      </c>
      <c r="B230" s="10" t="s">
        <v>697</v>
      </c>
      <c r="C230" s="3" t="s">
        <v>10</v>
      </c>
      <c r="D230" s="3" t="s">
        <v>16</v>
      </c>
      <c r="E230" s="9" t="s">
        <v>698</v>
      </c>
      <c r="F230" s="3" t="s">
        <v>13</v>
      </c>
      <c r="G230" s="3">
        <v>0.0</v>
      </c>
      <c r="H230" s="5" t="str">
        <f>IFERROR(__xludf.DUMMYFUNCTION("GOOGLETRANSLATE(A230, ""en"",""ar"")"),"رفا")</f>
        <v>رفا</v>
      </c>
    </row>
    <row r="231" ht="13.5" customHeight="1">
      <c r="A231" s="9" t="s">
        <v>699</v>
      </c>
      <c r="B231" s="10" t="s">
        <v>700</v>
      </c>
      <c r="C231" s="3" t="s">
        <v>10</v>
      </c>
      <c r="D231" s="3" t="s">
        <v>16</v>
      </c>
      <c r="E231" s="9" t="s">
        <v>701</v>
      </c>
      <c r="F231" s="3" t="s">
        <v>13</v>
      </c>
      <c r="G231" s="3">
        <v>0.0</v>
      </c>
      <c r="H231" s="5" t="str">
        <f>IFERROR(__xludf.DUMMYFUNCTION("GOOGLETRANSLATE(A231, ""en"",""ar"")"),"حي الرك مطار")</f>
        <v>حي الرك مطار</v>
      </c>
    </row>
    <row r="232" ht="13.5" customHeight="1">
      <c r="A232" s="9" t="s">
        <v>702</v>
      </c>
      <c r="B232" s="10" t="s">
        <v>703</v>
      </c>
      <c r="C232" s="3" t="s">
        <v>10</v>
      </c>
      <c r="D232" s="3" t="s">
        <v>16</v>
      </c>
      <c r="E232" s="9" t="s">
        <v>704</v>
      </c>
      <c r="F232" s="3" t="s">
        <v>13</v>
      </c>
      <c r="G232" s="3">
        <v>0.0</v>
      </c>
      <c r="H232" s="5" t="str">
        <f>IFERROR(__xludf.DUMMYFUNCTION("GOOGLETRANSLATE(A232, ""en"",""ar"")"),"الرملة")</f>
        <v>الرملة</v>
      </c>
    </row>
    <row r="233" ht="13.5" customHeight="1">
      <c r="A233" s="9" t="s">
        <v>705</v>
      </c>
      <c r="B233" s="10" t="s">
        <v>706</v>
      </c>
      <c r="C233" s="3" t="s">
        <v>10</v>
      </c>
      <c r="D233" s="3" t="s">
        <v>16</v>
      </c>
      <c r="E233" s="9" t="s">
        <v>707</v>
      </c>
      <c r="F233" s="3" t="s">
        <v>13</v>
      </c>
      <c r="G233" s="3">
        <v>0.0</v>
      </c>
      <c r="H233" s="5" t="str">
        <f>IFERROR(__xludf.DUMMYFUNCTION("GOOGLETRANSLATE(A233, ""en"",""ar"")"),"رام")</f>
        <v>رام</v>
      </c>
    </row>
    <row r="234" ht="13.5" customHeight="1">
      <c r="A234" s="9" t="s">
        <v>708</v>
      </c>
      <c r="B234" s="10" t="s">
        <v>709</v>
      </c>
      <c r="C234" s="3" t="s">
        <v>10</v>
      </c>
      <c r="D234" s="3" t="s">
        <v>16</v>
      </c>
      <c r="E234" s="9" t="s">
        <v>710</v>
      </c>
      <c r="F234" s="3" t="s">
        <v>13</v>
      </c>
      <c r="G234" s="3">
        <v>0.0</v>
      </c>
      <c r="H234" s="5" t="str">
        <f>IFERROR(__xludf.DUMMYFUNCTION("GOOGLETRANSLATE(A234, ""en"",""ar"")"),"رأس الخيمة")</f>
        <v>رأس الخيمة</v>
      </c>
    </row>
    <row r="235" ht="13.5" customHeight="1">
      <c r="A235" s="9" t="s">
        <v>711</v>
      </c>
      <c r="B235" s="10" t="s">
        <v>712</v>
      </c>
      <c r="C235" s="3" t="s">
        <v>10</v>
      </c>
      <c r="D235" s="3" t="s">
        <v>16</v>
      </c>
      <c r="E235" s="9" t="s">
        <v>713</v>
      </c>
      <c r="F235" s="3" t="s">
        <v>13</v>
      </c>
      <c r="G235" s="3">
        <v>0.0</v>
      </c>
      <c r="H235" s="5" t="str">
        <f>IFERROR(__xludf.DUMMYFUNCTION("GOOGLETRANSLATE(A235, ""en"",""ar"")"),"رأس الخيمة")</f>
        <v>رأس الخيمة</v>
      </c>
    </row>
    <row r="236" ht="13.5" customHeight="1">
      <c r="A236" s="9" t="s">
        <v>714</v>
      </c>
      <c r="B236" s="10" t="s">
        <v>715</v>
      </c>
      <c r="C236" s="3" t="s">
        <v>10</v>
      </c>
      <c r="D236" s="3" t="s">
        <v>16</v>
      </c>
      <c r="E236" s="9" t="s">
        <v>716</v>
      </c>
      <c r="F236" s="3" t="s">
        <v>13</v>
      </c>
      <c r="G236" s="3">
        <v>0.0</v>
      </c>
      <c r="H236" s="5" t="str">
        <f>IFERROR(__xludf.DUMMYFUNCTION("GOOGLETRANSLATE(A236, ""en"",""ar"")"),"رأس الخيمة، موقع الدور الأثري")</f>
        <v>رأس الخيمة، موقع الدور الأثري</v>
      </c>
    </row>
    <row r="237" ht="13.5" customHeight="1">
      <c r="A237" s="9" t="s">
        <v>717</v>
      </c>
      <c r="B237" s="10" t="s">
        <v>718</v>
      </c>
      <c r="C237" s="3" t="s">
        <v>10</v>
      </c>
      <c r="D237" s="3" t="s">
        <v>16</v>
      </c>
      <c r="E237" s="9" t="s">
        <v>719</v>
      </c>
      <c r="F237" s="3" t="s">
        <v>13</v>
      </c>
      <c r="G237" s="3">
        <v>0.0</v>
      </c>
      <c r="H237" s="5" t="str">
        <f>IFERROR(__xludf.DUMMYFUNCTION("GOOGLETRANSLATE(A237, ""en"",""ar"")"),"رأس الخيمة، مركز السفير للتسوق")</f>
        <v>رأس الخيمة، مركز السفير للتسوق</v>
      </c>
    </row>
    <row r="238" ht="13.5" customHeight="1">
      <c r="A238" s="9" t="s">
        <v>720</v>
      </c>
      <c r="B238" s="10" t="s">
        <v>721</v>
      </c>
      <c r="C238" s="3" t="s">
        <v>10</v>
      </c>
      <c r="D238" s="3" t="s">
        <v>16</v>
      </c>
      <c r="E238" s="9" t="s">
        <v>722</v>
      </c>
      <c r="F238" s="3" t="s">
        <v>13</v>
      </c>
      <c r="G238" s="3">
        <v>0.0</v>
      </c>
      <c r="H238" s="5" t="str">
        <f>IFERROR(__xludf.DUMMYFUNCTION("GOOGLETRANSLATE(A238, ""en"",""ar"")"),"رأس الخيمة، نادي الإمارات الثقافي الرياضي")</f>
        <v>رأس الخيمة، نادي الإمارات الثقافي الرياضي</v>
      </c>
    </row>
    <row r="239" ht="13.5" customHeight="1">
      <c r="A239" s="9" t="s">
        <v>723</v>
      </c>
      <c r="B239" s="10" t="s">
        <v>724</v>
      </c>
      <c r="C239" s="3" t="s">
        <v>10</v>
      </c>
      <c r="D239" s="3" t="s">
        <v>16</v>
      </c>
      <c r="E239" s="9" t="s">
        <v>725</v>
      </c>
      <c r="F239" s="3" t="s">
        <v>13</v>
      </c>
      <c r="G239" s="3">
        <v>0.0</v>
      </c>
      <c r="H239" s="5" t="str">
        <f>IFERROR(__xludf.DUMMYFUNCTION("GOOGLETRANSLATE(A239, ""en"",""ar"")"),"رأس الخيمة، أسواق بيرلز الإمارات")</f>
        <v>رأس الخيمة، أسواق بيرلز الإمارات</v>
      </c>
    </row>
    <row r="240" ht="13.5" customHeight="1">
      <c r="A240" s="9" t="s">
        <v>726</v>
      </c>
      <c r="B240" s="10" t="s">
        <v>727</v>
      </c>
      <c r="C240" s="3" t="s">
        <v>10</v>
      </c>
      <c r="D240" s="3" t="s">
        <v>16</v>
      </c>
      <c r="E240" s="9" t="s">
        <v>728</v>
      </c>
      <c r="F240" s="3" t="s">
        <v>13</v>
      </c>
      <c r="G240" s="3">
        <v>0.0</v>
      </c>
      <c r="H240" s="5" t="str">
        <f>IFERROR(__xludf.DUMMYFUNCTION("GOOGLETRANSLATE(A240, ""en"",""ar"")"),"رأس الخيمة، سوق السمك")</f>
        <v>رأس الخيمة، سوق السمك</v>
      </c>
    </row>
    <row r="241" ht="13.5" customHeight="1">
      <c r="A241" s="9" t="s">
        <v>729</v>
      </c>
      <c r="B241" s="10" t="s">
        <v>730</v>
      </c>
      <c r="C241" s="3" t="s">
        <v>10</v>
      </c>
      <c r="D241" s="3" t="s">
        <v>16</v>
      </c>
      <c r="E241" s="9" t="s">
        <v>731</v>
      </c>
      <c r="F241" s="3" t="s">
        <v>13</v>
      </c>
      <c r="G241" s="3">
        <v>0.0</v>
      </c>
      <c r="H241" s="5" t="str">
        <f>IFERROR(__xludf.DUMMYFUNCTION("GOOGLETRANSLATE(A241, ""en"",""ar"")"),"رأس الخيمة، مسار سباق جمل جمل زايد")</f>
        <v>رأس الخيمة، مسار سباق جمل جمل زايد</v>
      </c>
    </row>
    <row r="242" ht="13.5" customHeight="1">
      <c r="A242" s="9" t="s">
        <v>732</v>
      </c>
      <c r="B242" s="10" t="s">
        <v>733</v>
      </c>
      <c r="C242" s="3" t="s">
        <v>10</v>
      </c>
      <c r="D242" s="3" t="s">
        <v>16</v>
      </c>
      <c r="E242" s="9" t="s">
        <v>734</v>
      </c>
      <c r="F242" s="3" t="s">
        <v>13</v>
      </c>
      <c r="G242" s="3">
        <v>0.0</v>
      </c>
      <c r="H242" s="5" t="str">
        <f>IFERROR(__xludf.DUMMYFUNCTION("GOOGLETRANSLATE(A242, ""en"",""ar"")"),"رأس الخيمة، سوق مدينيت زايد")</f>
        <v>رأس الخيمة، سوق مدينيت زايد</v>
      </c>
    </row>
    <row r="243" ht="13.5" customHeight="1">
      <c r="A243" s="9" t="s">
        <v>735</v>
      </c>
      <c r="B243" s="10" t="s">
        <v>736</v>
      </c>
      <c r="C243" s="3" t="s">
        <v>10</v>
      </c>
      <c r="D243" s="3" t="s">
        <v>16</v>
      </c>
      <c r="E243" s="9" t="s">
        <v>737</v>
      </c>
      <c r="F243" s="3" t="s">
        <v>13</v>
      </c>
      <c r="G243" s="3">
        <v>0.0</v>
      </c>
      <c r="H243" s="5" t="str">
        <f>IFERROR(__xludf.DUMMYFUNCTION("GOOGLETRANSLATE(A243, ""en"",""ar"")"),"رأس الخيمة، راك التجارية مول")</f>
        <v>رأس الخيمة، راك التجارية مول</v>
      </c>
    </row>
    <row r="244" ht="13.5" customHeight="1">
      <c r="A244" s="9" t="s">
        <v>738</v>
      </c>
      <c r="B244" s="10" t="s">
        <v>739</v>
      </c>
      <c r="C244" s="3" t="s">
        <v>10</v>
      </c>
      <c r="D244" s="3" t="s">
        <v>16</v>
      </c>
      <c r="E244" s="9" t="s">
        <v>740</v>
      </c>
      <c r="F244" s="3" t="s">
        <v>13</v>
      </c>
      <c r="G244" s="3">
        <v>0.0</v>
      </c>
      <c r="H244" s="5" t="str">
        <f>IFERROR(__xludf.DUMMYFUNCTION("GOOGLETRANSLATE(A244, ""en"",""ar"")"),"رأس الخيمة، سفير مول")</f>
        <v>رأس الخيمة، سفير مول</v>
      </c>
    </row>
    <row r="245" ht="13.5" customHeight="1">
      <c r="A245" s="9" t="s">
        <v>741</v>
      </c>
      <c r="B245" s="10" t="s">
        <v>742</v>
      </c>
      <c r="C245" s="3" t="s">
        <v>10</v>
      </c>
      <c r="D245" s="3" t="s">
        <v>16</v>
      </c>
      <c r="E245" s="9" t="s">
        <v>743</v>
      </c>
      <c r="F245" s="3" t="s">
        <v>13</v>
      </c>
      <c r="G245" s="3">
        <v>0.0</v>
      </c>
      <c r="H245" s="5" t="str">
        <f>IFERROR(__xludf.DUMMYFUNCTION("GOOGLETRANSLATE(A245, ""en"",""ar"")"),"رأس الخيمة، سيف الشاوي")</f>
        <v>رأس الخيمة، سيف الشاوي</v>
      </c>
    </row>
    <row r="246" ht="13.5" customHeight="1">
      <c r="A246" s="9" t="s">
        <v>744</v>
      </c>
      <c r="B246" s="10" t="s">
        <v>745</v>
      </c>
      <c r="C246" s="3" t="s">
        <v>10</v>
      </c>
      <c r="D246" s="3" t="s">
        <v>16</v>
      </c>
      <c r="E246" s="9" t="s">
        <v>746</v>
      </c>
      <c r="F246" s="3" t="s">
        <v>13</v>
      </c>
      <c r="G246" s="3">
        <v>0.0</v>
      </c>
      <c r="H246" s="5" t="str">
        <f>IFERROR(__xludf.DUMMYFUNCTION("GOOGLETRANSLATE(A246, ""en"",""ar"")"),"ريما")</f>
        <v>ريما</v>
      </c>
    </row>
    <row r="247" ht="13.5" customHeight="1">
      <c r="A247" s="9" t="s">
        <v>747</v>
      </c>
      <c r="B247" s="10" t="s">
        <v>748</v>
      </c>
      <c r="C247" s="3" t="s">
        <v>10</v>
      </c>
      <c r="D247" s="3" t="s">
        <v>16</v>
      </c>
      <c r="E247" s="9" t="s">
        <v>749</v>
      </c>
      <c r="F247" s="3" t="s">
        <v>13</v>
      </c>
      <c r="G247" s="3">
        <v>0.0</v>
      </c>
      <c r="H247" s="5" t="str">
        <f>IFERROR(__xludf.DUMMYFUNCTION("GOOGLETRANSLATE(A247, ""en"",""ar"")"),"سال درة")</f>
        <v>سال درة</v>
      </c>
    </row>
    <row r="248" ht="13.5" customHeight="1">
      <c r="A248" s="9" t="s">
        <v>750</v>
      </c>
      <c r="B248" s="10" t="s">
        <v>751</v>
      </c>
      <c r="C248" s="3" t="s">
        <v>10</v>
      </c>
      <c r="D248" s="3" t="s">
        <v>16</v>
      </c>
      <c r="E248" s="9" t="s">
        <v>752</v>
      </c>
      <c r="F248" s="3" t="s">
        <v>13</v>
      </c>
      <c r="G248" s="3">
        <v>0.0</v>
      </c>
      <c r="H248" s="5" t="str">
        <f>IFERROR(__xludf.DUMMYFUNCTION("GOOGLETRANSLATE(A248, ""en"",""ar"")"),"السالحية")</f>
        <v>السالحية</v>
      </c>
    </row>
    <row r="249" ht="13.5" customHeight="1">
      <c r="A249" s="9" t="s">
        <v>753</v>
      </c>
      <c r="B249" s="9" t="s">
        <v>754</v>
      </c>
      <c r="C249" s="3" t="s">
        <v>10</v>
      </c>
      <c r="D249" s="3" t="s">
        <v>16</v>
      </c>
      <c r="E249" s="9" t="s">
        <v>755</v>
      </c>
      <c r="F249" s="3" t="s">
        <v>13</v>
      </c>
      <c r="G249" s="3">
        <v>0.0</v>
      </c>
      <c r="H249" s="5" t="str">
        <f>IFERROR(__xludf.DUMMYFUNCTION("GOOGLETRANSLATE(A249, ""en"",""ar"")"),"السامر")</f>
        <v>السامر</v>
      </c>
    </row>
    <row r="250" ht="13.5" customHeight="1">
      <c r="A250" s="9" t="s">
        <v>756</v>
      </c>
      <c r="B250" s="9" t="s">
        <v>757</v>
      </c>
      <c r="C250" s="3" t="s">
        <v>10</v>
      </c>
      <c r="D250" s="3" t="s">
        <v>16</v>
      </c>
      <c r="E250" s="9" t="s">
        <v>758</v>
      </c>
      <c r="F250" s="3" t="s">
        <v>13</v>
      </c>
      <c r="G250" s="3">
        <v>0.0</v>
      </c>
      <c r="H250" s="5" t="str">
        <f>IFERROR(__xludf.DUMMYFUNCTION("GOOGLETRANSLATE(A250, ""en"",""ar"")"),"جزر سرايا")</f>
        <v>جزر سرايا</v>
      </c>
    </row>
    <row r="251" ht="13.5" customHeight="1">
      <c r="A251" s="9" t="s">
        <v>759</v>
      </c>
      <c r="B251" s="9" t="s">
        <v>760</v>
      </c>
      <c r="C251" s="3" t="s">
        <v>10</v>
      </c>
      <c r="D251" s="3" t="s">
        <v>16</v>
      </c>
      <c r="E251" s="9" t="s">
        <v>761</v>
      </c>
      <c r="F251" s="3" t="s">
        <v>13</v>
      </c>
      <c r="G251" s="3">
        <v>0.0</v>
      </c>
      <c r="H251" s="5" t="str">
        <f>IFERROR(__xludf.DUMMYFUNCTION("GOOGLETRANSLATE(A251, ""en"",""ar"")"),"SAYH.")</f>
        <v>SAYH.</v>
      </c>
    </row>
    <row r="252" ht="13.5" customHeight="1">
      <c r="A252" s="9" t="s">
        <v>762</v>
      </c>
      <c r="B252" s="9" t="s">
        <v>763</v>
      </c>
      <c r="C252" s="3" t="s">
        <v>10</v>
      </c>
      <c r="D252" s="3" t="s">
        <v>16</v>
      </c>
      <c r="E252" s="9" t="s">
        <v>764</v>
      </c>
      <c r="F252" s="3" t="s">
        <v>13</v>
      </c>
      <c r="G252" s="3">
        <v>0.0</v>
      </c>
      <c r="H252" s="5" t="str">
        <f>IFERROR(__xludf.DUMMYFUNCTION("GOOGLETRANSLATE(A252, ""en"",""ar"")"),"سؤال الصقلة")</f>
        <v>سؤال الصقلة</v>
      </c>
    </row>
    <row r="253" ht="13.5" customHeight="1">
      <c r="A253" s="9" t="s">
        <v>765</v>
      </c>
      <c r="B253" s="9" t="s">
        <v>766</v>
      </c>
      <c r="C253" s="3" t="s">
        <v>10</v>
      </c>
      <c r="D253" s="3" t="s">
        <v>16</v>
      </c>
      <c r="E253" s="9" t="s">
        <v>767</v>
      </c>
      <c r="F253" s="3" t="s">
        <v>13</v>
      </c>
      <c r="G253" s="3">
        <v>0.0</v>
      </c>
      <c r="H253" s="5" t="str">
        <f>IFERROR(__xludf.DUMMYFUNCTION("GOOGLETRANSLATE(A253, ""en"",""ar"")"),"شيعال نصريلة")</f>
        <v>شيعال نصريلة</v>
      </c>
    </row>
    <row r="254" ht="13.5" customHeight="1">
      <c r="A254" s="9" t="s">
        <v>768</v>
      </c>
      <c r="B254" s="9" t="s">
        <v>769</v>
      </c>
      <c r="C254" s="3" t="s">
        <v>10</v>
      </c>
      <c r="D254" s="3" t="s">
        <v>16</v>
      </c>
      <c r="E254" s="9" t="s">
        <v>770</v>
      </c>
      <c r="F254" s="3" t="s">
        <v>13</v>
      </c>
      <c r="G254" s="3">
        <v>0.0</v>
      </c>
      <c r="H254" s="5" t="str">
        <f>IFERROR(__xludf.DUMMYFUNCTION("GOOGLETRANSLATE(A254, ""en"",""ar"")"),"شابكاه")</f>
        <v>شابكاه</v>
      </c>
    </row>
    <row r="255" ht="13.5" customHeight="1">
      <c r="A255" s="9" t="s">
        <v>771</v>
      </c>
      <c r="B255" s="9" t="s">
        <v>772</v>
      </c>
      <c r="C255" s="3" t="s">
        <v>10</v>
      </c>
      <c r="D255" s="3" t="s">
        <v>16</v>
      </c>
      <c r="E255" s="9" t="s">
        <v>773</v>
      </c>
      <c r="F255" s="3" t="s">
        <v>13</v>
      </c>
      <c r="G255" s="3">
        <v>0.0</v>
      </c>
      <c r="H255" s="5" t="str">
        <f>IFERROR(__xludf.DUMMYFUNCTION("GOOGLETRANSLATE(A255, ""en"",""ar"")"),"شاه")</f>
        <v>شاه</v>
      </c>
    </row>
    <row r="256" ht="13.5" customHeight="1">
      <c r="A256" s="9" t="s">
        <v>774</v>
      </c>
      <c r="B256" s="9" t="s">
        <v>775</v>
      </c>
      <c r="C256" s="3" t="s">
        <v>10</v>
      </c>
      <c r="D256" s="3" t="s">
        <v>16</v>
      </c>
      <c r="E256" s="9" t="s">
        <v>776</v>
      </c>
      <c r="F256" s="3" t="s">
        <v>13</v>
      </c>
      <c r="G256" s="3">
        <v>0.0</v>
      </c>
      <c r="H256" s="5" t="str">
        <f>IFERROR(__xludf.DUMMYFUNCTION("GOOGLETRANSLATE(A256, ""en"",""ar"")"),"شاهوات")</f>
        <v>شاهوات</v>
      </c>
    </row>
    <row r="257" ht="13.5" customHeight="1">
      <c r="A257" s="9" t="s">
        <v>777</v>
      </c>
      <c r="B257" s="9" t="s">
        <v>778</v>
      </c>
      <c r="C257" s="3" t="s">
        <v>10</v>
      </c>
      <c r="D257" s="3" t="s">
        <v>16</v>
      </c>
      <c r="E257" s="9" t="s">
        <v>779</v>
      </c>
      <c r="F257" s="3" t="s">
        <v>13</v>
      </c>
      <c r="G257" s="3">
        <v>0.0</v>
      </c>
      <c r="H257" s="5" t="str">
        <f>IFERROR(__xludf.DUMMYFUNCTION("GOOGLETRANSLATE(A257, ""en"",""ar"")"),"الشريعة")</f>
        <v>الشريعة</v>
      </c>
    </row>
    <row r="258" ht="13.5" customHeight="1">
      <c r="A258" s="9" t="s">
        <v>780</v>
      </c>
      <c r="B258" s="9" t="s">
        <v>781</v>
      </c>
      <c r="C258" s="3" t="s">
        <v>10</v>
      </c>
      <c r="D258" s="3" t="s">
        <v>16</v>
      </c>
      <c r="E258" s="9" t="s">
        <v>782</v>
      </c>
      <c r="F258" s="3" t="s">
        <v>13</v>
      </c>
      <c r="G258" s="3">
        <v>0.0</v>
      </c>
      <c r="H258" s="5" t="str">
        <f>IFERROR(__xludf.DUMMYFUNCTION("GOOGLETRANSLATE(A258, ""en"",""ar"")"),"الشريرات")</f>
        <v>الشريرات</v>
      </c>
    </row>
    <row r="259" ht="13.5" customHeight="1">
      <c r="A259" s="9" t="s">
        <v>783</v>
      </c>
      <c r="B259" s="9" t="s">
        <v>784</v>
      </c>
      <c r="C259" s="3" t="s">
        <v>10</v>
      </c>
      <c r="D259" s="3" t="s">
        <v>16</v>
      </c>
      <c r="E259" s="9" t="s">
        <v>785</v>
      </c>
      <c r="F259" s="3" t="s">
        <v>13</v>
      </c>
      <c r="G259" s="3">
        <v>0.0</v>
      </c>
      <c r="H259" s="5" t="str">
        <f>IFERROR(__xludf.DUMMYFUNCTION("GOOGLETRANSLATE(A259, ""en"",""ar"")"),"شوكا")</f>
        <v>شوكا</v>
      </c>
    </row>
    <row r="260" ht="13.5" customHeight="1">
      <c r="A260" s="9" t="s">
        <v>786</v>
      </c>
      <c r="B260" s="9" t="s">
        <v>787</v>
      </c>
      <c r="C260" s="3" t="s">
        <v>10</v>
      </c>
      <c r="D260" s="3" t="s">
        <v>16</v>
      </c>
      <c r="E260" s="9" t="s">
        <v>788</v>
      </c>
      <c r="F260" s="3" t="s">
        <v>13</v>
      </c>
      <c r="G260" s="3">
        <v>0.0</v>
      </c>
      <c r="H260" s="5" t="str">
        <f>IFERROR(__xludf.DUMMYFUNCTION("GOOGLETRANSLATE(A260, ""en"",""ar"")"),"شمال")</f>
        <v>شمال</v>
      </c>
    </row>
    <row r="261" ht="13.5" customHeight="1">
      <c r="A261" s="9" t="s">
        <v>789</v>
      </c>
      <c r="B261" s="9" t="s">
        <v>790</v>
      </c>
      <c r="C261" s="3" t="s">
        <v>10</v>
      </c>
      <c r="D261" s="3" t="s">
        <v>16</v>
      </c>
      <c r="E261" s="9" t="s">
        <v>791</v>
      </c>
      <c r="F261" s="3" t="s">
        <v>13</v>
      </c>
      <c r="G261" s="3">
        <v>0.0</v>
      </c>
      <c r="H261" s="5" t="str">
        <f>IFERROR(__xludf.DUMMYFUNCTION("GOOGLETRANSLATE(A261, ""en"",""ar"")"),"سجن")</f>
        <v>سجن</v>
      </c>
    </row>
    <row r="262" ht="13.5" customHeight="1">
      <c r="A262" s="9" t="s">
        <v>792</v>
      </c>
      <c r="B262" s="9" t="s">
        <v>793</v>
      </c>
      <c r="C262" s="3" t="s">
        <v>10</v>
      </c>
      <c r="D262" s="3" t="s">
        <v>16</v>
      </c>
      <c r="E262" s="9" t="s">
        <v>794</v>
      </c>
      <c r="F262" s="3" t="s">
        <v>13</v>
      </c>
      <c r="G262" s="3">
        <v>0.0</v>
      </c>
      <c r="H262" s="5" t="str">
        <f>IFERROR(__xludf.DUMMYFUNCTION("GOOGLETRANSLATE(A262, ""en"",""ar"")"),"سحيبة")</f>
        <v>سحيبة</v>
      </c>
    </row>
    <row r="263" ht="13.5" customHeight="1">
      <c r="A263" s="9" t="s">
        <v>795</v>
      </c>
      <c r="B263" s="9" t="s">
        <v>796</v>
      </c>
      <c r="C263" s="3" t="s">
        <v>10</v>
      </c>
      <c r="D263" s="3" t="s">
        <v>16</v>
      </c>
      <c r="E263" s="9" t="s">
        <v>797</v>
      </c>
      <c r="F263" s="3" t="s">
        <v>13</v>
      </c>
      <c r="G263" s="3">
        <v>0.0</v>
      </c>
      <c r="H263" s="5" t="str">
        <f>IFERROR(__xludf.DUMMYFUNCTION("GOOGLETRANSLATE(A263, ""en"",""ar"")"),"واد ودم")</f>
        <v>واد ودم</v>
      </c>
    </row>
    <row r="264" ht="13.5" customHeight="1">
      <c r="A264" s="9" t="s">
        <v>798</v>
      </c>
      <c r="B264" s="9" t="s">
        <v>799</v>
      </c>
      <c r="C264" s="3" t="s">
        <v>10</v>
      </c>
      <c r="D264" s="3" t="s">
        <v>16</v>
      </c>
      <c r="E264" s="9" t="s">
        <v>800</v>
      </c>
      <c r="F264" s="3" t="s">
        <v>13</v>
      </c>
      <c r="G264" s="3">
        <v>0.0</v>
      </c>
      <c r="H264" s="5" t="str">
        <f>IFERROR(__xludf.DUMMYFUNCTION("GOOGLETRANSLATE(A264, ""en"",""ar"")"),"الواجهة البحرية")</f>
        <v>الواجهة البحرية</v>
      </c>
    </row>
    <row r="265" ht="13.5" customHeight="1">
      <c r="A265" s="9" t="s">
        <v>801</v>
      </c>
      <c r="B265" s="9" t="s">
        <v>802</v>
      </c>
      <c r="C265" s="3" t="s">
        <v>10</v>
      </c>
      <c r="D265" s="3" t="s">
        <v>16</v>
      </c>
      <c r="E265" s="9" t="s">
        <v>803</v>
      </c>
      <c r="F265" s="3" t="s">
        <v>13</v>
      </c>
      <c r="G265" s="3">
        <v>0.0</v>
      </c>
      <c r="H265" s="5" t="str">
        <f>IFERROR(__xludf.DUMMYFUNCTION("GOOGLETRANSLATE(A265, ""en"",""ar"")"),"Wayb Hawf.")</f>
        <v>Wayb Hawf.</v>
      </c>
    </row>
    <row r="266" ht="13.5" customHeight="1">
      <c r="A266" s="9" t="s">
        <v>804</v>
      </c>
      <c r="B266" s="9" t="s">
        <v>805</v>
      </c>
      <c r="C266" s="3" t="s">
        <v>10</v>
      </c>
      <c r="D266" s="3" t="s">
        <v>16</v>
      </c>
      <c r="E266" s="9" t="s">
        <v>806</v>
      </c>
      <c r="F266" s="3" t="s">
        <v>13</v>
      </c>
      <c r="G266" s="3">
        <v>0.0</v>
      </c>
      <c r="H266" s="5" t="str">
        <f>IFERROR(__xludf.DUMMYFUNCTION("GOOGLETRANSLATE(A266, ""en"",""ar"")"),"قرية ياسمين")</f>
        <v>قرية ياسمين</v>
      </c>
    </row>
    <row r="267" ht="13.5" customHeight="1">
      <c r="A267" s="9" t="s">
        <v>807</v>
      </c>
      <c r="B267" s="9" t="s">
        <v>808</v>
      </c>
      <c r="C267" s="3" t="s">
        <v>10</v>
      </c>
      <c r="D267" s="3" t="s">
        <v>16</v>
      </c>
      <c r="E267" s="9" t="s">
        <v>809</v>
      </c>
      <c r="F267" s="3" t="s">
        <v>13</v>
      </c>
      <c r="G267" s="3">
        <v>0.0</v>
      </c>
      <c r="H267" s="5" t="str">
        <f>IFERROR(__xludf.DUMMYFUNCTION("GOOGLETRANSLATE(A267, ""en"",""ar"")"),"ييناس.")</f>
        <v>ييناس.</v>
      </c>
    </row>
    <row r="268" ht="13.5" customHeight="1">
      <c r="A268" s="9" t="s">
        <v>810</v>
      </c>
      <c r="B268" s="9" t="s">
        <v>811</v>
      </c>
      <c r="C268" s="3" t="s">
        <v>10</v>
      </c>
      <c r="D268" s="3" t="s">
        <v>16</v>
      </c>
      <c r="E268" s="9" t="s">
        <v>812</v>
      </c>
      <c r="F268" s="3" t="s">
        <v>13</v>
      </c>
      <c r="G268" s="3">
        <v>0.0</v>
      </c>
      <c r="H268" s="5" t="str">
        <f>IFERROR(__xludf.DUMMYFUNCTION("GOOGLETRANSLATE(A268, ""en"",""ar"")"),"أبو سانجارا")</f>
        <v>أبو سانجارا</v>
      </c>
    </row>
    <row r="269" ht="13.5" customHeight="1">
      <c r="A269" s="9" t="s">
        <v>813</v>
      </c>
      <c r="B269" s="9" t="s">
        <v>814</v>
      </c>
      <c r="C269" s="3" t="s">
        <v>10</v>
      </c>
      <c r="D269" s="3" t="s">
        <v>16</v>
      </c>
      <c r="E269" s="9" t="s">
        <v>815</v>
      </c>
      <c r="F269" s="3" t="s">
        <v>13</v>
      </c>
      <c r="G269" s="3">
        <v>0.0</v>
      </c>
      <c r="H269" s="5" t="str">
        <f>IFERROR(__xludf.DUMMYFUNCTION("GOOGLETRANSLATE(A269, ""en"",""ar"")"),"adh dhayd.")</f>
        <v>adh dhayd.</v>
      </c>
    </row>
    <row r="270" ht="13.5" customHeight="1">
      <c r="A270" s="9" t="s">
        <v>816</v>
      </c>
      <c r="B270" s="9" t="s">
        <v>817</v>
      </c>
      <c r="C270" s="3" t="s">
        <v>10</v>
      </c>
      <c r="D270" s="3" t="s">
        <v>16</v>
      </c>
      <c r="E270" s="9" t="s">
        <v>818</v>
      </c>
      <c r="F270" s="3" t="s">
        <v>13</v>
      </c>
      <c r="G270" s="3">
        <v>0.0</v>
      </c>
      <c r="H270" s="5" t="str">
        <f>IFERROR(__xludf.DUMMYFUNCTION("GOOGLETRANSLATE(A270, ""en"",""ar"")"),"آل أبر")</f>
        <v>آل أبر</v>
      </c>
    </row>
    <row r="271" ht="13.5" customHeight="1">
      <c r="A271" s="9" t="s">
        <v>819</v>
      </c>
      <c r="B271" s="9" t="s">
        <v>820</v>
      </c>
      <c r="C271" s="3" t="s">
        <v>10</v>
      </c>
      <c r="D271" s="3" t="s">
        <v>16</v>
      </c>
      <c r="E271" s="9" t="s">
        <v>821</v>
      </c>
      <c r="F271" s="3" t="s">
        <v>13</v>
      </c>
      <c r="G271" s="3">
        <v>0.0</v>
      </c>
      <c r="H271" s="5" t="str">
        <f>IFERROR(__xludf.DUMMYFUNCTION("GOOGLETRANSLATE(A271, ""en"",""ar"")"),"العاردية")</f>
        <v>العاردية</v>
      </c>
    </row>
    <row r="272" ht="13.5" customHeight="1">
      <c r="A272" s="9" t="s">
        <v>822</v>
      </c>
      <c r="B272" s="9" t="s">
        <v>823</v>
      </c>
      <c r="C272" s="3" t="s">
        <v>10</v>
      </c>
      <c r="D272" s="3" t="s">
        <v>16</v>
      </c>
      <c r="E272" s="9" t="s">
        <v>824</v>
      </c>
      <c r="F272" s="3" t="s">
        <v>13</v>
      </c>
      <c r="G272" s="3">
        <v>0.0</v>
      </c>
      <c r="H272" s="5" t="str">
        <f>IFERROR(__xludf.DUMMYFUNCTION("GOOGLETRANSLATE(A272, ""en"",""ar"")"),"الأزرا")</f>
        <v>الأزرا</v>
      </c>
    </row>
    <row r="273" ht="13.5" customHeight="1">
      <c r="A273" s="9" t="s">
        <v>825</v>
      </c>
      <c r="B273" s="9" t="s">
        <v>826</v>
      </c>
      <c r="C273" s="3" t="s">
        <v>10</v>
      </c>
      <c r="D273" s="3" t="s">
        <v>16</v>
      </c>
      <c r="E273" s="9" t="s">
        <v>827</v>
      </c>
      <c r="F273" s="3" t="s">
        <v>13</v>
      </c>
      <c r="G273" s="3">
        <v>0.0</v>
      </c>
      <c r="H273" s="5" t="str">
        <f>IFERROR(__xludf.DUMMYFUNCTION("GOOGLETRANSLATE(A273, ""en"",""ar"")"),"البراشي")</f>
        <v>البراشي</v>
      </c>
    </row>
    <row r="274" ht="13.5" customHeight="1">
      <c r="A274" s="9" t="s">
        <v>828</v>
      </c>
      <c r="B274" s="9" t="s">
        <v>829</v>
      </c>
      <c r="C274" s="3" t="s">
        <v>10</v>
      </c>
      <c r="D274" s="3" t="s">
        <v>16</v>
      </c>
      <c r="E274" s="9" t="s">
        <v>830</v>
      </c>
      <c r="F274" s="3" t="s">
        <v>13</v>
      </c>
      <c r="G274" s="3">
        <v>0.0</v>
      </c>
      <c r="H274" s="5" t="str">
        <f>IFERROR(__xludf.DUMMYFUNCTION("GOOGLETRANSLATE(A274, ""en"",""ar"")"),"البحارة")</f>
        <v>البحارة</v>
      </c>
    </row>
    <row r="275" ht="13.5" customHeight="1">
      <c r="A275" s="9" t="s">
        <v>831</v>
      </c>
      <c r="B275" s="9" t="s">
        <v>832</v>
      </c>
      <c r="C275" s="3" t="s">
        <v>10</v>
      </c>
      <c r="D275" s="3" t="s">
        <v>16</v>
      </c>
      <c r="E275" s="9" t="s">
        <v>833</v>
      </c>
      <c r="F275" s="3" t="s">
        <v>13</v>
      </c>
      <c r="G275" s="3">
        <v>0.0</v>
      </c>
      <c r="H275" s="5" t="str">
        <f>IFERROR(__xludf.DUMMYFUNCTION("GOOGLETRANSLATE(A275, ""en"",""ar"")"),"الفاراري")</f>
        <v>الفاراري</v>
      </c>
    </row>
    <row r="276" ht="13.5" customHeight="1">
      <c r="A276" s="9" t="s">
        <v>834</v>
      </c>
      <c r="B276" s="9" t="s">
        <v>835</v>
      </c>
      <c r="C276" s="3" t="s">
        <v>10</v>
      </c>
      <c r="D276" s="3" t="s">
        <v>16</v>
      </c>
      <c r="E276" s="9" t="s">
        <v>836</v>
      </c>
      <c r="F276" s="3" t="s">
        <v>13</v>
      </c>
      <c r="G276" s="3">
        <v>0.0</v>
      </c>
      <c r="H276" s="5" t="str">
        <f>IFERROR(__xludf.DUMMYFUNCTION("GOOGLETRANSLATE(A276, ""en"",""ar"")"),"الدهيد")</f>
        <v>الدهيد</v>
      </c>
    </row>
    <row r="277" ht="13.5" customHeight="1">
      <c r="A277" s="9" t="s">
        <v>837</v>
      </c>
      <c r="B277" s="9" t="s">
        <v>838</v>
      </c>
      <c r="C277" s="3" t="s">
        <v>10</v>
      </c>
      <c r="D277" s="3" t="s">
        <v>16</v>
      </c>
      <c r="E277" s="9" t="s">
        <v>839</v>
      </c>
      <c r="F277" s="3" t="s">
        <v>13</v>
      </c>
      <c r="G277" s="3">
        <v>0.0</v>
      </c>
      <c r="H277" s="5" t="str">
        <f>IFERROR(__xludf.DUMMYFUNCTION("GOOGLETRANSLATE(A277, ""en"",""ar"")"),"الفلاج")</f>
        <v>الفلاج</v>
      </c>
    </row>
    <row r="278" ht="13.5" customHeight="1">
      <c r="A278" s="9" t="s">
        <v>840</v>
      </c>
      <c r="B278" s="9" t="s">
        <v>841</v>
      </c>
      <c r="C278" s="3" t="s">
        <v>10</v>
      </c>
      <c r="D278" s="3" t="s">
        <v>16</v>
      </c>
      <c r="E278" s="9" t="s">
        <v>842</v>
      </c>
      <c r="F278" s="3" t="s">
        <v>13</v>
      </c>
      <c r="G278" s="3">
        <v>0.0</v>
      </c>
      <c r="H278" s="5" t="str">
        <f>IFERROR(__xludf.DUMMYFUNCTION("GOOGLETRANSLATE(A278, ""en"",""ar"")"),"الفيحاء")</f>
        <v>الفيحاء</v>
      </c>
    </row>
    <row r="279" ht="13.5" customHeight="1">
      <c r="A279" s="9" t="s">
        <v>843</v>
      </c>
      <c r="B279" s="9" t="s">
        <v>844</v>
      </c>
      <c r="C279" s="3" t="s">
        <v>10</v>
      </c>
      <c r="D279" s="3" t="s">
        <v>16</v>
      </c>
      <c r="E279" s="9" t="s">
        <v>845</v>
      </c>
      <c r="F279" s="3" t="s">
        <v>13</v>
      </c>
      <c r="G279" s="3">
        <v>0.0</v>
      </c>
      <c r="H279" s="5" t="str">
        <f>IFERROR(__xludf.DUMMYFUNCTION("GOOGLETRANSLATE(A279, ""en"",""ar"")"),"الغافية")</f>
        <v>الغافية</v>
      </c>
    </row>
    <row r="280" ht="13.5" customHeight="1">
      <c r="A280" s="9" t="s">
        <v>846</v>
      </c>
      <c r="B280" s="9" t="s">
        <v>847</v>
      </c>
      <c r="C280" s="3" t="s">
        <v>10</v>
      </c>
      <c r="D280" s="3" t="s">
        <v>16</v>
      </c>
      <c r="E280" s="9" t="s">
        <v>848</v>
      </c>
      <c r="F280" s="3" t="s">
        <v>13</v>
      </c>
      <c r="G280" s="3">
        <v>0.0</v>
      </c>
      <c r="H280" s="5" t="str">
        <f>IFERROR(__xludf.DUMMYFUNCTION("GOOGLETRANSLATE(A280, ""en"",""ar"")"),"الغبهيبة")</f>
        <v>الغبهيبة</v>
      </c>
    </row>
    <row r="281" ht="13.5" customHeight="1">
      <c r="A281" s="9" t="s">
        <v>849</v>
      </c>
      <c r="B281" s="9" t="s">
        <v>850</v>
      </c>
      <c r="C281" s="3" t="s">
        <v>10</v>
      </c>
      <c r="D281" s="3" t="s">
        <v>16</v>
      </c>
      <c r="E281" s="9" t="s">
        <v>851</v>
      </c>
      <c r="F281" s="3" t="s">
        <v>13</v>
      </c>
      <c r="G281" s="3">
        <v>0.0</v>
      </c>
      <c r="H281" s="5" t="str">
        <f>IFERROR(__xludf.DUMMYFUNCTION("GOOGLETRANSLATE(A281, ""en"",""ar"")"),"الغوير")</f>
        <v>الغوير</v>
      </c>
    </row>
    <row r="282" ht="13.5" customHeight="1">
      <c r="A282" s="9" t="s">
        <v>852</v>
      </c>
      <c r="B282" s="9" t="s">
        <v>853</v>
      </c>
      <c r="C282" s="3" t="s">
        <v>10</v>
      </c>
      <c r="D282" s="3" t="s">
        <v>16</v>
      </c>
      <c r="E282" s="9" t="s">
        <v>854</v>
      </c>
      <c r="F282" s="3" t="s">
        <v>13</v>
      </c>
      <c r="G282" s="3">
        <v>0.0</v>
      </c>
      <c r="H282" s="5" t="str">
        <f>IFERROR(__xludf.DUMMYFUNCTION("GOOGLETRANSLATE(A282, ""en"",""ar"")"),"الجواز")</f>
        <v>الجواز</v>
      </c>
    </row>
    <row r="283" ht="13.5" customHeight="1">
      <c r="A283" s="9" t="s">
        <v>855</v>
      </c>
      <c r="B283" s="9" t="s">
        <v>856</v>
      </c>
      <c r="C283" s="3" t="s">
        <v>10</v>
      </c>
      <c r="D283" s="3" t="s">
        <v>16</v>
      </c>
      <c r="E283" s="9" t="s">
        <v>857</v>
      </c>
      <c r="F283" s="3" t="s">
        <v>13</v>
      </c>
      <c r="G283" s="3">
        <v>0.0</v>
      </c>
      <c r="H283" s="5" t="str">
        <f>IFERROR(__xludf.DUMMYFUNCTION("GOOGLETRANSLATE(A283, ""en"",""ar"")"),"الحمرية")</f>
        <v>الحمرية</v>
      </c>
    </row>
    <row r="284" ht="13.5" customHeight="1">
      <c r="A284" s="9" t="s">
        <v>858</v>
      </c>
      <c r="B284" s="9" t="s">
        <v>859</v>
      </c>
      <c r="C284" s="3" t="s">
        <v>10</v>
      </c>
      <c r="D284" s="3" t="s">
        <v>16</v>
      </c>
      <c r="E284" s="9" t="s">
        <v>860</v>
      </c>
      <c r="F284" s="3" t="s">
        <v>13</v>
      </c>
      <c r="G284" s="3">
        <v>0.0</v>
      </c>
      <c r="H284" s="5" t="str">
        <f>IFERROR(__xludf.DUMMYFUNCTION("GOOGLETRANSLATE(A284, ""en"",""ar"")"),"الحياينة")</f>
        <v>الحياينة</v>
      </c>
    </row>
    <row r="285" ht="13.5" customHeight="1">
      <c r="A285" s="9" t="s">
        <v>861</v>
      </c>
      <c r="B285" s="9" t="s">
        <v>862</v>
      </c>
      <c r="C285" s="3" t="s">
        <v>10</v>
      </c>
      <c r="D285" s="3" t="s">
        <v>16</v>
      </c>
      <c r="E285" s="9" t="s">
        <v>863</v>
      </c>
      <c r="F285" s="3" t="s">
        <v>13</v>
      </c>
      <c r="G285" s="3">
        <v>0.0</v>
      </c>
      <c r="H285" s="5" t="str">
        <f>IFERROR(__xludf.DUMMYFUNCTION("GOOGLETRANSLATE(A285, ""en"",""ar"")"),"الحيرة")</f>
        <v>الحيرة</v>
      </c>
    </row>
    <row r="286" ht="13.5" customHeight="1">
      <c r="A286" s="9" t="s">
        <v>864</v>
      </c>
      <c r="B286" s="9" t="s">
        <v>865</v>
      </c>
      <c r="C286" s="3" t="s">
        <v>10</v>
      </c>
      <c r="D286" s="3" t="s">
        <v>16</v>
      </c>
      <c r="E286" s="9" t="s">
        <v>866</v>
      </c>
      <c r="F286" s="3" t="s">
        <v>13</v>
      </c>
      <c r="G286" s="3">
        <v>0.0</v>
      </c>
      <c r="H286" s="5" t="str">
        <f>IFERROR(__xludf.DUMMYFUNCTION("GOOGLETRANSLATE(A286, ""en"",""ar"")"),"الحزانة")</f>
        <v>الحزانة</v>
      </c>
    </row>
    <row r="287" ht="13.5" customHeight="1">
      <c r="A287" s="9" t="s">
        <v>867</v>
      </c>
      <c r="B287" s="9" t="s">
        <v>868</v>
      </c>
      <c r="C287" s="3" t="s">
        <v>10</v>
      </c>
      <c r="D287" s="3" t="s">
        <v>16</v>
      </c>
      <c r="E287" s="9" t="s">
        <v>869</v>
      </c>
      <c r="F287" s="3" t="s">
        <v>13</v>
      </c>
      <c r="G287" s="3">
        <v>0.0</v>
      </c>
      <c r="H287" s="5" t="str">
        <f>IFERROR(__xludf.DUMMYFUNCTION("GOOGLETRANSLATE(A287, ""en"",""ar"")"),"ضاحية الحسيرة")</f>
        <v>ضاحية الحسيرة</v>
      </c>
    </row>
    <row r="288" ht="13.5" customHeight="1">
      <c r="A288" s="9" t="s">
        <v>870</v>
      </c>
      <c r="B288" s="9" t="s">
        <v>871</v>
      </c>
      <c r="C288" s="3" t="s">
        <v>10</v>
      </c>
      <c r="D288" s="3" t="s">
        <v>16</v>
      </c>
      <c r="E288" s="9" t="s">
        <v>872</v>
      </c>
      <c r="F288" s="3" t="s">
        <v>13</v>
      </c>
      <c r="G288" s="3">
        <v>0.0</v>
      </c>
      <c r="H288" s="5" t="str">
        <f>IFERROR(__xludf.DUMMYFUNCTION("GOOGLETRANSLATE(A288, ""en"",""ar"")"),"الحتان")</f>
        <v>الحتان</v>
      </c>
    </row>
    <row r="289" ht="13.5" customHeight="1">
      <c r="A289" s="9" t="s">
        <v>873</v>
      </c>
      <c r="B289" s="9" t="s">
        <v>874</v>
      </c>
      <c r="C289" s="3" t="s">
        <v>10</v>
      </c>
      <c r="D289" s="3" t="s">
        <v>16</v>
      </c>
      <c r="E289" s="9" t="s">
        <v>875</v>
      </c>
      <c r="F289" s="3" t="s">
        <v>13</v>
      </c>
      <c r="G289" s="3">
        <v>0.0</v>
      </c>
      <c r="H289" s="5" t="str">
        <f>IFERROR(__xludf.DUMMYFUNCTION("GOOGLETRANSLATE(A289, ""en"",""ar"")"),"العزات")</f>
        <v>العزات</v>
      </c>
    </row>
    <row r="290" ht="13.5" customHeight="1">
      <c r="A290" s="9" t="s">
        <v>876</v>
      </c>
      <c r="B290" s="9" t="s">
        <v>877</v>
      </c>
      <c r="C290" s="3" t="s">
        <v>10</v>
      </c>
      <c r="D290" s="3" t="s">
        <v>16</v>
      </c>
      <c r="E290" s="9" t="s">
        <v>878</v>
      </c>
      <c r="F290" s="3" t="s">
        <v>13</v>
      </c>
      <c r="G290" s="3">
        <v>0.0</v>
      </c>
      <c r="H290" s="5" t="str">
        <f>IFERROR(__xludf.DUMMYFUNCTION("GOOGLETRANSLATE(A290, ""en"",""ar"")"),"الخبيبة")</f>
        <v>الخبيبة</v>
      </c>
    </row>
    <row r="291" ht="13.5" customHeight="1">
      <c r="A291" s="9" t="s">
        <v>879</v>
      </c>
      <c r="B291" s="9" t="s">
        <v>880</v>
      </c>
      <c r="C291" s="3" t="s">
        <v>10</v>
      </c>
      <c r="D291" s="3" t="s">
        <v>16</v>
      </c>
      <c r="E291" s="9" t="s">
        <v>881</v>
      </c>
      <c r="F291" s="3" t="s">
        <v>13</v>
      </c>
      <c r="G291" s="3">
        <v>0.0</v>
      </c>
      <c r="H291" s="5" t="str">
        <f>IFERROR(__xludf.DUMMYFUNCTION("GOOGLETRANSLATE(A291, ""en"",""ar"")"),"ضاحية الخيلية")</f>
        <v>ضاحية الخيلية</v>
      </c>
    </row>
    <row r="292" ht="13.5" customHeight="1">
      <c r="A292" s="9" t="s">
        <v>882</v>
      </c>
      <c r="B292" s="9" t="s">
        <v>883</v>
      </c>
      <c r="C292" s="3" t="s">
        <v>10</v>
      </c>
      <c r="D292" s="3" t="s">
        <v>16</v>
      </c>
      <c r="E292" s="9" t="s">
        <v>884</v>
      </c>
      <c r="F292" s="3" t="s">
        <v>13</v>
      </c>
      <c r="G292" s="3">
        <v>0.0</v>
      </c>
      <c r="H292" s="5" t="str">
        <f>IFERROR(__xludf.DUMMYFUNCTION("GOOGLETRANSLATE(A292, ""en"",""ar"")"),"الخالديا")</f>
        <v>الخالديا</v>
      </c>
    </row>
    <row r="293" ht="13.5" customHeight="1">
      <c r="A293" s="9" t="s">
        <v>885</v>
      </c>
      <c r="B293" s="9" t="s">
        <v>886</v>
      </c>
      <c r="C293" s="3" t="s">
        <v>10</v>
      </c>
      <c r="D293" s="3" t="s">
        <v>16</v>
      </c>
      <c r="E293" s="9" t="s">
        <v>887</v>
      </c>
      <c r="F293" s="3" t="s">
        <v>13</v>
      </c>
      <c r="G293" s="3">
        <v>0.0</v>
      </c>
      <c r="H293" s="5" t="str">
        <f>IFERROR(__xludf.DUMMYFUNCTION("GOOGLETRANSLATE(A293, ""en"",""ar"")"),"الخان")</f>
        <v>الخان</v>
      </c>
    </row>
    <row r="294" ht="13.5" customHeight="1">
      <c r="A294" s="9" t="s">
        <v>888</v>
      </c>
      <c r="B294" s="9" t="s">
        <v>889</v>
      </c>
      <c r="C294" s="3" t="s">
        <v>10</v>
      </c>
      <c r="D294" s="3" t="s">
        <v>16</v>
      </c>
      <c r="E294" s="9" t="s">
        <v>890</v>
      </c>
      <c r="F294" s="3" t="s">
        <v>13</v>
      </c>
      <c r="G294" s="3">
        <v>0.0</v>
      </c>
      <c r="H294" s="5" t="str">
        <f>IFERROR(__xludf.DUMMYFUNCTION("GOOGLETRANSLATE(A294, ""en"",""ar"")"),"الخموضية")</f>
        <v>الخموضية</v>
      </c>
    </row>
    <row r="295" ht="13.5" customHeight="1">
      <c r="A295" s="9" t="s">
        <v>891</v>
      </c>
      <c r="B295" s="9" t="s">
        <v>892</v>
      </c>
      <c r="C295" s="3" t="s">
        <v>10</v>
      </c>
      <c r="D295" s="3" t="s">
        <v>16</v>
      </c>
      <c r="E295" s="9" t="s">
        <v>893</v>
      </c>
      <c r="F295" s="3" t="s">
        <v>13</v>
      </c>
      <c r="G295" s="3">
        <v>0.0</v>
      </c>
      <c r="H295" s="5" t="str">
        <f>IFERROR(__xludf.DUMMYFUNCTION("GOOGLETRANSLATE(A295, ""en"",""ar"")"),"المدام")</f>
        <v>المدام</v>
      </c>
    </row>
    <row r="296" ht="13.5" customHeight="1">
      <c r="A296" s="9" t="s">
        <v>894</v>
      </c>
      <c r="B296" s="9" t="s">
        <v>895</v>
      </c>
      <c r="C296" s="3" t="s">
        <v>10</v>
      </c>
      <c r="D296" s="3" t="s">
        <v>16</v>
      </c>
      <c r="E296" s="9" t="s">
        <v>896</v>
      </c>
      <c r="F296" s="3" t="s">
        <v>13</v>
      </c>
      <c r="G296" s="3">
        <v>0.0</v>
      </c>
      <c r="H296" s="5" t="str">
        <f>IFERROR(__xludf.DUMMYFUNCTION("GOOGLETRANSLATE(A296, ""en"",""ar"")"),"المحطة")</f>
        <v>المحطة</v>
      </c>
    </row>
    <row r="297" ht="13.5" customHeight="1">
      <c r="A297" s="9" t="s">
        <v>897</v>
      </c>
      <c r="B297" s="9" t="s">
        <v>898</v>
      </c>
      <c r="C297" s="3" t="s">
        <v>10</v>
      </c>
      <c r="D297" s="3" t="s">
        <v>16</v>
      </c>
      <c r="E297" s="9" t="s">
        <v>899</v>
      </c>
      <c r="F297" s="3" t="s">
        <v>13</v>
      </c>
      <c r="G297" s="3">
        <v>0.0</v>
      </c>
      <c r="H297" s="5" t="str">
        <f>IFERROR(__xludf.DUMMYFUNCTION("GOOGLETRANSLATE(A297, ""en"",""ar"")"),"المجاز")</f>
        <v>المجاز</v>
      </c>
    </row>
    <row r="298" ht="13.5" customHeight="1">
      <c r="A298" s="9" t="s">
        <v>900</v>
      </c>
      <c r="B298" s="9" t="s">
        <v>901</v>
      </c>
      <c r="C298" s="3" t="s">
        <v>10</v>
      </c>
      <c r="D298" s="3" t="s">
        <v>16</v>
      </c>
      <c r="E298" s="9" t="s">
        <v>902</v>
      </c>
      <c r="F298" s="3" t="s">
        <v>13</v>
      </c>
      <c r="G298" s="3">
        <v>0.0</v>
      </c>
      <c r="H298" s="5" t="str">
        <f>IFERROR(__xludf.DUMMYFUNCTION("GOOGLETRANSLATE(A298, ""en"",""ar"")"),"الملوحة")</f>
        <v>الملوحة</v>
      </c>
    </row>
    <row r="299" ht="13.5" customHeight="1">
      <c r="A299" s="9" t="s">
        <v>903</v>
      </c>
      <c r="B299" s="9" t="s">
        <v>904</v>
      </c>
      <c r="C299" s="3" t="s">
        <v>10</v>
      </c>
      <c r="D299" s="3" t="s">
        <v>16</v>
      </c>
      <c r="E299" s="9" t="s">
        <v>905</v>
      </c>
      <c r="F299" s="3" t="s">
        <v>13</v>
      </c>
      <c r="G299" s="3">
        <v>0.0</v>
      </c>
      <c r="H299" s="5" t="str">
        <f>IFERROR(__xludf.DUMMYFUNCTION("GOOGLETRANSLATE(A299, ""en"",""ar"")"),"الممزر")</f>
        <v>الممزر</v>
      </c>
    </row>
    <row r="300" ht="13.5" customHeight="1">
      <c r="A300" s="9" t="s">
        <v>906</v>
      </c>
      <c r="B300" s="9" t="s">
        <v>907</v>
      </c>
      <c r="C300" s="3" t="s">
        <v>10</v>
      </c>
      <c r="D300" s="3" t="s">
        <v>16</v>
      </c>
      <c r="E300" s="9" t="s">
        <v>908</v>
      </c>
      <c r="F300" s="3" t="s">
        <v>13</v>
      </c>
      <c r="G300" s="3">
        <v>0.0</v>
      </c>
      <c r="H300" s="5" t="str">
        <f>IFERROR(__xludf.DUMMYFUNCTION("GOOGLETRANSLATE(A300, ""en"",""ar"")"),"المعمزر")</f>
        <v>المعمزر</v>
      </c>
    </row>
    <row r="301" ht="13.5" customHeight="1">
      <c r="A301" s="9" t="s">
        <v>909</v>
      </c>
      <c r="B301" s="9" t="s">
        <v>910</v>
      </c>
      <c r="C301" s="3" t="s">
        <v>10</v>
      </c>
      <c r="D301" s="3" t="s">
        <v>16</v>
      </c>
      <c r="E301" s="9" t="s">
        <v>911</v>
      </c>
      <c r="F301" s="3" t="s">
        <v>13</v>
      </c>
      <c r="G301" s="3">
        <v>0.0</v>
      </c>
      <c r="H301" s="5" t="str">
        <f>IFERROR(__xludf.DUMMYFUNCTION("GOOGLETRANSLATE(A301, ""en"",""ar"")"),"المناخ")</f>
        <v>المناخ</v>
      </c>
    </row>
    <row r="302" ht="13.5" customHeight="1">
      <c r="A302" s="9" t="s">
        <v>912</v>
      </c>
      <c r="B302" s="9" t="s">
        <v>913</v>
      </c>
      <c r="C302" s="3" t="s">
        <v>10</v>
      </c>
      <c r="D302" s="3" t="s">
        <v>16</v>
      </c>
      <c r="E302" s="9" t="s">
        <v>914</v>
      </c>
      <c r="F302" s="3" t="s">
        <v>13</v>
      </c>
      <c r="G302" s="3">
        <v>0.0</v>
      </c>
      <c r="H302" s="5" t="str">
        <f>IFERROR(__xludf.DUMMYFUNCTION("GOOGLETRANSLATE(A302, ""en"",""ar"")"),"الماريجة")</f>
        <v>الماريجة</v>
      </c>
    </row>
    <row r="303" ht="13.5" customHeight="1">
      <c r="A303" s="9" t="s">
        <v>915</v>
      </c>
      <c r="B303" s="9" t="s">
        <v>916</v>
      </c>
      <c r="C303" s="3" t="s">
        <v>10</v>
      </c>
      <c r="D303" s="3" t="s">
        <v>16</v>
      </c>
      <c r="E303" s="9" t="s">
        <v>917</v>
      </c>
      <c r="F303" s="3" t="s">
        <v>13</v>
      </c>
      <c r="G303" s="3">
        <v>0.0</v>
      </c>
      <c r="H303" s="5" t="str">
        <f>IFERROR(__xludf.DUMMYFUNCTION("GOOGLETRANSLATE(A303, ""en"",""ar"")"),"الميرجاب")</f>
        <v>الميرجاب</v>
      </c>
    </row>
    <row r="304" ht="13.5" customHeight="1">
      <c r="A304" s="9" t="s">
        <v>918</v>
      </c>
      <c r="B304" s="9" t="s">
        <v>919</v>
      </c>
      <c r="C304" s="3" t="s">
        <v>10</v>
      </c>
      <c r="D304" s="3" t="s">
        <v>16</v>
      </c>
      <c r="E304" s="9" t="s">
        <v>920</v>
      </c>
      <c r="F304" s="3" t="s">
        <v>13</v>
      </c>
      <c r="G304" s="3">
        <v>0.0</v>
      </c>
      <c r="H304" s="5" t="str">
        <f>IFERROR(__xludf.DUMMYFUNCTION("GOOGLETRANSLATE(A304, ""en"",""ar"")"),"المضيفي")</f>
        <v>المضيفي</v>
      </c>
    </row>
    <row r="305" ht="13.5" customHeight="1">
      <c r="A305" s="9" t="s">
        <v>921</v>
      </c>
      <c r="B305" s="9" t="s">
        <v>922</v>
      </c>
      <c r="C305" s="3" t="s">
        <v>10</v>
      </c>
      <c r="D305" s="3" t="s">
        <v>16</v>
      </c>
      <c r="E305" s="9" t="s">
        <v>923</v>
      </c>
      <c r="F305" s="3" t="s">
        <v>13</v>
      </c>
      <c r="G305" s="3">
        <v>0.0</v>
      </c>
      <c r="H305" s="5" t="str">
        <f>IFERROR(__xludf.DUMMYFUNCTION("GOOGLETRANSLATE(A305, ""en"",""ar"")"),"الملا الله")</f>
        <v>الملا الله</v>
      </c>
    </row>
    <row r="306" ht="13.5" customHeight="1">
      <c r="A306" s="9" t="s">
        <v>924</v>
      </c>
      <c r="B306" s="9" t="s">
        <v>925</v>
      </c>
      <c r="C306" s="3" t="s">
        <v>10</v>
      </c>
      <c r="D306" s="3" t="s">
        <v>16</v>
      </c>
      <c r="E306" s="9" t="s">
        <v>926</v>
      </c>
      <c r="F306" s="3" t="s">
        <v>13</v>
      </c>
      <c r="G306" s="3">
        <v>0.0</v>
      </c>
      <c r="H306" s="5" t="str">
        <f>IFERROR(__xludf.DUMMYFUNCTION("GOOGLETRANSLATE(A306, ""en"",""ar"")"),"النببة")</f>
        <v>النببة</v>
      </c>
    </row>
    <row r="307" ht="13.5" customHeight="1">
      <c r="A307" s="9" t="s">
        <v>927</v>
      </c>
      <c r="B307" s="9" t="s">
        <v>928</v>
      </c>
      <c r="C307" s="3" t="s">
        <v>10</v>
      </c>
      <c r="D307" s="3" t="s">
        <v>16</v>
      </c>
      <c r="E307" s="9" t="s">
        <v>929</v>
      </c>
      <c r="F307" s="3" t="s">
        <v>13</v>
      </c>
      <c r="G307" s="3">
        <v>0.0</v>
      </c>
      <c r="H307" s="5" t="str">
        <f>IFERROR(__xludf.DUMMYFUNCTION("GOOGLETRANSLATE(A307, ""en"",""ar"")"),"النهدة 1.")</f>
        <v>النهدة 1.</v>
      </c>
    </row>
    <row r="308" ht="13.5" customHeight="1">
      <c r="A308" s="9" t="s">
        <v>930</v>
      </c>
      <c r="B308" s="9" t="s">
        <v>931</v>
      </c>
      <c r="C308" s="3" t="s">
        <v>10</v>
      </c>
      <c r="D308" s="3" t="s">
        <v>16</v>
      </c>
      <c r="E308" s="9" t="s">
        <v>932</v>
      </c>
      <c r="F308" s="3" t="s">
        <v>13</v>
      </c>
      <c r="G308" s="3">
        <v>0.0</v>
      </c>
      <c r="H308" s="5" t="str">
        <f>IFERROR(__xludf.DUMMYFUNCTION("GOOGLETRANSLATE(A308, ""en"",""ar"")"),"النهدة 2.")</f>
        <v>النهدة 2.</v>
      </c>
    </row>
    <row r="309" ht="13.5" customHeight="1">
      <c r="A309" s="9" t="s">
        <v>933</v>
      </c>
      <c r="B309" s="9" t="s">
        <v>934</v>
      </c>
      <c r="C309" s="3" t="s">
        <v>10</v>
      </c>
      <c r="D309" s="3" t="s">
        <v>16</v>
      </c>
      <c r="E309" s="9" t="s">
        <v>935</v>
      </c>
      <c r="F309" s="3" t="s">
        <v>13</v>
      </c>
      <c r="G309" s="3">
        <v>0.0</v>
      </c>
      <c r="H309" s="5" t="str">
        <f>IFERROR(__xludf.DUMMYFUNCTION("GOOGLETRANSLATE(A309, ""en"",""ar"")"),"النعيمي")</f>
        <v>النعيمي</v>
      </c>
    </row>
    <row r="310" ht="13.5" customHeight="1">
      <c r="A310" s="9" t="s">
        <v>936</v>
      </c>
      <c r="B310" s="9" t="s">
        <v>937</v>
      </c>
      <c r="C310" s="3" t="s">
        <v>10</v>
      </c>
      <c r="D310" s="3" t="s">
        <v>16</v>
      </c>
      <c r="E310" s="9" t="s">
        <v>938</v>
      </c>
      <c r="F310" s="3" t="s">
        <v>13</v>
      </c>
      <c r="G310" s="3">
        <v>0.0</v>
      </c>
      <c r="H310" s="5" t="str">
        <f>IFERROR(__xludf.DUMMYFUNCTION("GOOGLETRANSLATE(A310, ""en"",""ar"")"),"الناصرية")</f>
        <v>الناصرية</v>
      </c>
    </row>
    <row r="311" ht="13.5" customHeight="1">
      <c r="A311" s="9" t="s">
        <v>939</v>
      </c>
      <c r="B311" s="9" t="s">
        <v>940</v>
      </c>
      <c r="C311" s="3" t="s">
        <v>10</v>
      </c>
      <c r="D311" s="3" t="s">
        <v>16</v>
      </c>
      <c r="E311" s="9" t="s">
        <v>941</v>
      </c>
      <c r="F311" s="3" t="s">
        <v>13</v>
      </c>
      <c r="G311" s="3">
        <v>0.0</v>
      </c>
      <c r="H311" s="5" t="str">
        <f>IFERROR(__xludf.DUMMYFUNCTION("GOOGLETRANSLATE(A311, ""en"",""ar"")"),"النخيلات")</f>
        <v>النخيلات</v>
      </c>
    </row>
    <row r="312" ht="13.5" customHeight="1">
      <c r="A312" s="9" t="s">
        <v>942</v>
      </c>
      <c r="B312" s="9" t="s">
        <v>943</v>
      </c>
      <c r="C312" s="3" t="s">
        <v>10</v>
      </c>
      <c r="D312" s="3" t="s">
        <v>16</v>
      </c>
      <c r="E312" s="9" t="s">
        <v>944</v>
      </c>
      <c r="F312" s="3" t="s">
        <v>13</v>
      </c>
      <c r="G312" s="3">
        <v>0.0</v>
      </c>
      <c r="H312" s="5" t="str">
        <f>IFERROR(__xludf.DUMMYFUNCTION("GOOGLETRANSLATE(A312, ""en"",""ar"")"),"النود")</f>
        <v>النود</v>
      </c>
    </row>
    <row r="313" ht="13.5" customHeight="1">
      <c r="A313" s="9" t="s">
        <v>945</v>
      </c>
      <c r="B313" s="9" t="s">
        <v>946</v>
      </c>
      <c r="C313" s="3" t="s">
        <v>10</v>
      </c>
      <c r="D313" s="3" t="s">
        <v>16</v>
      </c>
      <c r="E313" s="9" t="s">
        <v>947</v>
      </c>
      <c r="F313" s="3" t="s">
        <v>13</v>
      </c>
      <c r="G313" s="3">
        <v>0.0</v>
      </c>
      <c r="H313" s="5" t="str">
        <f>IFERROR(__xludf.DUMMYFUNCTION("GOOGLETRANSLATE(A313, ""en"",""ar"")"),"جزر النجوم")</f>
        <v>جزر النجوم</v>
      </c>
    </row>
    <row r="314" ht="13.5" customHeight="1">
      <c r="A314" s="9" t="s">
        <v>948</v>
      </c>
      <c r="B314" s="9" t="s">
        <v>949</v>
      </c>
      <c r="C314" s="3" t="s">
        <v>10</v>
      </c>
      <c r="D314" s="3" t="s">
        <v>16</v>
      </c>
      <c r="E314" s="9" t="s">
        <v>950</v>
      </c>
      <c r="F314" s="3" t="s">
        <v>13</v>
      </c>
      <c r="G314" s="3">
        <v>0.0</v>
      </c>
      <c r="H314" s="5" t="str">
        <f>IFERROR(__xludf.DUMMYFUNCTION("GOOGLETRANSLATE(A314, ""en"",""ar"")"),"القادسية")</f>
        <v>القادسية</v>
      </c>
    </row>
    <row r="315" ht="13.5" customHeight="1">
      <c r="A315" s="9" t="s">
        <v>951</v>
      </c>
      <c r="B315" s="9" t="s">
        <v>952</v>
      </c>
      <c r="C315" s="3" t="s">
        <v>10</v>
      </c>
      <c r="D315" s="3" t="s">
        <v>16</v>
      </c>
      <c r="E315" s="9" t="s">
        <v>953</v>
      </c>
      <c r="F315" s="3" t="s">
        <v>13</v>
      </c>
      <c r="G315" s="3">
        <v>0.0</v>
      </c>
      <c r="H315" s="5" t="str">
        <f>IFERROR(__xludf.DUMMYFUNCTION("GOOGLETRANSLATE(A315, ""en"",""ar"")"),"القصباء")</f>
        <v>القصباء</v>
      </c>
    </row>
    <row r="316" ht="13.5" customHeight="1">
      <c r="A316" s="9" t="s">
        <v>954</v>
      </c>
      <c r="B316" s="9" t="s">
        <v>955</v>
      </c>
      <c r="C316" s="3" t="s">
        <v>10</v>
      </c>
      <c r="D316" s="3" t="s">
        <v>16</v>
      </c>
      <c r="E316" s="9" t="s">
        <v>956</v>
      </c>
      <c r="F316" s="3" t="s">
        <v>13</v>
      </c>
      <c r="G316" s="3">
        <v>0.0</v>
      </c>
      <c r="H316" s="5" t="str">
        <f>IFERROR(__xludf.DUMMYFUNCTION("GOOGLETRANSLATE(A316, ""en"",""ar"")"),"القاسمية")</f>
        <v>القاسمية</v>
      </c>
    </row>
    <row r="317" ht="13.5" customHeight="1">
      <c r="A317" s="9" t="s">
        <v>957</v>
      </c>
      <c r="B317" s="9" t="s">
        <v>958</v>
      </c>
      <c r="C317" s="3" t="s">
        <v>10</v>
      </c>
      <c r="D317" s="3" t="s">
        <v>16</v>
      </c>
      <c r="E317" s="9" t="s">
        <v>959</v>
      </c>
      <c r="F317" s="3" t="s">
        <v>13</v>
      </c>
      <c r="G317" s="3">
        <v>0.0</v>
      </c>
      <c r="H317" s="5" t="str">
        <f>IFERROR(__xludf.DUMMYFUNCTION("GOOGLETRANSLATE(A317, ""en"",""ar"")"),"منطقة القصيص الصناعية 1")</f>
        <v>منطقة القصيص الصناعية 1</v>
      </c>
    </row>
    <row r="318" ht="13.5" customHeight="1">
      <c r="A318" s="9" t="s">
        <v>960</v>
      </c>
      <c r="B318" s="9" t="s">
        <v>961</v>
      </c>
      <c r="C318" s="3" t="s">
        <v>10</v>
      </c>
      <c r="D318" s="3" t="s">
        <v>16</v>
      </c>
      <c r="E318" s="9" t="s">
        <v>962</v>
      </c>
      <c r="F318" s="3" t="s">
        <v>13</v>
      </c>
      <c r="G318" s="3">
        <v>0.0</v>
      </c>
      <c r="H318" s="5" t="str">
        <f>IFERROR(__xludf.DUMMYFUNCTION("GOOGLETRANSLATE(A318, ""en"",""ar"")"),"منطقة القصيص الصناعية 3")</f>
        <v>منطقة القصيص الصناعية 3</v>
      </c>
    </row>
    <row r="319" ht="13.5" customHeight="1">
      <c r="A319" s="9" t="s">
        <v>963</v>
      </c>
      <c r="B319" s="9" t="s">
        <v>964</v>
      </c>
      <c r="C319" s="3" t="s">
        <v>10</v>
      </c>
      <c r="D319" s="3" t="s">
        <v>16</v>
      </c>
      <c r="E319" s="9" t="s">
        <v>965</v>
      </c>
      <c r="F319" s="3" t="s">
        <v>13</v>
      </c>
      <c r="G319" s="3">
        <v>0.0</v>
      </c>
      <c r="H319" s="5" t="str">
        <f>IFERROR(__xludf.DUMMYFUNCTION("GOOGLETRANSLATE(A319, ""en"",""ar"")"),"الرفاعة 1.")</f>
        <v>الرفاعة 1.</v>
      </c>
    </row>
    <row r="320" ht="13.5" customHeight="1">
      <c r="A320" s="9" t="s">
        <v>966</v>
      </c>
      <c r="B320" s="9" t="s">
        <v>967</v>
      </c>
      <c r="C320" s="3" t="s">
        <v>10</v>
      </c>
      <c r="D320" s="3" t="s">
        <v>16</v>
      </c>
      <c r="E320" s="9" t="s">
        <v>968</v>
      </c>
      <c r="F320" s="3" t="s">
        <v>13</v>
      </c>
      <c r="G320" s="3">
        <v>0.0</v>
      </c>
      <c r="H320" s="5" t="str">
        <f>IFERROR(__xludf.DUMMYFUNCTION("GOOGLETRANSLATE(A320, ""en"",""ar"")"),"الرماقية")</f>
        <v>الرماقية</v>
      </c>
    </row>
    <row r="321" ht="13.5" customHeight="1">
      <c r="A321" s="9" t="s">
        <v>969</v>
      </c>
      <c r="B321" s="9" t="s">
        <v>970</v>
      </c>
      <c r="C321" s="3" t="s">
        <v>10</v>
      </c>
      <c r="D321" s="3" t="s">
        <v>16</v>
      </c>
      <c r="E321" s="9" t="s">
        <v>971</v>
      </c>
      <c r="F321" s="3" t="s">
        <v>13</v>
      </c>
      <c r="G321" s="3">
        <v>0.0</v>
      </c>
      <c r="H321" s="5" t="str">
        <f>IFERROR(__xludf.DUMMYFUNCTION("GOOGLETRANSLATE(A321, ""en"",""ar"")"),"الرملة")</f>
        <v>الرملة</v>
      </c>
    </row>
    <row r="322" ht="13.5" customHeight="1">
      <c r="A322" s="9" t="s">
        <v>972</v>
      </c>
      <c r="B322" s="9" t="s">
        <v>973</v>
      </c>
      <c r="C322" s="3" t="s">
        <v>10</v>
      </c>
      <c r="D322" s="3" t="s">
        <v>16</v>
      </c>
      <c r="E322" s="9" t="s">
        <v>974</v>
      </c>
      <c r="F322" s="3" t="s">
        <v>13</v>
      </c>
      <c r="G322" s="3">
        <v>0.0</v>
      </c>
      <c r="H322" s="5" t="str">
        <f>IFERROR(__xludf.DUMMYFUNCTION("GOOGLETRANSLATE(A322, ""en"",""ar"")"),"الرملة الشرق")</f>
        <v>الرملة الشرق</v>
      </c>
    </row>
    <row r="323" ht="13.5" customHeight="1">
      <c r="A323" s="9" t="s">
        <v>975</v>
      </c>
      <c r="B323" s="9" t="s">
        <v>976</v>
      </c>
      <c r="C323" s="3" t="s">
        <v>10</v>
      </c>
      <c r="D323" s="3" t="s">
        <v>16</v>
      </c>
      <c r="E323" s="9" t="s">
        <v>977</v>
      </c>
      <c r="F323" s="3" t="s">
        <v>13</v>
      </c>
      <c r="G323" s="3">
        <v>0.0</v>
      </c>
      <c r="H323" s="5" t="str">
        <f>IFERROR(__xludf.DUMMYFUNCTION("GOOGLETRANSLATE(A323, ""en"",""ar"")"),"الرملا ويست")</f>
        <v>الرملا ويست</v>
      </c>
    </row>
    <row r="324" ht="13.5" customHeight="1">
      <c r="A324" s="9" t="s">
        <v>978</v>
      </c>
      <c r="B324" s="9" t="s">
        <v>979</v>
      </c>
      <c r="C324" s="3" t="s">
        <v>10</v>
      </c>
      <c r="D324" s="3" t="s">
        <v>16</v>
      </c>
      <c r="E324" s="9" t="s">
        <v>980</v>
      </c>
      <c r="F324" s="3" t="s">
        <v>13</v>
      </c>
      <c r="G324" s="3">
        <v>0.0</v>
      </c>
      <c r="H324" s="5" t="str">
        <f>IFERROR(__xludf.DUMMYFUNCTION("GOOGLETRANSLATE(A324, ""en"",""ar"")"),"الرمثا")</f>
        <v>الرمثا</v>
      </c>
    </row>
    <row r="325" ht="13.5" customHeight="1">
      <c r="A325" s="9" t="s">
        <v>981</v>
      </c>
      <c r="B325" s="9" t="s">
        <v>982</v>
      </c>
      <c r="C325" s="3" t="s">
        <v>10</v>
      </c>
      <c r="D325" s="3" t="s">
        <v>16</v>
      </c>
      <c r="E325" s="9" t="s">
        <v>983</v>
      </c>
      <c r="F325" s="3" t="s">
        <v>13</v>
      </c>
      <c r="G325" s="3">
        <v>0.0</v>
      </c>
      <c r="H325" s="5" t="str">
        <f>IFERROR(__xludf.DUMMYFUNCTION("GOOGLETRANSLATE(A325, ""en"",""ar"")"),"الريفا")</f>
        <v>الريفا</v>
      </c>
    </row>
    <row r="326" ht="13.5" customHeight="1">
      <c r="A326" s="9" t="s">
        <v>984</v>
      </c>
      <c r="B326" s="9" t="s">
        <v>985</v>
      </c>
      <c r="C326" s="3" t="s">
        <v>10</v>
      </c>
      <c r="D326" s="3" t="s">
        <v>16</v>
      </c>
      <c r="E326" s="9" t="s">
        <v>986</v>
      </c>
      <c r="F326" s="3" t="s">
        <v>13</v>
      </c>
      <c r="G326" s="3">
        <v>0.0</v>
      </c>
      <c r="H326" s="5" t="str">
        <f>IFERROR(__xludf.DUMMYFUNCTION("GOOGLETRANSLATE(A326, ""en"",""ar"")"),"الرفاح")</f>
        <v>الرفاح</v>
      </c>
    </row>
    <row r="327" ht="13.5" customHeight="1">
      <c r="A327" s="9" t="s">
        <v>987</v>
      </c>
      <c r="B327" s="9" t="s">
        <v>988</v>
      </c>
      <c r="C327" s="3" t="s">
        <v>10</v>
      </c>
      <c r="D327" s="3" t="s">
        <v>16</v>
      </c>
      <c r="E327" s="9" t="s">
        <v>989</v>
      </c>
      <c r="F327" s="3" t="s">
        <v>13</v>
      </c>
      <c r="G327" s="3">
        <v>0.0</v>
      </c>
      <c r="H327" s="5" t="str">
        <f>IFERROR(__xludf.DUMMYFUNCTION("GOOGLETRANSLATE(A327, ""en"",""ar"")"),"ضاحية الرقيه")</f>
        <v>ضاحية الرقيه</v>
      </c>
    </row>
    <row r="328" ht="13.5" customHeight="1">
      <c r="A328" s="9" t="s">
        <v>990</v>
      </c>
      <c r="B328" s="9" t="s">
        <v>991</v>
      </c>
      <c r="C328" s="3" t="s">
        <v>10</v>
      </c>
      <c r="D328" s="3" t="s">
        <v>16</v>
      </c>
      <c r="E328" s="9" t="s">
        <v>992</v>
      </c>
      <c r="F328" s="3" t="s">
        <v>13</v>
      </c>
      <c r="G328" s="3">
        <v>0.0</v>
      </c>
      <c r="H328" s="5" t="str">
        <f>IFERROR(__xludf.DUMMYFUNCTION("GOOGLETRANSLATE(A328, ""en"",""ar"")"),"الصجاعة")</f>
        <v>الصجاعة</v>
      </c>
    </row>
    <row r="329" ht="13.5" customHeight="1">
      <c r="A329" s="9" t="s">
        <v>993</v>
      </c>
      <c r="B329" s="9" t="s">
        <v>994</v>
      </c>
      <c r="C329" s="3" t="s">
        <v>10</v>
      </c>
      <c r="D329" s="3" t="s">
        <v>16</v>
      </c>
      <c r="E329" s="9" t="s">
        <v>995</v>
      </c>
      <c r="F329" s="3" t="s">
        <v>13</v>
      </c>
      <c r="G329" s="3">
        <v>0.0</v>
      </c>
      <c r="H329" s="5" t="str">
        <f>IFERROR(__xludf.DUMMYFUNCTION("GOOGLETRANSLATE(A329, ""en"",""ar"")"),"الشهب.")</f>
        <v>الشهب.</v>
      </c>
    </row>
    <row r="330" ht="13.5" customHeight="1">
      <c r="A330" s="9" t="s">
        <v>996</v>
      </c>
      <c r="B330" s="9" t="s">
        <v>997</v>
      </c>
      <c r="C330" s="3" t="s">
        <v>10</v>
      </c>
      <c r="D330" s="3" t="s">
        <v>16</v>
      </c>
      <c r="E330" s="9" t="s">
        <v>998</v>
      </c>
      <c r="F330" s="3" t="s">
        <v>13</v>
      </c>
      <c r="G330" s="3">
        <v>0.0</v>
      </c>
      <c r="H330" s="5" t="str">
        <f>IFERROR(__xludf.DUMMYFUNCTION("GOOGLETRANSLATE(A330, ""en"",""ar"")"),"الشرق")</f>
        <v>الشرق</v>
      </c>
    </row>
    <row r="331" ht="13.5" customHeight="1">
      <c r="A331" s="9" t="s">
        <v>999</v>
      </c>
      <c r="B331" s="9" t="s">
        <v>1000</v>
      </c>
      <c r="C331" s="3" t="s">
        <v>10</v>
      </c>
      <c r="D331" s="3" t="s">
        <v>16</v>
      </c>
      <c r="E331" s="9" t="s">
        <v>1001</v>
      </c>
      <c r="F331" s="3" t="s">
        <v>13</v>
      </c>
      <c r="G331" s="3">
        <v>0.0</v>
      </c>
      <c r="H331" s="5" t="str">
        <f>IFERROR(__xludf.DUMMYFUNCTION("GOOGLETRANSLATE(A331, ""en"",""ar"")"),"الشويحين")</f>
        <v>الشويحين</v>
      </c>
    </row>
    <row r="332" ht="13.5" customHeight="1">
      <c r="A332" s="9" t="s">
        <v>1002</v>
      </c>
      <c r="B332" s="9" t="s">
        <v>1003</v>
      </c>
      <c r="C332" s="3" t="s">
        <v>10</v>
      </c>
      <c r="D332" s="3" t="s">
        <v>16</v>
      </c>
      <c r="E332" s="9" t="s">
        <v>1004</v>
      </c>
      <c r="F332" s="3" t="s">
        <v>13</v>
      </c>
      <c r="G332" s="3">
        <v>0.0</v>
      </c>
      <c r="H332" s="5" t="str">
        <f>IFERROR(__xludf.DUMMYFUNCTION("GOOGLETRANSLATE(A332, ""en"",""ar"")"),"السباخي")</f>
        <v>السباخي</v>
      </c>
    </row>
    <row r="333" ht="13.5" customHeight="1">
      <c r="A333" s="9" t="s">
        <v>1005</v>
      </c>
      <c r="B333" s="9" t="s">
        <v>1006</v>
      </c>
      <c r="C333" s="3" t="s">
        <v>10</v>
      </c>
      <c r="D333" s="3" t="s">
        <v>16</v>
      </c>
      <c r="E333" s="9" t="s">
        <v>1007</v>
      </c>
      <c r="F333" s="3" t="s">
        <v>13</v>
      </c>
      <c r="G333" s="3">
        <v>0.0</v>
      </c>
      <c r="H333" s="5" t="str">
        <f>IFERROR(__xludf.DUMMYFUNCTION("GOOGLETRANSLATE(A333, ""en"",""ar"")"),"الرياح")</f>
        <v>الرياح</v>
      </c>
    </row>
    <row r="334" ht="13.5" customHeight="1">
      <c r="A334" s="9" t="s">
        <v>1008</v>
      </c>
      <c r="B334" s="9" t="s">
        <v>1009</v>
      </c>
      <c r="C334" s="3" t="s">
        <v>10</v>
      </c>
      <c r="D334" s="3" t="s">
        <v>16</v>
      </c>
      <c r="E334" s="9" t="s">
        <v>1010</v>
      </c>
      <c r="F334" s="3" t="s">
        <v>13</v>
      </c>
      <c r="G334" s="3">
        <v>0.0</v>
      </c>
      <c r="H334" s="5" t="str">
        <f>IFERROR(__xludf.DUMMYFUNCTION("GOOGLETRANSLATE(A334, ""en"",""ar"")"),"التالاي")</f>
        <v>التالاي</v>
      </c>
    </row>
    <row r="335" ht="13.5" customHeight="1">
      <c r="A335" s="9" t="s">
        <v>1011</v>
      </c>
      <c r="B335" s="9" t="s">
        <v>1012</v>
      </c>
      <c r="C335" s="3" t="s">
        <v>10</v>
      </c>
      <c r="D335" s="3" t="s">
        <v>16</v>
      </c>
      <c r="E335" s="9" t="s">
        <v>1013</v>
      </c>
      <c r="F335" s="3" t="s">
        <v>13</v>
      </c>
      <c r="G335" s="3">
        <v>0.0</v>
      </c>
      <c r="H335" s="5" t="str">
        <f>IFERROR(__xludf.DUMMYFUNCTION("GOOGLETRANSLATE(A335, ""en"",""ar"")"),"الوحدة")</f>
        <v>الوحدة</v>
      </c>
    </row>
    <row r="336" ht="13.5" customHeight="1">
      <c r="A336" s="9" t="s">
        <v>1014</v>
      </c>
      <c r="B336" s="9" t="s">
        <v>1015</v>
      </c>
      <c r="C336" s="3" t="s">
        <v>10</v>
      </c>
      <c r="D336" s="3" t="s">
        <v>16</v>
      </c>
      <c r="E336" s="9" t="s">
        <v>1016</v>
      </c>
      <c r="F336" s="3" t="s">
        <v>13</v>
      </c>
      <c r="G336" s="3">
        <v>0.0</v>
      </c>
      <c r="H336" s="5" t="str">
        <f>IFERROR(__xludf.DUMMYFUNCTION("GOOGLETRANSLATE(A336, ""en"",""ar"")"),"اليرموك")</f>
        <v>اليرموك</v>
      </c>
    </row>
    <row r="337" ht="13.5" customHeight="1">
      <c r="A337" s="9" t="s">
        <v>1017</v>
      </c>
      <c r="B337" s="9" t="s">
        <v>1018</v>
      </c>
      <c r="C337" s="3" t="s">
        <v>10</v>
      </c>
      <c r="D337" s="3" t="s">
        <v>16</v>
      </c>
      <c r="E337" s="9" t="s">
        <v>1019</v>
      </c>
      <c r="F337" s="3" t="s">
        <v>13</v>
      </c>
      <c r="G337" s="3">
        <v>0.0</v>
      </c>
      <c r="H337" s="5" t="str">
        <f>IFERROR(__xludf.DUMMYFUNCTION("GOOGLETRANSLATE(A337, ""en"",""ar"")"),"ون ناهوا")</f>
        <v>ون ناهوا</v>
      </c>
    </row>
    <row r="338" ht="13.5" customHeight="1">
      <c r="A338" s="9" t="s">
        <v>1020</v>
      </c>
      <c r="B338" s="9" t="s">
        <v>1021</v>
      </c>
      <c r="C338" s="3" t="s">
        <v>10</v>
      </c>
      <c r="D338" s="3" t="s">
        <v>16</v>
      </c>
      <c r="E338" s="9" t="s">
        <v>1022</v>
      </c>
      <c r="F338" s="3" t="s">
        <v>13</v>
      </c>
      <c r="G338" s="3">
        <v>0.0</v>
      </c>
      <c r="H338" s="5" t="str">
        <f>IFERROR(__xludf.DUMMYFUNCTION("GOOGLETRANSLATE(A338, ""en"",""ar"")"),"روفايا")</f>
        <v>روفايا</v>
      </c>
    </row>
    <row r="339" ht="13.5" customHeight="1">
      <c r="A339" s="9" t="s">
        <v>1023</v>
      </c>
      <c r="B339" s="9" t="s">
        <v>1024</v>
      </c>
      <c r="C339" s="3" t="s">
        <v>10</v>
      </c>
      <c r="D339" s="3" t="s">
        <v>16</v>
      </c>
      <c r="E339" s="9" t="s">
        <v>1025</v>
      </c>
      <c r="F339" s="3" t="s">
        <v>13</v>
      </c>
      <c r="G339" s="3">
        <v>0.0</v>
      </c>
      <c r="H339" s="5" t="str">
        <f>IFERROR(__xludf.DUMMYFUNCTION("GOOGLETRANSLATE(A339, ""en"",""ar"")"),"الرماد شويب")</f>
        <v>الرماد شويب</v>
      </c>
    </row>
    <row r="340" ht="13.5" customHeight="1">
      <c r="A340" s="9" t="s">
        <v>1026</v>
      </c>
      <c r="B340" s="9" t="s">
        <v>1027</v>
      </c>
      <c r="C340" s="3" t="s">
        <v>10</v>
      </c>
      <c r="D340" s="3" t="s">
        <v>16</v>
      </c>
      <c r="E340" s="9" t="s">
        <v>1028</v>
      </c>
      <c r="F340" s="3" t="s">
        <v>13</v>
      </c>
      <c r="G340" s="3">
        <v>0.0</v>
      </c>
      <c r="H340" s="5" t="str">
        <f>IFERROR(__xludf.DUMMYFUNCTION("GOOGLETRANSLATE(A340, ""en"",""ar"")"),"أظن")</f>
        <v>أظن</v>
      </c>
    </row>
    <row r="341" ht="13.5" customHeight="1">
      <c r="A341" s="9" t="s">
        <v>1029</v>
      </c>
      <c r="B341" s="9" t="s">
        <v>1030</v>
      </c>
      <c r="C341" s="3" t="s">
        <v>10</v>
      </c>
      <c r="D341" s="3" t="s">
        <v>16</v>
      </c>
      <c r="E341" s="9" t="s">
        <v>1031</v>
      </c>
      <c r="F341" s="3" t="s">
        <v>13</v>
      </c>
      <c r="G341" s="3">
        <v>0.0</v>
      </c>
      <c r="H341" s="5" t="str">
        <f>IFERROR(__xludf.DUMMYFUNCTION("GOOGLETRANSLATE(A341, ""en"",""ar"")"),"بو دانيغ")</f>
        <v>بو دانيغ</v>
      </c>
    </row>
    <row r="342" ht="13.5" customHeight="1">
      <c r="A342" s="9" t="s">
        <v>1032</v>
      </c>
      <c r="B342" s="9" t="s">
        <v>1033</v>
      </c>
      <c r="C342" s="3" t="s">
        <v>10</v>
      </c>
      <c r="D342" s="3" t="s">
        <v>16</v>
      </c>
      <c r="E342" s="9" t="s">
        <v>1034</v>
      </c>
      <c r="F342" s="3" t="s">
        <v>13</v>
      </c>
      <c r="G342" s="3">
        <v>0.0</v>
      </c>
      <c r="H342" s="5" t="str">
        <f>IFERROR(__xludf.DUMMYFUNCTION("GOOGLETRANSLATE(A342, ""en"",""ar"")"),"بو تينا")</f>
        <v>بو تينا</v>
      </c>
    </row>
    <row r="343" ht="13.5" customHeight="1">
      <c r="A343" s="9" t="s">
        <v>1035</v>
      </c>
      <c r="B343" s="9" t="s">
        <v>1036</v>
      </c>
      <c r="C343" s="3" t="s">
        <v>10</v>
      </c>
      <c r="D343" s="3" t="s">
        <v>16</v>
      </c>
      <c r="E343" s="9" t="s">
        <v>1037</v>
      </c>
      <c r="F343" s="3" t="s">
        <v>13</v>
      </c>
      <c r="G343" s="3">
        <v>0.0</v>
      </c>
      <c r="H343" s="5" t="str">
        <f>IFERROR(__xludf.DUMMYFUNCTION("GOOGLETRANSLATE(A343, ""en"",""ar"")"),"كورنيش البحيرة")</f>
        <v>كورنيش البحيرة</v>
      </c>
    </row>
    <row r="344" ht="13.5" customHeight="1">
      <c r="A344" s="9" t="s">
        <v>1038</v>
      </c>
      <c r="B344" s="9" t="s">
        <v>1039</v>
      </c>
      <c r="C344" s="3" t="s">
        <v>10</v>
      </c>
      <c r="D344" s="3" t="s">
        <v>16</v>
      </c>
      <c r="E344" s="9" t="s">
        <v>1040</v>
      </c>
      <c r="F344" s="3" t="s">
        <v>13</v>
      </c>
      <c r="G344" s="3">
        <v>0.0</v>
      </c>
      <c r="H344" s="5" t="str">
        <f>IFERROR(__xludf.DUMMYFUNCTION("GOOGLETRANSLATE(A344, ""en"",""ar"")"),"إليشية")</f>
        <v>إليشية</v>
      </c>
    </row>
    <row r="345" ht="13.5" customHeight="1">
      <c r="A345" s="9" t="s">
        <v>1041</v>
      </c>
      <c r="B345" s="9" t="s">
        <v>1042</v>
      </c>
      <c r="C345" s="3" t="s">
        <v>10</v>
      </c>
      <c r="D345" s="3" t="s">
        <v>16</v>
      </c>
      <c r="E345" s="9" t="s">
        <v>1043</v>
      </c>
      <c r="F345" s="3" t="s">
        <v>13</v>
      </c>
      <c r="G345" s="3">
        <v>0.0</v>
      </c>
      <c r="H345" s="5" t="str">
        <f>IFERROR(__xludf.DUMMYFUNCTION("GOOGLETRANSLATE(A345, ""en"",""ar"")"),"اتصالات")</f>
        <v>اتصالات</v>
      </c>
    </row>
    <row r="346" ht="13.5" customHeight="1">
      <c r="A346" s="9" t="s">
        <v>1044</v>
      </c>
      <c r="B346" s="9" t="s">
        <v>1045</v>
      </c>
      <c r="C346" s="3" t="s">
        <v>10</v>
      </c>
      <c r="D346" s="3" t="s">
        <v>16</v>
      </c>
      <c r="E346" s="9" t="s">
        <v>1046</v>
      </c>
      <c r="F346" s="3" t="s">
        <v>13</v>
      </c>
      <c r="G346" s="3">
        <v>0.0</v>
      </c>
      <c r="H346" s="5" t="str">
        <f>IFERROR(__xludf.DUMMYFUNCTION("GOOGLETRANSLATE(A346, ""en"",""ar"")"),"غونا")</f>
        <v>غونا</v>
      </c>
    </row>
    <row r="347" ht="13.5" customHeight="1">
      <c r="A347" s="9" t="s">
        <v>1047</v>
      </c>
      <c r="B347" s="9" t="s">
        <v>1048</v>
      </c>
      <c r="C347" s="3" t="s">
        <v>10</v>
      </c>
      <c r="D347" s="3" t="s">
        <v>16</v>
      </c>
      <c r="E347" s="9" t="s">
        <v>1049</v>
      </c>
      <c r="F347" s="3" t="s">
        <v>13</v>
      </c>
      <c r="G347" s="3">
        <v>0.0</v>
      </c>
      <c r="H347" s="5" t="str">
        <f>IFERROR(__xludf.DUMMYFUNCTION("GOOGLETRANSLATE(A347, ""en"",""ar"")"),"هاجر")</f>
        <v>هاجر</v>
      </c>
    </row>
    <row r="348" ht="13.5" customHeight="1">
      <c r="A348" s="9" t="s">
        <v>1050</v>
      </c>
      <c r="B348" s="9" t="s">
        <v>1051</v>
      </c>
      <c r="C348" s="3" t="s">
        <v>10</v>
      </c>
      <c r="D348" s="3" t="s">
        <v>16</v>
      </c>
      <c r="E348" s="9" t="s">
        <v>1052</v>
      </c>
      <c r="F348" s="3" t="s">
        <v>13</v>
      </c>
      <c r="G348" s="3">
        <v>0.0</v>
      </c>
      <c r="H348" s="5" t="str">
        <f>IFERROR(__xludf.DUMMYFUNCTION("GOOGLETRANSLATE(A348, ""en"",""ar"")"),"الحمرية")</f>
        <v>الحمرية</v>
      </c>
    </row>
    <row r="349" ht="13.5" customHeight="1">
      <c r="A349" s="9" t="s">
        <v>1053</v>
      </c>
      <c r="B349" s="9" t="s">
        <v>1054</v>
      </c>
      <c r="C349" s="3" t="s">
        <v>10</v>
      </c>
      <c r="D349" s="3" t="s">
        <v>16</v>
      </c>
      <c r="E349" s="9" t="s">
        <v>1055</v>
      </c>
      <c r="F349" s="3" t="s">
        <v>13</v>
      </c>
      <c r="G349" s="3">
        <v>0.0</v>
      </c>
      <c r="H349" s="5" t="str">
        <f>IFERROR(__xludf.DUMMYFUNCTION("GOOGLETRANSLATE(A349, ""en"",""ar"")"),"منطقة الحمرية الحرة")</f>
        <v>منطقة الحمرية الحرة</v>
      </c>
    </row>
    <row r="350" ht="13.5" customHeight="1">
      <c r="A350" s="9" t="s">
        <v>1056</v>
      </c>
      <c r="B350" s="9" t="s">
        <v>1057</v>
      </c>
      <c r="C350" s="3" t="s">
        <v>10</v>
      </c>
      <c r="D350" s="3" t="s">
        <v>16</v>
      </c>
      <c r="E350" s="9" t="s">
        <v>1058</v>
      </c>
      <c r="F350" s="3" t="s">
        <v>13</v>
      </c>
      <c r="G350" s="3">
        <v>0.0</v>
      </c>
      <c r="H350" s="5" t="str">
        <f>IFERROR(__xludf.DUMMYFUNCTION("GOOGLETRANSLATE(A350, ""en"",""ar"")"),"Hangar Aeroprakt A22 NO220")</f>
        <v>Hangar Aeroprakt A22 NO220</v>
      </c>
    </row>
    <row r="351" ht="13.5" customHeight="1">
      <c r="A351" s="9" t="s">
        <v>1059</v>
      </c>
      <c r="B351" s="9" t="s">
        <v>1060</v>
      </c>
      <c r="C351" s="3" t="s">
        <v>10</v>
      </c>
      <c r="D351" s="3" t="s">
        <v>16</v>
      </c>
      <c r="E351" s="9" t="s">
        <v>1061</v>
      </c>
      <c r="F351" s="3" t="s">
        <v>13</v>
      </c>
      <c r="G351" s="3">
        <v>0.0</v>
      </c>
      <c r="H351" s="5" t="str">
        <f>IFERROR(__xludf.DUMMYFUNCTION("GOOGLETRANSLATE(A351, ""en"",""ar"")"),"هياوة")</f>
        <v>هياوة</v>
      </c>
    </row>
    <row r="352" ht="13.5" customHeight="1">
      <c r="A352" s="9" t="s">
        <v>1062</v>
      </c>
      <c r="B352" s="9" t="s">
        <v>1063</v>
      </c>
      <c r="C352" s="3" t="s">
        <v>10</v>
      </c>
      <c r="D352" s="3" t="s">
        <v>16</v>
      </c>
      <c r="E352" s="9" t="s">
        <v>1064</v>
      </c>
      <c r="F352" s="3" t="s">
        <v>13</v>
      </c>
      <c r="G352" s="3">
        <v>0.0</v>
      </c>
      <c r="H352" s="5" t="str">
        <f>IFERROR(__xludf.DUMMYFUNCTION("GOOGLETRANSLATE(A352, ""en"",""ar"")"),"حيزبايب زانا")</f>
        <v>حيزبايب زانا</v>
      </c>
    </row>
    <row r="353" ht="13.5" customHeight="1">
      <c r="A353" s="9" t="s">
        <v>1065</v>
      </c>
      <c r="B353" s="9" t="s">
        <v>1066</v>
      </c>
      <c r="C353" s="3" t="s">
        <v>10</v>
      </c>
      <c r="D353" s="3" t="s">
        <v>16</v>
      </c>
      <c r="E353" s="9" t="s">
        <v>1067</v>
      </c>
      <c r="F353" s="3" t="s">
        <v>13</v>
      </c>
      <c r="G353" s="3">
        <v>0.0</v>
      </c>
      <c r="H353" s="5" t="str">
        <f>IFERROR(__xludf.DUMMYFUNCTION("GOOGLETRANSLATE(A353, ""en"",""ar"")"),"Huwayyah.")</f>
        <v>Huwayyah.</v>
      </c>
    </row>
    <row r="354" ht="13.5" customHeight="1">
      <c r="A354" s="9" t="s">
        <v>1068</v>
      </c>
      <c r="B354" s="9" t="s">
        <v>1069</v>
      </c>
      <c r="C354" s="3" t="s">
        <v>10</v>
      </c>
      <c r="D354" s="3" t="s">
        <v>16</v>
      </c>
      <c r="E354" s="9" t="s">
        <v>1070</v>
      </c>
      <c r="F354" s="3" t="s">
        <v>13</v>
      </c>
      <c r="G354" s="3">
        <v>0.0</v>
      </c>
      <c r="H354" s="5" t="str">
        <f>IFERROR(__xludf.DUMMYFUNCTION("GOOGLETRANSLATE(A354, ""en"",""ar"")"),"المنطقة الصناعية 13.")</f>
        <v>المنطقة الصناعية 13.</v>
      </c>
    </row>
    <row r="355" ht="13.5" customHeight="1">
      <c r="A355" s="9" t="s">
        <v>1071</v>
      </c>
      <c r="B355" s="9" t="s">
        <v>1072</v>
      </c>
      <c r="C355" s="3" t="s">
        <v>10</v>
      </c>
      <c r="D355" s="3" t="s">
        <v>16</v>
      </c>
      <c r="E355" s="9" t="s">
        <v>1073</v>
      </c>
      <c r="F355" s="3" t="s">
        <v>13</v>
      </c>
      <c r="G355" s="3">
        <v>0.0</v>
      </c>
      <c r="H355" s="5" t="str">
        <f>IFERROR(__xludf.DUMMYFUNCTION("GOOGLETRANSLATE(A355, ""en"",""ar"")"),"المنطقة الصناعية 18.")</f>
        <v>المنطقة الصناعية 18.</v>
      </c>
    </row>
    <row r="356" ht="13.5" customHeight="1">
      <c r="A356" s="9" t="s">
        <v>1074</v>
      </c>
      <c r="B356" s="9" t="s">
        <v>1075</v>
      </c>
      <c r="C356" s="3" t="s">
        <v>10</v>
      </c>
      <c r="D356" s="3" t="s">
        <v>16</v>
      </c>
      <c r="E356" s="9" t="s">
        <v>1076</v>
      </c>
      <c r="F356" s="3" t="s">
        <v>13</v>
      </c>
      <c r="G356" s="3">
        <v>0.0</v>
      </c>
      <c r="H356" s="5" t="str">
        <f>IFERROR(__xludf.DUMMYFUNCTION("GOOGLETRANSLATE(A356, ""en"",""ar"")"),"خورفكان")</f>
        <v>خورفكان</v>
      </c>
    </row>
    <row r="357" ht="13.5" customHeight="1">
      <c r="A357" s="9" t="s">
        <v>1077</v>
      </c>
      <c r="B357" s="9" t="s">
        <v>1078</v>
      </c>
      <c r="C357" s="3" t="s">
        <v>10</v>
      </c>
      <c r="D357" s="3" t="s">
        <v>16</v>
      </c>
      <c r="E357" s="9" t="s">
        <v>1079</v>
      </c>
      <c r="F357" s="3" t="s">
        <v>13</v>
      </c>
      <c r="G357" s="3">
        <v>0.0</v>
      </c>
      <c r="H357" s="5" t="str">
        <f>IFERROR(__xludf.DUMMYFUNCTION("GOOGLETRANSLATE(A357, ""en"",""ar"")"),"ليميائية")</f>
        <v>ليميائية</v>
      </c>
    </row>
    <row r="358" ht="13.5" customHeight="1">
      <c r="A358" s="9" t="s">
        <v>1080</v>
      </c>
      <c r="B358" s="9" t="s">
        <v>1081</v>
      </c>
      <c r="C358" s="3" t="s">
        <v>10</v>
      </c>
      <c r="D358" s="3" t="s">
        <v>16</v>
      </c>
      <c r="E358" s="9" t="s">
        <v>1082</v>
      </c>
      <c r="F358" s="3" t="s">
        <v>13</v>
      </c>
      <c r="G358" s="3">
        <v>0.0</v>
      </c>
      <c r="H358" s="5" t="str">
        <f>IFERROR(__xludf.DUMMYFUNCTION("GOOGLETRANSLATE(A358, ""en"",""ar"")"),"اللليا")</f>
        <v>اللليا</v>
      </c>
    </row>
    <row r="359" ht="13.5" customHeight="1">
      <c r="A359" s="9" t="s">
        <v>1083</v>
      </c>
      <c r="B359" s="9" t="s">
        <v>1084</v>
      </c>
      <c r="C359" s="3" t="s">
        <v>10</v>
      </c>
      <c r="D359" s="3" t="s">
        <v>16</v>
      </c>
      <c r="E359" s="9" t="s">
        <v>1085</v>
      </c>
      <c r="F359" s="3" t="s">
        <v>13</v>
      </c>
      <c r="G359" s="3">
        <v>0.0</v>
      </c>
      <c r="H359" s="5" t="str">
        <f>IFERROR(__xludf.DUMMYFUNCTION("GOOGLETRANSLATE(A359, ""en"",""ar"")"),"مادها")</f>
        <v>مادها</v>
      </c>
    </row>
    <row r="360" ht="13.5" customHeight="1">
      <c r="A360" s="9" t="s">
        <v>1086</v>
      </c>
      <c r="B360" s="9" t="s">
        <v>1087</v>
      </c>
      <c r="C360" s="3" t="s">
        <v>10</v>
      </c>
      <c r="D360" s="3" t="s">
        <v>16</v>
      </c>
      <c r="E360" s="9" t="s">
        <v>1088</v>
      </c>
      <c r="F360" s="3" t="s">
        <v>13</v>
      </c>
      <c r="G360" s="3">
        <v>0.0</v>
      </c>
      <c r="H360" s="5" t="str">
        <f>IFERROR(__xludf.DUMMYFUNCTION("GOOGLETRANSLATE(A360, ""en"",""ar"")"),"maysaloon.")</f>
        <v>maysaloon.</v>
      </c>
    </row>
    <row r="361" ht="13.5" customHeight="1">
      <c r="A361" s="9" t="s">
        <v>1089</v>
      </c>
      <c r="B361" s="9" t="s">
        <v>1090</v>
      </c>
      <c r="C361" s="3" t="s">
        <v>10</v>
      </c>
      <c r="D361" s="3" t="s">
        <v>16</v>
      </c>
      <c r="E361" s="9" t="s">
        <v>1091</v>
      </c>
      <c r="F361" s="3" t="s">
        <v>13</v>
      </c>
      <c r="G361" s="3">
        <v>0.0</v>
      </c>
      <c r="H361" s="5" t="str">
        <f>IFERROR(__xludf.DUMMYFUNCTION("GOOGLETRANSLATE(A361, ""en"",""ar"")"),"Muelih.")</f>
        <v>Muelih.</v>
      </c>
    </row>
    <row r="362" ht="13.5" customHeight="1">
      <c r="A362" s="9" t="s">
        <v>1092</v>
      </c>
      <c r="B362" s="9" t="s">
        <v>1093</v>
      </c>
      <c r="C362" s="3" t="s">
        <v>10</v>
      </c>
      <c r="D362" s="3" t="s">
        <v>16</v>
      </c>
      <c r="E362" s="9" t="s">
        <v>1094</v>
      </c>
      <c r="F362" s="3" t="s">
        <v>13</v>
      </c>
      <c r="G362" s="3">
        <v>0.0</v>
      </c>
      <c r="H362" s="5" t="str">
        <f>IFERROR(__xludf.DUMMYFUNCTION("GOOGLETRANSLATE(A362, ""en"",""ar"")"),"الموافسة")</f>
        <v>الموافسة</v>
      </c>
    </row>
    <row r="363" ht="13.5" customHeight="1">
      <c r="A363" s="9" t="s">
        <v>1095</v>
      </c>
      <c r="B363" s="9" t="s">
        <v>1096</v>
      </c>
      <c r="C363" s="3" t="s">
        <v>10</v>
      </c>
      <c r="D363" s="3" t="s">
        <v>16</v>
      </c>
      <c r="E363" s="9" t="s">
        <v>1097</v>
      </c>
      <c r="F363" s="3" t="s">
        <v>13</v>
      </c>
      <c r="G363" s="3">
        <v>0.0</v>
      </c>
      <c r="H363" s="5" t="str">
        <f>IFERROR(__xludf.DUMMYFUNCTION("GOOGLETRANSLATE(A363, ""en"",""ar"")"),"ناهوا")</f>
        <v>ناهوا</v>
      </c>
    </row>
    <row r="364" ht="13.5" customHeight="1">
      <c r="A364" s="9" t="s">
        <v>1098</v>
      </c>
      <c r="B364" s="9" t="s">
        <v>1099</v>
      </c>
      <c r="C364" s="3" t="s">
        <v>10</v>
      </c>
      <c r="D364" s="3" t="s">
        <v>16</v>
      </c>
      <c r="E364" s="9" t="s">
        <v>1100</v>
      </c>
      <c r="F364" s="3" t="s">
        <v>13</v>
      </c>
      <c r="G364" s="3">
        <v>0.0</v>
      </c>
      <c r="H364" s="5" t="str">
        <f>IFERROR(__xludf.DUMMYFUNCTION("GOOGLETRANSLATE(A364, ""en"",""ar"")"),"نزوا")</f>
        <v>نزوا</v>
      </c>
    </row>
    <row r="365" ht="13.5" customHeight="1">
      <c r="A365" s="9" t="s">
        <v>1101</v>
      </c>
      <c r="B365" s="9" t="s">
        <v>1102</v>
      </c>
      <c r="C365" s="3" t="s">
        <v>10</v>
      </c>
      <c r="D365" s="3" t="s">
        <v>16</v>
      </c>
      <c r="E365" s="9" t="s">
        <v>1103</v>
      </c>
      <c r="F365" s="3" t="s">
        <v>13</v>
      </c>
      <c r="G365" s="3">
        <v>0.0</v>
      </c>
      <c r="H365" s="5" t="str">
        <f>IFERROR(__xludf.DUMMYFUNCTION("GOOGLETRANSLATE(A365, ""en"",""ar"")"),"nedaifi.")</f>
        <v>nedaifi.</v>
      </c>
    </row>
    <row r="366" ht="13.5" customHeight="1">
      <c r="A366" s="9" t="s">
        <v>1104</v>
      </c>
      <c r="B366" s="9" t="s">
        <v>1105</v>
      </c>
      <c r="C366" s="3" t="s">
        <v>10</v>
      </c>
      <c r="D366" s="3" t="s">
        <v>16</v>
      </c>
      <c r="E366" s="9" t="s">
        <v>1106</v>
      </c>
      <c r="F366" s="3" t="s">
        <v>13</v>
      </c>
      <c r="G366" s="3">
        <v>0.0</v>
      </c>
      <c r="H366" s="5" t="str">
        <f>IFERROR(__xludf.DUMMYFUNCTION("GOOGLETRANSLATE(A366, ""en"",""ar"")"),"جديد شوى")</f>
        <v>جديد شوى</v>
      </c>
    </row>
    <row r="367" ht="13.5" customHeight="1">
      <c r="A367" s="9" t="s">
        <v>1107</v>
      </c>
      <c r="B367" s="9" t="s">
        <v>1108</v>
      </c>
      <c r="C367" s="3" t="s">
        <v>10</v>
      </c>
      <c r="D367" s="3" t="s">
        <v>16</v>
      </c>
      <c r="E367" s="9" t="s">
        <v>1109</v>
      </c>
      <c r="F367" s="3" t="s">
        <v>13</v>
      </c>
      <c r="G367" s="3">
        <v>0.0</v>
      </c>
      <c r="H367" s="5" t="str">
        <f>IFERROR(__xludf.DUMMYFUNCTION("GOOGLETRANSLATE(A367, ""en"",""ar"")"),"المطار الخاص")</f>
        <v>المطار الخاص</v>
      </c>
    </row>
    <row r="368" ht="13.5" customHeight="1">
      <c r="A368" s="9" t="s">
        <v>1110</v>
      </c>
      <c r="B368" s="9" t="s">
        <v>1111</v>
      </c>
      <c r="C368" s="3" t="s">
        <v>10</v>
      </c>
      <c r="D368" s="3" t="s">
        <v>16</v>
      </c>
      <c r="E368" s="9" t="s">
        <v>1112</v>
      </c>
      <c r="F368" s="3" t="s">
        <v>13</v>
      </c>
      <c r="G368" s="3">
        <v>0.0</v>
      </c>
      <c r="H368" s="5" t="str">
        <f>IFERROR(__xludf.DUMMYFUNCTION("GOOGLETRANSLATE(A368, ""en"",""ar"")"),"رافا")</f>
        <v>رافا</v>
      </c>
    </row>
    <row r="369" ht="13.5" customHeight="1">
      <c r="A369" s="9" t="s">
        <v>1113</v>
      </c>
      <c r="B369" s="9" t="s">
        <v>1114</v>
      </c>
      <c r="C369" s="3" t="s">
        <v>10</v>
      </c>
      <c r="D369" s="3" t="s">
        <v>16</v>
      </c>
      <c r="E369" s="9" t="s">
        <v>1115</v>
      </c>
      <c r="F369" s="3" t="s">
        <v>13</v>
      </c>
      <c r="G369" s="3">
        <v>0.0</v>
      </c>
      <c r="H369" s="5" t="str">
        <f>IFERROR(__xludf.DUMMYFUNCTION("GOOGLETRANSLATE(A369, ""en"",""ar"")"),"منطقة الرول")</f>
        <v>منطقة الرول</v>
      </c>
    </row>
    <row r="370" ht="13.5" customHeight="1">
      <c r="A370" s="9" t="s">
        <v>1116</v>
      </c>
      <c r="B370" s="9" t="s">
        <v>1117</v>
      </c>
      <c r="C370" s="3" t="s">
        <v>10</v>
      </c>
      <c r="D370" s="3" t="s">
        <v>16</v>
      </c>
      <c r="E370" s="9" t="s">
        <v>1118</v>
      </c>
      <c r="F370" s="3" t="s">
        <v>13</v>
      </c>
      <c r="G370" s="3">
        <v>0.0</v>
      </c>
      <c r="H370" s="5" t="str">
        <f>IFERROR(__xludf.DUMMYFUNCTION("GOOGLETRANSLATE(A370, ""en"",""ar"")"),"روله ساحة")</f>
        <v>روله ساحة</v>
      </c>
    </row>
    <row r="371" ht="13.5" customHeight="1">
      <c r="A371" s="9" t="s">
        <v>1119</v>
      </c>
      <c r="B371" s="9" t="s">
        <v>1120</v>
      </c>
      <c r="C371" s="3" t="s">
        <v>10</v>
      </c>
      <c r="D371" s="3" t="s">
        <v>16</v>
      </c>
      <c r="E371" s="9" t="s">
        <v>1121</v>
      </c>
      <c r="F371" s="3" t="s">
        <v>13</v>
      </c>
      <c r="G371" s="3">
        <v>0.0</v>
      </c>
      <c r="H371" s="5" t="str">
        <f>IFERROR(__xludf.DUMMYFUNCTION("GOOGLETRANSLATE(A371, ""en"",""ar"")"),"سعد")</f>
        <v>سعد</v>
      </c>
    </row>
    <row r="372" ht="13.5" customHeight="1">
      <c r="A372" s="9" t="s">
        <v>1122</v>
      </c>
      <c r="B372" s="9" t="s">
        <v>1123</v>
      </c>
      <c r="C372" s="3" t="s">
        <v>10</v>
      </c>
      <c r="D372" s="3" t="s">
        <v>16</v>
      </c>
      <c r="E372" s="9" t="s">
        <v>1124</v>
      </c>
      <c r="F372" s="3" t="s">
        <v>13</v>
      </c>
      <c r="G372" s="3">
        <v>0.0</v>
      </c>
      <c r="H372" s="5" t="str">
        <f>IFERROR(__xludf.DUMMYFUNCTION("GOOGLETRANSLATE(A372, ""en"",""ar"")"),"Sahanah.")</f>
        <v>Sahanah.</v>
      </c>
    </row>
    <row r="373" ht="13.5" customHeight="1">
      <c r="A373" s="9" t="s">
        <v>1125</v>
      </c>
      <c r="B373" s="9" t="s">
        <v>1126</v>
      </c>
      <c r="C373" s="3" t="s">
        <v>10</v>
      </c>
      <c r="D373" s="3" t="s">
        <v>16</v>
      </c>
      <c r="E373" s="9" t="s">
        <v>1127</v>
      </c>
      <c r="F373" s="3" t="s">
        <v>13</v>
      </c>
      <c r="G373" s="3">
        <v>0.0</v>
      </c>
      <c r="H373" s="5" t="str">
        <f>IFERROR(__xludf.DUMMYFUNCTION("GOOGLETRANSLATE(A373, ""en"",""ar"")"),"منطقة ساجاع الصناعية")</f>
        <v>منطقة ساجاع الصناعية</v>
      </c>
    </row>
    <row r="374" ht="13.5" customHeight="1">
      <c r="A374" s="9" t="s">
        <v>1128</v>
      </c>
      <c r="B374" s="9" t="s">
        <v>1129</v>
      </c>
      <c r="C374" s="3" t="s">
        <v>10</v>
      </c>
      <c r="D374" s="3" t="s">
        <v>16</v>
      </c>
      <c r="E374" s="9" t="s">
        <v>1130</v>
      </c>
      <c r="F374" s="3" t="s">
        <v>13</v>
      </c>
      <c r="G374" s="3">
        <v>0.0</v>
      </c>
      <c r="H374" s="5" t="str">
        <f>IFERROR(__xludf.DUMMYFUNCTION("GOOGLETRANSLATE(A374, ""en"",""ar"")"),"سمنان")</f>
        <v>سمنان</v>
      </c>
    </row>
    <row r="375" ht="13.5" customHeight="1">
      <c r="A375" s="9" t="s">
        <v>1131</v>
      </c>
      <c r="B375" s="9" t="s">
        <v>1132</v>
      </c>
      <c r="C375" s="3" t="s">
        <v>10</v>
      </c>
      <c r="D375" s="3" t="s">
        <v>16</v>
      </c>
      <c r="E375" s="9" t="s">
        <v>1133</v>
      </c>
      <c r="F375" s="3" t="s">
        <v>13</v>
      </c>
      <c r="G375" s="3">
        <v>0.0</v>
      </c>
      <c r="H375" s="5" t="str">
        <f>IFERROR(__xludf.DUMMYFUNCTION("GOOGLETRANSLATE(A375, ""en"",""ar"")"),"ساروج")</f>
        <v>ساروج</v>
      </c>
    </row>
    <row r="376" ht="13.5" customHeight="1">
      <c r="A376" s="9" t="s">
        <v>1134</v>
      </c>
      <c r="B376" s="9" t="s">
        <v>1135</v>
      </c>
      <c r="C376" s="3" t="s">
        <v>10</v>
      </c>
      <c r="D376" s="3" t="s">
        <v>16</v>
      </c>
      <c r="E376" s="9" t="s">
        <v>1136</v>
      </c>
      <c r="F376" s="3" t="s">
        <v>13</v>
      </c>
      <c r="G376" s="3">
        <v>0.0</v>
      </c>
      <c r="H376" s="5" t="str">
        <f>IFERROR(__xludf.DUMMYFUNCTION("GOOGLETRANSLATE(A376, ""en"",""ar"")"),"Shargan.")</f>
        <v>Shargan.</v>
      </c>
    </row>
    <row r="377" ht="13.5" customHeight="1">
      <c r="A377" s="9" t="s">
        <v>1137</v>
      </c>
      <c r="B377" s="9" t="s">
        <v>1138</v>
      </c>
      <c r="C377" s="3" t="s">
        <v>10</v>
      </c>
      <c r="D377" s="3" t="s">
        <v>16</v>
      </c>
      <c r="E377" s="9" t="s">
        <v>1139</v>
      </c>
      <c r="F377" s="3" t="s">
        <v>13</v>
      </c>
      <c r="G377" s="3">
        <v>0.0</v>
      </c>
      <c r="H377" s="5" t="str">
        <f>IFERROR(__xludf.DUMMYFUNCTION("GOOGLETRANSLATE(A377, ""en"",""ar"")"),"الشارقة")</f>
        <v>الشارقة</v>
      </c>
    </row>
    <row r="378" ht="13.5" customHeight="1">
      <c r="A378" s="9" t="s">
        <v>1140</v>
      </c>
      <c r="B378" s="9" t="s">
        <v>1141</v>
      </c>
      <c r="C378" s="3" t="s">
        <v>10</v>
      </c>
      <c r="D378" s="3" t="s">
        <v>16</v>
      </c>
      <c r="E378" s="9" t="s">
        <v>1142</v>
      </c>
      <c r="F378" s="3" t="s">
        <v>13</v>
      </c>
      <c r="G378" s="3">
        <v>0.0</v>
      </c>
      <c r="H378" s="5" t="str">
        <f>IFERROR(__xludf.DUMMYFUNCTION("GOOGLETRANSLATE(A378, ""en"",""ar"")"),"المنطقة الحرة بمطار الشارقة (سيف)")</f>
        <v>المنطقة الحرة بمطار الشارقة (سيف)</v>
      </c>
    </row>
    <row r="379" ht="13.5" customHeight="1">
      <c r="A379" s="9" t="s">
        <v>1143</v>
      </c>
      <c r="B379" s="9" t="s">
        <v>1144</v>
      </c>
      <c r="C379" s="3" t="s">
        <v>10</v>
      </c>
      <c r="D379" s="3" t="s">
        <v>16</v>
      </c>
      <c r="E379" s="9" t="s">
        <v>1145</v>
      </c>
      <c r="F379" s="3" t="s">
        <v>13</v>
      </c>
      <c r="G379" s="3">
        <v>0.0</v>
      </c>
      <c r="H379" s="5" t="str">
        <f>IFERROR(__xludf.DUMMYFUNCTION("GOOGLETRANSLATE(A379, ""en"",""ar"")"),"منطقة الشارقة الصناعية 1")</f>
        <v>منطقة الشارقة الصناعية 1</v>
      </c>
    </row>
    <row r="380" ht="13.5" customHeight="1">
      <c r="A380" s="9" t="s">
        <v>1146</v>
      </c>
      <c r="B380" s="9" t="s">
        <v>1147</v>
      </c>
      <c r="C380" s="3" t="s">
        <v>10</v>
      </c>
      <c r="D380" s="3" t="s">
        <v>16</v>
      </c>
      <c r="E380" s="9" t="s">
        <v>1148</v>
      </c>
      <c r="F380" s="3" t="s">
        <v>13</v>
      </c>
      <c r="G380" s="3">
        <v>0.0</v>
      </c>
      <c r="H380" s="5" t="str">
        <f>IFERROR(__xludf.DUMMYFUNCTION("GOOGLETRANSLATE(A380, ""en"",""ar"")"),"الشارقة المنطقة الصناعية 10")</f>
        <v>الشارقة المنطقة الصناعية 10</v>
      </c>
    </row>
    <row r="381" ht="13.5" customHeight="1">
      <c r="A381" s="9" t="s">
        <v>1149</v>
      </c>
      <c r="B381" s="9" t="s">
        <v>1150</v>
      </c>
      <c r="C381" s="3" t="s">
        <v>10</v>
      </c>
      <c r="D381" s="3" t="s">
        <v>16</v>
      </c>
      <c r="E381" s="9" t="s">
        <v>1151</v>
      </c>
      <c r="F381" s="3" t="s">
        <v>13</v>
      </c>
      <c r="G381" s="3">
        <v>0.0</v>
      </c>
      <c r="H381" s="5" t="str">
        <f>IFERROR(__xludf.DUMMYFUNCTION("GOOGLETRANSLATE(A381, ""en"",""ar"")"),"منطقة الشارقة الصناعية 12")</f>
        <v>منطقة الشارقة الصناعية 12</v>
      </c>
    </row>
    <row r="382" ht="13.5" customHeight="1">
      <c r="A382" s="9" t="s">
        <v>1152</v>
      </c>
      <c r="B382" s="9" t="s">
        <v>1153</v>
      </c>
      <c r="C382" s="3" t="s">
        <v>10</v>
      </c>
      <c r="D382" s="3" t="s">
        <v>16</v>
      </c>
      <c r="E382" s="9" t="s">
        <v>1154</v>
      </c>
      <c r="F382" s="3" t="s">
        <v>13</v>
      </c>
      <c r="G382" s="3">
        <v>0.0</v>
      </c>
      <c r="H382" s="5" t="str">
        <f>IFERROR(__xludf.DUMMYFUNCTION("GOOGLETRANSLATE(A382, ""en"",""ar"")"),"منطقة الشارقة الصناعية 2")</f>
        <v>منطقة الشارقة الصناعية 2</v>
      </c>
    </row>
    <row r="383" ht="13.5" customHeight="1">
      <c r="A383" s="9" t="s">
        <v>1155</v>
      </c>
      <c r="B383" s="9" t="s">
        <v>1156</v>
      </c>
      <c r="C383" s="3" t="s">
        <v>10</v>
      </c>
      <c r="D383" s="3" t="s">
        <v>16</v>
      </c>
      <c r="E383" s="9" t="s">
        <v>1157</v>
      </c>
      <c r="F383" s="3" t="s">
        <v>13</v>
      </c>
      <c r="G383" s="3">
        <v>0.0</v>
      </c>
      <c r="H383" s="5" t="str">
        <f>IFERROR(__xludf.DUMMYFUNCTION("GOOGLETRANSLATE(A383, ""en"",""ar"")"),"منطقة الشارقة الصناعية 3")</f>
        <v>منطقة الشارقة الصناعية 3</v>
      </c>
    </row>
    <row r="384" ht="13.5" customHeight="1">
      <c r="A384" s="9" t="s">
        <v>1158</v>
      </c>
      <c r="B384" s="9" t="s">
        <v>1159</v>
      </c>
      <c r="C384" s="3" t="s">
        <v>10</v>
      </c>
      <c r="D384" s="3" t="s">
        <v>16</v>
      </c>
      <c r="E384" s="9" t="s">
        <v>1160</v>
      </c>
      <c r="F384" s="3" t="s">
        <v>13</v>
      </c>
      <c r="G384" s="3">
        <v>0.0</v>
      </c>
      <c r="H384" s="5" t="str">
        <f>IFERROR(__xludf.DUMMYFUNCTION("GOOGLETRANSLATE(A384, ""en"",""ar"")"),"منطقة الشارقة الصناعية 4")</f>
        <v>منطقة الشارقة الصناعية 4</v>
      </c>
    </row>
    <row r="385" ht="13.5" customHeight="1">
      <c r="A385" s="9" t="s">
        <v>1161</v>
      </c>
      <c r="B385" s="9" t="s">
        <v>1162</v>
      </c>
      <c r="C385" s="3" t="s">
        <v>10</v>
      </c>
      <c r="D385" s="3" t="s">
        <v>16</v>
      </c>
      <c r="E385" s="9" t="s">
        <v>1163</v>
      </c>
      <c r="F385" s="3" t="s">
        <v>13</v>
      </c>
      <c r="G385" s="3">
        <v>0.0</v>
      </c>
      <c r="H385" s="5" t="str">
        <f>IFERROR(__xludf.DUMMYFUNCTION("GOOGLETRANSLATE(A385, ""en"",""ar"")"),"الشارقة المنطقة الصناعية 5")</f>
        <v>الشارقة المنطقة الصناعية 5</v>
      </c>
    </row>
    <row r="386" ht="13.5" customHeight="1">
      <c r="A386" s="9" t="s">
        <v>1164</v>
      </c>
      <c r="B386" s="9" t="s">
        <v>1165</v>
      </c>
      <c r="C386" s="3" t="s">
        <v>10</v>
      </c>
      <c r="D386" s="3" t="s">
        <v>16</v>
      </c>
      <c r="E386" s="9" t="s">
        <v>1166</v>
      </c>
      <c r="F386" s="3" t="s">
        <v>13</v>
      </c>
      <c r="G386" s="3">
        <v>0.0</v>
      </c>
      <c r="H386" s="5" t="str">
        <f>IFERROR(__xludf.DUMMYFUNCTION("GOOGLETRANSLATE(A386, ""en"",""ar"")"),"منطقة الشارقة الصناعية 6")</f>
        <v>منطقة الشارقة الصناعية 6</v>
      </c>
    </row>
    <row r="387" ht="13.5" customHeight="1">
      <c r="A387" s="9" t="s">
        <v>1167</v>
      </c>
      <c r="B387" s="9" t="s">
        <v>1168</v>
      </c>
      <c r="C387" s="3" t="s">
        <v>10</v>
      </c>
      <c r="D387" s="3" t="s">
        <v>16</v>
      </c>
      <c r="E387" s="9" t="s">
        <v>1169</v>
      </c>
      <c r="F387" s="3" t="s">
        <v>13</v>
      </c>
      <c r="G387" s="3">
        <v>0.0</v>
      </c>
      <c r="H387" s="5" t="str">
        <f>IFERROR(__xludf.DUMMYFUNCTION("GOOGLETRANSLATE(A387, ""en"",""ar"")"),"منطقة الشارقة الصناعية 7")</f>
        <v>منطقة الشارقة الصناعية 7</v>
      </c>
    </row>
    <row r="388" ht="13.5" customHeight="1">
      <c r="A388" s="9" t="s">
        <v>1170</v>
      </c>
      <c r="B388" s="9" t="s">
        <v>1171</v>
      </c>
      <c r="C388" s="3" t="s">
        <v>10</v>
      </c>
      <c r="D388" s="3" t="s">
        <v>16</v>
      </c>
      <c r="E388" s="9" t="s">
        <v>1172</v>
      </c>
      <c r="F388" s="3" t="s">
        <v>13</v>
      </c>
      <c r="G388" s="3">
        <v>0.0</v>
      </c>
      <c r="H388" s="5" t="str">
        <f>IFERROR(__xludf.DUMMYFUNCTION("GOOGLETRANSLATE(A388, ""en"",""ar"")"),"منطقة الشارقة الصناعية 8")</f>
        <v>منطقة الشارقة الصناعية 8</v>
      </c>
    </row>
    <row r="389" ht="13.5" customHeight="1">
      <c r="A389" s="9" t="s">
        <v>1173</v>
      </c>
      <c r="B389" s="9" t="s">
        <v>1174</v>
      </c>
      <c r="C389" s="3" t="s">
        <v>10</v>
      </c>
      <c r="D389" s="3" t="s">
        <v>16</v>
      </c>
      <c r="E389" s="9" t="s">
        <v>1175</v>
      </c>
      <c r="F389" s="3" t="s">
        <v>13</v>
      </c>
      <c r="G389" s="3">
        <v>0.0</v>
      </c>
      <c r="H389" s="5" t="str">
        <f>IFERROR(__xludf.DUMMYFUNCTION("GOOGLETRANSLATE(A389, ""en"",""ar"")"),"منطقة الشارقة الصناعية 9")</f>
        <v>منطقة الشارقة الصناعية 9</v>
      </c>
    </row>
    <row r="390" ht="13.5" customHeight="1">
      <c r="A390" s="9" t="s">
        <v>1176</v>
      </c>
      <c r="B390" s="9" t="s">
        <v>1177</v>
      </c>
      <c r="C390" s="3" t="s">
        <v>10</v>
      </c>
      <c r="D390" s="3" t="s">
        <v>16</v>
      </c>
      <c r="E390" s="9" t="s">
        <v>1178</v>
      </c>
      <c r="F390" s="3" t="s">
        <v>13</v>
      </c>
      <c r="G390" s="3">
        <v>0.0</v>
      </c>
      <c r="H390" s="5" t="str">
        <f>IFERROR(__xludf.DUMMYFUNCTION("GOOGLETRANSLATE(A390, ""en"",""ar"")"),"شيس")</f>
        <v>شيس</v>
      </c>
    </row>
    <row r="391" ht="13.5" customHeight="1">
      <c r="A391" s="9" t="s">
        <v>1179</v>
      </c>
      <c r="B391" s="9" t="s">
        <v>1180</v>
      </c>
      <c r="C391" s="3" t="s">
        <v>10</v>
      </c>
      <c r="D391" s="3" t="s">
        <v>16</v>
      </c>
      <c r="E391" s="9" t="s">
        <v>1181</v>
      </c>
      <c r="F391" s="3" t="s">
        <v>13</v>
      </c>
      <c r="G391" s="3">
        <v>0.0</v>
      </c>
      <c r="H391" s="5" t="str">
        <f>IFERROR(__xludf.DUMMYFUNCTION("GOOGLETRANSLATE(A391, ""en"",""ar"")"),"شويب")</f>
        <v>شويب</v>
      </c>
    </row>
    <row r="392" ht="13.5" customHeight="1">
      <c r="A392" s="9" t="s">
        <v>1182</v>
      </c>
      <c r="B392" s="9" t="s">
        <v>1183</v>
      </c>
      <c r="C392" s="3" t="s">
        <v>10</v>
      </c>
      <c r="D392" s="3" t="s">
        <v>16</v>
      </c>
      <c r="E392" s="9" t="s">
        <v>1184</v>
      </c>
      <c r="F392" s="3" t="s">
        <v>13</v>
      </c>
      <c r="G392" s="3">
        <v>0.0</v>
      </c>
      <c r="H392" s="5" t="str">
        <f>IFERROR(__xludf.DUMMYFUNCTION("GOOGLETRANSLATE(A392, ""en"",""ar"")"),"تاوي بيل خبيص")</f>
        <v>تاوي بيل خبيص</v>
      </c>
    </row>
    <row r="393" ht="13.5" customHeight="1">
      <c r="A393" s="9" t="s">
        <v>1185</v>
      </c>
      <c r="B393" s="9" t="s">
        <v>1186</v>
      </c>
      <c r="C393" s="3" t="s">
        <v>10</v>
      </c>
      <c r="D393" s="3" t="s">
        <v>16</v>
      </c>
      <c r="E393" s="9" t="s">
        <v>1187</v>
      </c>
      <c r="F393" s="3" t="s">
        <v>13</v>
      </c>
      <c r="G393" s="3">
        <v>0.0</v>
      </c>
      <c r="H393" s="5" t="str">
        <f>IFERROR(__xludf.DUMMYFUNCTION("GOOGLETRANSLATE(A393, ""en"",""ar"")"),"تاوي راشيديا")</f>
        <v>تاوي راشيديا</v>
      </c>
    </row>
    <row r="394" ht="13.5" customHeight="1">
      <c r="A394" s="9" t="s">
        <v>1188</v>
      </c>
      <c r="B394" s="9" t="s">
        <v>1189</v>
      </c>
      <c r="C394" s="3" t="s">
        <v>10</v>
      </c>
      <c r="D394" s="3" t="s">
        <v>16</v>
      </c>
      <c r="E394" s="9" t="s">
        <v>1190</v>
      </c>
      <c r="F394" s="3" t="s">
        <v>13</v>
      </c>
      <c r="G394" s="3">
        <v>0.0</v>
      </c>
      <c r="H394" s="5" t="str">
        <f>IFERROR(__xludf.DUMMYFUNCTION("GOOGLETRANSLATE(A394, ""en"",""ar"")"),"تاوي زبير الحمرية")</f>
        <v>تاوي زبير الحمرية</v>
      </c>
    </row>
    <row r="395" ht="13.5" customHeight="1">
      <c r="A395" s="9" t="s">
        <v>1191</v>
      </c>
      <c r="B395" s="9" t="s">
        <v>1192</v>
      </c>
      <c r="C395" s="3" t="s">
        <v>10</v>
      </c>
      <c r="D395" s="3" t="s">
        <v>16</v>
      </c>
      <c r="E395" s="9" t="s">
        <v>1193</v>
      </c>
      <c r="F395" s="3" t="s">
        <v>13</v>
      </c>
      <c r="G395" s="3">
        <v>0.0</v>
      </c>
      <c r="H395" s="5" t="str">
        <f>IFERROR(__xludf.DUMMYFUNCTION("GOOGLETRANSLATE(A395, ""en"",""ar"")"),"turfana.")</f>
        <v>turfana.</v>
      </c>
    </row>
    <row r="396" ht="13.5" customHeight="1">
      <c r="A396" s="9" t="s">
        <v>1194</v>
      </c>
      <c r="B396" s="9" t="s">
        <v>1195</v>
      </c>
      <c r="C396" s="3" t="s">
        <v>10</v>
      </c>
      <c r="D396" s="3" t="s">
        <v>16</v>
      </c>
      <c r="E396" s="9" t="s">
        <v>1196</v>
      </c>
      <c r="F396" s="3" t="s">
        <v>13</v>
      </c>
      <c r="G396" s="3">
        <v>0.0</v>
      </c>
      <c r="H396" s="5" t="str">
        <f>IFERROR(__xludf.DUMMYFUNCTION("GOOGLETRANSLATE(A396, ""en"",""ar"")"),"أم الترافا")</f>
        <v>أم الترافا</v>
      </c>
    </row>
    <row r="397" ht="13.5" customHeight="1">
      <c r="A397" s="9" t="s">
        <v>1197</v>
      </c>
      <c r="B397" s="9" t="s">
        <v>1198</v>
      </c>
      <c r="C397" s="3" t="s">
        <v>10</v>
      </c>
      <c r="D397" s="3" t="s">
        <v>16</v>
      </c>
      <c r="E397" s="9" t="s">
        <v>1199</v>
      </c>
      <c r="F397" s="3" t="s">
        <v>13</v>
      </c>
      <c r="G397" s="3">
        <v>0.0</v>
      </c>
      <c r="H397" s="5" t="str">
        <f>IFERROR(__xludf.DUMMYFUNCTION("GOOGLETRANSLATE(A397, ""en"",""ar"")"),"أم خانور")</f>
        <v>أم خانور</v>
      </c>
    </row>
    <row r="398" ht="13.5" customHeight="1">
      <c r="A398" s="9" t="s">
        <v>1200</v>
      </c>
      <c r="B398" s="9" t="s">
        <v>1201</v>
      </c>
      <c r="C398" s="3" t="s">
        <v>10</v>
      </c>
      <c r="D398" s="3" t="s">
        <v>16</v>
      </c>
      <c r="E398" s="9" t="s">
        <v>1202</v>
      </c>
      <c r="F398" s="3" t="s">
        <v>13</v>
      </c>
      <c r="G398" s="3">
        <v>0.0</v>
      </c>
      <c r="H398" s="5" t="str">
        <f>IFERROR(__xludf.DUMMYFUNCTION("GOOGLETRANSLATE(A398, ""en"",""ar"")"),"وادي شي")</f>
        <v>وادي شي</v>
      </c>
    </row>
    <row r="399" ht="13.5" customHeight="1">
      <c r="A399" s="9" t="s">
        <v>1203</v>
      </c>
      <c r="B399" s="9" t="s">
        <v>1204</v>
      </c>
      <c r="C399" s="3" t="s">
        <v>10</v>
      </c>
      <c r="D399" s="3" t="s">
        <v>16</v>
      </c>
      <c r="E399" s="9" t="s">
        <v>1205</v>
      </c>
      <c r="F399" s="3" t="s">
        <v>13</v>
      </c>
      <c r="G399" s="3">
        <v>0.0</v>
      </c>
      <c r="H399" s="5" t="str">
        <f>IFERROR(__xludf.DUMMYFUNCTION("GOOGLETRANSLATE(A399, ""en"",""ar"")"),"ضاحية واسط")</f>
        <v>ضاحية واسط</v>
      </c>
    </row>
    <row r="400" ht="13.5" customHeight="1">
      <c r="A400" s="9" t="s">
        <v>1206</v>
      </c>
      <c r="B400" s="9" t="s">
        <v>1207</v>
      </c>
      <c r="C400" s="3" t="s">
        <v>10</v>
      </c>
      <c r="D400" s="3" t="s">
        <v>16</v>
      </c>
      <c r="E400" s="9" t="s">
        <v>1208</v>
      </c>
      <c r="F400" s="3" t="s">
        <v>13</v>
      </c>
      <c r="G400" s="3">
        <v>0.0</v>
      </c>
      <c r="H400" s="5" t="str">
        <f>IFERROR(__xludf.DUMMYFUNCTION("GOOGLETRANSLATE(A400, ""en"",""ar"")"),"`Uwaynat.")</f>
        <v>`Uwaynat.</v>
      </c>
    </row>
    <row r="401" ht="13.5" customHeight="1">
      <c r="A401" s="9" t="s">
        <v>1209</v>
      </c>
      <c r="B401" s="9" t="s">
        <v>1210</v>
      </c>
      <c r="C401" s="3" t="s">
        <v>10</v>
      </c>
      <c r="D401" s="3" t="s">
        <v>16</v>
      </c>
      <c r="E401" s="9" t="s">
        <v>1211</v>
      </c>
      <c r="F401" s="3" t="s">
        <v>13</v>
      </c>
      <c r="G401" s="3">
        <v>0.0</v>
      </c>
      <c r="H401" s="5" t="str">
        <f>IFERROR(__xludf.DUMMYFUNCTION("GOOGLETRANSLATE(A401, ""en"",""ar"")"),"al` adhib.")</f>
        <v>al` adhib.</v>
      </c>
    </row>
    <row r="402" ht="13.5" customHeight="1">
      <c r="A402" s="9" t="s">
        <v>1212</v>
      </c>
      <c r="B402" s="9" t="s">
        <v>1213</v>
      </c>
      <c r="C402" s="3" t="s">
        <v>10</v>
      </c>
      <c r="D402" s="3" t="s">
        <v>16</v>
      </c>
      <c r="E402" s="9" t="s">
        <v>1214</v>
      </c>
      <c r="F402" s="3" t="s">
        <v>13</v>
      </c>
      <c r="G402" s="3">
        <v>0.0</v>
      </c>
      <c r="H402" s="5" t="str">
        <f>IFERROR(__xludf.DUMMYFUNCTION("GOOGLETRANSLATE(A402, ""en"",""ar"")"),"الشرق")</f>
        <v>الشرق</v>
      </c>
    </row>
    <row r="403" ht="13.5" customHeight="1">
      <c r="A403" s="9" t="s">
        <v>1215</v>
      </c>
      <c r="B403" s="9" t="s">
        <v>1216</v>
      </c>
      <c r="C403" s="3" t="s">
        <v>10</v>
      </c>
      <c r="D403" s="3" t="s">
        <v>16</v>
      </c>
      <c r="E403" s="9" t="s">
        <v>1217</v>
      </c>
      <c r="F403" s="3" t="s">
        <v>13</v>
      </c>
      <c r="G403" s="3">
        <v>0.0</v>
      </c>
      <c r="H403" s="5" t="str">
        <f>IFERROR(__xludf.DUMMYFUNCTION("GOOGLETRANSLATE(A403, ""en"",""ar"")"),"العزيب")</f>
        <v>العزيب</v>
      </c>
    </row>
    <row r="404" ht="13.5" customHeight="1">
      <c r="A404" s="9" t="s">
        <v>1218</v>
      </c>
      <c r="B404" s="9" t="s">
        <v>1219</v>
      </c>
      <c r="C404" s="3" t="s">
        <v>10</v>
      </c>
      <c r="D404" s="3" t="s">
        <v>16</v>
      </c>
      <c r="E404" s="9" t="s">
        <v>1220</v>
      </c>
      <c r="F404" s="3" t="s">
        <v>13</v>
      </c>
      <c r="G404" s="3">
        <v>0.0</v>
      </c>
      <c r="H404" s="5" t="str">
        <f>IFERROR(__xludf.DUMMYFUNCTION("GOOGLETRANSLATE(A404, ""en"",""ar"")"),"آزيب، أسواق الخليج")</f>
        <v>آزيب، أسواق الخليج</v>
      </c>
    </row>
    <row r="405" ht="13.5" customHeight="1">
      <c r="A405" s="9" t="s">
        <v>1221</v>
      </c>
      <c r="B405" s="9" t="s">
        <v>1222</v>
      </c>
      <c r="C405" s="3" t="s">
        <v>10</v>
      </c>
      <c r="D405" s="3" t="s">
        <v>16</v>
      </c>
      <c r="E405" s="9" t="s">
        <v>1223</v>
      </c>
      <c r="F405" s="3" t="s">
        <v>13</v>
      </c>
      <c r="G405" s="3">
        <v>0.0</v>
      </c>
      <c r="H405" s="5" t="str">
        <f>IFERROR(__xludf.DUMMYFUNCTION("GOOGLETRANSLATE(A405, ""en"",""ar"")"),"البياثا")</f>
        <v>البياثا</v>
      </c>
    </row>
    <row r="406" ht="13.5" customHeight="1">
      <c r="A406" s="9" t="s">
        <v>1224</v>
      </c>
      <c r="B406" s="9" t="s">
        <v>1225</v>
      </c>
      <c r="C406" s="3" t="s">
        <v>10</v>
      </c>
      <c r="D406" s="3" t="s">
        <v>16</v>
      </c>
      <c r="E406" s="9" t="s">
        <v>1226</v>
      </c>
      <c r="F406" s="3" t="s">
        <v>13</v>
      </c>
      <c r="G406" s="3">
        <v>0.0</v>
      </c>
      <c r="H406" s="5" t="str">
        <f>IFERROR(__xludf.DUMMYFUNCTION("GOOGLETRANSLATE(A406, ""en"",""ar"")"),"الدار البيضاء -")</f>
        <v>الدار البيضاء -</v>
      </c>
    </row>
    <row r="407" ht="13.5" customHeight="1">
      <c r="A407" s="9" t="s">
        <v>1227</v>
      </c>
      <c r="B407" s="9" t="s">
        <v>1228</v>
      </c>
      <c r="C407" s="3" t="s">
        <v>10</v>
      </c>
      <c r="D407" s="3" t="s">
        <v>16</v>
      </c>
      <c r="E407" s="9" t="s">
        <v>1229</v>
      </c>
      <c r="F407" s="3" t="s">
        <v>13</v>
      </c>
      <c r="G407" s="3">
        <v>0.0</v>
      </c>
      <c r="H407" s="5" t="str">
        <f>IFERROR(__xludf.DUMMYFUNCTION("GOOGLETRANSLATE(A407, ""en"",""ar"")"),"الدار البيضاء - ب")</f>
        <v>الدار البيضاء - ب</v>
      </c>
    </row>
    <row r="408" ht="13.5" customHeight="1">
      <c r="A408" s="9" t="s">
        <v>1230</v>
      </c>
      <c r="B408" s="9" t="s">
        <v>1231</v>
      </c>
      <c r="C408" s="3" t="s">
        <v>10</v>
      </c>
      <c r="D408" s="3" t="s">
        <v>16</v>
      </c>
      <c r="E408" s="9" t="s">
        <v>1232</v>
      </c>
      <c r="F408" s="3" t="s">
        <v>13</v>
      </c>
      <c r="G408" s="3">
        <v>0.0</v>
      </c>
      <c r="H408" s="5" t="str">
        <f>IFERROR(__xludf.DUMMYFUNCTION("GOOGLETRANSLATE(A408, ""en"",""ar"")"),"الحديثة")</f>
        <v>الحديثة</v>
      </c>
    </row>
    <row r="409" ht="13.5" customHeight="1">
      <c r="A409" s="9" t="s">
        <v>1233</v>
      </c>
      <c r="B409" s="10" t="s">
        <v>1234</v>
      </c>
      <c r="C409" s="3" t="s">
        <v>10</v>
      </c>
      <c r="D409" s="3" t="s">
        <v>16</v>
      </c>
      <c r="E409" s="9" t="s">
        <v>1235</v>
      </c>
      <c r="F409" s="3" t="s">
        <v>13</v>
      </c>
      <c r="G409" s="3">
        <v>0.0</v>
      </c>
      <c r="H409" s="5" t="str">
        <f>IFERROR(__xludf.DUMMYFUNCTION("GOOGLETRANSLATE(A409, ""en"",""ar"")"),"الحمراح - ب")</f>
        <v>الحمراح - ب</v>
      </c>
    </row>
    <row r="410" ht="13.5" customHeight="1">
      <c r="A410" s="9" t="s">
        <v>1236</v>
      </c>
      <c r="B410" s="10" t="s">
        <v>1237</v>
      </c>
      <c r="C410" s="3" t="s">
        <v>10</v>
      </c>
      <c r="D410" s="3" t="s">
        <v>16</v>
      </c>
      <c r="E410" s="9" t="s">
        <v>1238</v>
      </c>
      <c r="F410" s="3" t="s">
        <v>13</v>
      </c>
      <c r="G410" s="3">
        <v>0.0</v>
      </c>
      <c r="H410" s="5" t="str">
        <f>IFERROR(__xludf.DUMMYFUNCTION("GOOGLETRANSLATE(A410, ""en"",""ar"")"),"الحمراة - د")</f>
        <v>الحمراة - د</v>
      </c>
    </row>
    <row r="411" ht="13.5" customHeight="1">
      <c r="A411" s="9" t="s">
        <v>1239</v>
      </c>
      <c r="B411" s="10" t="s">
        <v>1240</v>
      </c>
      <c r="C411" s="3" t="s">
        <v>10</v>
      </c>
      <c r="D411" s="3" t="s">
        <v>16</v>
      </c>
      <c r="E411" s="9" t="s">
        <v>1241</v>
      </c>
      <c r="F411" s="3" t="s">
        <v>13</v>
      </c>
      <c r="G411" s="3">
        <v>0.0</v>
      </c>
      <c r="H411" s="5" t="str">
        <f>IFERROR(__xludf.DUMMYFUNCTION("GOOGLETRANSLATE(A411, ""en"",""ar"")"),"الحوياء")</f>
        <v>الحوياء</v>
      </c>
    </row>
    <row r="412" ht="13.5" customHeight="1">
      <c r="A412" s="9" t="s">
        <v>1242</v>
      </c>
      <c r="B412" s="10" t="s">
        <v>1243</v>
      </c>
      <c r="C412" s="3" t="s">
        <v>10</v>
      </c>
      <c r="D412" s="3" t="s">
        <v>16</v>
      </c>
      <c r="E412" s="9" t="s">
        <v>1244</v>
      </c>
      <c r="F412" s="3" t="s">
        <v>13</v>
      </c>
      <c r="G412" s="3">
        <v>0.0</v>
      </c>
      <c r="H412" s="5" t="str">
        <f>IFERROR(__xludf.DUMMYFUNCTION("GOOGLETRANSLATE(A412, ""en"",""ar"")"),"الهزياء")</f>
        <v>الهزياء</v>
      </c>
    </row>
    <row r="413" ht="13.5" customHeight="1">
      <c r="A413" s="9" t="s">
        <v>1245</v>
      </c>
      <c r="B413" s="10" t="s">
        <v>1246</v>
      </c>
      <c r="C413" s="3" t="s">
        <v>10</v>
      </c>
      <c r="D413" s="3" t="s">
        <v>16</v>
      </c>
      <c r="E413" s="9" t="s">
        <v>1247</v>
      </c>
      <c r="F413" s="3" t="s">
        <v>13</v>
      </c>
      <c r="G413" s="3">
        <v>0.0</v>
      </c>
      <c r="H413" s="5" t="str">
        <f>IFERROR(__xludf.DUMMYFUNCTION("GOOGLETRANSLATE(A413, ""en"",""ar"")"),"الهمراح -")</f>
        <v>الهمراح -</v>
      </c>
    </row>
    <row r="414" ht="13.5" customHeight="1">
      <c r="A414" s="9" t="s">
        <v>1248</v>
      </c>
      <c r="B414" s="10" t="s">
        <v>1249</v>
      </c>
      <c r="C414" s="3" t="s">
        <v>10</v>
      </c>
      <c r="D414" s="3" t="s">
        <v>16</v>
      </c>
      <c r="E414" s="9" t="s">
        <v>1250</v>
      </c>
      <c r="F414" s="3" t="s">
        <v>13</v>
      </c>
      <c r="G414" s="3">
        <v>0.0</v>
      </c>
      <c r="H414" s="5" t="str">
        <f>IFERROR(__xludf.DUMMYFUNCTION("GOOGLETRANSLATE(A414, ""en"",""ar"")"),"الخور")</f>
        <v>الخور</v>
      </c>
    </row>
    <row r="415" ht="13.5" customHeight="1">
      <c r="A415" s="9" t="s">
        <v>1251</v>
      </c>
      <c r="B415" s="10" t="s">
        <v>1252</v>
      </c>
      <c r="C415" s="3" t="s">
        <v>10</v>
      </c>
      <c r="D415" s="3" t="s">
        <v>16</v>
      </c>
      <c r="E415" s="9" t="s">
        <v>1253</v>
      </c>
      <c r="F415" s="3" t="s">
        <v>13</v>
      </c>
      <c r="G415" s="3">
        <v>0.0</v>
      </c>
      <c r="H415" s="5" t="str">
        <f>IFERROR(__xludf.DUMMYFUNCTION("GOOGLETRANSLATE(A415, ""en"",""ar"")"),"اللافسة")</f>
        <v>اللافسة</v>
      </c>
    </row>
    <row r="416" ht="13.5" customHeight="1">
      <c r="A416" s="9" t="s">
        <v>1254</v>
      </c>
      <c r="B416" s="10" t="s">
        <v>1255</v>
      </c>
      <c r="C416" s="3" t="s">
        <v>10</v>
      </c>
      <c r="D416" s="3" t="s">
        <v>16</v>
      </c>
      <c r="E416" s="9" t="s">
        <v>1256</v>
      </c>
      <c r="F416" s="3" t="s">
        <v>13</v>
      </c>
      <c r="G416" s="3">
        <v>0.0</v>
      </c>
      <c r="H416" s="5" t="str">
        <f>IFERROR(__xludf.DUMMYFUNCTION("GOOGLETRANSLATE(A416, ""en"",""ar"")"),"اليمغادار")</f>
        <v>اليمغادار</v>
      </c>
    </row>
    <row r="417" ht="13.5" customHeight="1">
      <c r="A417" s="9" t="s">
        <v>1257</v>
      </c>
      <c r="B417" s="10" t="s">
        <v>1258</v>
      </c>
      <c r="C417" s="3" t="s">
        <v>10</v>
      </c>
      <c r="D417" s="3" t="s">
        <v>16</v>
      </c>
      <c r="E417" s="9" t="s">
        <v>1259</v>
      </c>
      <c r="F417" s="3" t="s">
        <v>13</v>
      </c>
      <c r="G417" s="3">
        <v>0.0</v>
      </c>
      <c r="H417" s="5" t="str">
        <f>IFERROR(__xludf.DUMMYFUNCTION("GOOGLETRANSLATE(A417, ""en"",""ar"")"),"المدار")</f>
        <v>المدار</v>
      </c>
    </row>
    <row r="418" ht="13.5" customHeight="1">
      <c r="A418" s="9" t="s">
        <v>1260</v>
      </c>
      <c r="B418" s="10" t="s">
        <v>1261</v>
      </c>
      <c r="C418" s="3" t="s">
        <v>10</v>
      </c>
      <c r="D418" s="3" t="s">
        <v>16</v>
      </c>
      <c r="E418" s="9" t="s">
        <v>1262</v>
      </c>
      <c r="F418" s="3" t="s">
        <v>13</v>
      </c>
      <c r="G418" s="3">
        <v>0.0</v>
      </c>
      <c r="H418" s="5" t="str">
        <f>IFERROR(__xludf.DUMMYFUNCTION("GOOGLETRANSLATE(A418, ""en"",""ar"")"),"البيدان")</f>
        <v>البيدان</v>
      </c>
    </row>
    <row r="419" ht="13.5" customHeight="1">
      <c r="A419" s="9" t="s">
        <v>1263</v>
      </c>
      <c r="B419" s="10" t="s">
        <v>1264</v>
      </c>
      <c r="C419" s="3" t="s">
        <v>10</v>
      </c>
      <c r="D419" s="3" t="s">
        <v>16</v>
      </c>
      <c r="E419" s="9" t="s">
        <v>1265</v>
      </c>
      <c r="F419" s="3" t="s">
        <v>13</v>
      </c>
      <c r="G419" s="3">
        <v>0.0</v>
      </c>
      <c r="H419" s="5" t="str">
        <f>IFERROR(__xludf.DUMMYFUNCTION("GOOGLETRANSLATE(A419, ""en"",""ar"")"),"القرم")</f>
        <v>القرم</v>
      </c>
    </row>
    <row r="420" ht="13.5" customHeight="1">
      <c r="A420" s="9" t="s">
        <v>1266</v>
      </c>
      <c r="B420" s="10" t="s">
        <v>1267</v>
      </c>
      <c r="C420" s="3" t="s">
        <v>10</v>
      </c>
      <c r="D420" s="3" t="s">
        <v>16</v>
      </c>
      <c r="E420" s="9" t="s">
        <v>1268</v>
      </c>
      <c r="F420" s="3" t="s">
        <v>13</v>
      </c>
      <c r="G420" s="3">
        <v>0.0</v>
      </c>
      <c r="H420" s="5" t="str">
        <f>IFERROR(__xludf.DUMMYFUNCTION("GOOGLETRANSLATE(A420, ""en"",""ar"")"),"الرافا")</f>
        <v>الرافا</v>
      </c>
    </row>
    <row r="421" ht="13.5" customHeight="1">
      <c r="A421" s="9" t="s">
        <v>1269</v>
      </c>
      <c r="B421" s="10" t="s">
        <v>1270</v>
      </c>
      <c r="C421" s="3" t="s">
        <v>10</v>
      </c>
      <c r="D421" s="3" t="s">
        <v>16</v>
      </c>
      <c r="E421" s="9" t="s">
        <v>1271</v>
      </c>
      <c r="F421" s="3" t="s">
        <v>13</v>
      </c>
      <c r="G421" s="3">
        <v>0.0</v>
      </c>
      <c r="H421" s="5" t="str">
        <f>IFERROR(__xludf.DUMMYFUNCTION("GOOGLETRANSLATE(A421, ""en"",""ar"")"),"الراحة -")</f>
        <v>الراحة -</v>
      </c>
    </row>
    <row r="422" ht="13.5" customHeight="1">
      <c r="A422" s="9" t="s">
        <v>1272</v>
      </c>
      <c r="B422" s="10" t="s">
        <v>1273</v>
      </c>
      <c r="C422" s="3" t="s">
        <v>10</v>
      </c>
      <c r="D422" s="3" t="s">
        <v>16</v>
      </c>
      <c r="E422" s="9" t="s">
        <v>1274</v>
      </c>
      <c r="F422" s="3" t="s">
        <v>13</v>
      </c>
      <c r="G422" s="3">
        <v>0.0</v>
      </c>
      <c r="H422" s="5" t="str">
        <f>IFERROR(__xludf.DUMMYFUNCTION("GOOGLETRANSLATE(A422, ""en"",""ar"")"),"الراحة - ب")</f>
        <v>الراحة - ب</v>
      </c>
    </row>
    <row r="423" ht="13.5" customHeight="1">
      <c r="A423" s="9" t="s">
        <v>1275</v>
      </c>
      <c r="B423" s="10" t="s">
        <v>1276</v>
      </c>
      <c r="C423" s="3" t="s">
        <v>10</v>
      </c>
      <c r="D423" s="3" t="s">
        <v>16</v>
      </c>
      <c r="E423" s="9" t="s">
        <v>1277</v>
      </c>
      <c r="F423" s="3" t="s">
        <v>13</v>
      </c>
      <c r="G423" s="3">
        <v>0.0</v>
      </c>
      <c r="H423" s="5" t="str">
        <f>IFERROR(__xludf.DUMMYFUNCTION("GOOGLETRANSLATE(A423, ""en"",""ar"")"),"الراحة - ج")</f>
        <v>الراحة - ج</v>
      </c>
    </row>
    <row r="424" ht="13.5" customHeight="1">
      <c r="A424" s="9" t="s">
        <v>1278</v>
      </c>
      <c r="B424" s="10" t="s">
        <v>1279</v>
      </c>
      <c r="C424" s="3" t="s">
        <v>10</v>
      </c>
      <c r="D424" s="3" t="s">
        <v>16</v>
      </c>
      <c r="E424" s="9" t="s">
        <v>1280</v>
      </c>
      <c r="F424" s="3" t="s">
        <v>13</v>
      </c>
      <c r="G424" s="3">
        <v>0.0</v>
      </c>
      <c r="H424" s="5" t="str">
        <f>IFERROR(__xludf.DUMMYFUNCTION("GOOGLETRANSLATE(A424, ""en"",""ar"")"),"الراحة - د")</f>
        <v>الراحة - د</v>
      </c>
    </row>
    <row r="425" ht="13.5" customHeight="1">
      <c r="A425" s="9" t="s">
        <v>1281</v>
      </c>
      <c r="B425" s="10" t="s">
        <v>1282</v>
      </c>
      <c r="C425" s="3" t="s">
        <v>10</v>
      </c>
      <c r="D425" s="3" t="s">
        <v>16</v>
      </c>
      <c r="E425" s="9" t="s">
        <v>1283</v>
      </c>
      <c r="F425" s="3" t="s">
        <v>13</v>
      </c>
      <c r="G425" s="3">
        <v>0.0</v>
      </c>
      <c r="H425" s="5" t="str">
        <f>IFERROR(__xludf.DUMMYFUNCTION("GOOGLETRANSLATE(A425, ""en"",""ar"")"),"الراشدية")</f>
        <v>الراشدية</v>
      </c>
    </row>
    <row r="426" ht="13.5" customHeight="1">
      <c r="A426" s="9" t="s">
        <v>1284</v>
      </c>
      <c r="B426" s="10" t="s">
        <v>1285</v>
      </c>
      <c r="C426" s="3" t="s">
        <v>10</v>
      </c>
      <c r="D426" s="3" t="s">
        <v>16</v>
      </c>
      <c r="E426" s="9" t="s">
        <v>1286</v>
      </c>
      <c r="F426" s="3" t="s">
        <v>13</v>
      </c>
      <c r="G426" s="3">
        <v>0.0</v>
      </c>
      <c r="H426" s="5" t="str">
        <f>IFERROR(__xludf.DUMMYFUNCTION("GOOGLETRANSLATE(A426, ""en"",""ar"")"),"الراشدية، نادي الحمرا للجولف")</f>
        <v>الراشدية، نادي الحمرا للجولف</v>
      </c>
    </row>
    <row r="427" ht="13.5" customHeight="1">
      <c r="A427" s="9" t="s">
        <v>1287</v>
      </c>
      <c r="B427" s="10" t="s">
        <v>1288</v>
      </c>
      <c r="C427" s="3" t="s">
        <v>10</v>
      </c>
      <c r="D427" s="3" t="s">
        <v>16</v>
      </c>
      <c r="E427" s="9" t="s">
        <v>1289</v>
      </c>
      <c r="F427" s="3" t="s">
        <v>13</v>
      </c>
      <c r="G427" s="3">
        <v>0.0</v>
      </c>
      <c r="H427" s="5" t="str">
        <f>IFERROR(__xludf.DUMMYFUNCTION("GOOGLETRANSLATE(A427, ""en"",""ar"")"),"الراشدية، الجمعية التعاونية الشارقة")</f>
        <v>الراشدية، الجمعية التعاونية الشارقة</v>
      </c>
    </row>
    <row r="428" ht="13.5" customHeight="1">
      <c r="A428" s="9" t="s">
        <v>1290</v>
      </c>
      <c r="B428" s="10" t="s">
        <v>1291</v>
      </c>
      <c r="C428" s="3" t="s">
        <v>10</v>
      </c>
      <c r="D428" s="3" t="s">
        <v>16</v>
      </c>
      <c r="E428" s="9" t="s">
        <v>1292</v>
      </c>
      <c r="F428" s="3" t="s">
        <v>13</v>
      </c>
      <c r="G428" s="3">
        <v>0.0</v>
      </c>
      <c r="H428" s="5" t="str">
        <f>IFERROR(__xludf.DUMMYFUNCTION("GOOGLETRANSLATE(A428, ""en"",""ar"")"),"الروضح")</f>
        <v>الروضح</v>
      </c>
    </row>
    <row r="429" ht="13.5" customHeight="1">
      <c r="A429" s="9" t="s">
        <v>1293</v>
      </c>
      <c r="B429" s="10" t="s">
        <v>1294</v>
      </c>
      <c r="C429" s="3" t="s">
        <v>10</v>
      </c>
      <c r="D429" s="3" t="s">
        <v>16</v>
      </c>
      <c r="E429" s="9" t="s">
        <v>1295</v>
      </c>
      <c r="F429" s="3" t="s">
        <v>13</v>
      </c>
      <c r="G429" s="3">
        <v>0.0</v>
      </c>
      <c r="H429" s="5" t="str">
        <f>IFERROR(__xludf.DUMMYFUNCTION("GOOGLETRANSLATE(A429, ""en"",""ar"")"),"الرققة")</f>
        <v>الرققة</v>
      </c>
    </row>
    <row r="430" ht="13.5" customHeight="1">
      <c r="A430" s="9" t="s">
        <v>1296</v>
      </c>
      <c r="B430" s="10" t="s">
        <v>1297</v>
      </c>
      <c r="C430" s="3" t="s">
        <v>10</v>
      </c>
      <c r="D430" s="3" t="s">
        <v>16</v>
      </c>
      <c r="E430" s="9" t="s">
        <v>1298</v>
      </c>
      <c r="F430" s="3" t="s">
        <v>13</v>
      </c>
      <c r="G430" s="3">
        <v>0.0</v>
      </c>
      <c r="H430" s="5" t="str">
        <f>IFERROR(__xludf.DUMMYFUNCTION("GOOGLETRANSLATE(A430, ""en"",""ar"")"),"مدينة السلام")</f>
        <v>مدينة السلام</v>
      </c>
    </row>
    <row r="431" ht="13.5" customHeight="1">
      <c r="A431" s="9" t="s">
        <v>1299</v>
      </c>
      <c r="B431" s="10" t="s">
        <v>1300</v>
      </c>
      <c r="C431" s="3" t="s">
        <v>10</v>
      </c>
      <c r="D431" s="3" t="s">
        <v>16</v>
      </c>
      <c r="E431" s="9" t="s">
        <v>1301</v>
      </c>
      <c r="F431" s="3" t="s">
        <v>13</v>
      </c>
      <c r="G431" s="3">
        <v>0.0</v>
      </c>
      <c r="H431" s="5" t="str">
        <f>IFERROR(__xludf.DUMMYFUNCTION("GOOGLETRANSLATE(A431, ""en"",""ar"")"),"السورة")</f>
        <v>السورة</v>
      </c>
    </row>
    <row r="432" ht="13.5" customHeight="1">
      <c r="A432" s="9" t="s">
        <v>1302</v>
      </c>
      <c r="B432" s="10" t="s">
        <v>1303</v>
      </c>
      <c r="C432" s="3" t="s">
        <v>10</v>
      </c>
      <c r="D432" s="3" t="s">
        <v>16</v>
      </c>
      <c r="E432" s="9" t="s">
        <v>1304</v>
      </c>
      <c r="F432" s="3" t="s">
        <v>13</v>
      </c>
      <c r="G432" s="3">
        <v>0.0</v>
      </c>
      <c r="H432" s="5" t="str">
        <f>IFERROR(__xludf.DUMMYFUNCTION("GOOGLETRANSLATE(A432, ""en"",""ar"")"),"ع رهحه")</f>
        <v>ع رهحه</v>
      </c>
    </row>
    <row r="433" ht="13.5" customHeight="1">
      <c r="A433" s="9" t="s">
        <v>1305</v>
      </c>
      <c r="B433" s="10" t="s">
        <v>1306</v>
      </c>
      <c r="C433" s="3" t="s">
        <v>10</v>
      </c>
      <c r="D433" s="3" t="s">
        <v>16</v>
      </c>
      <c r="E433" s="9" t="s">
        <v>1307</v>
      </c>
      <c r="F433" s="3" t="s">
        <v>13</v>
      </c>
      <c r="G433" s="3">
        <v>0.0</v>
      </c>
      <c r="H433" s="5" t="str">
        <f>IFERROR(__xludf.DUMMYFUNCTION("GOOGLETRANSLATE(A433, ""en"",""ar"")"),"الرملح")</f>
        <v>الرملح</v>
      </c>
    </row>
    <row r="434" ht="13.5" customHeight="1">
      <c r="A434" s="9" t="s">
        <v>1308</v>
      </c>
      <c r="B434" s="10" t="s">
        <v>1309</v>
      </c>
      <c r="C434" s="3" t="s">
        <v>10</v>
      </c>
      <c r="D434" s="3" t="s">
        <v>16</v>
      </c>
      <c r="E434" s="9" t="s">
        <v>1310</v>
      </c>
      <c r="F434" s="3" t="s">
        <v>13</v>
      </c>
      <c r="G434" s="3">
        <v>0.0</v>
      </c>
      <c r="H434" s="5" t="str">
        <f>IFERROR(__xludf.DUMMYFUNCTION("GOOGLETRANSLATE(A434, ""en"",""ar"")"),"الراشدية")</f>
        <v>الراشدية</v>
      </c>
    </row>
    <row r="435" ht="13.5" customHeight="1">
      <c r="A435" s="9" t="s">
        <v>1311</v>
      </c>
      <c r="B435" s="10" t="s">
        <v>1312</v>
      </c>
      <c r="C435" s="3" t="s">
        <v>10</v>
      </c>
      <c r="D435" s="3" t="s">
        <v>16</v>
      </c>
      <c r="E435" s="9" t="s">
        <v>1313</v>
      </c>
      <c r="F435" s="3" t="s">
        <v>13</v>
      </c>
      <c r="G435" s="3">
        <v>0.0</v>
      </c>
      <c r="H435" s="5" t="str">
        <f>IFERROR(__xludf.DUMMYFUNCTION("GOOGLETRANSLATE(A435, ""en"",""ar"")"),"كما سلامة")</f>
        <v>كما سلامة</v>
      </c>
    </row>
    <row r="436" ht="13.5" customHeight="1">
      <c r="A436" s="9" t="s">
        <v>1314</v>
      </c>
      <c r="B436" s="10" t="s">
        <v>1315</v>
      </c>
      <c r="C436" s="3" t="s">
        <v>10</v>
      </c>
      <c r="D436" s="3" t="s">
        <v>16</v>
      </c>
      <c r="E436" s="9" t="s">
        <v>1316</v>
      </c>
      <c r="F436" s="3" t="s">
        <v>13</v>
      </c>
      <c r="G436" s="3">
        <v>0.0</v>
      </c>
      <c r="H436" s="5" t="str">
        <f>IFERROR(__xludf.DUMMYFUNCTION("GOOGLETRANSLATE(A436, ""en"",""ar"")"),"كما surrah.")</f>
        <v>كما surrah.</v>
      </c>
    </row>
    <row r="437" ht="13.5" customHeight="1">
      <c r="A437" s="9" t="s">
        <v>1317</v>
      </c>
      <c r="B437" s="10" t="s">
        <v>1318</v>
      </c>
      <c r="C437" s="3" t="s">
        <v>10</v>
      </c>
      <c r="D437" s="3" t="s">
        <v>16</v>
      </c>
      <c r="E437" s="9" t="s">
        <v>1319</v>
      </c>
      <c r="F437" s="3" t="s">
        <v>13</v>
      </c>
      <c r="G437" s="3">
        <v>0.0</v>
      </c>
      <c r="H437" s="5" t="str">
        <f>IFERROR(__xludf.DUMMYFUNCTION("GOOGLETRANSLATE(A437, ""en"",""ar"")"),"باراكودا")</f>
        <v>باراكودا</v>
      </c>
    </row>
    <row r="438" ht="13.5" customHeight="1">
      <c r="A438" s="9" t="s">
        <v>1320</v>
      </c>
      <c r="B438" s="10" t="s">
        <v>1321</v>
      </c>
      <c r="C438" s="3" t="s">
        <v>10</v>
      </c>
      <c r="D438" s="3" t="s">
        <v>16</v>
      </c>
      <c r="E438" s="9" t="s">
        <v>1322</v>
      </c>
      <c r="F438" s="3" t="s">
        <v>13</v>
      </c>
      <c r="G438" s="3">
        <v>0.0</v>
      </c>
      <c r="H438" s="5" t="str">
        <f>IFERROR(__xludf.DUMMYFUNCTION("GOOGLETRANSLATE(A438, ""en"",""ar"")"),"منتجع باراكودا بيتش")</f>
        <v>منتجع باراكودا بيتش</v>
      </c>
    </row>
    <row r="439" ht="13.5" customHeight="1">
      <c r="A439" s="9" t="s">
        <v>1323</v>
      </c>
      <c r="B439" s="10" t="s">
        <v>1324</v>
      </c>
      <c r="C439" s="3" t="s">
        <v>10</v>
      </c>
      <c r="D439" s="3" t="s">
        <v>16</v>
      </c>
      <c r="E439" s="9" t="s">
        <v>1325</v>
      </c>
      <c r="F439" s="3" t="s">
        <v>13</v>
      </c>
      <c r="G439" s="3">
        <v>0.0</v>
      </c>
      <c r="H439" s="5" t="str">
        <f>IFERROR(__xludf.DUMMYFUNCTION("GOOGLETRANSLATE(A439, ""en"",""ar"")"),"بياطة")</f>
        <v>بياطة</v>
      </c>
    </row>
    <row r="440" ht="13.5" customHeight="1">
      <c r="A440" s="9" t="s">
        <v>1326</v>
      </c>
      <c r="B440" s="10" t="s">
        <v>1327</v>
      </c>
      <c r="C440" s="3" t="s">
        <v>10</v>
      </c>
      <c r="D440" s="3" t="s">
        <v>16</v>
      </c>
      <c r="E440" s="9" t="s">
        <v>1328</v>
      </c>
      <c r="F440" s="3" t="s">
        <v>13</v>
      </c>
      <c r="G440" s="3">
        <v>0.0</v>
      </c>
      <c r="H440" s="5" t="str">
        <f>IFERROR(__xludf.DUMMYFUNCTION("GOOGLETRANSLATE(A440, ""en"",""ar"")"),"معسكر الدفاع")</f>
        <v>معسكر الدفاع</v>
      </c>
    </row>
    <row r="441" ht="13.5" customHeight="1">
      <c r="A441" s="9" t="s">
        <v>1329</v>
      </c>
      <c r="B441" s="10" t="s">
        <v>1330</v>
      </c>
      <c r="C441" s="3" t="s">
        <v>10</v>
      </c>
      <c r="D441" s="3" t="s">
        <v>16</v>
      </c>
      <c r="E441" s="9" t="s">
        <v>1331</v>
      </c>
      <c r="F441" s="3" t="s">
        <v>13</v>
      </c>
      <c r="G441" s="3">
        <v>0.0</v>
      </c>
      <c r="H441" s="5" t="str">
        <f>IFERROR(__xludf.DUMMYFUNCTION("GOOGLETRANSLATE(A441, ""en"",""ar"")"),"ديوان العاميري")</f>
        <v>ديوان العاميري</v>
      </c>
    </row>
    <row r="442" ht="13.5" customHeight="1">
      <c r="A442" s="9" t="s">
        <v>1332</v>
      </c>
      <c r="B442" s="10" t="s">
        <v>1333</v>
      </c>
      <c r="C442" s="3" t="s">
        <v>10</v>
      </c>
      <c r="D442" s="3" t="s">
        <v>16</v>
      </c>
      <c r="E442" s="9" t="s">
        <v>1334</v>
      </c>
      <c r="F442" s="3" t="s">
        <v>13</v>
      </c>
      <c r="G442" s="3">
        <v>0.0</v>
      </c>
      <c r="H442" s="5" t="str">
        <f>IFERROR(__xludf.DUMMYFUNCTION("GOOGLETRANSLATE(A442, ""en"",""ar"")"),"الإمارات الصناعية الحديثة")</f>
        <v>الإمارات الصناعية الحديثة</v>
      </c>
    </row>
    <row r="443" ht="13.5" customHeight="1">
      <c r="A443" s="9" t="s">
        <v>1335</v>
      </c>
      <c r="B443" s="10" t="s">
        <v>1336</v>
      </c>
      <c r="C443" s="3" t="s">
        <v>10</v>
      </c>
      <c r="D443" s="3" t="s">
        <v>16</v>
      </c>
      <c r="E443" s="9" t="s">
        <v>1337</v>
      </c>
      <c r="F443" s="3" t="s">
        <v>13</v>
      </c>
      <c r="G443" s="3">
        <v>0.0</v>
      </c>
      <c r="H443" s="5" t="str">
        <f>IFERROR(__xludf.DUMMYFUNCTION("GOOGLETRANSLATE(A443, ""en"",""ar"")"),"الإمارات موتوركس - طريق UAQ / RAK")</f>
        <v>الإمارات موتوركس - طريق UAQ / RAK</v>
      </c>
    </row>
    <row r="444" ht="13.5" customHeight="1">
      <c r="A444" s="9" t="s">
        <v>1338</v>
      </c>
      <c r="B444" s="10" t="s">
        <v>1339</v>
      </c>
      <c r="C444" s="3" t="s">
        <v>10</v>
      </c>
      <c r="D444" s="3" t="s">
        <v>16</v>
      </c>
      <c r="E444" s="9" t="s">
        <v>1340</v>
      </c>
      <c r="F444" s="3" t="s">
        <v>13</v>
      </c>
      <c r="G444" s="3">
        <v>0.0</v>
      </c>
      <c r="H444" s="5" t="str">
        <f>IFERROR(__xludf.DUMMYFUNCTION("GOOGLETRANSLATE(A444, ""en"",""ar"")"),"مركز أبحاث البحرية البيئية")</f>
        <v>مركز أبحاث البحرية البيئية</v>
      </c>
    </row>
    <row r="445" ht="13.5" customHeight="1">
      <c r="A445" s="9" t="s">
        <v>1341</v>
      </c>
      <c r="B445" s="10" t="s">
        <v>1342</v>
      </c>
      <c r="C445" s="3" t="s">
        <v>10</v>
      </c>
      <c r="D445" s="3" t="s">
        <v>16</v>
      </c>
      <c r="E445" s="9" t="s">
        <v>1343</v>
      </c>
      <c r="F445" s="3" t="s">
        <v>13</v>
      </c>
      <c r="G445" s="3">
        <v>0.0</v>
      </c>
      <c r="H445" s="5" t="str">
        <f>IFERROR(__xludf.DUMMYFUNCTION("GOOGLETRANSLATE(A445, ""en"",""ar"")"),"فلج المعلا")</f>
        <v>فلج المعلا</v>
      </c>
    </row>
    <row r="446" ht="13.5" customHeight="1">
      <c r="A446" s="9" t="s">
        <v>1344</v>
      </c>
      <c r="B446" s="10" t="s">
        <v>1345</v>
      </c>
      <c r="C446" s="3" t="s">
        <v>10</v>
      </c>
      <c r="D446" s="3" t="s">
        <v>16</v>
      </c>
      <c r="E446" s="9" t="s">
        <v>1346</v>
      </c>
      <c r="F446" s="3" t="s">
        <v>13</v>
      </c>
      <c r="G446" s="3">
        <v>0.0</v>
      </c>
      <c r="H446" s="5" t="str">
        <f>IFERROR(__xludf.DUMMYFUNCTION("GOOGLETRANSLATE(A446, ""en"",""ar"")"),"حزام أخضر")</f>
        <v>حزام أخضر</v>
      </c>
    </row>
    <row r="447" ht="13.5" customHeight="1">
      <c r="A447" s="9" t="s">
        <v>1347</v>
      </c>
      <c r="B447" s="10" t="s">
        <v>1348</v>
      </c>
      <c r="C447" s="3" t="s">
        <v>10</v>
      </c>
      <c r="D447" s="3" t="s">
        <v>16</v>
      </c>
      <c r="E447" s="9" t="s">
        <v>1349</v>
      </c>
      <c r="F447" s="3" t="s">
        <v>13</v>
      </c>
      <c r="G447" s="3">
        <v>0.0</v>
      </c>
      <c r="H447" s="5" t="str">
        <f>IFERROR(__xludf.DUMMYFUNCTION("GOOGLETRANSLATE(A447, ""en"",""ar"")"),"هازاوة")</f>
        <v>هازاوة</v>
      </c>
    </row>
    <row r="448" ht="13.5" customHeight="1">
      <c r="A448" s="9" t="s">
        <v>1350</v>
      </c>
      <c r="B448" s="10" t="s">
        <v>1351</v>
      </c>
      <c r="C448" s="3" t="s">
        <v>10</v>
      </c>
      <c r="D448" s="3" t="s">
        <v>16</v>
      </c>
      <c r="E448" s="9" t="s">
        <v>1352</v>
      </c>
      <c r="F448" s="3" t="s">
        <v>13</v>
      </c>
      <c r="G448" s="3">
        <v>0.0</v>
      </c>
      <c r="H448" s="5" t="str">
        <f>IFERROR(__xludf.DUMMYFUNCTION("GOOGLETRANSLATE(A448, ""en"",""ar"")"),"المنطقة الصناعية")</f>
        <v>المنطقة الصناعية</v>
      </c>
    </row>
    <row r="449" ht="13.5" customHeight="1">
      <c r="A449" s="9" t="s">
        <v>1353</v>
      </c>
      <c r="B449" s="10" t="s">
        <v>1354</v>
      </c>
      <c r="C449" s="3" t="s">
        <v>10</v>
      </c>
      <c r="D449" s="3" t="s">
        <v>16</v>
      </c>
      <c r="E449" s="9" t="s">
        <v>1355</v>
      </c>
      <c r="F449" s="3" t="s">
        <v>13</v>
      </c>
      <c r="G449" s="3">
        <v>0.0</v>
      </c>
      <c r="H449" s="5" t="str">
        <f>IFERROR(__xludf.DUMMYFUNCTION("GOOGLETRANSLATE(A449, ""en"",""ar"")"),"المنطقة الصناعية ب")</f>
        <v>المنطقة الصناعية ب</v>
      </c>
    </row>
    <row r="450" ht="13.5" customHeight="1">
      <c r="A450" s="9" t="s">
        <v>1356</v>
      </c>
      <c r="B450" s="10" t="s">
        <v>1357</v>
      </c>
      <c r="C450" s="3" t="s">
        <v>10</v>
      </c>
      <c r="D450" s="3" t="s">
        <v>16</v>
      </c>
      <c r="E450" s="9" t="s">
        <v>1358</v>
      </c>
      <c r="F450" s="3" t="s">
        <v>13</v>
      </c>
      <c r="G450" s="3">
        <v>0.0</v>
      </c>
      <c r="H450" s="5" t="str">
        <f>IFERROR(__xludf.DUMMYFUNCTION("GOOGLETRANSLATE(A450, ""en"",""ar"")"),"المنطقة الصناعية جيم")</f>
        <v>المنطقة الصناعية جيم</v>
      </c>
    </row>
    <row r="451" ht="13.5" customHeight="1">
      <c r="A451" s="9" t="s">
        <v>1359</v>
      </c>
      <c r="B451" s="10" t="s">
        <v>1360</v>
      </c>
      <c r="C451" s="3" t="s">
        <v>10</v>
      </c>
      <c r="D451" s="3" t="s">
        <v>16</v>
      </c>
      <c r="E451" s="9" t="s">
        <v>1361</v>
      </c>
      <c r="F451" s="3" t="s">
        <v>13</v>
      </c>
      <c r="G451" s="3">
        <v>0.0</v>
      </c>
      <c r="H451" s="5" t="str">
        <f>IFERROR(__xludf.DUMMYFUNCTION("GOOGLETRANSLATE(A451, ""en"",""ar"")"),"كابر")</f>
        <v>كابر</v>
      </c>
    </row>
    <row r="452" ht="13.5" customHeight="1">
      <c r="A452" s="9" t="s">
        <v>1362</v>
      </c>
      <c r="B452" s="10" t="s">
        <v>1363</v>
      </c>
      <c r="C452" s="3" t="s">
        <v>10</v>
      </c>
      <c r="D452" s="3" t="s">
        <v>16</v>
      </c>
      <c r="E452" s="9" t="s">
        <v>1364</v>
      </c>
      <c r="F452" s="3" t="s">
        <v>13</v>
      </c>
      <c r="G452" s="3">
        <v>0.0</v>
      </c>
      <c r="H452" s="5" t="str">
        <f>IFERROR(__xludf.DUMMYFUNCTION("GOOGLETRANSLATE(A452, ""en"",""ar"")"),"كابير")</f>
        <v>كابير</v>
      </c>
    </row>
    <row r="453" ht="13.5" customHeight="1">
      <c r="A453" s="9" t="s">
        <v>1365</v>
      </c>
      <c r="B453" s="10" t="s">
        <v>1366</v>
      </c>
      <c r="C453" s="3" t="s">
        <v>10</v>
      </c>
      <c r="D453" s="3" t="s">
        <v>16</v>
      </c>
      <c r="E453" s="9" t="s">
        <v>1367</v>
      </c>
      <c r="F453" s="3" t="s">
        <v>13</v>
      </c>
      <c r="G453" s="3">
        <v>0.0</v>
      </c>
      <c r="H453" s="5" t="str">
        <f>IFERROR(__xludf.DUMMYFUNCTION("GOOGLETRANSLATE(A453, ""en"",""ar"")"),"خور البيدح")</f>
        <v>خور البيدح</v>
      </c>
    </row>
    <row r="454" ht="13.5" customHeight="1">
      <c r="A454" s="9" t="s">
        <v>1368</v>
      </c>
      <c r="B454" s="10" t="s">
        <v>1369</v>
      </c>
      <c r="C454" s="3" t="s">
        <v>10</v>
      </c>
      <c r="D454" s="3" t="s">
        <v>16</v>
      </c>
      <c r="E454" s="9" t="s">
        <v>1370</v>
      </c>
      <c r="F454" s="3" t="s">
        <v>13</v>
      </c>
      <c r="G454" s="3">
        <v>0.0</v>
      </c>
      <c r="H454" s="5" t="str">
        <f>IFERROR(__xludf.DUMMYFUNCTION("GOOGLETRANSLATE(A454, ""en"",""ar"")"),"لازيما")</f>
        <v>لازيما</v>
      </c>
    </row>
    <row r="455" ht="13.5" customHeight="1">
      <c r="A455" s="9" t="s">
        <v>1371</v>
      </c>
      <c r="B455" s="10" t="s">
        <v>1372</v>
      </c>
      <c r="C455" s="3" t="s">
        <v>10</v>
      </c>
      <c r="D455" s="3" t="s">
        <v>16</v>
      </c>
      <c r="E455" s="9" t="s">
        <v>1373</v>
      </c>
      <c r="F455" s="3" t="s">
        <v>13</v>
      </c>
      <c r="G455" s="3">
        <v>0.0</v>
      </c>
      <c r="H455" s="5" t="str">
        <f>IFERROR(__xludf.DUMMYFUNCTION("GOOGLETRANSLATE(A455, ""en"",""ar"")"),"لوبسه")</f>
        <v>لوبسه</v>
      </c>
    </row>
    <row r="456" ht="13.5" customHeight="1">
      <c r="A456" s="9" t="s">
        <v>1374</v>
      </c>
      <c r="B456" s="10" t="s">
        <v>1375</v>
      </c>
      <c r="C456" s="3" t="s">
        <v>10</v>
      </c>
      <c r="D456" s="3" t="s">
        <v>16</v>
      </c>
      <c r="E456" s="9" t="s">
        <v>1376</v>
      </c>
      <c r="F456" s="3" t="s">
        <v>13</v>
      </c>
      <c r="G456" s="3">
        <v>0.0</v>
      </c>
      <c r="H456" s="5" t="str">
        <f>IFERROR(__xludf.DUMMYFUNCTION("GOOGLETRANSLATE(A456, ""en"",""ar"")"),"لوبسة، مركز لولو")</f>
        <v>لوبسة، مركز لولو</v>
      </c>
    </row>
    <row r="457" ht="13.5" customHeight="1">
      <c r="A457" s="9" t="s">
        <v>1377</v>
      </c>
      <c r="B457" s="10" t="s">
        <v>1378</v>
      </c>
      <c r="C457" s="3" t="s">
        <v>10</v>
      </c>
      <c r="D457" s="3" t="s">
        <v>16</v>
      </c>
      <c r="E457" s="9" t="s">
        <v>1379</v>
      </c>
      <c r="F457" s="3" t="s">
        <v>13</v>
      </c>
      <c r="G457" s="3">
        <v>0.0</v>
      </c>
      <c r="H457" s="5" t="str">
        <f>IFERROR(__xludf.DUMMYFUNCTION("GOOGLETRANSLATE(A457, ""en"",""ar"")"),"مينتيش الحدثثة")</f>
        <v>مينتيش الحدثثة</v>
      </c>
    </row>
    <row r="458" ht="13.5" customHeight="1">
      <c r="A458" s="9" t="s">
        <v>1380</v>
      </c>
      <c r="B458" s="10" t="s">
        <v>1381</v>
      </c>
      <c r="C458" s="3" t="s">
        <v>10</v>
      </c>
      <c r="D458" s="3" t="s">
        <v>16</v>
      </c>
      <c r="E458" s="9" t="s">
        <v>1382</v>
      </c>
      <c r="F458" s="3" t="s">
        <v>13</v>
      </c>
      <c r="G458" s="3">
        <v>0.0</v>
      </c>
      <c r="H458" s="5" t="str">
        <f>IFERROR(__xludf.DUMMYFUNCTION("GOOGLETRANSLATE(A458, ""en"",""ar"")"),"مينتكاة ماد دار البيضاء")</f>
        <v>مينتكاة ماد دار البيضاء</v>
      </c>
    </row>
    <row r="459" ht="13.5" customHeight="1">
      <c r="A459" s="9" t="s">
        <v>1383</v>
      </c>
      <c r="B459" s="10" t="s">
        <v>1384</v>
      </c>
      <c r="C459" s="3" t="s">
        <v>10</v>
      </c>
      <c r="D459" s="3" t="s">
        <v>16</v>
      </c>
      <c r="E459" s="9" t="s">
        <v>1385</v>
      </c>
      <c r="F459" s="3" t="s">
        <v>13</v>
      </c>
      <c r="G459" s="3">
        <v>0.0</v>
      </c>
      <c r="H459" s="5" t="str">
        <f>IFERROR(__xludf.DUMMYFUNCTION("GOOGLETRANSLATE(A459, ""en"",""ar"")"),"مينتين دار البيضاء")</f>
        <v>مينتين دار البيضاء</v>
      </c>
    </row>
    <row r="460" ht="13.5" customHeight="1">
      <c r="A460" s="9" t="s">
        <v>1386</v>
      </c>
      <c r="B460" s="10" t="s">
        <v>1387</v>
      </c>
      <c r="C460" s="3" t="s">
        <v>10</v>
      </c>
      <c r="D460" s="3" t="s">
        <v>16</v>
      </c>
      <c r="E460" s="9" t="s">
        <v>1388</v>
      </c>
      <c r="F460" s="3" t="s">
        <v>13</v>
      </c>
      <c r="G460" s="3">
        <v>0.0</v>
      </c>
      <c r="H460" s="5" t="str">
        <f>IFERROR(__xludf.DUMMYFUNCTION("GOOGLETRANSLATE(A460, ""en"",""ar"")"),"مينتكاة العهد")</f>
        <v>مينتكاة العهد</v>
      </c>
    </row>
    <row r="461" ht="13.5" customHeight="1">
      <c r="A461" s="9" t="s">
        <v>1389</v>
      </c>
      <c r="B461" s="10" t="s">
        <v>1390</v>
      </c>
      <c r="C461" s="3" t="s">
        <v>10</v>
      </c>
      <c r="D461" s="3" t="s">
        <v>16</v>
      </c>
      <c r="E461" s="9" t="s">
        <v>1391</v>
      </c>
      <c r="F461" s="3" t="s">
        <v>13</v>
      </c>
      <c r="G461" s="3">
        <v>0.0</v>
      </c>
      <c r="H461" s="5" t="str">
        <f>IFERROR(__xludf.DUMMYFUNCTION("GOOGLETRANSLATE(A461, ""en"",""ar"")"),"مينتكاة الحوية")</f>
        <v>مينتكاة الحوية</v>
      </c>
    </row>
    <row r="462" ht="13.5" customHeight="1">
      <c r="A462" s="9" t="s">
        <v>1392</v>
      </c>
      <c r="B462" s="10" t="s">
        <v>1393</v>
      </c>
      <c r="C462" s="3" t="s">
        <v>10</v>
      </c>
      <c r="D462" s="3" t="s">
        <v>16</v>
      </c>
      <c r="E462" s="9" t="s">
        <v>1394</v>
      </c>
      <c r="F462" s="3" t="s">
        <v>13</v>
      </c>
      <c r="G462" s="3">
        <v>0.0</v>
      </c>
      <c r="H462" s="5" t="str">
        <f>IFERROR(__xludf.DUMMYFUNCTION("GOOGLETRANSLATE(A462, ""en"",""ar"")"),"مينتكاة الحمرة")</f>
        <v>مينتكاة الحمرة</v>
      </c>
    </row>
    <row r="463" ht="13.5" customHeight="1">
      <c r="A463" s="9" t="s">
        <v>1395</v>
      </c>
      <c r="B463" s="10" t="s">
        <v>1396</v>
      </c>
      <c r="C463" s="3" t="s">
        <v>10</v>
      </c>
      <c r="D463" s="3" t="s">
        <v>16</v>
      </c>
      <c r="E463" s="9" t="s">
        <v>1397</v>
      </c>
      <c r="F463" s="3" t="s">
        <v>13</v>
      </c>
      <c r="G463" s="3">
        <v>0.0</v>
      </c>
      <c r="H463" s="5" t="str">
        <f>IFERROR(__xludf.DUMMYFUNCTION("GOOGLETRANSLATE(A463, ""en"",""ar"")"),"مينتكاة الحمرة ب")</f>
        <v>مينتكاة الحمرة ب</v>
      </c>
    </row>
    <row r="464" ht="13.5" customHeight="1">
      <c r="A464" s="9" t="s">
        <v>1398</v>
      </c>
      <c r="B464" s="10" t="s">
        <v>1399</v>
      </c>
      <c r="C464" s="3" t="s">
        <v>10</v>
      </c>
      <c r="D464" s="3" t="s">
        <v>16</v>
      </c>
      <c r="E464" s="9" t="s">
        <v>1400</v>
      </c>
      <c r="F464" s="3" t="s">
        <v>13</v>
      </c>
      <c r="G464" s="3">
        <v>0.0</v>
      </c>
      <c r="H464" s="5" t="str">
        <f>IFERROR(__xludf.DUMMYFUNCTION("GOOGLETRANSLATE(A464, ""en"",""ar"")"),"مينتكاة الحمرة د")</f>
        <v>مينتكاة الحمرة د</v>
      </c>
    </row>
    <row r="465" ht="13.5" customHeight="1">
      <c r="A465" s="9" t="s">
        <v>1401</v>
      </c>
      <c r="B465" s="10" t="s">
        <v>1402</v>
      </c>
      <c r="C465" s="3" t="s">
        <v>10</v>
      </c>
      <c r="D465" s="3" t="s">
        <v>16</v>
      </c>
      <c r="E465" s="9" t="s">
        <v>1403</v>
      </c>
      <c r="F465" s="3" t="s">
        <v>13</v>
      </c>
      <c r="G465" s="3">
        <v>0.0</v>
      </c>
      <c r="H465" s="5" t="str">
        <f>IFERROR(__xludf.DUMMYFUNCTION("GOOGLETRANSLATE(A465, ""en"",""ar"")"),"مينتكاة الحمرة ي")</f>
        <v>مينتكاة الحمرة ي</v>
      </c>
    </row>
    <row r="466" ht="13.5" customHeight="1">
      <c r="A466" s="9" t="s">
        <v>1404</v>
      </c>
      <c r="B466" s="10" t="s">
        <v>1405</v>
      </c>
      <c r="C466" s="3" t="s">
        <v>10</v>
      </c>
      <c r="D466" s="3" t="s">
        <v>16</v>
      </c>
      <c r="E466" s="9" t="s">
        <v>1406</v>
      </c>
      <c r="F466" s="3" t="s">
        <v>13</v>
      </c>
      <c r="G466" s="3">
        <v>0.0</v>
      </c>
      <c r="H466" s="5" t="str">
        <f>IFERROR(__xludf.DUMMYFUNCTION("GOOGLETRANSLATE(A466, ""en"",""ar"")"),"مينتكاة الخورم")</f>
        <v>مينتكاة الخورم</v>
      </c>
    </row>
    <row r="467" ht="13.5" customHeight="1">
      <c r="A467" s="9" t="s">
        <v>1407</v>
      </c>
      <c r="B467" s="10" t="s">
        <v>1408</v>
      </c>
      <c r="C467" s="3" t="s">
        <v>10</v>
      </c>
      <c r="D467" s="3" t="s">
        <v>16</v>
      </c>
      <c r="E467" s="9" t="s">
        <v>1409</v>
      </c>
      <c r="F467" s="3" t="s">
        <v>13</v>
      </c>
      <c r="G467" s="3">
        <v>0.0</v>
      </c>
      <c r="H467" s="5" t="str">
        <f>IFERROR(__xludf.DUMMYFUNCTION("GOOGLETRANSLATE(A467, ""en"",""ar"")"),"مينتكاة المدينة القديمة")</f>
        <v>مينتكاة المدينة القديمة</v>
      </c>
    </row>
    <row r="468" ht="13.5" customHeight="1">
      <c r="A468" s="9" t="s">
        <v>1410</v>
      </c>
      <c r="B468" s="10" t="s">
        <v>1411</v>
      </c>
      <c r="C468" s="3" t="s">
        <v>10</v>
      </c>
      <c r="D468" s="3" t="s">
        <v>16</v>
      </c>
      <c r="E468" s="9" t="s">
        <v>1412</v>
      </c>
      <c r="F468" s="3" t="s">
        <v>13</v>
      </c>
      <c r="G468" s="3">
        <v>0.0</v>
      </c>
      <c r="H468" s="5" t="str">
        <f>IFERROR(__xludf.DUMMYFUNCTION("GOOGLETRANSLATE(A468, ""en"",""ar"")"),"مينتكاة الميادان")</f>
        <v>مينتكاة الميادان</v>
      </c>
    </row>
    <row r="469" ht="13.5" customHeight="1">
      <c r="A469" s="9" t="s">
        <v>1413</v>
      </c>
      <c r="B469" s="10" t="s">
        <v>1414</v>
      </c>
      <c r="C469" s="3" t="s">
        <v>10</v>
      </c>
      <c r="D469" s="3" t="s">
        <v>16</v>
      </c>
      <c r="E469" s="9" t="s">
        <v>1415</v>
      </c>
      <c r="F469" s="3" t="s">
        <v>13</v>
      </c>
      <c r="G469" s="3">
        <v>0.0</v>
      </c>
      <c r="H469" s="5" t="str">
        <f>IFERROR(__xludf.DUMMYFUNCTION("GOOGLETRANSLATE(A469, ""en"",""ar"")"),"mintaqat ar ra")</f>
        <v>mintaqat ar ra</v>
      </c>
    </row>
    <row r="470" ht="13.5" customHeight="1">
      <c r="A470" s="9" t="s">
        <v>1416</v>
      </c>
      <c r="B470" s="10" t="s">
        <v>1417</v>
      </c>
      <c r="C470" s="3" t="s">
        <v>10</v>
      </c>
      <c r="D470" s="3" t="s">
        <v>16</v>
      </c>
      <c r="E470" s="9" t="s">
        <v>1418</v>
      </c>
      <c r="F470" s="3" t="s">
        <v>13</v>
      </c>
      <c r="G470" s="3">
        <v>0.0</v>
      </c>
      <c r="H470" s="5" t="str">
        <f>IFERROR(__xludf.DUMMYFUNCTION("GOOGLETRANSLATE(A470, ""en"",""ar"")"),"MINTAQAT AR RA's B")</f>
        <v>MINTAQAT AR RA's B</v>
      </c>
    </row>
    <row r="471" ht="13.5" customHeight="1">
      <c r="A471" s="9" t="s">
        <v>1419</v>
      </c>
      <c r="B471" s="10" t="s">
        <v>1420</v>
      </c>
      <c r="C471" s="3" t="s">
        <v>10</v>
      </c>
      <c r="D471" s="3" t="s">
        <v>16</v>
      </c>
      <c r="E471" s="9" t="s">
        <v>1421</v>
      </c>
      <c r="F471" s="3" t="s">
        <v>13</v>
      </c>
      <c r="G471" s="3">
        <v>0.0</v>
      </c>
      <c r="H471" s="5" t="str">
        <f>IFERROR(__xludf.DUMMYFUNCTION("GOOGLETRANSLATE(A471, ""en"",""ar"")"),"Mintaqat AR RA's D")</f>
        <v>Mintaqat AR RA's D</v>
      </c>
    </row>
    <row r="472" ht="13.5" customHeight="1">
      <c r="A472" s="9" t="s">
        <v>1422</v>
      </c>
      <c r="B472" s="10" t="s">
        <v>1423</v>
      </c>
      <c r="C472" s="3" t="s">
        <v>10</v>
      </c>
      <c r="D472" s="3" t="s">
        <v>16</v>
      </c>
      <c r="E472" s="9" t="s">
        <v>1424</v>
      </c>
      <c r="F472" s="3" t="s">
        <v>13</v>
      </c>
      <c r="G472" s="3">
        <v>0.0</v>
      </c>
      <c r="H472" s="5" t="str">
        <f>IFERROR(__xludf.DUMMYFUNCTION("GOOGLETRANSLATE(A472, ""en"",""ar"")"),"MINTAQAT AR RA's J")</f>
        <v>MINTAQAT AR RA's J</v>
      </c>
    </row>
    <row r="473" ht="13.5" customHeight="1">
      <c r="A473" s="9" t="s">
        <v>1425</v>
      </c>
      <c r="B473" s="10" t="s">
        <v>1426</v>
      </c>
      <c r="C473" s="3" t="s">
        <v>10</v>
      </c>
      <c r="D473" s="3" t="s">
        <v>16</v>
      </c>
      <c r="E473" s="9" t="s">
        <v>1427</v>
      </c>
      <c r="F473" s="3" t="s">
        <v>13</v>
      </c>
      <c r="G473" s="3">
        <v>0.0</v>
      </c>
      <c r="H473" s="5" t="str">
        <f>IFERROR(__xludf.DUMMYFUNCTION("GOOGLETRANSLATE(A473, ""en"",""ar"")"),"مينتكاة الروضة")</f>
        <v>مينتكاة الروضة</v>
      </c>
    </row>
    <row r="474" ht="13.5" customHeight="1">
      <c r="A474" s="9" t="s">
        <v>1428</v>
      </c>
      <c r="B474" s="10" t="s">
        <v>1429</v>
      </c>
      <c r="C474" s="3" t="s">
        <v>10</v>
      </c>
      <c r="D474" s="3" t="s">
        <v>16</v>
      </c>
      <c r="E474" s="9" t="s">
        <v>1430</v>
      </c>
      <c r="F474" s="3" t="s">
        <v>13</v>
      </c>
      <c r="G474" s="3">
        <v>0.0</v>
      </c>
      <c r="H474" s="5" t="str">
        <f>IFERROR(__xludf.DUMMYFUNCTION("GOOGLETRANSLATE(A474, ""en"",""ar"")"),"mintaqat ar riqqah.")</f>
        <v>mintaqat ar riqqah.</v>
      </c>
    </row>
    <row r="475" ht="13.5" customHeight="1">
      <c r="A475" s="9" t="s">
        <v>1431</v>
      </c>
      <c r="B475" s="10" t="s">
        <v>1432</v>
      </c>
      <c r="C475" s="3" t="s">
        <v>10</v>
      </c>
      <c r="D475" s="3" t="s">
        <v>16</v>
      </c>
      <c r="E475" s="9" t="s">
        <v>1433</v>
      </c>
      <c r="F475" s="3" t="s">
        <v>13</v>
      </c>
      <c r="G475" s="3">
        <v>0.0</v>
      </c>
      <c r="H475" s="5" t="str">
        <f>IFERROR(__xludf.DUMMYFUNCTION("GOOGLETRANSLATE(A475, ""en"",""ar"")"),"مينتاق ليمجدار")</f>
        <v>مينتاق ليمجدار</v>
      </c>
    </row>
    <row r="476" ht="13.5" customHeight="1">
      <c r="A476" s="9" t="s">
        <v>1434</v>
      </c>
      <c r="B476" s="10" t="s">
        <v>1435</v>
      </c>
      <c r="C476" s="3" t="s">
        <v>10</v>
      </c>
      <c r="D476" s="3" t="s">
        <v>16</v>
      </c>
      <c r="E476" s="9" t="s">
        <v>1436</v>
      </c>
      <c r="F476" s="3" t="s">
        <v>13</v>
      </c>
      <c r="G476" s="3">
        <v>0.0</v>
      </c>
      <c r="H476" s="5" t="str">
        <f>IFERROR(__xludf.DUMMYFUNCTION("GOOGLETRANSLATE(A476, ""en"",""ar"")"),"مينتكاة أم القيوين في تبابية")</f>
        <v>مينتكاة أم القيوين في تبابية</v>
      </c>
    </row>
    <row r="477" ht="13.5" customHeight="1">
      <c r="A477" s="9" t="s">
        <v>1437</v>
      </c>
      <c r="B477" s="10" t="s">
        <v>1438</v>
      </c>
      <c r="C477" s="3" t="s">
        <v>10</v>
      </c>
      <c r="D477" s="3" t="s">
        <v>16</v>
      </c>
      <c r="E477" s="9" t="s">
        <v>1439</v>
      </c>
      <c r="F477" s="3" t="s">
        <v>13</v>
      </c>
      <c r="G477" s="3">
        <v>0.0</v>
      </c>
      <c r="H477" s="5" t="str">
        <f>IFERROR(__xludf.DUMMYFUNCTION("GOOGLETRANSLATE(A477, ""en"",""ar"")"),"mohadhub.")</f>
        <v>mohadhub.</v>
      </c>
    </row>
    <row r="478" ht="13.5" customHeight="1">
      <c r="A478" s="9" t="s">
        <v>1440</v>
      </c>
      <c r="B478" s="10" t="s">
        <v>1441</v>
      </c>
      <c r="C478" s="3" t="s">
        <v>10</v>
      </c>
      <c r="D478" s="3" t="s">
        <v>16</v>
      </c>
      <c r="E478" s="9" t="s">
        <v>1442</v>
      </c>
      <c r="F478" s="3" t="s">
        <v>13</v>
      </c>
      <c r="G478" s="3">
        <v>0.0</v>
      </c>
      <c r="H478" s="5" t="str">
        <f>IFERROR(__xludf.DUMMYFUNCTION("GOOGLETRANSLATE(A478, ""en"",""ar"")"),"muhadhdhib.")</f>
        <v>muhadhdhib.</v>
      </c>
    </row>
    <row r="479" ht="13.5" customHeight="1">
      <c r="A479" s="9" t="s">
        <v>1443</v>
      </c>
      <c r="B479" s="10" t="s">
        <v>1444</v>
      </c>
      <c r="C479" s="3" t="s">
        <v>10</v>
      </c>
      <c r="D479" s="3" t="s">
        <v>16</v>
      </c>
      <c r="E479" s="9" t="s">
        <v>1445</v>
      </c>
      <c r="F479" s="3" t="s">
        <v>13</v>
      </c>
      <c r="G479" s="3">
        <v>0.0</v>
      </c>
      <c r="H479" s="5" t="str">
        <f>IFERROR(__xludf.DUMMYFUNCTION("GOOGLETRANSLATE(A479, ""en"",""ar"")"),"المدينة القديمة")</f>
        <v>المدينة القديمة</v>
      </c>
    </row>
    <row r="480" ht="13.5" customHeight="1">
      <c r="A480" s="9" t="s">
        <v>1446</v>
      </c>
      <c r="B480" s="10" t="s">
        <v>1447</v>
      </c>
      <c r="C480" s="3" t="s">
        <v>10</v>
      </c>
      <c r="D480" s="3" t="s">
        <v>16</v>
      </c>
      <c r="E480" s="9" t="s">
        <v>1448</v>
      </c>
      <c r="F480" s="3" t="s">
        <v>13</v>
      </c>
      <c r="G480" s="3">
        <v>0.0</v>
      </c>
      <c r="H480" s="5" t="str">
        <f>IFERROR(__xludf.DUMMYFUNCTION("GOOGLETRANSLATE(A480, ""en"",""ar"")"),"تسوية الصيادين")</f>
        <v>تسوية الصيادين</v>
      </c>
    </row>
    <row r="481" ht="13.5" customHeight="1">
      <c r="A481" s="9" t="s">
        <v>1449</v>
      </c>
      <c r="B481" s="10" t="s">
        <v>1450</v>
      </c>
      <c r="C481" s="3" t="s">
        <v>10</v>
      </c>
      <c r="D481" s="3" t="s">
        <v>16</v>
      </c>
      <c r="E481" s="9" t="s">
        <v>1451</v>
      </c>
      <c r="F481" s="3" t="s">
        <v>13</v>
      </c>
      <c r="G481" s="3">
        <v>0.0</v>
      </c>
      <c r="H481" s="5" t="str">
        <f>IFERROR(__xludf.DUMMYFUNCTION("GOOGLETRANSLATE(A481, ""en"",""ar"")"),"أم القيوين")</f>
        <v>أم القيوين</v>
      </c>
    </row>
    <row r="482" ht="13.5" customHeight="1">
      <c r="A482" s="9" t="s">
        <v>1452</v>
      </c>
      <c r="B482" s="10" t="s">
        <v>1453</v>
      </c>
      <c r="C482" s="3" t="s">
        <v>10</v>
      </c>
      <c r="D482" s="3" t="s">
        <v>16</v>
      </c>
      <c r="E482" s="11" t="s">
        <v>1454</v>
      </c>
      <c r="F482" s="3" t="s">
        <v>13</v>
      </c>
      <c r="G482" s="3">
        <v>0.0</v>
      </c>
      <c r="H482" s="5" t="str">
        <f>IFERROR(__xludf.DUMMYFUNCTION("GOOGLETRANSLATE(A482, ""en"",""ar"")"),"أم القيوين للطيران والنادي المظلي")</f>
        <v>أم القيوين للطيران والنادي المظلي</v>
      </c>
    </row>
    <row r="483" ht="13.5" customHeight="1">
      <c r="A483" s="9" t="s">
        <v>1455</v>
      </c>
      <c r="B483" s="10" t="s">
        <v>1456</v>
      </c>
      <c r="C483" s="3" t="s">
        <v>10</v>
      </c>
      <c r="D483" s="3" t="s">
        <v>16</v>
      </c>
      <c r="E483" s="9" t="s">
        <v>1457</v>
      </c>
      <c r="F483" s="3" t="s">
        <v>13</v>
      </c>
      <c r="G483" s="3">
        <v>0.0</v>
      </c>
      <c r="H483" s="5" t="str">
        <f>IFERROR(__xludf.DUMMYFUNCTION("GOOGLETRANSLATE(A483, ""en"",""ar"")"),"نادي أم القيوين ونادي الرماية")</f>
        <v>نادي أم القيوين ونادي الرماية</v>
      </c>
    </row>
    <row r="484" ht="13.5" customHeight="1">
      <c r="A484" s="9" t="s">
        <v>1458</v>
      </c>
      <c r="B484" s="10" t="s">
        <v>1459</v>
      </c>
      <c r="C484" s="3" t="s">
        <v>10</v>
      </c>
      <c r="D484" s="3" t="s">
        <v>16</v>
      </c>
      <c r="E484" s="9" t="s">
        <v>1460</v>
      </c>
      <c r="F484" s="3" t="s">
        <v>13</v>
      </c>
      <c r="G484" s="3">
        <v>0.0</v>
      </c>
      <c r="H484" s="5" t="str">
        <f>IFERROR(__xludf.DUMMYFUNCTION("GOOGLETRANSLATE(A484, ""en"",""ar"")"),"ام القيوين مارينا")</f>
        <v>ام القيوين مارينا</v>
      </c>
    </row>
    <row r="485" ht="13.5" customHeight="1">
      <c r="A485" s="9" t="s">
        <v>1461</v>
      </c>
      <c r="B485" s="10" t="s">
        <v>1462</v>
      </c>
      <c r="C485" s="3" t="s">
        <v>10</v>
      </c>
      <c r="D485" s="3" t="s">
        <v>16</v>
      </c>
      <c r="E485" s="9" t="s">
        <v>1463</v>
      </c>
      <c r="F485" s="3" t="s">
        <v>13</v>
      </c>
      <c r="G485" s="3">
        <v>0.0</v>
      </c>
      <c r="H485" s="5" t="str">
        <f>IFERROR(__xludf.DUMMYFUNCTION("GOOGLETRANSLATE(A485, ""en"",""ar"")"),"منطقة أم الشوب الصناعية")</f>
        <v>منطقة أم الشوب الصناعية</v>
      </c>
    </row>
    <row r="486" ht="13.5" customHeight="1">
      <c r="A486" s="9" t="s">
        <v>1464</v>
      </c>
      <c r="B486" s="10" t="s">
        <v>1465</v>
      </c>
      <c r="C486" s="3" t="s">
        <v>10</v>
      </c>
      <c r="D486" s="3" t="s">
        <v>16</v>
      </c>
      <c r="E486" s="9" t="s">
        <v>1466</v>
      </c>
      <c r="F486" s="3" t="s">
        <v>13</v>
      </c>
      <c r="G486" s="3">
        <v>0.0</v>
      </c>
      <c r="H486" s="5" t="str">
        <f>IFERROR(__xludf.DUMMYFUNCTION("GOOGLETRANSLATE(A486, ""en"",""ar"")"),"خليج أبيض")</f>
        <v>خليج أبيض</v>
      </c>
    </row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</sheetData>
  <printOptions/>
  <pageMargins bottom="0.75" footer="0.0" header="0.0" left="0.7" right="0.7" top="0.75"/>
  <pageSetup orientation="landscape"/>
  <drawing r:id="rId1"/>
</worksheet>
</file>