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nlearn/Desktop/excel-tutorial/"/>
    </mc:Choice>
  </mc:AlternateContent>
  <xr:revisionPtr revIDLastSave="0" documentId="8_{08FF6AD5-09A5-5D42-9042-8021EFE97269}" xr6:coauthVersionLast="47" xr6:coauthVersionMax="47" xr10:uidLastSave="{00000000-0000-0000-0000-000000000000}"/>
  <bookViews>
    <workbookView xWindow="0" yWindow="0" windowWidth="28800" windowHeight="18000" xr2:uid="{7D450602-4BCB-2B42-B6CF-C54D22C615B7}"/>
  </bookViews>
  <sheets>
    <sheet name="NeonlearnTuts" sheetId="1" r:id="rId1"/>
    <sheet name="Loan" sheetId="2" r:id="rId2"/>
    <sheet name="Stores" sheetId="3" r:id="rId3"/>
    <sheet name="Payroll" sheetId="4" r:id="rId4"/>
    <sheet name="Gradebook" sheetId="5" r:id="rId5"/>
    <sheet name="Job Decision" sheetId="6" r:id="rId6"/>
    <sheet name="Cars" sheetId="7" r:id="rId7"/>
  </sheets>
  <definedNames>
    <definedName name="cars" localSheetId="6">Cars!$A$1:$N$66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7" l="1"/>
  <c r="M21" i="7"/>
  <c r="M33" i="7"/>
  <c r="M34" i="7"/>
  <c r="M26" i="7"/>
  <c r="M19" i="7"/>
  <c r="M32" i="7"/>
  <c r="M24" i="7"/>
  <c r="M25" i="7"/>
  <c r="M48" i="7"/>
  <c r="M39" i="7"/>
  <c r="M52" i="7"/>
  <c r="M42" i="7"/>
  <c r="M47" i="7"/>
  <c r="M50" i="7"/>
  <c r="M36" i="7"/>
  <c r="M14" i="7"/>
  <c r="M8" i="7"/>
  <c r="M3" i="7"/>
  <c r="M6" i="7"/>
  <c r="M5" i="7"/>
  <c r="M16" i="7"/>
  <c r="M9" i="7"/>
  <c r="M20" i="7"/>
  <c r="M7" i="7"/>
  <c r="M46" i="7"/>
  <c r="M27" i="7"/>
  <c r="M45" i="7"/>
  <c r="M10" i="7"/>
  <c r="M18" i="7"/>
  <c r="M49" i="7"/>
  <c r="M30" i="7"/>
  <c r="M31" i="7"/>
  <c r="M40" i="7"/>
  <c r="M51" i="7"/>
  <c r="M13" i="7"/>
  <c r="M17" i="7"/>
  <c r="M22" i="7"/>
  <c r="M2" i="7"/>
  <c r="M53" i="7"/>
  <c r="M11" i="7"/>
  <c r="M29" i="7"/>
  <c r="M38" i="7"/>
  <c r="M15" i="7"/>
  <c r="M12" i="7"/>
  <c r="M4" i="7"/>
  <c r="M23" i="7"/>
  <c r="M35" i="7"/>
  <c r="M43" i="7"/>
  <c r="M44" i="7"/>
  <c r="M41" i="7"/>
  <c r="M37" i="7"/>
  <c r="I26" i="7"/>
  <c r="I42" i="7"/>
  <c r="G52" i="7"/>
  <c r="I52" i="7" s="1"/>
  <c r="G45" i="7"/>
  <c r="I45" i="7" s="1"/>
  <c r="G10" i="7"/>
  <c r="I10" i="7" s="1"/>
  <c r="G17" i="7"/>
  <c r="I17" i="7" s="1"/>
  <c r="F28" i="7"/>
  <c r="G28" i="7" s="1"/>
  <c r="I28" i="7" s="1"/>
  <c r="F21" i="7"/>
  <c r="G21" i="7" s="1"/>
  <c r="I21" i="7" s="1"/>
  <c r="F33" i="7"/>
  <c r="G33" i="7" s="1"/>
  <c r="I33" i="7" s="1"/>
  <c r="F34" i="7"/>
  <c r="G34" i="7" s="1"/>
  <c r="I34" i="7" s="1"/>
  <c r="F26" i="7"/>
  <c r="G26" i="7" s="1"/>
  <c r="F19" i="7"/>
  <c r="G19" i="7" s="1"/>
  <c r="I19" i="7" s="1"/>
  <c r="F32" i="7"/>
  <c r="G32" i="7" s="1"/>
  <c r="I32" i="7" s="1"/>
  <c r="F24" i="7"/>
  <c r="G24" i="7" s="1"/>
  <c r="I24" i="7" s="1"/>
  <c r="F25" i="7"/>
  <c r="G25" i="7" s="1"/>
  <c r="I25" i="7" s="1"/>
  <c r="F48" i="7"/>
  <c r="G48" i="7" s="1"/>
  <c r="I48" i="7" s="1"/>
  <c r="F39" i="7"/>
  <c r="G39" i="7" s="1"/>
  <c r="I39" i="7" s="1"/>
  <c r="F52" i="7"/>
  <c r="F42" i="7"/>
  <c r="G42" i="7" s="1"/>
  <c r="F47" i="7"/>
  <c r="G47" i="7" s="1"/>
  <c r="I47" i="7" s="1"/>
  <c r="F50" i="7"/>
  <c r="G50" i="7" s="1"/>
  <c r="I50" i="7" s="1"/>
  <c r="F36" i="7"/>
  <c r="G36" i="7" s="1"/>
  <c r="I36" i="7" s="1"/>
  <c r="F14" i="7"/>
  <c r="G14" i="7" s="1"/>
  <c r="I14" i="7" s="1"/>
  <c r="F8" i="7"/>
  <c r="G8" i="7" s="1"/>
  <c r="I8" i="7" s="1"/>
  <c r="F3" i="7"/>
  <c r="G3" i="7" s="1"/>
  <c r="I3" i="7" s="1"/>
  <c r="F6" i="7"/>
  <c r="G6" i="7" s="1"/>
  <c r="I6" i="7" s="1"/>
  <c r="F5" i="7"/>
  <c r="G5" i="7" s="1"/>
  <c r="I5" i="7" s="1"/>
  <c r="F16" i="7"/>
  <c r="G16" i="7" s="1"/>
  <c r="I16" i="7" s="1"/>
  <c r="F9" i="7"/>
  <c r="G9" i="7" s="1"/>
  <c r="I9" i="7" s="1"/>
  <c r="F20" i="7"/>
  <c r="G20" i="7" s="1"/>
  <c r="I20" i="7" s="1"/>
  <c r="F7" i="7"/>
  <c r="G7" i="7" s="1"/>
  <c r="I7" i="7" s="1"/>
  <c r="F46" i="7"/>
  <c r="G46" i="7" s="1"/>
  <c r="I46" i="7" s="1"/>
  <c r="F27" i="7"/>
  <c r="G27" i="7" s="1"/>
  <c r="I27" i="7" s="1"/>
  <c r="F45" i="7"/>
  <c r="F10" i="7"/>
  <c r="F18" i="7"/>
  <c r="G18" i="7" s="1"/>
  <c r="I18" i="7" s="1"/>
  <c r="F49" i="7"/>
  <c r="G49" i="7" s="1"/>
  <c r="I49" i="7" s="1"/>
  <c r="F30" i="7"/>
  <c r="G30" i="7" s="1"/>
  <c r="I30" i="7" s="1"/>
  <c r="F31" i="7"/>
  <c r="G31" i="7" s="1"/>
  <c r="I31" i="7" s="1"/>
  <c r="F40" i="7"/>
  <c r="G40" i="7" s="1"/>
  <c r="I40" i="7" s="1"/>
  <c r="F51" i="7"/>
  <c r="G51" i="7" s="1"/>
  <c r="I51" i="7" s="1"/>
  <c r="F13" i="7"/>
  <c r="G13" i="7" s="1"/>
  <c r="I13" i="7" s="1"/>
  <c r="F17" i="7"/>
  <c r="F22" i="7"/>
  <c r="G22" i="7" s="1"/>
  <c r="I22" i="7" s="1"/>
  <c r="F2" i="7"/>
  <c r="G2" i="7" s="1"/>
  <c r="I2" i="7" s="1"/>
  <c r="F53" i="7"/>
  <c r="G53" i="7" s="1"/>
  <c r="I53" i="7" s="1"/>
  <c r="F11" i="7"/>
  <c r="G11" i="7" s="1"/>
  <c r="I11" i="7" s="1"/>
  <c r="F29" i="7"/>
  <c r="G29" i="7" s="1"/>
  <c r="I29" i="7" s="1"/>
  <c r="F38" i="7"/>
  <c r="G38" i="7" s="1"/>
  <c r="I38" i="7" s="1"/>
  <c r="F15" i="7"/>
  <c r="G15" i="7" s="1"/>
  <c r="I15" i="7" s="1"/>
  <c r="F12" i="7"/>
  <c r="G12" i="7" s="1"/>
  <c r="I12" i="7" s="1"/>
  <c r="F4" i="7"/>
  <c r="G4" i="7" s="1"/>
  <c r="I4" i="7" s="1"/>
  <c r="F23" i="7"/>
  <c r="G23" i="7" s="1"/>
  <c r="I23" i="7" s="1"/>
  <c r="F35" i="7"/>
  <c r="G35" i="7" s="1"/>
  <c r="I35" i="7" s="1"/>
  <c r="F43" i="7"/>
  <c r="G43" i="7" s="1"/>
  <c r="I43" i="7" s="1"/>
  <c r="F44" i="7"/>
  <c r="G44" i="7" s="1"/>
  <c r="I44" i="7" s="1"/>
  <c r="F41" i="7"/>
  <c r="G41" i="7" s="1"/>
  <c r="I41" i="7" s="1"/>
  <c r="F37" i="7"/>
  <c r="G37" i="7" s="1"/>
  <c r="I37" i="7" s="1"/>
  <c r="E32" i="7"/>
  <c r="E24" i="7"/>
  <c r="E50" i="7"/>
  <c r="E36" i="7"/>
  <c r="E9" i="7"/>
  <c r="E20" i="7"/>
  <c r="E7" i="7"/>
  <c r="E49" i="7"/>
  <c r="E30" i="7"/>
  <c r="E2" i="7"/>
  <c r="E53" i="7"/>
  <c r="E11" i="7"/>
  <c r="E23" i="7"/>
  <c r="E35" i="7"/>
  <c r="D28" i="7"/>
  <c r="E28" i="7" s="1"/>
  <c r="D21" i="7"/>
  <c r="E21" i="7" s="1"/>
  <c r="D33" i="7"/>
  <c r="E33" i="7" s="1"/>
  <c r="D34" i="7"/>
  <c r="E34" i="7" s="1"/>
  <c r="D26" i="7"/>
  <c r="E26" i="7" s="1"/>
  <c r="D19" i="7"/>
  <c r="E19" i="7" s="1"/>
  <c r="D32" i="7"/>
  <c r="D24" i="7"/>
  <c r="D25" i="7"/>
  <c r="E25" i="7" s="1"/>
  <c r="D48" i="7"/>
  <c r="E48" i="7" s="1"/>
  <c r="D39" i="7"/>
  <c r="E39" i="7" s="1"/>
  <c r="D52" i="7"/>
  <c r="E52" i="7" s="1"/>
  <c r="D42" i="7"/>
  <c r="E42" i="7" s="1"/>
  <c r="D47" i="7"/>
  <c r="E47" i="7" s="1"/>
  <c r="D50" i="7"/>
  <c r="D36" i="7"/>
  <c r="D14" i="7"/>
  <c r="E14" i="7" s="1"/>
  <c r="D8" i="7"/>
  <c r="E8" i="7" s="1"/>
  <c r="D3" i="7"/>
  <c r="E3" i="7" s="1"/>
  <c r="D6" i="7"/>
  <c r="E6" i="7" s="1"/>
  <c r="D5" i="7"/>
  <c r="E5" i="7" s="1"/>
  <c r="D16" i="7"/>
  <c r="E16" i="7" s="1"/>
  <c r="D9" i="7"/>
  <c r="D20" i="7"/>
  <c r="D7" i="7"/>
  <c r="D46" i="7"/>
  <c r="E46" i="7" s="1"/>
  <c r="D27" i="7"/>
  <c r="E27" i="7" s="1"/>
  <c r="D45" i="7"/>
  <c r="E45" i="7" s="1"/>
  <c r="D10" i="7"/>
  <c r="E10" i="7" s="1"/>
  <c r="D18" i="7"/>
  <c r="E18" i="7" s="1"/>
  <c r="D49" i="7"/>
  <c r="D30" i="7"/>
  <c r="D31" i="7"/>
  <c r="E31" i="7" s="1"/>
  <c r="D40" i="7"/>
  <c r="E40" i="7" s="1"/>
  <c r="D51" i="7"/>
  <c r="E51" i="7" s="1"/>
  <c r="D13" i="7"/>
  <c r="E13" i="7" s="1"/>
  <c r="D17" i="7"/>
  <c r="E17" i="7" s="1"/>
  <c r="D22" i="7"/>
  <c r="E22" i="7" s="1"/>
  <c r="D2" i="7"/>
  <c r="D53" i="7"/>
  <c r="D11" i="7"/>
  <c r="D29" i="7"/>
  <c r="E29" i="7" s="1"/>
  <c r="D38" i="7"/>
  <c r="E38" i="7" s="1"/>
  <c r="D15" i="7"/>
  <c r="E15" i="7" s="1"/>
  <c r="D12" i="7"/>
  <c r="E12" i="7" s="1"/>
  <c r="D4" i="7"/>
  <c r="E4" i="7" s="1"/>
  <c r="D23" i="7"/>
  <c r="D35" i="7"/>
  <c r="D43" i="7"/>
  <c r="E43" i="7" s="1"/>
  <c r="D44" i="7"/>
  <c r="E44" i="7" s="1"/>
  <c r="D41" i="7"/>
  <c r="E41" i="7" s="1"/>
  <c r="D37" i="7"/>
  <c r="E37" i="7" s="1"/>
  <c r="C28" i="7"/>
  <c r="C14" i="7"/>
  <c r="C8" i="7"/>
  <c r="C31" i="7"/>
  <c r="C40" i="7"/>
  <c r="C43" i="7"/>
  <c r="C44" i="7"/>
  <c r="B28" i="7"/>
  <c r="B21" i="7"/>
  <c r="B33" i="7"/>
  <c r="C33" i="7" s="1"/>
  <c r="B34" i="7"/>
  <c r="N34" i="7" s="1"/>
  <c r="B26" i="7"/>
  <c r="C26" i="7" s="1"/>
  <c r="B19" i="7"/>
  <c r="N19" i="7" s="1"/>
  <c r="B32" i="7"/>
  <c r="B24" i="7"/>
  <c r="C24" i="7" s="1"/>
  <c r="B25" i="7"/>
  <c r="B48" i="7"/>
  <c r="B39" i="7"/>
  <c r="B52" i="7"/>
  <c r="N52" i="7" s="1"/>
  <c r="B42" i="7"/>
  <c r="C42" i="7" s="1"/>
  <c r="B47" i="7"/>
  <c r="C47" i="7" s="1"/>
  <c r="B50" i="7"/>
  <c r="C50" i="7" s="1"/>
  <c r="B36" i="7"/>
  <c r="C36" i="7" s="1"/>
  <c r="B14" i="7"/>
  <c r="B8" i="7"/>
  <c r="B3" i="7"/>
  <c r="B6" i="7"/>
  <c r="N6" i="7" s="1"/>
  <c r="B5" i="7"/>
  <c r="C5" i="7" s="1"/>
  <c r="B16" i="7"/>
  <c r="C16" i="7" s="1"/>
  <c r="B9" i="7"/>
  <c r="C9" i="7" s="1"/>
  <c r="B20" i="7"/>
  <c r="N20" i="7" s="1"/>
  <c r="B7" i="7"/>
  <c r="B46" i="7"/>
  <c r="B27" i="7"/>
  <c r="B45" i="7"/>
  <c r="N45" i="7" s="1"/>
  <c r="B10" i="7"/>
  <c r="C10" i="7" s="1"/>
  <c r="B18" i="7"/>
  <c r="N18" i="7" s="1"/>
  <c r="B49" i="7"/>
  <c r="B30" i="7"/>
  <c r="N30" i="7" s="1"/>
  <c r="B31" i="7"/>
  <c r="B40" i="7"/>
  <c r="B51" i="7"/>
  <c r="B13" i="7"/>
  <c r="N13" i="7" s="1"/>
  <c r="B17" i="7"/>
  <c r="C17" i="7" s="1"/>
  <c r="B22" i="7"/>
  <c r="C22" i="7" s="1"/>
  <c r="B2" i="7"/>
  <c r="B53" i="7"/>
  <c r="C53" i="7" s="1"/>
  <c r="B11" i="7"/>
  <c r="B29" i="7"/>
  <c r="B38" i="7"/>
  <c r="B15" i="7"/>
  <c r="N15" i="7" s="1"/>
  <c r="B12" i="7"/>
  <c r="C12" i="7" s="1"/>
  <c r="B4" i="7"/>
  <c r="C4" i="7" s="1"/>
  <c r="B23" i="7"/>
  <c r="B35" i="7"/>
  <c r="C35" i="7" s="1"/>
  <c r="B43" i="7"/>
  <c r="B44" i="7"/>
  <c r="B41" i="7"/>
  <c r="B37" i="7"/>
  <c r="N37" i="7" s="1"/>
  <c r="K5" i="6"/>
  <c r="K6" i="6"/>
  <c r="K7" i="6"/>
  <c r="K4" i="6"/>
  <c r="E6" i="6"/>
  <c r="E5" i="6"/>
  <c r="E7" i="6"/>
  <c r="E4" i="6"/>
  <c r="C4" i="6"/>
  <c r="C5" i="6"/>
  <c r="C6" i="6"/>
  <c r="C7" i="6"/>
  <c r="C11" i="5"/>
  <c r="D11" i="5"/>
  <c r="E11" i="5"/>
  <c r="G11" i="5"/>
  <c r="H11" i="5"/>
  <c r="I11" i="5"/>
  <c r="J11" i="5"/>
  <c r="C12" i="5"/>
  <c r="D12" i="5"/>
  <c r="E12" i="5"/>
  <c r="G12" i="5"/>
  <c r="H12" i="5"/>
  <c r="I12" i="5"/>
  <c r="J12" i="5"/>
  <c r="C13" i="5"/>
  <c r="D13" i="5"/>
  <c r="E13" i="5"/>
  <c r="G13" i="5"/>
  <c r="H13" i="5"/>
  <c r="I13" i="5"/>
  <c r="J13" i="5"/>
  <c r="B13" i="5"/>
  <c r="B12" i="5"/>
  <c r="B11" i="5"/>
  <c r="L5" i="5"/>
  <c r="L6" i="5"/>
  <c r="L7" i="5"/>
  <c r="L8" i="5"/>
  <c r="L9" i="5"/>
  <c r="L4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G5" i="5"/>
  <c r="G6" i="5"/>
  <c r="G7" i="5"/>
  <c r="G8" i="5"/>
  <c r="G9" i="5"/>
  <c r="G4" i="5"/>
  <c r="AC14" i="4"/>
  <c r="AC13" i="4"/>
  <c r="AC12" i="4"/>
  <c r="AC11" i="4"/>
  <c r="AC5" i="4"/>
  <c r="AC6" i="4"/>
  <c r="AC7" i="4"/>
  <c r="AC8" i="4"/>
  <c r="AC9" i="4"/>
  <c r="AC4" i="4"/>
  <c r="AA12" i="4"/>
  <c r="S11" i="4"/>
  <c r="T11" i="4"/>
  <c r="U11" i="4"/>
  <c r="V11" i="4"/>
  <c r="W11" i="4"/>
  <c r="X11" i="4"/>
  <c r="Y11" i="4"/>
  <c r="Z11" i="4"/>
  <c r="AA11" i="4"/>
  <c r="S12" i="4"/>
  <c r="T12" i="4"/>
  <c r="U12" i="4"/>
  <c r="V12" i="4"/>
  <c r="W12" i="4"/>
  <c r="X12" i="4"/>
  <c r="Y12" i="4"/>
  <c r="Z12" i="4"/>
  <c r="S13" i="4"/>
  <c r="T13" i="4"/>
  <c r="U13" i="4"/>
  <c r="V13" i="4"/>
  <c r="W13" i="4"/>
  <c r="X13" i="4"/>
  <c r="Y13" i="4"/>
  <c r="Z13" i="4"/>
  <c r="AA13" i="4"/>
  <c r="S14" i="4"/>
  <c r="T14" i="4"/>
  <c r="U14" i="4"/>
  <c r="V14" i="4"/>
  <c r="W14" i="4"/>
  <c r="X14" i="4"/>
  <c r="Y14" i="4"/>
  <c r="Z14" i="4"/>
  <c r="AA14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X4" i="4"/>
  <c r="Y4" i="4"/>
  <c r="Z4" i="4"/>
  <c r="AA4" i="4"/>
  <c r="X5" i="4"/>
  <c r="Y5" i="4"/>
  <c r="Z5" i="4"/>
  <c r="AA5" i="4"/>
  <c r="X6" i="4"/>
  <c r="Y6" i="4"/>
  <c r="Z6" i="4"/>
  <c r="AA6" i="4"/>
  <c r="X7" i="4"/>
  <c r="Y7" i="4"/>
  <c r="Z7" i="4"/>
  <c r="AA7" i="4"/>
  <c r="X8" i="4"/>
  <c r="Y8" i="4"/>
  <c r="Z8" i="4"/>
  <c r="AA8" i="4"/>
  <c r="X9" i="4"/>
  <c r="Y9" i="4"/>
  <c r="Z9" i="4"/>
  <c r="AA9" i="4"/>
  <c r="Y3" i="4"/>
  <c r="Z3" i="4" s="1"/>
  <c r="AA3" i="4" s="1"/>
  <c r="X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R5" i="4"/>
  <c r="R6" i="4"/>
  <c r="R7" i="4"/>
  <c r="R8" i="4"/>
  <c r="R9" i="4"/>
  <c r="R4" i="4"/>
  <c r="T3" i="4"/>
  <c r="U3" i="4"/>
  <c r="V3" i="4"/>
  <c r="S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M5" i="4"/>
  <c r="M6" i="4"/>
  <c r="M7" i="4"/>
  <c r="M8" i="4"/>
  <c r="M9" i="4"/>
  <c r="M4" i="4"/>
  <c r="O3" i="4"/>
  <c r="P3" i="4"/>
  <c r="Q3" i="4" s="1"/>
  <c r="N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3" i="4"/>
  <c r="J3" i="4" s="1"/>
  <c r="K3" i="4" s="1"/>
  <c r="L3" i="4" s="1"/>
  <c r="D3" i="4"/>
  <c r="E3" i="4" s="1"/>
  <c r="F3" i="4" s="1"/>
  <c r="G3" i="4" s="1"/>
  <c r="H6" i="4"/>
  <c r="H7" i="4"/>
  <c r="H8" i="4"/>
  <c r="H9" i="4"/>
  <c r="H5" i="4"/>
  <c r="H4" i="4"/>
  <c r="C11" i="4"/>
  <c r="C12" i="4"/>
  <c r="C13" i="4"/>
  <c r="C14" i="4"/>
  <c r="B14" i="4"/>
  <c r="B13" i="4"/>
  <c r="B12" i="4"/>
  <c r="B11" i="4"/>
  <c r="H7" i="3"/>
  <c r="I7" i="3"/>
  <c r="G7" i="3"/>
  <c r="I3" i="3"/>
  <c r="I4" i="3"/>
  <c r="I5" i="3"/>
  <c r="I6" i="3"/>
  <c r="H2" i="3"/>
  <c r="I2" i="3"/>
  <c r="H3" i="3"/>
  <c r="H4" i="3"/>
  <c r="H5" i="3"/>
  <c r="H6" i="3"/>
  <c r="G5" i="3"/>
  <c r="G3" i="3"/>
  <c r="G4" i="3"/>
  <c r="G6" i="3"/>
  <c r="G2" i="3"/>
  <c r="E4" i="2"/>
  <c r="F4" i="2" s="1"/>
  <c r="G4" i="2" s="1"/>
  <c r="E3" i="2"/>
  <c r="F3" i="2" s="1"/>
  <c r="G3" i="2" s="1"/>
  <c r="E5" i="2"/>
  <c r="F5" i="2"/>
  <c r="G5" i="2" s="1"/>
  <c r="G2" i="2"/>
  <c r="F2" i="2"/>
  <c r="E2" i="2"/>
  <c r="H12" i="1"/>
  <c r="E9" i="1"/>
  <c r="E8" i="1"/>
  <c r="E6" i="1"/>
  <c r="E7" i="1"/>
  <c r="E5" i="1"/>
  <c r="H8" i="1"/>
  <c r="H7" i="1"/>
  <c r="H6" i="1"/>
  <c r="H5" i="1"/>
  <c r="H9" i="1"/>
  <c r="H11" i="1" s="1"/>
  <c r="C15" i="7" l="1"/>
  <c r="N38" i="7"/>
  <c r="N29" i="7"/>
  <c r="N48" i="7"/>
  <c r="C29" i="7"/>
  <c r="C48" i="7"/>
  <c r="N43" i="7"/>
  <c r="N11" i="7"/>
  <c r="N31" i="7"/>
  <c r="N7" i="7"/>
  <c r="N14" i="7"/>
  <c r="N25" i="7"/>
  <c r="N28" i="7"/>
  <c r="C11" i="7"/>
  <c r="C7" i="7"/>
  <c r="C25" i="7"/>
  <c r="C45" i="7"/>
  <c r="C52" i="7"/>
  <c r="N41" i="7"/>
  <c r="N27" i="7"/>
  <c r="N39" i="7"/>
  <c r="C27" i="7"/>
  <c r="N44" i="7"/>
  <c r="N46" i="7"/>
  <c r="N21" i="7"/>
  <c r="C46" i="7"/>
  <c r="C37" i="7"/>
  <c r="C13" i="7"/>
  <c r="C6" i="7"/>
  <c r="C34" i="7"/>
  <c r="N51" i="7"/>
  <c r="N3" i="7"/>
  <c r="C38" i="7"/>
  <c r="C39" i="7"/>
  <c r="N40" i="7"/>
  <c r="N8" i="7"/>
  <c r="N23" i="7"/>
  <c r="N2" i="7"/>
  <c r="N49" i="7"/>
  <c r="N32" i="7"/>
  <c r="C41" i="7"/>
  <c r="C51" i="7"/>
  <c r="C3" i="7"/>
  <c r="C21" i="7"/>
  <c r="N35" i="7"/>
  <c r="N53" i="7"/>
  <c r="N36" i="7"/>
  <c r="N9" i="7"/>
  <c r="N4" i="7"/>
  <c r="N22" i="7"/>
  <c r="N47" i="7"/>
  <c r="N12" i="7"/>
  <c r="N17" i="7"/>
  <c r="N10" i="7"/>
  <c r="N5" i="7"/>
  <c r="N42" i="7"/>
  <c r="N26" i="7"/>
  <c r="C30" i="7"/>
  <c r="C20" i="7"/>
  <c r="C32" i="7"/>
  <c r="N24" i="7"/>
  <c r="N50" i="7"/>
  <c r="N16" i="7"/>
  <c r="C23" i="7"/>
  <c r="C2" i="7"/>
  <c r="C49" i="7"/>
  <c r="C19" i="7"/>
  <c r="N33" i="7"/>
  <c r="C18" i="7"/>
  <c r="W6" i="4"/>
  <c r="W5" i="4"/>
  <c r="W9" i="4"/>
  <c r="R13" i="4"/>
  <c r="W7" i="4"/>
  <c r="R14" i="4"/>
  <c r="M11" i="4"/>
  <c r="W4" i="4"/>
  <c r="R12" i="4"/>
  <c r="R11" i="4"/>
  <c r="M14" i="4"/>
  <c r="W8" i="4"/>
  <c r="M13" i="4"/>
  <c r="M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7E0ECA-A177-8544-BF6C-5ABA938A0D3E}" name="cars" type="6" refreshedVersion="8" background="1" saveData="1">
    <textPr codePage="10000" sourceFile="/Users/neonlearn/Desktop/excel-tutorial/car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<sst xmlns="http://schemas.openxmlformats.org/spreadsheetml/2006/main" count="299" uniqueCount="194">
  <si>
    <t>Title</t>
  </si>
  <si>
    <t>Episodes</t>
  </si>
  <si>
    <t>Episode Duration</t>
  </si>
  <si>
    <t>price</t>
  </si>
  <si>
    <t>Enroled</t>
  </si>
  <si>
    <t>Python</t>
  </si>
  <si>
    <t>Java Script</t>
  </si>
  <si>
    <t>Bootstrap</t>
  </si>
  <si>
    <t>C++</t>
  </si>
  <si>
    <t>Go</t>
  </si>
  <si>
    <t>Neonlearn Tutorials</t>
  </si>
  <si>
    <t>Language</t>
  </si>
  <si>
    <t>Pr</t>
  </si>
  <si>
    <t>En</t>
  </si>
  <si>
    <t>Profit</t>
  </si>
  <si>
    <t>Total Duration</t>
  </si>
  <si>
    <t>Total Profit:</t>
  </si>
  <si>
    <t>Average Profit:</t>
  </si>
  <si>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</si>
  <si>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</si>
  <si>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</si>
  <si>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</si>
  <si>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</si>
  <si>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</si>
  <si>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</si>
  <si>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</si>
  <si>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</si>
  <si>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</si>
  <si>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Store 1</t>
  </si>
  <si>
    <t>Store 2</t>
  </si>
  <si>
    <t>Store 3</t>
  </si>
  <si>
    <t>Bread</t>
  </si>
  <si>
    <t>Milk</t>
  </si>
  <si>
    <t>Date</t>
  </si>
  <si>
    <t>Cheese</t>
  </si>
  <si>
    <t>Chips</t>
  </si>
  <si>
    <t>me</t>
  </si>
  <si>
    <t>Total :</t>
  </si>
  <si>
    <t>Last Name</t>
  </si>
  <si>
    <t>Hourly Wage</t>
  </si>
  <si>
    <t>Hourse Worked</t>
  </si>
  <si>
    <t>Pay</t>
  </si>
  <si>
    <t>Employee Payroll</t>
  </si>
  <si>
    <t>Ross</t>
  </si>
  <si>
    <t>Chandler</t>
  </si>
  <si>
    <t>Monica</t>
  </si>
  <si>
    <t>Rachel</t>
  </si>
  <si>
    <t>Phoebe</t>
  </si>
  <si>
    <t>Joey</t>
  </si>
  <si>
    <t>Min</t>
  </si>
  <si>
    <t>Max</t>
  </si>
  <si>
    <t>Average</t>
  </si>
  <si>
    <t>Total</t>
  </si>
  <si>
    <t>Overtime Hours</t>
  </si>
  <si>
    <t>Overtime Bonus</t>
  </si>
  <si>
    <t>jan Pay</t>
  </si>
  <si>
    <t>Gradebook</t>
  </si>
  <si>
    <t>Safety Test</t>
  </si>
  <si>
    <t>Company Philosophy Test</t>
  </si>
  <si>
    <t>Financial Test</t>
  </si>
  <si>
    <t>Drug Test</t>
  </si>
  <si>
    <t>Possible Points</t>
  </si>
  <si>
    <t>Fire</t>
  </si>
  <si>
    <t>Job Decision</t>
  </si>
  <si>
    <t>Job</t>
  </si>
  <si>
    <t xml:space="preserve">Job Market </t>
  </si>
  <si>
    <t>My Interest</t>
  </si>
  <si>
    <t>Schooling</t>
  </si>
  <si>
    <t>Web Developer</t>
  </si>
  <si>
    <t>Mobile Developer</t>
  </si>
  <si>
    <t>AI</t>
  </si>
  <si>
    <t>Data Analyzer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</si>
  <si>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</si>
  <si>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</si>
  <si>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</si>
  <si>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</si>
  <si>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</si>
  <si>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</si>
  <si>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</si>
  <si>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</si>
  <si>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</si>
  <si>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</si>
  <si>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</si>
  <si>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</si>
  <si>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</si>
  <si>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</si>
  <si>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</si>
  <si>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</si>
  <si>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</si>
  <si>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</si>
  <si>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</si>
  <si>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</si>
  <si>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</si>
  <si>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</si>
  <si>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</si>
  <si>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</si>
  <si>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</si>
  <si>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</si>
  <si>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</si>
  <si>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</si>
  <si>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</si>
  <si>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</si>
  <si>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</si>
  <si>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</si>
  <si>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</si>
  <si>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</si>
  <si>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</si>
  <si>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</si>
  <si>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</si>
  <si>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</si>
  <si>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</si>
  <si>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</si>
  <si>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</si>
  <si>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</si>
  <si>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</si>
  <si>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</si>
  <si>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</si>
  <si>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</si>
  <si>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</si>
  <si>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</si>
  <si>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</si>
  <si>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</si>
  <si>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</si>
  <si>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</si>
  <si>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</si>
  <si>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</si>
  <si>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</si>
  <si>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</si>
  <si>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</si>
  <si>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</si>
  <si>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</si>
  <si>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</si>
  <si>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</si>
  <si>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</si>
  <si>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</si>
  <si>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</si>
  <si>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</si>
  <si>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</si>
  <si>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</si>
  <si>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</si>
  <si>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</si>
  <si>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</si>
  <si>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</si>
  <si>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</si>
  <si>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</si>
  <si>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</si>
  <si>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</si>
  <si>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</si>
  <si>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</si>
  <si>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</si>
  <si>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</si>
  <si>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</si>
  <si>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</si>
  <si>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</si>
  <si>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</si>
  <si>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</si>
  <si>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</si>
  <si>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</si>
  <si>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</si>
  <si>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TY</t>
  </si>
  <si>
    <t>HO</t>
  </si>
  <si>
    <t>GM</t>
  </si>
  <si>
    <t>FD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</si>
  <si>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</si>
  <si>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</si>
  <si>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</si>
  <si>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</si>
  <si>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</si>
  <si>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</si>
  <si>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</si>
  <si>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</si>
  <si>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</si>
  <si>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</si>
  <si>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</si>
  <si>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</si>
  <si>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</si>
  <si>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</si>
  <si>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</si>
  <si>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</si>
  <si>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</si>
  <si>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</si>
  <si>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</si>
  <si>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</si>
  <si>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</si>
  <si>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</si>
  <si>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</si>
  <si>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</si>
  <si>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</si>
  <si>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</si>
  <si>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</si>
  <si>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HO10ODY040</t>
  </si>
  <si>
    <t>HO05ODY037</t>
  </si>
  <si>
    <t>GM09CMR014</t>
  </si>
  <si>
    <t>FD06FCS006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</si>
</sst>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499984740745262"/>
      <name val="Calibri (Body)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171" fontId="0" fillId="0" borderId="0" xfId="0" applyNumberFormat="1"/>
    <xf numFmtId="9" fontId="0" fillId="0" borderId="0" xfId="2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NeonlearnTuts!$A$5:$A$9</c:f>
              <c:strCache>
                <c:ptCount val="5"/>
                <c:pt idx="0">
                  <c:v>Python</c:v>
                </c:pt>
                <c:pt idx="1">
                  <c:v>Java Script</c:v>
                </c:pt>
                <c:pt idx="2">
                  <c:v>Bootstrap</c:v>
                </c:pt>
                <c:pt idx="3">
                  <c:v>C++</c:v>
                </c:pt>
                <c:pt idx="4">
                  <c:v>Go</c:v>
                </c:pt>
              </c:strCache>
            </c:strRef>
          </c:cat>
          <c:val>
            <c:numRef>
              <c:f>NeonlearnTuts!$H$5:$H$9</c:f>
              <c:numCache>
                <c:formatCode>_("$"* #,##0.00_);_("$"* \(#,##0.00\);_("$"* "-"??_);_(@_)</c:formatCode>
                <c:ptCount val="5"/>
                <c:pt idx="0">
                  <c:v>220</c:v>
                </c:pt>
                <c:pt idx="1">
                  <c:v>225</c:v>
                </c:pt>
                <c:pt idx="2">
                  <c:v>160</c:v>
                </c:pt>
                <c:pt idx="3">
                  <c:v>240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2846-9066-153C80D7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20598570363515E-2"/>
          <c:y val="0.17771074723100003"/>
          <c:w val="0.92536945945273685"/>
          <c:h val="0.745479095513209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Gradebook!$A$4:$A$9</c:f>
              <c:strCache>
                <c:ptCount val="6"/>
                <c:pt idx="0">
                  <c:v>Ross</c:v>
                </c:pt>
                <c:pt idx="1">
                  <c:v>Monica</c:v>
                </c:pt>
                <c:pt idx="2">
                  <c:v>Chandler</c:v>
                </c:pt>
                <c:pt idx="3">
                  <c:v>Joey</c:v>
                </c:pt>
                <c:pt idx="4">
                  <c:v>Phoebe</c:v>
                </c:pt>
                <c:pt idx="5">
                  <c:v>Rachel</c:v>
                </c:pt>
              </c:strCache>
            </c:strRef>
          </c:cat>
          <c:val>
            <c:numRef>
              <c:f>Gradebook!$B$4:$B$9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9E43-A590-8870E758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95824"/>
        <c:axId val="493997472"/>
      </c:barChart>
      <c:catAx>
        <c:axId val="4939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7472"/>
        <c:crosses val="autoZero"/>
        <c:auto val="1"/>
        <c:lblAlgn val="ctr"/>
        <c:lblOffset val="100"/>
        <c:noMultiLvlLbl val="0"/>
      </c:catAx>
      <c:valAx>
        <c:axId val="4939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1128608924"/>
          <c:y val="0.1439122193059201"/>
          <c:w val="0.83954177602799651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Cars!$H$1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Cars!$G$2:$G$53</c:f>
              <c:numCache>
                <c:formatCode>General</c:formatCode>
                <c:ptCount val="52"/>
                <c:pt idx="0">
                  <c:v>13</c:v>
                </c:pt>
                <c:pt idx="1">
                  <c:v>27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14</c:v>
                </c:pt>
                <c:pt idx="8">
                  <c:v>24</c:v>
                </c:pt>
                <c:pt idx="9">
                  <c:v>19</c:v>
                </c:pt>
                <c:pt idx="10">
                  <c:v>23</c:v>
                </c:pt>
                <c:pt idx="11">
                  <c:v>18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16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Cars!$H$2:$H$53</c:f>
              <c:numCache>
                <c:formatCode>General</c:formatCode>
                <c:ptCount val="52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93382.6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48114.2</c:v>
                </c:pt>
                <c:pt idx="8">
                  <c:v>82374</c:v>
                </c:pt>
                <c:pt idx="9">
                  <c:v>64542</c:v>
                </c:pt>
                <c:pt idx="10">
                  <c:v>77243.100000000006</c:v>
                </c:pt>
                <c:pt idx="11">
                  <c:v>60389.5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50854.1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134E-A1CD-2AED03A5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85664"/>
        <c:axId val="518087312"/>
      </c:scatterChart>
      <c:valAx>
        <c:axId val="5180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87312"/>
        <c:crosses val="autoZero"/>
        <c:crossBetween val="midCat"/>
      </c:valAx>
      <c:valAx>
        <c:axId val="5180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143608</xdr:colOff>
      <xdr:row>9</xdr:row>
      <xdr:rowOff>148517</xdr:rowOff>
    </xdr:from>
    <xdr:to>
      <xdr:col>5</xdr:col>
      <xdr:colOff>453260</xdr:colOff>
      <xdr:row>21</xdr:row>
      <xdr:rowOff>168066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4F952-16C3-71C4-D9A2-E9A58CF55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151479</xdr:colOff>
      <xdr:row>14</xdr:row>
      <xdr:rowOff>151848</xdr:rowOff>
    </xdr:from>
    <xdr:to>
      <xdr:col>11</xdr:col>
      <xdr:colOff>345110</xdr:colOff>
      <xdr:row>29</xdr:row>
      <xdr:rowOff>53453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E5C43-A13A-6AC1-B365-375959F4F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483914</xdr:colOff>
      <xdr:row>7</xdr:row>
      <xdr:rowOff>128314</xdr:rowOff>
    </xdr:from>
    <xdr:to>
      <xdr:col>17</xdr:col>
      <xdr:colOff>654707</xdr:colOff>
      <xdr:row>20</xdr:row>
      <xdr:rowOff>167290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00054-E7E3-D5B3-4961-52FC9D89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" connectionId="1" xr16:uid="{F1C90599-0249-BA47-A2A0-A198FE982A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7D69-E3E3-334A-ADAB-B299CBD55710}">
  <dimension ref="A1:I12"/>
  <sheetViews>
    <sheetView tabSelected="1" zoomScale="163" zoomScaleNormal="63" workbookViewId="0">
      <selection activeCell="H5" sqref="H5:H9"/>
    </sheetView>
  </sheetViews>
  <sheetFormatPr baseColWidth="10" defaultRowHeight="16" x14ac:dyDescent="0.2"/>
  <cols>
    <col min="4" max="5" width="9.6640625" customWidth="1"/>
    <col min="6" max="6" width="10.83203125" customWidth="1"/>
  </cols>
  <sheetData>
    <row r="1" spans="1:9" x14ac:dyDescent="0.2">
      <c r="A1" s="4" t="s">
        <v>10</v>
      </c>
      <c r="B1" s="4"/>
      <c r="C1" s="3"/>
      <c r="D1" s="3"/>
      <c r="E1" s="3"/>
      <c r="F1" s="3"/>
      <c r="G1" s="3"/>
    </row>
    <row r="4" spans="1:9" x14ac:dyDescent="0.2">
      <c r="A4" t="s">
        <v>0</v>
      </c>
      <c r="B4" t="s">
        <v>11</v>
      </c>
      <c r="C4" t="s">
        <v>1</v>
      </c>
      <c r="D4" t="s">
        <v>2</v>
      </c>
      <c r="E4" t="s">
        <v>15</v>
      </c>
      <c r="F4" t="s">
        <v>3</v>
      </c>
      <c r="G4" t="s">
        <v>4</v>
      </c>
      <c r="H4" t="s">
        <v>14</v>
      </c>
    </row>
    <row r="5" spans="1:9" x14ac:dyDescent="0.2">
      <c r="A5" t="s">
        <v>5</v>
      </c>
      <c r="B5" t="s">
        <v>12</v>
      </c>
      <c r="C5">
        <v>45</v>
      </c>
      <c r="D5">
        <v>10</v>
      </c>
      <c r="E5" s="6">
        <f xml:space="preserve"> (C5 * D5) / 60</f>
        <v>7.5</v>
      </c>
      <c r="F5" s="1">
        <v>10</v>
      </c>
      <c r="G5">
        <v>22</v>
      </c>
      <c r="H5" s="5">
        <f xml:space="preserve"> F5 * G5</f>
        <v>220</v>
      </c>
      <c r="I5" s="5"/>
    </row>
    <row r="6" spans="1:9" x14ac:dyDescent="0.2">
      <c r="A6" t="s">
        <v>6</v>
      </c>
      <c r="B6" t="s">
        <v>12</v>
      </c>
      <c r="C6">
        <v>50</v>
      </c>
      <c r="D6">
        <v>5</v>
      </c>
      <c r="E6" s="6">
        <f t="shared" ref="E6:E9" si="0" xml:space="preserve"> (C6 * D6) / 60</f>
        <v>4.166666666666667</v>
      </c>
      <c r="F6" s="1">
        <v>15</v>
      </c>
      <c r="G6">
        <v>15</v>
      </c>
      <c r="H6" s="5">
        <f xml:space="preserve"> F6 * G6</f>
        <v>225</v>
      </c>
      <c r="I6" s="5"/>
    </row>
    <row r="7" spans="1:9" x14ac:dyDescent="0.2">
      <c r="A7" t="s">
        <v>7</v>
      </c>
      <c r="B7" t="s">
        <v>12</v>
      </c>
      <c r="C7">
        <v>60</v>
      </c>
      <c r="D7">
        <v>15</v>
      </c>
      <c r="E7" s="6">
        <f t="shared" si="0"/>
        <v>15</v>
      </c>
      <c r="F7" s="1">
        <v>8</v>
      </c>
      <c r="G7">
        <v>20</v>
      </c>
      <c r="H7" s="5">
        <f xml:space="preserve"> F7 * G7</f>
        <v>160</v>
      </c>
    </row>
    <row r="8" spans="1:9" x14ac:dyDescent="0.2">
      <c r="A8" t="s">
        <v>8</v>
      </c>
      <c r="B8" t="s">
        <v>13</v>
      </c>
      <c r="C8">
        <v>100</v>
      </c>
      <c r="D8">
        <v>10</v>
      </c>
      <c r="E8" s="6">
        <f xml:space="preserve"> (C8 * D8) / 60</f>
        <v>16.666666666666668</v>
      </c>
      <c r="F8" s="1">
        <v>20</v>
      </c>
      <c r="G8">
        <v>12</v>
      </c>
      <c r="H8" s="5">
        <f xml:space="preserve"> F8 * G8</f>
        <v>240</v>
      </c>
    </row>
    <row r="9" spans="1:9" x14ac:dyDescent="0.2">
      <c r="A9" t="s">
        <v>9</v>
      </c>
      <c r="B9" t="s">
        <v>12</v>
      </c>
      <c r="C9">
        <v>10</v>
      </c>
      <c r="D9">
        <v>7</v>
      </c>
      <c r="E9" s="6">
        <f xml:space="preserve"> (C9 * D9) / 60</f>
        <v>1.1666666666666667</v>
      </c>
      <c r="F9" s="1">
        <v>4</v>
      </c>
      <c r="G9">
        <v>6</v>
      </c>
      <c r="H9" s="5">
        <f t="shared" ref="H9" si="1" xml:space="preserve"> F9 * G9</f>
        <v>24</v>
      </c>
    </row>
    <row r="11" spans="1:9" x14ac:dyDescent="0.2">
      <c r="G11" t="s">
        <v>16</v>
      </c>
      <c r="H11" s="5">
        <f xml:space="preserve"> SUM(H5:H9)</f>
        <v>869</v>
      </c>
    </row>
    <row r="12" spans="1:9" x14ac:dyDescent="0.2">
      <c r="G12" t="s">
        <v>17</v>
      </c>
      <c r="H12" s="5">
        <f xml:space="preserve"> AVERAGE(H5:H9)</f>
        <v>173.8</v>
      </c>
    </row>
  </sheetData>
  <mergeCells count="1">
    <mergeCell ref="A1:G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F973-2D7E-474D-AD11-B19EB6FF64DF}">
  <dimension ref="A1:G5"/>
  <sheetViews>
    <sheetView zoomScale="163" workbookViewId="0">
      <selection activeCell="G7" sqref="G7"/>
    </sheetView>
  </sheetViews>
  <sheetFormatPr baseColWidth="10" defaultRowHeight="16" x14ac:dyDescent="0.2"/>
  <cols>
    <col min="2" max="2" width="12.5" bestFit="1" customWidth="1"/>
    <col min="3" max="3" width="12" bestFit="1" customWidth="1"/>
    <col min="4" max="4" width="7.6640625" bestFit="1" customWidth="1"/>
    <col min="5" max="5" width="11.83203125" bestFit="1" customWidth="1"/>
    <col min="6" max="6" width="14.1640625" bestFit="1" customWidth="1"/>
    <col min="7" max="7" width="16.1640625" bestFit="1" customWidth="1"/>
  </cols>
  <sheetData>
    <row r="1" spans="1:7" x14ac:dyDescent="0.2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">
      <c r="A2" t="s">
        <v>24</v>
      </c>
      <c r="B2" s="1">
        <v>10000</v>
      </c>
      <c r="C2" s="7">
        <v>0.09</v>
      </c>
      <c r="D2">
        <v>12</v>
      </c>
      <c r="E2" s="5">
        <f>B2 * C2</f>
        <v>900</v>
      </c>
      <c r="F2" s="5">
        <f xml:space="preserve"> B2 + E2</f>
        <v>10900</v>
      </c>
      <c r="G2" s="5">
        <f xml:space="preserve"> F2 / D2</f>
        <v>908.33333333333337</v>
      </c>
    </row>
    <row r="3" spans="1:7" x14ac:dyDescent="0.2">
      <c r="A3" t="s">
        <v>25</v>
      </c>
      <c r="B3" s="1">
        <v>15000</v>
      </c>
      <c r="C3" s="7">
        <v>0.18</v>
      </c>
      <c r="D3">
        <v>24</v>
      </c>
      <c r="E3" s="5">
        <f>B3 * C3</f>
        <v>2700</v>
      </c>
      <c r="F3" s="5">
        <f t="shared" ref="F3:F5" si="0" xml:space="preserve"> B3 + E3</f>
        <v>17700</v>
      </c>
      <c r="G3" s="5">
        <f t="shared" ref="G3:G5" si="1" xml:space="preserve"> F3 / D3</f>
        <v>737.5</v>
      </c>
    </row>
    <row r="4" spans="1:7" x14ac:dyDescent="0.2">
      <c r="A4" t="s">
        <v>26</v>
      </c>
      <c r="B4" s="1">
        <v>12000</v>
      </c>
      <c r="C4" s="7">
        <v>0.04</v>
      </c>
      <c r="D4">
        <v>6</v>
      </c>
      <c r="E4" s="5">
        <f>B4 * C4</f>
        <v>480</v>
      </c>
      <c r="F4" s="5">
        <f t="shared" si="0"/>
        <v>12480</v>
      </c>
      <c r="G4" s="5">
        <f t="shared" si="1"/>
        <v>2080</v>
      </c>
    </row>
    <row r="5" spans="1:7" x14ac:dyDescent="0.2">
      <c r="A5" t="s">
        <v>27</v>
      </c>
      <c r="B5" s="1">
        <v>100000</v>
      </c>
      <c r="C5" s="7">
        <v>0.05</v>
      </c>
      <c r="D5">
        <v>36</v>
      </c>
      <c r="E5" s="5">
        <f t="shared" ref="E3:E5" si="2">B5 * C5</f>
        <v>5000</v>
      </c>
      <c r="F5" s="5">
        <f t="shared" si="0"/>
        <v>105000</v>
      </c>
      <c r="G5" s="5">
        <f t="shared" si="1"/>
        <v>2916.6666666666665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B38E-95C2-EC46-A61C-5B4EB1ED24CD}">
  <dimension ref="A1:I7"/>
  <sheetViews>
    <sheetView zoomScale="186" workbookViewId="0">
      <selection activeCell="H7" sqref="H7"/>
    </sheetView>
  </sheetViews>
  <sheetFormatPr baseColWidth="10" defaultRowHeight="16" x14ac:dyDescent="0.2"/>
  <sheetData>
    <row r="1" spans="1:9" x14ac:dyDescent="0.2">
      <c r="B1" t="s">
        <v>28</v>
      </c>
      <c r="C1" t="s">
        <v>29</v>
      </c>
      <c r="D1" t="s">
        <v>30</v>
      </c>
      <c r="F1" t="s">
        <v>36</v>
      </c>
      <c r="G1" t="s">
        <v>28</v>
      </c>
      <c r="H1" t="s">
        <v>29</v>
      </c>
      <c r="I1" t="s">
        <v>30</v>
      </c>
    </row>
    <row r="2" spans="1:9" x14ac:dyDescent="0.2">
      <c r="A2" t="s">
        <v>31</v>
      </c>
      <c r="B2" s="1">
        <v>5</v>
      </c>
      <c r="C2" s="1">
        <v>4</v>
      </c>
      <c r="D2" s="1">
        <v>6</v>
      </c>
      <c r="F2" s="2">
        <v>4</v>
      </c>
      <c r="G2" s="5">
        <f xml:space="preserve"> B2 * $F2</f>
        <v>20</v>
      </c>
      <c r="H2" s="5">
        <f t="shared" ref="H2:I6" si="0" xml:space="preserve"> C2 * $F2</f>
        <v>16</v>
      </c>
      <c r="I2" s="5">
        <f t="shared" si="0"/>
        <v>24</v>
      </c>
    </row>
    <row r="3" spans="1:9" x14ac:dyDescent="0.2">
      <c r="A3" t="s">
        <v>32</v>
      </c>
      <c r="B3" s="1">
        <v>4</v>
      </c>
      <c r="C3" s="1">
        <v>3</v>
      </c>
      <c r="D3" s="1">
        <v>3</v>
      </c>
      <c r="F3" s="2">
        <v>1</v>
      </c>
      <c r="G3" s="5">
        <f t="shared" ref="G3:G6" si="1" xml:space="preserve"> B3 * $F3</f>
        <v>4</v>
      </c>
      <c r="H3" s="5">
        <f t="shared" si="0"/>
        <v>3</v>
      </c>
      <c r="I3" s="5">
        <f xml:space="preserve"> D3 * $F3</f>
        <v>3</v>
      </c>
    </row>
    <row r="4" spans="1:9" x14ac:dyDescent="0.2">
      <c r="A4" t="s">
        <v>33</v>
      </c>
      <c r="B4" s="1">
        <v>10</v>
      </c>
      <c r="C4" s="1">
        <v>11</v>
      </c>
      <c r="D4" s="1">
        <v>10</v>
      </c>
      <c r="F4" s="2">
        <v>2</v>
      </c>
      <c r="G4" s="5">
        <f t="shared" si="1"/>
        <v>20</v>
      </c>
      <c r="H4" s="5">
        <f t="shared" si="0"/>
        <v>22</v>
      </c>
      <c r="I4" s="5">
        <f xml:space="preserve"> D4 * $F4</f>
        <v>20</v>
      </c>
    </row>
    <row r="5" spans="1:9" x14ac:dyDescent="0.2">
      <c r="A5" t="s">
        <v>34</v>
      </c>
      <c r="B5" s="1">
        <v>7</v>
      </c>
      <c r="C5" s="1">
        <v>6</v>
      </c>
      <c r="D5" s="1">
        <v>7</v>
      </c>
      <c r="F5" s="2">
        <v>2</v>
      </c>
      <c r="G5" s="5">
        <f xml:space="preserve"> B5 * $F5</f>
        <v>14</v>
      </c>
      <c r="H5" s="5">
        <f t="shared" si="0"/>
        <v>12</v>
      </c>
      <c r="I5" s="5">
        <f xml:space="preserve"> D5 * $F5</f>
        <v>14</v>
      </c>
    </row>
    <row r="6" spans="1:9" x14ac:dyDescent="0.2">
      <c r="A6" t="s">
        <v>35</v>
      </c>
      <c r="B6" s="1">
        <v>9</v>
      </c>
      <c r="C6" s="1">
        <v>9</v>
      </c>
      <c r="D6" s="1">
        <v>9</v>
      </c>
      <c r="F6" s="2">
        <v>3</v>
      </c>
      <c r="G6" s="5">
        <f t="shared" si="1"/>
        <v>27</v>
      </c>
      <c r="H6" s="5">
        <f t="shared" si="0"/>
        <v>27</v>
      </c>
      <c r="I6" s="5">
        <f xml:space="preserve"> D6 * $F6</f>
        <v>27</v>
      </c>
    </row>
    <row r="7" spans="1:9" x14ac:dyDescent="0.2">
      <c r="F7" t="s">
        <v>37</v>
      </c>
      <c r="G7" s="5">
        <f>SUM(G2:G6)</f>
        <v>85</v>
      </c>
      <c r="H7" s="5">
        <f t="shared" ref="H7:I7" si="2">SUM(H2:H6)</f>
        <v>80</v>
      </c>
      <c r="I7" s="5">
        <f t="shared" si="2"/>
        <v>88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AF80-A119-E045-9106-90F6E5EE65C2}">
  <sheetPr>
    <pageSetUpPr fitToPage="1"/>
  </sheetPr>
  <dimension ref="A1:AC14"/>
  <sheetViews>
    <sheetView zoomScale="125" workbookViewId="0">
      <selection activeCell="AG10" sqref="AG10"/>
    </sheetView>
  </sheetViews>
  <sheetFormatPr baseColWidth="10" defaultRowHeight="16" x14ac:dyDescent="0.2"/>
  <cols>
    <col min="3" max="3" width="14.1640625" bestFit="1" customWidth="1"/>
    <col min="4" max="12" width="14.1640625" customWidth="1"/>
    <col min="29" max="29" width="11.83203125" bestFit="1" customWidth="1"/>
  </cols>
  <sheetData>
    <row r="1" spans="1:29" x14ac:dyDescent="0.2">
      <c r="A1" t="s">
        <v>42</v>
      </c>
    </row>
    <row r="2" spans="1:29" x14ac:dyDescent="0.2">
      <c r="C2" t="s">
        <v>40</v>
      </c>
      <c r="H2" t="s">
        <v>53</v>
      </c>
      <c r="M2" t="s">
        <v>41</v>
      </c>
      <c r="R2" t="s">
        <v>54</v>
      </c>
      <c r="W2" t="s">
        <v>52</v>
      </c>
      <c r="AC2" t="s">
        <v>55</v>
      </c>
    </row>
    <row r="3" spans="1:29" x14ac:dyDescent="0.2">
      <c r="A3" t="s">
        <v>38</v>
      </c>
      <c r="B3" t="s">
        <v>39</v>
      </c>
      <c r="C3" s="8">
        <v>44927</v>
      </c>
      <c r="D3" s="8">
        <f xml:space="preserve"> C3 + 7</f>
        <v>44934</v>
      </c>
      <c r="E3" s="8">
        <f t="shared" ref="E3:G3" si="0" xml:space="preserve"> D3 + 7</f>
        <v>44941</v>
      </c>
      <c r="F3" s="8">
        <f t="shared" si="0"/>
        <v>44948</v>
      </c>
      <c r="G3" s="8">
        <f t="shared" si="0"/>
        <v>44955</v>
      </c>
      <c r="H3" s="10">
        <v>44927</v>
      </c>
      <c r="I3" s="10">
        <f>H3 + 7</f>
        <v>44934</v>
      </c>
      <c r="J3" s="10">
        <f t="shared" ref="J3:L3" si="1">I3 + 7</f>
        <v>44941</v>
      </c>
      <c r="K3" s="10">
        <f t="shared" si="1"/>
        <v>44948</v>
      </c>
      <c r="L3" s="10">
        <f t="shared" si="1"/>
        <v>44955</v>
      </c>
      <c r="M3" s="12">
        <v>44927</v>
      </c>
      <c r="N3" s="12">
        <f>M3 + 7</f>
        <v>44934</v>
      </c>
      <c r="O3" s="12">
        <f t="shared" ref="O3:Q3" si="2">N3 + 7</f>
        <v>44941</v>
      </c>
      <c r="P3" s="12">
        <f t="shared" si="2"/>
        <v>44948</v>
      </c>
      <c r="Q3" s="12">
        <f t="shared" si="2"/>
        <v>44955</v>
      </c>
      <c r="R3" s="14">
        <v>44927</v>
      </c>
      <c r="S3" s="14">
        <f>R3 + 7</f>
        <v>44934</v>
      </c>
      <c r="T3" s="14">
        <f t="shared" ref="T3:V3" si="3">S3 + 7</f>
        <v>44941</v>
      </c>
      <c r="U3" s="14">
        <f t="shared" si="3"/>
        <v>44948</v>
      </c>
      <c r="V3" s="14">
        <f t="shared" si="3"/>
        <v>44955</v>
      </c>
      <c r="W3" s="16">
        <v>44927</v>
      </c>
      <c r="X3" s="16">
        <f>W3 + 7</f>
        <v>44934</v>
      </c>
      <c r="Y3" s="16">
        <f t="shared" ref="Y3:AA3" si="4">X3 + 7</f>
        <v>44941</v>
      </c>
      <c r="Z3" s="16">
        <f t="shared" si="4"/>
        <v>44948</v>
      </c>
      <c r="AA3" s="16">
        <f t="shared" si="4"/>
        <v>44955</v>
      </c>
    </row>
    <row r="4" spans="1:29" x14ac:dyDescent="0.2">
      <c r="A4" t="s">
        <v>43</v>
      </c>
      <c r="B4" s="1">
        <v>15.5</v>
      </c>
      <c r="C4" s="9">
        <v>36</v>
      </c>
      <c r="D4" s="9">
        <v>40</v>
      </c>
      <c r="E4" s="9">
        <v>35</v>
      </c>
      <c r="F4" s="9">
        <v>47</v>
      </c>
      <c r="G4" s="9">
        <v>40</v>
      </c>
      <c r="H4" s="11">
        <f>IF(C4&gt;40, C4-40, 0)</f>
        <v>0</v>
      </c>
      <c r="I4" s="11">
        <f t="shared" ref="I4:L9" si="5">IF(D4&gt;40, D4-40, 0)</f>
        <v>0</v>
      </c>
      <c r="J4" s="11">
        <f t="shared" si="5"/>
        <v>0</v>
      </c>
      <c r="K4" s="11">
        <f t="shared" si="5"/>
        <v>7</v>
      </c>
      <c r="L4" s="11">
        <f t="shared" si="5"/>
        <v>0</v>
      </c>
      <c r="M4" s="13">
        <f xml:space="preserve"> $B4 * C4</f>
        <v>558</v>
      </c>
      <c r="N4" s="13">
        <f t="shared" ref="N4:Q9" si="6" xml:space="preserve"> $B4 * D4</f>
        <v>620</v>
      </c>
      <c r="O4" s="13">
        <f t="shared" si="6"/>
        <v>542.5</v>
      </c>
      <c r="P4" s="13">
        <f t="shared" si="6"/>
        <v>728.5</v>
      </c>
      <c r="Q4" s="13">
        <f t="shared" si="6"/>
        <v>620</v>
      </c>
      <c r="R4" s="15">
        <f xml:space="preserve"> 0.5 * $B4 * H4</f>
        <v>0</v>
      </c>
      <c r="S4" s="15">
        <f t="shared" ref="S4:V9" si="7" xml:space="preserve"> 0.5 * $B4 * I4</f>
        <v>0</v>
      </c>
      <c r="T4" s="15">
        <f t="shared" si="7"/>
        <v>0</v>
      </c>
      <c r="U4" s="15">
        <f t="shared" si="7"/>
        <v>54.25</v>
      </c>
      <c r="V4" s="15">
        <f t="shared" si="7"/>
        <v>0</v>
      </c>
      <c r="W4" s="17">
        <f xml:space="preserve"> M4 + R4</f>
        <v>558</v>
      </c>
      <c r="X4" s="17">
        <f t="shared" ref="X4:AA9" si="8" xml:space="preserve"> N4 + S4</f>
        <v>620</v>
      </c>
      <c r="Y4" s="17">
        <f t="shared" si="8"/>
        <v>542.5</v>
      </c>
      <c r="Z4" s="17">
        <f t="shared" si="8"/>
        <v>782.75</v>
      </c>
      <c r="AA4" s="17">
        <f t="shared" si="8"/>
        <v>620</v>
      </c>
      <c r="AC4" s="5">
        <f xml:space="preserve"> SUM(W4:AA4)</f>
        <v>3123.25</v>
      </c>
    </row>
    <row r="5" spans="1:29" x14ac:dyDescent="0.2">
      <c r="A5" t="s">
        <v>44</v>
      </c>
      <c r="B5" s="1">
        <v>20.2</v>
      </c>
      <c r="C5" s="9">
        <v>42</v>
      </c>
      <c r="D5" s="9">
        <v>50</v>
      </c>
      <c r="E5" s="9">
        <v>39</v>
      </c>
      <c r="F5" s="9">
        <v>29</v>
      </c>
      <c r="G5" s="9">
        <v>40</v>
      </c>
      <c r="H5" s="11">
        <f>IF(C5&gt;40, C5-40, 0)</f>
        <v>2</v>
      </c>
      <c r="I5" s="11">
        <f t="shared" si="5"/>
        <v>10</v>
      </c>
      <c r="J5" s="11">
        <f t="shared" si="5"/>
        <v>0</v>
      </c>
      <c r="K5" s="11">
        <f t="shared" si="5"/>
        <v>0</v>
      </c>
      <c r="L5" s="11">
        <f t="shared" si="5"/>
        <v>0</v>
      </c>
      <c r="M5" s="13">
        <f t="shared" ref="M5:M9" si="9" xml:space="preserve"> $B5 * C5</f>
        <v>848.4</v>
      </c>
      <c r="N5" s="13">
        <f t="shared" si="6"/>
        <v>1010</v>
      </c>
      <c r="O5" s="13">
        <f t="shared" si="6"/>
        <v>787.8</v>
      </c>
      <c r="P5" s="13">
        <f t="shared" si="6"/>
        <v>585.79999999999995</v>
      </c>
      <c r="Q5" s="13">
        <f t="shared" si="6"/>
        <v>808</v>
      </c>
      <c r="R5" s="15">
        <f t="shared" ref="R5:R9" si="10" xml:space="preserve"> 0.5 * $B5 * H5</f>
        <v>20.2</v>
      </c>
      <c r="S5" s="15">
        <f t="shared" si="7"/>
        <v>101</v>
      </c>
      <c r="T5" s="15">
        <f t="shared" si="7"/>
        <v>0</v>
      </c>
      <c r="U5" s="15">
        <f t="shared" si="7"/>
        <v>0</v>
      </c>
      <c r="V5" s="15">
        <f t="shared" si="7"/>
        <v>0</v>
      </c>
      <c r="W5" s="17">
        <f xml:space="preserve"> M5 + R5</f>
        <v>868.6</v>
      </c>
      <c r="X5" s="17">
        <f t="shared" si="8"/>
        <v>1111</v>
      </c>
      <c r="Y5" s="17">
        <f t="shared" si="8"/>
        <v>787.8</v>
      </c>
      <c r="Z5" s="17">
        <f t="shared" si="8"/>
        <v>585.79999999999995</v>
      </c>
      <c r="AA5" s="17">
        <f t="shared" si="8"/>
        <v>808</v>
      </c>
      <c r="AC5" s="5">
        <f t="shared" ref="AC5:AC9" si="11" xml:space="preserve"> SUM(W5:AA5)</f>
        <v>4161.2</v>
      </c>
    </row>
    <row r="6" spans="1:29" x14ac:dyDescent="0.2">
      <c r="A6" t="s">
        <v>45</v>
      </c>
      <c r="B6" s="1">
        <v>12.8</v>
      </c>
      <c r="C6" s="9">
        <v>40</v>
      </c>
      <c r="D6" s="9">
        <v>44</v>
      </c>
      <c r="E6" s="9">
        <v>28</v>
      </c>
      <c r="F6" s="9">
        <v>30</v>
      </c>
      <c r="G6" s="9">
        <v>42</v>
      </c>
      <c r="H6" s="11">
        <f>IF(C6&gt;40, C6-40, 0)</f>
        <v>0</v>
      </c>
      <c r="I6" s="11">
        <f t="shared" si="5"/>
        <v>4</v>
      </c>
      <c r="J6" s="11">
        <f t="shared" si="5"/>
        <v>0</v>
      </c>
      <c r="K6" s="11">
        <f t="shared" si="5"/>
        <v>0</v>
      </c>
      <c r="L6" s="11">
        <f t="shared" si="5"/>
        <v>2</v>
      </c>
      <c r="M6" s="13">
        <f t="shared" si="9"/>
        <v>512</v>
      </c>
      <c r="N6" s="13">
        <f t="shared" si="6"/>
        <v>563.20000000000005</v>
      </c>
      <c r="O6" s="13">
        <f t="shared" si="6"/>
        <v>358.40000000000003</v>
      </c>
      <c r="P6" s="13">
        <f t="shared" si="6"/>
        <v>384</v>
      </c>
      <c r="Q6" s="13">
        <f t="shared" si="6"/>
        <v>537.6</v>
      </c>
      <c r="R6" s="15">
        <f t="shared" si="10"/>
        <v>0</v>
      </c>
      <c r="S6" s="15">
        <f t="shared" si="7"/>
        <v>25.6</v>
      </c>
      <c r="T6" s="15">
        <f t="shared" si="7"/>
        <v>0</v>
      </c>
      <c r="U6" s="15">
        <f t="shared" si="7"/>
        <v>0</v>
      </c>
      <c r="V6" s="15">
        <f t="shared" si="7"/>
        <v>12.8</v>
      </c>
      <c r="W6" s="17">
        <f xml:space="preserve"> M6 + R6</f>
        <v>512</v>
      </c>
      <c r="X6" s="17">
        <f t="shared" si="8"/>
        <v>588.80000000000007</v>
      </c>
      <c r="Y6" s="17">
        <f t="shared" si="8"/>
        <v>358.40000000000003</v>
      </c>
      <c r="Z6" s="17">
        <f t="shared" si="8"/>
        <v>384</v>
      </c>
      <c r="AA6" s="17">
        <f t="shared" si="8"/>
        <v>550.4</v>
      </c>
      <c r="AC6" s="5">
        <f t="shared" si="11"/>
        <v>2393.6000000000004</v>
      </c>
    </row>
    <row r="7" spans="1:29" x14ac:dyDescent="0.2">
      <c r="A7" t="s">
        <v>46</v>
      </c>
      <c r="B7" s="1">
        <v>10</v>
      </c>
      <c r="C7" s="9">
        <v>38</v>
      </c>
      <c r="D7" s="9">
        <v>27</v>
      </c>
      <c r="E7" s="9">
        <v>44</v>
      </c>
      <c r="F7" s="9">
        <v>43</v>
      </c>
      <c r="G7" s="9">
        <v>40</v>
      </c>
      <c r="H7" s="11">
        <f>IF(C7&gt;40, C7-40, 0)</f>
        <v>0</v>
      </c>
      <c r="I7" s="11">
        <f t="shared" si="5"/>
        <v>0</v>
      </c>
      <c r="J7" s="11">
        <f t="shared" si="5"/>
        <v>4</v>
      </c>
      <c r="K7" s="11">
        <f t="shared" si="5"/>
        <v>3</v>
      </c>
      <c r="L7" s="11">
        <f t="shared" si="5"/>
        <v>0</v>
      </c>
      <c r="M7" s="13">
        <f t="shared" si="9"/>
        <v>380</v>
      </c>
      <c r="N7" s="13">
        <f t="shared" si="6"/>
        <v>270</v>
      </c>
      <c r="O7" s="13">
        <f t="shared" si="6"/>
        <v>440</v>
      </c>
      <c r="P7" s="13">
        <f t="shared" si="6"/>
        <v>430</v>
      </c>
      <c r="Q7" s="13">
        <f t="shared" si="6"/>
        <v>400</v>
      </c>
      <c r="R7" s="15">
        <f t="shared" si="10"/>
        <v>0</v>
      </c>
      <c r="S7" s="15">
        <f t="shared" si="7"/>
        <v>0</v>
      </c>
      <c r="T7" s="15">
        <f t="shared" si="7"/>
        <v>20</v>
      </c>
      <c r="U7" s="15">
        <f t="shared" si="7"/>
        <v>15</v>
      </c>
      <c r="V7" s="15">
        <f t="shared" si="7"/>
        <v>0</v>
      </c>
      <c r="W7" s="17">
        <f xml:space="preserve"> M7 + R7</f>
        <v>380</v>
      </c>
      <c r="X7" s="17">
        <f t="shared" si="8"/>
        <v>270</v>
      </c>
      <c r="Y7" s="17">
        <f t="shared" si="8"/>
        <v>460</v>
      </c>
      <c r="Z7" s="17">
        <f t="shared" si="8"/>
        <v>445</v>
      </c>
      <c r="AA7" s="17">
        <f t="shared" si="8"/>
        <v>400</v>
      </c>
      <c r="AC7" s="5">
        <f t="shared" si="11"/>
        <v>1955</v>
      </c>
    </row>
    <row r="8" spans="1:29" x14ac:dyDescent="0.2">
      <c r="A8" t="s">
        <v>47</v>
      </c>
      <c r="B8" s="1">
        <v>12</v>
      </c>
      <c r="C8" s="9">
        <v>30</v>
      </c>
      <c r="D8" s="9">
        <v>25</v>
      </c>
      <c r="E8" s="9">
        <v>35</v>
      </c>
      <c r="F8" s="9">
        <v>43</v>
      </c>
      <c r="G8" s="9">
        <v>32</v>
      </c>
      <c r="H8" s="11">
        <f>IF(C8&gt;40, C8-40, 0)</f>
        <v>0</v>
      </c>
      <c r="I8" s="11">
        <f t="shared" si="5"/>
        <v>0</v>
      </c>
      <c r="J8" s="11">
        <f t="shared" si="5"/>
        <v>0</v>
      </c>
      <c r="K8" s="11">
        <f t="shared" si="5"/>
        <v>3</v>
      </c>
      <c r="L8" s="11">
        <f t="shared" si="5"/>
        <v>0</v>
      </c>
      <c r="M8" s="13">
        <f t="shared" si="9"/>
        <v>360</v>
      </c>
      <c r="N8" s="13">
        <f t="shared" si="6"/>
        <v>300</v>
      </c>
      <c r="O8" s="13">
        <f t="shared" si="6"/>
        <v>420</v>
      </c>
      <c r="P8" s="13">
        <f t="shared" si="6"/>
        <v>516</v>
      </c>
      <c r="Q8" s="13">
        <f t="shared" si="6"/>
        <v>384</v>
      </c>
      <c r="R8" s="15">
        <f t="shared" si="10"/>
        <v>0</v>
      </c>
      <c r="S8" s="15">
        <f t="shared" si="7"/>
        <v>0</v>
      </c>
      <c r="T8" s="15">
        <f t="shared" si="7"/>
        <v>0</v>
      </c>
      <c r="U8" s="15">
        <f t="shared" si="7"/>
        <v>18</v>
      </c>
      <c r="V8" s="15">
        <f t="shared" si="7"/>
        <v>0</v>
      </c>
      <c r="W8" s="17">
        <f xml:space="preserve"> M8 + R8</f>
        <v>360</v>
      </c>
      <c r="X8" s="17">
        <f t="shared" si="8"/>
        <v>300</v>
      </c>
      <c r="Y8" s="17">
        <f t="shared" si="8"/>
        <v>420</v>
      </c>
      <c r="Z8" s="17">
        <f t="shared" si="8"/>
        <v>534</v>
      </c>
      <c r="AA8" s="17">
        <f t="shared" si="8"/>
        <v>384</v>
      </c>
      <c r="AC8" s="5">
        <f t="shared" si="11"/>
        <v>1998</v>
      </c>
    </row>
    <row r="9" spans="1:29" x14ac:dyDescent="0.2">
      <c r="A9" t="s">
        <v>48</v>
      </c>
      <c r="B9" s="1">
        <v>14.7</v>
      </c>
      <c r="C9" s="9">
        <v>50</v>
      </c>
      <c r="D9" s="9">
        <v>33</v>
      </c>
      <c r="E9" s="9">
        <v>44</v>
      </c>
      <c r="F9" s="9">
        <v>40</v>
      </c>
      <c r="G9" s="9">
        <v>36</v>
      </c>
      <c r="H9" s="11">
        <f>IF(C9&gt;40, C9-40, 0)</f>
        <v>10</v>
      </c>
      <c r="I9" s="11">
        <f t="shared" si="5"/>
        <v>0</v>
      </c>
      <c r="J9" s="11">
        <f t="shared" si="5"/>
        <v>4</v>
      </c>
      <c r="K9" s="11">
        <f t="shared" si="5"/>
        <v>0</v>
      </c>
      <c r="L9" s="11">
        <f t="shared" si="5"/>
        <v>0</v>
      </c>
      <c r="M9" s="13">
        <f t="shared" si="9"/>
        <v>735</v>
      </c>
      <c r="N9" s="13">
        <f t="shared" si="6"/>
        <v>485.09999999999997</v>
      </c>
      <c r="O9" s="13">
        <f t="shared" si="6"/>
        <v>646.79999999999995</v>
      </c>
      <c r="P9" s="13">
        <f t="shared" si="6"/>
        <v>588</v>
      </c>
      <c r="Q9" s="13">
        <f t="shared" si="6"/>
        <v>529.19999999999993</v>
      </c>
      <c r="R9" s="15">
        <f t="shared" si="10"/>
        <v>73.5</v>
      </c>
      <c r="S9" s="15">
        <f t="shared" si="7"/>
        <v>0</v>
      </c>
      <c r="T9" s="15">
        <f t="shared" si="7"/>
        <v>29.4</v>
      </c>
      <c r="U9" s="15">
        <f t="shared" si="7"/>
        <v>0</v>
      </c>
      <c r="V9" s="15">
        <f t="shared" si="7"/>
        <v>0</v>
      </c>
      <c r="W9" s="17">
        <f xml:space="preserve"> M9 + R9</f>
        <v>808.5</v>
      </c>
      <c r="X9" s="17">
        <f t="shared" si="8"/>
        <v>485.09999999999997</v>
      </c>
      <c r="Y9" s="17">
        <f t="shared" si="8"/>
        <v>676.19999999999993</v>
      </c>
      <c r="Z9" s="17">
        <f t="shared" si="8"/>
        <v>588</v>
      </c>
      <c r="AA9" s="17">
        <f t="shared" si="8"/>
        <v>529.19999999999993</v>
      </c>
      <c r="AC9" s="5">
        <f t="shared" si="11"/>
        <v>3086.9999999999995</v>
      </c>
    </row>
    <row r="11" spans="1:29" x14ac:dyDescent="0.2">
      <c r="A11" t="s">
        <v>49</v>
      </c>
      <c r="B11" s="5">
        <f>MIN(B4:B9)</f>
        <v>10</v>
      </c>
      <c r="C11" s="6">
        <f>MIN(C4:C9)</f>
        <v>30</v>
      </c>
      <c r="D11" s="6"/>
      <c r="E11" s="6"/>
      <c r="F11" s="6"/>
      <c r="G11" s="6"/>
      <c r="H11" s="6"/>
      <c r="I11" s="6"/>
      <c r="J11" s="6"/>
      <c r="K11" s="6"/>
      <c r="L11" s="6"/>
      <c r="M11" s="5">
        <f t="shared" ref="M11:Q11" si="12">MIN(M4:M9)</f>
        <v>360</v>
      </c>
      <c r="N11" s="5">
        <f t="shared" si="12"/>
        <v>270</v>
      </c>
      <c r="O11" s="5">
        <f t="shared" si="12"/>
        <v>358.40000000000003</v>
      </c>
      <c r="P11" s="5">
        <f t="shared" si="12"/>
        <v>384</v>
      </c>
      <c r="Q11" s="5">
        <f t="shared" si="12"/>
        <v>384</v>
      </c>
      <c r="R11" s="5">
        <f t="shared" ref="R11:AA11" si="13">MIN(R4:R9)</f>
        <v>0</v>
      </c>
      <c r="S11" s="5">
        <f t="shared" si="13"/>
        <v>0</v>
      </c>
      <c r="T11" s="5">
        <f t="shared" si="13"/>
        <v>0</v>
      </c>
      <c r="U11" s="5">
        <f t="shared" si="13"/>
        <v>0</v>
      </c>
      <c r="V11" s="5">
        <f t="shared" si="13"/>
        <v>0</v>
      </c>
      <c r="W11" s="5">
        <f t="shared" si="13"/>
        <v>360</v>
      </c>
      <c r="X11" s="5">
        <f t="shared" si="13"/>
        <v>270</v>
      </c>
      <c r="Y11" s="5">
        <f t="shared" si="13"/>
        <v>358.40000000000003</v>
      </c>
      <c r="Z11" s="5">
        <f t="shared" si="13"/>
        <v>384</v>
      </c>
      <c r="AA11" s="5">
        <f t="shared" si="13"/>
        <v>384</v>
      </c>
      <c r="AC11" s="5">
        <f t="shared" ref="AC11" si="14">MIN(AC4:AC9)</f>
        <v>1955</v>
      </c>
    </row>
    <row r="12" spans="1:29" x14ac:dyDescent="0.2">
      <c r="A12" t="s">
        <v>50</v>
      </c>
      <c r="B12" s="5">
        <f>MAX(B4:B9)</f>
        <v>20.2</v>
      </c>
      <c r="C12" s="6">
        <f>MAX(C4:C9)</f>
        <v>50</v>
      </c>
      <c r="D12" s="6"/>
      <c r="E12" s="6"/>
      <c r="F12" s="6"/>
      <c r="G12" s="6"/>
      <c r="H12" s="6"/>
      <c r="I12" s="6"/>
      <c r="J12" s="6"/>
      <c r="K12" s="6"/>
      <c r="L12" s="6"/>
      <c r="M12" s="5">
        <f t="shared" ref="M12:Q12" si="15">MAX(M4:M9)</f>
        <v>848.4</v>
      </c>
      <c r="N12" s="5">
        <f t="shared" si="15"/>
        <v>1010</v>
      </c>
      <c r="O12" s="5">
        <f t="shared" si="15"/>
        <v>787.8</v>
      </c>
      <c r="P12" s="5">
        <f t="shared" si="15"/>
        <v>728.5</v>
      </c>
      <c r="Q12" s="5">
        <f t="shared" si="15"/>
        <v>808</v>
      </c>
      <c r="R12" s="5">
        <f t="shared" ref="R12:AA12" si="16">MAX(R4:R9)</f>
        <v>73.5</v>
      </c>
      <c r="S12" s="5">
        <f t="shared" si="16"/>
        <v>101</v>
      </c>
      <c r="T12" s="5">
        <f t="shared" si="16"/>
        <v>29.4</v>
      </c>
      <c r="U12" s="5">
        <f t="shared" si="16"/>
        <v>54.25</v>
      </c>
      <c r="V12" s="5">
        <f t="shared" si="16"/>
        <v>12.8</v>
      </c>
      <c r="W12" s="5">
        <f t="shared" si="16"/>
        <v>868.6</v>
      </c>
      <c r="X12" s="5">
        <f t="shared" si="16"/>
        <v>1111</v>
      </c>
      <c r="Y12" s="5">
        <f t="shared" si="16"/>
        <v>787.8</v>
      </c>
      <c r="Z12" s="5">
        <f t="shared" si="16"/>
        <v>782.75</v>
      </c>
      <c r="AA12" s="5">
        <f>MAX(AA4:AA9)</f>
        <v>808</v>
      </c>
      <c r="AC12" s="5">
        <f>MAX(AC4:AC9)</f>
        <v>4161.2</v>
      </c>
    </row>
    <row r="13" spans="1:29" x14ac:dyDescent="0.2">
      <c r="A13" t="s">
        <v>51</v>
      </c>
      <c r="B13" s="5">
        <f>AVERAGE(B4:B9)</f>
        <v>14.200000000000001</v>
      </c>
      <c r="C13" s="6">
        <f>AVERAGE(C4:C9)</f>
        <v>39.333333333333336</v>
      </c>
      <c r="D13" s="6"/>
      <c r="E13" s="6"/>
      <c r="F13" s="6"/>
      <c r="G13" s="6"/>
      <c r="H13" s="6"/>
      <c r="I13" s="6"/>
      <c r="J13" s="6"/>
      <c r="K13" s="6"/>
      <c r="L13" s="6"/>
      <c r="M13" s="5">
        <f t="shared" ref="M13:Q13" si="17">AVERAGE(M4:M9)</f>
        <v>565.56666666666672</v>
      </c>
      <c r="N13" s="5">
        <f t="shared" si="17"/>
        <v>541.38333333333333</v>
      </c>
      <c r="O13" s="5">
        <f t="shared" si="17"/>
        <v>532.58333333333337</v>
      </c>
      <c r="P13" s="5">
        <f t="shared" si="17"/>
        <v>538.7166666666667</v>
      </c>
      <c r="Q13" s="5">
        <f t="shared" si="17"/>
        <v>546.46666666666658</v>
      </c>
      <c r="R13" s="5">
        <f>AVERAGE(R4:R9)</f>
        <v>15.616666666666667</v>
      </c>
      <c r="S13" s="5">
        <f t="shared" ref="S13:AA13" si="18">AVERAGE(S4:S9)</f>
        <v>21.099999999999998</v>
      </c>
      <c r="T13" s="5">
        <f t="shared" si="18"/>
        <v>8.2333333333333325</v>
      </c>
      <c r="U13" s="5">
        <f t="shared" si="18"/>
        <v>14.541666666666666</v>
      </c>
      <c r="V13" s="5">
        <f t="shared" si="18"/>
        <v>2.1333333333333333</v>
      </c>
      <c r="W13" s="5">
        <f t="shared" si="18"/>
        <v>581.18333333333328</v>
      </c>
      <c r="X13" s="5">
        <f t="shared" si="18"/>
        <v>562.48333333333335</v>
      </c>
      <c r="Y13" s="5">
        <f t="shared" si="18"/>
        <v>540.81666666666661</v>
      </c>
      <c r="Z13" s="5">
        <f t="shared" si="18"/>
        <v>553.25833333333333</v>
      </c>
      <c r="AA13" s="5">
        <f t="shared" si="18"/>
        <v>548.6</v>
      </c>
      <c r="AC13" s="5">
        <f t="shared" ref="AC13" si="19">AVERAGE(AC4:AC9)</f>
        <v>2786.3416666666667</v>
      </c>
    </row>
    <row r="14" spans="1:29" x14ac:dyDescent="0.2">
      <c r="A14" t="s">
        <v>52</v>
      </c>
      <c r="B14" s="5">
        <f>SUM(B4:B9)</f>
        <v>85.2</v>
      </c>
      <c r="C14" s="6">
        <f>SUM(C4:C9)</f>
        <v>236</v>
      </c>
      <c r="D14" s="6"/>
      <c r="E14" s="6"/>
      <c r="F14" s="6"/>
      <c r="G14" s="6"/>
      <c r="H14" s="6"/>
      <c r="I14" s="6"/>
      <c r="J14" s="6"/>
      <c r="K14" s="6"/>
      <c r="L14" s="6"/>
      <c r="M14" s="5">
        <f t="shared" ref="M14:Q14" si="20">SUM(M4:M9)</f>
        <v>3393.4</v>
      </c>
      <c r="N14" s="5">
        <f t="shared" si="20"/>
        <v>3248.2999999999997</v>
      </c>
      <c r="O14" s="5">
        <f t="shared" si="20"/>
        <v>3195.5</v>
      </c>
      <c r="P14" s="5">
        <f t="shared" si="20"/>
        <v>3232.3</v>
      </c>
      <c r="Q14" s="5">
        <f t="shared" si="20"/>
        <v>3278.7999999999997</v>
      </c>
      <c r="R14" s="5">
        <f t="shared" ref="R14:AA14" si="21">SUM(R4:R9)</f>
        <v>93.7</v>
      </c>
      <c r="S14" s="5">
        <f t="shared" si="21"/>
        <v>126.6</v>
      </c>
      <c r="T14" s="5">
        <f t="shared" si="21"/>
        <v>49.4</v>
      </c>
      <c r="U14" s="5">
        <f t="shared" si="21"/>
        <v>87.25</v>
      </c>
      <c r="V14" s="5">
        <f t="shared" si="21"/>
        <v>12.8</v>
      </c>
      <c r="W14" s="5">
        <f t="shared" si="21"/>
        <v>3487.1</v>
      </c>
      <c r="X14" s="5">
        <f t="shared" si="21"/>
        <v>3374.9</v>
      </c>
      <c r="Y14" s="5">
        <f t="shared" si="21"/>
        <v>3244.8999999999996</v>
      </c>
      <c r="Z14" s="5">
        <f t="shared" si="21"/>
        <v>3319.55</v>
      </c>
      <c r="AA14" s="5">
        <f t="shared" si="21"/>
        <v>3291.6</v>
      </c>
      <c r="AC14" s="5">
        <f t="shared" ref="AC14" si="22">SUM(AC4:AC9)</f>
        <v>16718.05</v>
      </c>
    </row>
  </sheetData>
  <pageMargins left="0.7" right="0.7" top="0.75" bottom="0.75" header="0.3" footer="0.3"/>
  <pageSetup scale="3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7916-788F-A44E-9D6C-70CB6B10EF05}">
  <dimension ref="A1:L13"/>
  <sheetViews>
    <sheetView zoomScale="92" workbookViewId="0">
      <selection activeCell="N7" sqref="N7"/>
    </sheetView>
  </sheetViews>
  <sheetFormatPr baseColWidth="10" defaultRowHeight="16" x14ac:dyDescent="0.2"/>
  <cols>
    <col min="2" max="2" width="7" customWidth="1"/>
    <col min="3" max="4" width="5.1640625" bestFit="1" customWidth="1"/>
    <col min="5" max="5" width="4.1640625" bestFit="1" customWidth="1"/>
    <col min="7" max="7" width="5.1640625" customWidth="1"/>
    <col min="8" max="8" width="5.6640625" bestFit="1" customWidth="1"/>
    <col min="9" max="9" width="4.6640625" bestFit="1" customWidth="1"/>
    <col min="10" max="10" width="5.6640625" bestFit="1" customWidth="1"/>
    <col min="12" max="12" width="6.1640625" bestFit="1" customWidth="1"/>
  </cols>
  <sheetData>
    <row r="1" spans="1:12" ht="133" x14ac:dyDescent="0.2">
      <c r="A1" t="s">
        <v>56</v>
      </c>
      <c r="B1" s="18" t="s">
        <v>57</v>
      </c>
      <c r="C1" s="18" t="s">
        <v>58</v>
      </c>
      <c r="D1" s="18" t="s">
        <v>59</v>
      </c>
      <c r="E1" s="18" t="s">
        <v>60</v>
      </c>
      <c r="G1" s="18" t="s">
        <v>57</v>
      </c>
      <c r="H1" s="18" t="s">
        <v>58</v>
      </c>
      <c r="I1" s="18" t="s">
        <v>59</v>
      </c>
      <c r="J1" s="18" t="s">
        <v>60</v>
      </c>
      <c r="L1" s="18" t="s">
        <v>62</v>
      </c>
    </row>
    <row r="2" spans="1:12" x14ac:dyDescent="0.2">
      <c r="A2" t="s">
        <v>61</v>
      </c>
      <c r="B2">
        <v>10</v>
      </c>
      <c r="C2">
        <v>20</v>
      </c>
      <c r="D2">
        <v>100</v>
      </c>
      <c r="E2">
        <v>1</v>
      </c>
    </row>
    <row r="3" spans="1:12" x14ac:dyDescent="0.2">
      <c r="A3" t="s">
        <v>38</v>
      </c>
    </row>
    <row r="4" spans="1:12" x14ac:dyDescent="0.2">
      <c r="A4" t="s">
        <v>43</v>
      </c>
      <c r="B4">
        <v>9</v>
      </c>
      <c r="C4">
        <v>15</v>
      </c>
      <c r="D4">
        <v>90</v>
      </c>
      <c r="E4">
        <v>1</v>
      </c>
      <c r="G4" s="7">
        <f xml:space="preserve"> B4 / B$2</f>
        <v>0.9</v>
      </c>
      <c r="H4" s="7">
        <f t="shared" ref="H4:J9" si="0" xml:space="preserve"> C4 / C$2</f>
        <v>0.75</v>
      </c>
      <c r="I4" s="7">
        <f t="shared" si="0"/>
        <v>0.9</v>
      </c>
      <c r="J4" s="7">
        <f t="shared" si="0"/>
        <v>1</v>
      </c>
      <c r="L4" s="7" t="b">
        <f>OR(G4&lt;0.5, H4 &lt; 0.5, I4 &lt; 0.5, J4 &lt; 0.5)</f>
        <v>0</v>
      </c>
    </row>
    <row r="5" spans="1:12" x14ac:dyDescent="0.2">
      <c r="A5" t="s">
        <v>45</v>
      </c>
      <c r="B5">
        <v>10</v>
      </c>
      <c r="C5">
        <v>19</v>
      </c>
      <c r="D5">
        <v>50</v>
      </c>
      <c r="E5">
        <v>1</v>
      </c>
      <c r="G5" s="7">
        <f t="shared" ref="G5:G9" si="1" xml:space="preserve"> B5 / B$2</f>
        <v>1</v>
      </c>
      <c r="H5" s="7">
        <f t="shared" si="0"/>
        <v>0.95</v>
      </c>
      <c r="I5" s="7">
        <f t="shared" si="0"/>
        <v>0.5</v>
      </c>
      <c r="J5" s="7">
        <f t="shared" si="0"/>
        <v>1</v>
      </c>
      <c r="L5" s="7" t="b">
        <f t="shared" ref="L5:L9" si="2">OR(G5&lt;0.5, H5 &lt; 0.5, I5 &lt; 0.5, J5 &lt; 0.5)</f>
        <v>0</v>
      </c>
    </row>
    <row r="6" spans="1:12" x14ac:dyDescent="0.2">
      <c r="A6" t="s">
        <v>44</v>
      </c>
      <c r="B6">
        <v>8</v>
      </c>
      <c r="C6">
        <v>14</v>
      </c>
      <c r="D6">
        <v>80</v>
      </c>
      <c r="E6">
        <v>0</v>
      </c>
      <c r="G6" s="7">
        <f t="shared" si="1"/>
        <v>0.8</v>
      </c>
      <c r="H6" s="7">
        <f t="shared" si="0"/>
        <v>0.7</v>
      </c>
      <c r="I6" s="7">
        <f t="shared" si="0"/>
        <v>0.8</v>
      </c>
      <c r="J6" s="7">
        <f t="shared" si="0"/>
        <v>0</v>
      </c>
      <c r="L6" s="7" t="b">
        <f t="shared" si="2"/>
        <v>1</v>
      </c>
    </row>
    <row r="7" spans="1:12" x14ac:dyDescent="0.2">
      <c r="A7" t="s">
        <v>48</v>
      </c>
      <c r="B7">
        <v>10</v>
      </c>
      <c r="C7">
        <v>20</v>
      </c>
      <c r="D7">
        <v>70</v>
      </c>
      <c r="E7">
        <v>1</v>
      </c>
      <c r="G7" s="7">
        <f t="shared" si="1"/>
        <v>1</v>
      </c>
      <c r="H7" s="7">
        <f t="shared" si="0"/>
        <v>1</v>
      </c>
      <c r="I7" s="7">
        <f t="shared" si="0"/>
        <v>0.7</v>
      </c>
      <c r="J7" s="7">
        <f t="shared" si="0"/>
        <v>1</v>
      </c>
      <c r="L7" s="7" t="b">
        <f t="shared" si="2"/>
        <v>0</v>
      </c>
    </row>
    <row r="8" spans="1:12" x14ac:dyDescent="0.2">
      <c r="A8" t="s">
        <v>47</v>
      </c>
      <c r="B8">
        <v>4</v>
      </c>
      <c r="C8">
        <v>10</v>
      </c>
      <c r="D8">
        <v>80</v>
      </c>
      <c r="E8">
        <v>1</v>
      </c>
      <c r="G8" s="7">
        <f t="shared" si="1"/>
        <v>0.4</v>
      </c>
      <c r="H8" s="7">
        <f t="shared" si="0"/>
        <v>0.5</v>
      </c>
      <c r="I8" s="7">
        <f t="shared" si="0"/>
        <v>0.8</v>
      </c>
      <c r="J8" s="7">
        <f t="shared" si="0"/>
        <v>1</v>
      </c>
      <c r="L8" s="7" t="b">
        <f t="shared" si="2"/>
        <v>1</v>
      </c>
    </row>
    <row r="9" spans="1:12" x14ac:dyDescent="0.2">
      <c r="A9" t="s">
        <v>46</v>
      </c>
      <c r="B9">
        <v>7</v>
      </c>
      <c r="C9">
        <v>17</v>
      </c>
      <c r="D9">
        <v>90</v>
      </c>
      <c r="E9">
        <v>1</v>
      </c>
      <c r="G9" s="7">
        <f t="shared" si="1"/>
        <v>0.7</v>
      </c>
      <c r="H9" s="7">
        <f t="shared" si="0"/>
        <v>0.85</v>
      </c>
      <c r="I9" s="7">
        <f t="shared" si="0"/>
        <v>0.9</v>
      </c>
      <c r="J9" s="7">
        <f t="shared" si="0"/>
        <v>1</v>
      </c>
      <c r="L9" s="7" t="b">
        <f t="shared" si="2"/>
        <v>0</v>
      </c>
    </row>
    <row r="11" spans="1:12" x14ac:dyDescent="0.2">
      <c r="A11" t="s">
        <v>49</v>
      </c>
      <c r="B11">
        <f>MIN(B4:B9)</f>
        <v>4</v>
      </c>
      <c r="C11">
        <f t="shared" ref="C11:J11" si="3">MIN(C4:C9)</f>
        <v>10</v>
      </c>
      <c r="D11">
        <f t="shared" si="3"/>
        <v>50</v>
      </c>
      <c r="E11">
        <f t="shared" si="3"/>
        <v>0</v>
      </c>
      <c r="G11">
        <f t="shared" si="3"/>
        <v>0.4</v>
      </c>
      <c r="H11">
        <f t="shared" si="3"/>
        <v>0.5</v>
      </c>
      <c r="I11">
        <f t="shared" si="3"/>
        <v>0.5</v>
      </c>
      <c r="J11">
        <f t="shared" si="3"/>
        <v>0</v>
      </c>
    </row>
    <row r="12" spans="1:12" x14ac:dyDescent="0.2">
      <c r="A12" t="s">
        <v>50</v>
      </c>
      <c r="B12">
        <f>MAX(B4:B9)</f>
        <v>10</v>
      </c>
      <c r="C12">
        <f t="shared" ref="C12:J12" si="4">MAX(C4:C9)</f>
        <v>20</v>
      </c>
      <c r="D12">
        <f t="shared" si="4"/>
        <v>90</v>
      </c>
      <c r="E12">
        <f t="shared" si="4"/>
        <v>1</v>
      </c>
      <c r="G12">
        <f t="shared" si="4"/>
        <v>1</v>
      </c>
      <c r="H12">
        <f t="shared" si="4"/>
        <v>1</v>
      </c>
      <c r="I12">
        <f t="shared" si="4"/>
        <v>0.9</v>
      </c>
      <c r="J12">
        <f t="shared" si="4"/>
        <v>1</v>
      </c>
    </row>
    <row r="13" spans="1:12" x14ac:dyDescent="0.2">
      <c r="A13" t="s">
        <v>51</v>
      </c>
      <c r="B13">
        <f>AVERAGE(B4:B9)</f>
        <v>8</v>
      </c>
      <c r="C13">
        <f t="shared" ref="C13:J13" si="5">AVERAGE(C4:C9)</f>
        <v>15.833333333333334</v>
      </c>
      <c r="D13">
        <f t="shared" si="5"/>
        <v>76.666666666666671</v>
      </c>
      <c r="E13">
        <f t="shared" si="5"/>
        <v>0.83333333333333337</v>
      </c>
      <c r="G13">
        <f t="shared" si="5"/>
        <v>0.80000000000000016</v>
      </c>
      <c r="H13">
        <f t="shared" si="5"/>
        <v>0.79166666666666663</v>
      </c>
      <c r="I13">
        <f t="shared" si="5"/>
        <v>0.76666666666666672</v>
      </c>
      <c r="J13">
        <f t="shared" si="5"/>
        <v>0.83333333333333337</v>
      </c>
    </row>
  </sheetData>
  <conditionalFormatting sqref="B4:B9">
    <cfRule type="iconSet" priority="6">
      <iconSet>
        <cfvo type="percent" val="0"/>
        <cfvo type="percent" val="33"/>
        <cfvo type="percent" val="67"/>
      </iconSet>
    </cfRule>
  </conditionalFormatting>
  <conditionalFormatting sqref="C4:C9">
    <cfRule type="iconSet" priority="5">
      <iconSet>
        <cfvo type="percent" val="0"/>
        <cfvo type="percent" val="33"/>
        <cfvo type="percent" val="67"/>
      </iconSet>
    </cfRule>
  </conditionalFormatting>
  <conditionalFormatting sqref="D4:D9">
    <cfRule type="iconSet" priority="4">
      <iconSet>
        <cfvo type="percent" val="0"/>
        <cfvo type="percent" val="33"/>
        <cfvo type="percent" val="67"/>
      </iconSet>
    </cfRule>
  </conditionalFormatting>
  <conditionalFormatting sqref="E4:E9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G4:J9 L4:L9">
    <cfRule type="cellIs" dxfId="3" priority="2" operator="lessThan">
      <formula>0.5</formula>
    </cfRule>
  </conditionalFormatting>
  <conditionalFormatting sqref="L4:L9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2E3C-2AC5-BD48-A9B5-EB0BDA094892}">
  <dimension ref="A1:K7"/>
  <sheetViews>
    <sheetView zoomScale="184" workbookViewId="0">
      <selection activeCell="J8" sqref="J8"/>
    </sheetView>
  </sheetViews>
  <sheetFormatPr baseColWidth="10" defaultRowHeight="16" x14ac:dyDescent="0.2"/>
  <cols>
    <col min="1" max="1" width="15.6640625" bestFit="1" customWidth="1"/>
  </cols>
  <sheetData>
    <row r="1" spans="1:11" x14ac:dyDescent="0.2">
      <c r="A1" t="s">
        <v>63</v>
      </c>
    </row>
    <row r="2" spans="1:11" x14ac:dyDescent="0.2">
      <c r="K2" t="s">
        <v>52</v>
      </c>
    </row>
    <row r="3" spans="1:11" x14ac:dyDescent="0.2">
      <c r="A3" t="s">
        <v>64</v>
      </c>
      <c r="B3" s="19" t="s">
        <v>41</v>
      </c>
      <c r="C3" s="19">
        <v>4</v>
      </c>
      <c r="D3" s="20" t="s">
        <v>65</v>
      </c>
      <c r="E3" s="20">
        <v>4</v>
      </c>
      <c r="F3" s="21" t="s">
        <v>66</v>
      </c>
      <c r="G3" s="21">
        <v>5</v>
      </c>
      <c r="H3" s="11" t="s">
        <v>67</v>
      </c>
      <c r="I3" s="11">
        <v>2</v>
      </c>
    </row>
    <row r="4" spans="1:11" x14ac:dyDescent="0.2">
      <c r="A4" t="s">
        <v>68</v>
      </c>
      <c r="B4" s="19">
        <v>4</v>
      </c>
      <c r="C4" s="19">
        <f>C$3*B4</f>
        <v>16</v>
      </c>
      <c r="D4" s="20">
        <v>5</v>
      </c>
      <c r="E4" s="20">
        <f>E$3*D4</f>
        <v>20</v>
      </c>
      <c r="F4" s="21">
        <v>4</v>
      </c>
      <c r="G4" s="22">
        <v>16</v>
      </c>
      <c r="H4" s="11">
        <v>4</v>
      </c>
      <c r="I4" s="23">
        <v>16</v>
      </c>
      <c r="K4">
        <f>C4 + E4 + G4 + I4</f>
        <v>68</v>
      </c>
    </row>
    <row r="5" spans="1:11" x14ac:dyDescent="0.2">
      <c r="A5" t="s">
        <v>69</v>
      </c>
      <c r="B5" s="19">
        <v>4</v>
      </c>
      <c r="C5" s="19">
        <f>C$3*B5</f>
        <v>16</v>
      </c>
      <c r="D5" s="20">
        <v>4</v>
      </c>
      <c r="E5" s="20">
        <f>E$3*D5</f>
        <v>16</v>
      </c>
      <c r="F5" s="21">
        <v>5</v>
      </c>
      <c r="G5" s="22">
        <v>16</v>
      </c>
      <c r="H5" s="11">
        <v>3</v>
      </c>
      <c r="I5" s="23">
        <v>16</v>
      </c>
      <c r="K5">
        <f t="shared" ref="K5:K7" si="0">C5 + E5 + G5 + I5</f>
        <v>64</v>
      </c>
    </row>
    <row r="6" spans="1:11" x14ac:dyDescent="0.2">
      <c r="A6" t="s">
        <v>70</v>
      </c>
      <c r="B6" s="19">
        <v>5</v>
      </c>
      <c r="C6" s="19">
        <f>C$3*B6</f>
        <v>20</v>
      </c>
      <c r="D6" s="20">
        <v>2</v>
      </c>
      <c r="E6" s="20">
        <f>E$3*D6</f>
        <v>8</v>
      </c>
      <c r="F6" s="21">
        <v>3</v>
      </c>
      <c r="G6" s="22">
        <v>20</v>
      </c>
      <c r="H6" s="11">
        <v>1</v>
      </c>
      <c r="I6" s="23">
        <v>20</v>
      </c>
      <c r="K6">
        <f t="shared" si="0"/>
        <v>68</v>
      </c>
    </row>
    <row r="7" spans="1:11" x14ac:dyDescent="0.2">
      <c r="A7" t="s">
        <v>71</v>
      </c>
      <c r="B7" s="19">
        <v>4</v>
      </c>
      <c r="C7" s="19">
        <f t="shared" ref="C5:E7" si="1">C$3*B7</f>
        <v>16</v>
      </c>
      <c r="D7" s="20">
        <v>3</v>
      </c>
      <c r="E7" s="20">
        <f t="shared" si="1"/>
        <v>12</v>
      </c>
      <c r="F7" s="21">
        <v>2</v>
      </c>
      <c r="G7" s="22">
        <v>16</v>
      </c>
      <c r="H7" s="11">
        <v>5</v>
      </c>
      <c r="I7" s="23">
        <v>16</v>
      </c>
      <c r="K7">
        <f t="shared" si="0"/>
        <v>60</v>
      </c>
    </row>
  </sheetData>
  <conditionalFormatting sqref="K4:K7">
    <cfRule type="top10" dxfId="1" priority="1" percent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7CEC-DCFE-C44A-ADAD-B5D637B3CF15}">
  <dimension ref="A1:N65"/>
  <sheetViews>
    <sheetView zoomScale="116" workbookViewId="0">
      <selection activeCell="Q6" sqref="Q6"/>
    </sheetView>
  </sheetViews>
  <sheetFormatPr baseColWidth="10" defaultRowHeight="16" x14ac:dyDescent="0.2"/>
  <cols>
    <col min="1" max="1" width="13.6640625" bestFit="1" customWidth="1"/>
    <col min="2" max="2" width="5.6640625" bestFit="1" customWidth="1"/>
    <col min="3" max="3" width="16" bestFit="1" customWidth="1"/>
    <col min="4" max="4" width="6.33203125" bestFit="1" customWidth="1"/>
    <col min="5" max="5" width="16.83203125" bestFit="1" customWidth="1"/>
    <col min="6" max="6" width="16.1640625" bestFit="1" customWidth="1"/>
    <col min="7" max="7" width="10.83203125" customWidth="1"/>
    <col min="8" max="8" width="9.1640625" bestFit="1" customWidth="1"/>
    <col min="9" max="9" width="11.1640625" bestFit="1" customWidth="1"/>
    <col min="10" max="10" width="6.1640625" bestFit="1" customWidth="1"/>
    <col min="11" max="11" width="9.33203125" bestFit="1" customWidth="1"/>
    <col min="12" max="12" width="14.33203125" bestFit="1" customWidth="1"/>
    <col min="13" max="13" width="8.83203125" bestFit="1" customWidth="1"/>
    <col min="14" max="14" width="16.6640625" bestFit="1" customWidth="1"/>
  </cols>
  <sheetData>
    <row r="1" spans="1:14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2">
      <c r="A2" t="s">
        <v>190</v>
      </c>
      <c r="B2" t="str">
        <f>LEFT(A2, 2)</f>
        <v>HO</v>
      </c>
      <c r="C2" t="str">
        <f>VLOOKUP(B2, B$55:C$60, 2)</f>
        <v>Honda</v>
      </c>
      <c r="D2" t="str">
        <f>MID(A2, 5, 3)</f>
        <v>ODY</v>
      </c>
      <c r="E2" t="str">
        <f>VLOOKUP(D2, E$55:F$65, 2)</f>
        <v>Odyssey</v>
      </c>
      <c r="F2" t="str">
        <f>MID(A2, 3, 2)</f>
        <v>10</v>
      </c>
      <c r="G2">
        <f>IF(23-F2 &lt; 0, 100 - F2 + 23, 23 - F2)</f>
        <v>13</v>
      </c>
      <c r="H2">
        <v>68658.899999999994</v>
      </c>
      <c r="I2">
        <f>H2 / G2</f>
        <v>5281.4538461538459</v>
      </c>
      <c r="J2" t="s">
        <v>87</v>
      </c>
      <c r="K2" t="s">
        <v>88</v>
      </c>
      <c r="L2">
        <v>100000</v>
      </c>
      <c r="M2" t="str">
        <f>IF(H2 &lt; L2, "Y", "N")</f>
        <v>Y</v>
      </c>
      <c r="N2" t="str">
        <f>CONCATENATE(B2,F2,D2,UPPER(LEFT(J2,3)),RIGHT(A2,3))</f>
        <v>HO10ODYBLA040</v>
      </c>
    </row>
    <row r="3" spans="1:14" x14ac:dyDescent="0.2">
      <c r="A3" t="s">
        <v>121</v>
      </c>
      <c r="B3" t="str">
        <f>LEFT(A3, 2)</f>
        <v>TY</v>
      </c>
      <c r="C3" t="str">
        <f>VLOOKUP(B3, B$55:C$60, 2)</f>
        <v>Toyota</v>
      </c>
      <c r="D3" t="str">
        <f>MID(A3, 5, 3)</f>
        <v>CAM</v>
      </c>
      <c r="E3" t="str">
        <f>VLOOKUP(D3, E$55:F$65, 2)</f>
        <v>Camrey</v>
      </c>
      <c r="F3" t="str">
        <f>MID(A3, 3, 2)</f>
        <v>96</v>
      </c>
      <c r="G3">
        <f>IF(23-F3 &lt; 0, 100 - F3 + 23, 23 - F3)</f>
        <v>27</v>
      </c>
      <c r="H3">
        <v>114660.6</v>
      </c>
      <c r="I3">
        <f>H3 / G3</f>
        <v>4246.6888888888889</v>
      </c>
      <c r="J3" t="s">
        <v>93</v>
      </c>
      <c r="K3" t="s">
        <v>122</v>
      </c>
      <c r="L3">
        <v>100000</v>
      </c>
      <c r="M3" t="str">
        <f>IF(H3 &lt; L3, "Y", "N")</f>
        <v>N</v>
      </c>
      <c r="N3" t="str">
        <f>CONCATENATE(B3,F3,D3,UPPER(LEFT(J3,3)),RIGHT(A3,3))</f>
        <v>TY96CAMGRE020</v>
      </c>
    </row>
    <row r="4" spans="1:14" x14ac:dyDescent="0.2">
      <c r="A4" t="s">
        <v>150</v>
      </c>
      <c r="B4" t="str">
        <f>LEFT(A4, 2)</f>
        <v>CR</v>
      </c>
      <c r="C4" t="str">
        <f>VLOOKUP(B4, B$55:C$60, 2)</f>
        <v>Chrysler</v>
      </c>
      <c r="D4" t="str">
        <f>MID(A4, 5, 3)</f>
        <v>CAR</v>
      </c>
      <c r="E4" t="str">
        <f>VLOOKUP(D4, E$55:F$65, 2)</f>
        <v>Caravan</v>
      </c>
      <c r="F4" t="str">
        <f>MID(A4, 3, 2)</f>
        <v>04</v>
      </c>
      <c r="G4">
        <f>IF(23-F4 &lt; 0, 100 - F4 + 23, 23 - F4)</f>
        <v>19</v>
      </c>
      <c r="H4">
        <v>72527.199999999997</v>
      </c>
      <c r="I4">
        <f>H4 / G4</f>
        <v>3817.2210526315789</v>
      </c>
      <c r="J4" t="s">
        <v>90</v>
      </c>
      <c r="K4" t="s">
        <v>113</v>
      </c>
      <c r="L4">
        <v>75000</v>
      </c>
      <c r="M4" t="str">
        <f>IF(H4 &lt; L4, "Y", "N")</f>
        <v>Y</v>
      </c>
      <c r="N4" t="str">
        <f>CONCATENATE(B4,F4,D4,UPPER(LEFT(J4,3)),RIGHT(A4,3))</f>
        <v>CR04CARWHI047</v>
      </c>
    </row>
    <row r="5" spans="1:14" x14ac:dyDescent="0.2">
      <c r="A5" t="s">
        <v>125</v>
      </c>
      <c r="B5" t="str">
        <f>LEFT(A5, 2)</f>
        <v>TY</v>
      </c>
      <c r="C5" t="str">
        <f>VLOOKUP(B5, B$55:C$60, 2)</f>
        <v>Toyota</v>
      </c>
      <c r="D5" t="str">
        <f>MID(A5, 5, 3)</f>
        <v>CAM</v>
      </c>
      <c r="E5" t="str">
        <f>VLOOKUP(D5, E$55:F$65, 2)</f>
        <v>Camrey</v>
      </c>
      <c r="F5" t="str">
        <f>MID(A5, 3, 2)</f>
        <v>00</v>
      </c>
      <c r="G5">
        <f>IF(23-F5 &lt; 0, 100 - F5 + 23, 23 - F5)</f>
        <v>23</v>
      </c>
      <c r="H5">
        <v>85928</v>
      </c>
      <c r="I5">
        <f>H5 / G5</f>
        <v>3736</v>
      </c>
      <c r="J5" t="s">
        <v>93</v>
      </c>
      <c r="K5" t="s">
        <v>98</v>
      </c>
      <c r="L5">
        <v>100000</v>
      </c>
      <c r="M5" t="str">
        <f>IF(H5 &lt; L5, "Y", "N")</f>
        <v>Y</v>
      </c>
      <c r="N5" t="str">
        <f>CONCATENATE(B5,F5,D5,UPPER(LEFT(J5,3)),RIGHT(A5,3))</f>
        <v>TY00CAMGRE022</v>
      </c>
    </row>
    <row r="6" spans="1:14" x14ac:dyDescent="0.2">
      <c r="A6" t="s">
        <v>123</v>
      </c>
      <c r="B6" t="str">
        <f>LEFT(A6, 2)</f>
        <v>TY</v>
      </c>
      <c r="C6" t="str">
        <f>VLOOKUP(B6, B$55:C$60, 2)</f>
        <v>Toyota</v>
      </c>
      <c r="D6" t="str">
        <f>MID(A6, 5, 3)</f>
        <v>CAM</v>
      </c>
      <c r="E6" t="str">
        <f>VLOOKUP(D6, E$55:F$65, 2)</f>
        <v>Camrey</v>
      </c>
      <c r="F6" t="str">
        <f>MID(A6, 3, 2)</f>
        <v>98</v>
      </c>
      <c r="G6">
        <f>IF(23-F6 &lt; 0, 100 - F6 + 23, 23 - F6)</f>
        <v>25</v>
      </c>
      <c r="H6">
        <v>93382.6</v>
      </c>
      <c r="I6">
        <f>H6 / G6</f>
        <v>3735.3040000000001</v>
      </c>
      <c r="J6" t="s">
        <v>87</v>
      </c>
      <c r="K6" t="s">
        <v>124</v>
      </c>
      <c r="L6">
        <v>100000</v>
      </c>
      <c r="M6" t="str">
        <f>IF(H6 &lt; L6, "Y", "N")</f>
        <v>Y</v>
      </c>
      <c r="N6" t="str">
        <f>CONCATENATE(B6,F6,D6,UPPER(LEFT(J6,3)),RIGHT(A6,3))</f>
        <v>TY98CAMBLA021</v>
      </c>
    </row>
    <row r="7" spans="1:14" x14ac:dyDescent="0.2">
      <c r="A7" t="s">
        <v>131</v>
      </c>
      <c r="B7" t="str">
        <f>LEFT(A7, 2)</f>
        <v>TY</v>
      </c>
      <c r="C7" t="str">
        <f>VLOOKUP(B7, B$55:C$60, 2)</f>
        <v>Toyota</v>
      </c>
      <c r="D7" t="str">
        <f>MID(A7, 5, 3)</f>
        <v>COR</v>
      </c>
      <c r="E7" t="str">
        <f>VLOOKUP(D7, E$55:F$65, 2)</f>
        <v>Corola</v>
      </c>
      <c r="F7" t="str">
        <f>MID(A7, 3, 2)</f>
        <v>03</v>
      </c>
      <c r="G7">
        <f>IF(23-F7 &lt; 0, 100 - F7 + 23, 23 - F7)</f>
        <v>20</v>
      </c>
      <c r="H7">
        <v>73444.399999999994</v>
      </c>
      <c r="I7">
        <f>H7 / G7</f>
        <v>3672.22</v>
      </c>
      <c r="J7" t="s">
        <v>87</v>
      </c>
      <c r="K7" t="s">
        <v>130</v>
      </c>
      <c r="L7">
        <v>100000</v>
      </c>
      <c r="M7" t="str">
        <f>IF(H7 &lt; L7, "Y", "N")</f>
        <v>Y</v>
      </c>
      <c r="N7" t="str">
        <f>CONCATENATE(B7,F7,D7,UPPER(LEFT(J7,3)),RIGHT(A7,3))</f>
        <v>TY03CORBLA026</v>
      </c>
    </row>
    <row r="8" spans="1:14" x14ac:dyDescent="0.2">
      <c r="A8" t="s">
        <v>119</v>
      </c>
      <c r="B8" t="str">
        <f>LEFT(A8, 2)</f>
        <v>GM</v>
      </c>
      <c r="C8" t="str">
        <f>VLOOKUP(B8, B$55:C$60, 2)</f>
        <v>General Motors</v>
      </c>
      <c r="D8" t="str">
        <f>MID(A8, 5, 3)</f>
        <v>SLV</v>
      </c>
      <c r="E8" t="str">
        <f>VLOOKUP(D8, E$55:F$65, 2)</f>
        <v>Silverado</v>
      </c>
      <c r="F8" t="str">
        <f>MID(A8, 3, 2)</f>
        <v>00</v>
      </c>
      <c r="G8">
        <f>IF(23-F8 &lt; 0, 100 - F8 + 23, 23 - F8)</f>
        <v>23</v>
      </c>
      <c r="H8">
        <v>80685.8</v>
      </c>
      <c r="I8">
        <f>H8 / G8</f>
        <v>3508.0782608695654</v>
      </c>
      <c r="J8" t="s">
        <v>120</v>
      </c>
      <c r="K8" t="s">
        <v>108</v>
      </c>
      <c r="L8">
        <v>100000</v>
      </c>
      <c r="M8" t="str">
        <f>IF(H8 &lt; L8, "Y", "N")</f>
        <v>Y</v>
      </c>
      <c r="N8" t="str">
        <f>CONCATENATE(B8,F8,D8,UPPER(LEFT(J8,3)),RIGHT(A8,3))</f>
        <v>GM00SLVBLU019</v>
      </c>
    </row>
    <row r="9" spans="1:14" x14ac:dyDescent="0.2">
      <c r="A9" t="s">
        <v>127</v>
      </c>
      <c r="B9" t="str">
        <f>LEFT(A9, 2)</f>
        <v>TY</v>
      </c>
      <c r="C9" t="str">
        <f>VLOOKUP(B9, B$55:C$60, 2)</f>
        <v>Toyota</v>
      </c>
      <c r="D9" t="str">
        <f>MID(A9, 5, 3)</f>
        <v>CAM</v>
      </c>
      <c r="E9" t="str">
        <f>VLOOKUP(D9, E$55:F$65, 2)</f>
        <v>Camrey</v>
      </c>
      <c r="F9" t="str">
        <f>MID(A9, 3, 2)</f>
        <v>09</v>
      </c>
      <c r="G9">
        <f>IF(23-F9 &lt; 0, 100 - F9 + 23, 23 - F9)</f>
        <v>14</v>
      </c>
      <c r="H9">
        <v>48114.2</v>
      </c>
      <c r="I9">
        <f>H9 / G9</f>
        <v>3436.7285714285713</v>
      </c>
      <c r="J9" t="s">
        <v>90</v>
      </c>
      <c r="K9" t="s">
        <v>101</v>
      </c>
      <c r="L9">
        <v>100000</v>
      </c>
      <c r="M9" t="str">
        <f>IF(H9 &lt; L9, "Y", "N")</f>
        <v>Y</v>
      </c>
      <c r="N9" t="str">
        <f>CONCATENATE(B9,F9,D9,UPPER(LEFT(J9,3)),RIGHT(A9,3))</f>
        <v>TY09CAMWHI024</v>
      </c>
    </row>
    <row r="10" spans="1:14" x14ac:dyDescent="0.2">
      <c r="A10" t="s">
        <v>135</v>
      </c>
      <c r="B10" t="str">
        <f>LEFT(A10, 2)</f>
        <v>HO</v>
      </c>
      <c r="C10" t="str">
        <f>VLOOKUP(B10, B$55:C$60, 2)</f>
        <v>Honda</v>
      </c>
      <c r="D10" t="str">
        <f>MID(A10, 5, 3)</f>
        <v>CIV</v>
      </c>
      <c r="E10" t="str">
        <f>VLOOKUP(D10, E$55:F$65, 2)</f>
        <v>Civic</v>
      </c>
      <c r="F10" t="str">
        <f>MID(A10, 3, 2)</f>
        <v>99</v>
      </c>
      <c r="G10">
        <f>IF(23-F10 &lt; 0, 100 - F10 + 23, 23 - F10)</f>
        <v>24</v>
      </c>
      <c r="H10">
        <v>82374</v>
      </c>
      <c r="I10">
        <f>H10 / G10</f>
        <v>3432.25</v>
      </c>
      <c r="J10" t="s">
        <v>90</v>
      </c>
      <c r="K10" t="s">
        <v>110</v>
      </c>
      <c r="L10">
        <v>75000</v>
      </c>
      <c r="M10" t="str">
        <f>IF(H10 &lt; L10, "Y", "N")</f>
        <v>N</v>
      </c>
      <c r="N10" t="str">
        <f>CONCATENATE(B10,F10,D10,UPPER(LEFT(J10,3)),RIGHT(A10,3))</f>
        <v>HO99CIVWHI030</v>
      </c>
    </row>
    <row r="11" spans="1:14" x14ac:dyDescent="0.2">
      <c r="A11" t="s">
        <v>145</v>
      </c>
      <c r="B11" t="str">
        <f>LEFT(A11, 2)</f>
        <v>CR</v>
      </c>
      <c r="C11" t="str">
        <f>VLOOKUP(B11, B$55:C$60, 2)</f>
        <v>Chrysler</v>
      </c>
      <c r="D11" t="str">
        <f>MID(A11, 5, 3)</f>
        <v>PTC</v>
      </c>
      <c r="E11" t="str">
        <f>VLOOKUP(D11, E$55:F$65, 2)</f>
        <v>PT Cruiser</v>
      </c>
      <c r="F11" t="str">
        <f>MID(A11, 3, 2)</f>
        <v>04</v>
      </c>
      <c r="G11">
        <f>IF(23-F11 &lt; 0, 100 - F11 + 23, 23 - F11)</f>
        <v>19</v>
      </c>
      <c r="H11">
        <v>64542</v>
      </c>
      <c r="I11">
        <f>H11 / G11</f>
        <v>3396.9473684210525</v>
      </c>
      <c r="J11" t="s">
        <v>120</v>
      </c>
      <c r="K11" t="s">
        <v>88</v>
      </c>
      <c r="L11">
        <v>75000</v>
      </c>
      <c r="M11" t="str">
        <f>IF(H11 &lt; L11, "Y", "N")</f>
        <v>Y</v>
      </c>
      <c r="N11" t="str">
        <f>CONCATENATE(B11,F11,D11,UPPER(LEFT(J11,3)),RIGHT(A11,3))</f>
        <v>CR04PTCBLU042</v>
      </c>
    </row>
    <row r="12" spans="1:14" x14ac:dyDescent="0.2">
      <c r="A12" t="s">
        <v>149</v>
      </c>
      <c r="B12" t="str">
        <f>LEFT(A12, 2)</f>
        <v>CR</v>
      </c>
      <c r="C12" t="str">
        <f>VLOOKUP(B12, B$55:C$60, 2)</f>
        <v>Chrysler</v>
      </c>
      <c r="D12" t="str">
        <f>MID(A12, 5, 3)</f>
        <v>CAR</v>
      </c>
      <c r="E12" t="str">
        <f>VLOOKUP(D12, E$55:F$65, 2)</f>
        <v>Caravan</v>
      </c>
      <c r="F12" t="str">
        <f>MID(A12, 3, 2)</f>
        <v>00</v>
      </c>
      <c r="G12">
        <f>IF(23-F12 &lt; 0, 100 - F12 + 23, 23 - F12)</f>
        <v>23</v>
      </c>
      <c r="H12">
        <v>77243.100000000006</v>
      </c>
      <c r="I12">
        <f>H12 / G12</f>
        <v>3358.3956521739133</v>
      </c>
      <c r="J12" t="s">
        <v>87</v>
      </c>
      <c r="K12" t="s">
        <v>96</v>
      </c>
      <c r="L12">
        <v>75000</v>
      </c>
      <c r="M12" t="str">
        <f>IF(H12 &lt; L12, "Y", "N")</f>
        <v>N</v>
      </c>
      <c r="N12" t="str">
        <f>CONCATENATE(B12,F12,D12,UPPER(LEFT(J12,3)),RIGHT(A12,3))</f>
        <v>CR00CARBLA046</v>
      </c>
    </row>
    <row r="13" spans="1:14" x14ac:dyDescent="0.2">
      <c r="A13" t="s">
        <v>191</v>
      </c>
      <c r="B13" t="str">
        <f>LEFT(A13, 2)</f>
        <v>HO</v>
      </c>
      <c r="C13" t="str">
        <f>VLOOKUP(B13, B$55:C$60, 2)</f>
        <v>Honda</v>
      </c>
      <c r="D13" t="str">
        <f>MID(A13, 5, 3)</f>
        <v>ODY</v>
      </c>
      <c r="E13" t="str">
        <f>VLOOKUP(D13, E$55:F$65, 2)</f>
        <v>Odyssey</v>
      </c>
      <c r="F13" t="str">
        <f>MID(A13, 3, 2)</f>
        <v>05</v>
      </c>
      <c r="G13">
        <f>IF(23-F13 &lt; 0, 100 - F13 + 23, 23 - F13)</f>
        <v>18</v>
      </c>
      <c r="H13">
        <v>60389.5</v>
      </c>
      <c r="I13">
        <f>H13 / G13</f>
        <v>3354.9722222222222</v>
      </c>
      <c r="J13" t="s">
        <v>90</v>
      </c>
      <c r="K13" t="s">
        <v>101</v>
      </c>
      <c r="L13">
        <v>100000</v>
      </c>
      <c r="M13" t="str">
        <f>IF(H13 &lt; L13, "Y", "N")</f>
        <v>Y</v>
      </c>
      <c r="N13" t="str">
        <f>CONCATENATE(B13,F13,D13,UPPER(LEFT(J13,3)),RIGHT(A13,3))</f>
        <v>HO05ODYWHI037</v>
      </c>
    </row>
    <row r="14" spans="1:14" x14ac:dyDescent="0.2">
      <c r="A14" t="s">
        <v>118</v>
      </c>
      <c r="B14" t="str">
        <f>LEFT(A14, 2)</f>
        <v>GM</v>
      </c>
      <c r="C14" t="str">
        <f>VLOOKUP(B14, B$55:C$60, 2)</f>
        <v>General Motors</v>
      </c>
      <c r="D14" t="str">
        <f>MID(A14, 5, 3)</f>
        <v>SLV</v>
      </c>
      <c r="E14" t="str">
        <f>VLOOKUP(D14, E$55:F$65, 2)</f>
        <v>Silverado</v>
      </c>
      <c r="F14" t="str">
        <f>MID(A14, 3, 2)</f>
        <v>98</v>
      </c>
      <c r="G14">
        <f>IF(23-F14 &lt; 0, 100 - F14 + 23, 23 - F14)</f>
        <v>25</v>
      </c>
      <c r="H14">
        <v>83162.7</v>
      </c>
      <c r="I14">
        <f>H14 / G14</f>
        <v>3326.5079999999998</v>
      </c>
      <c r="J14" t="s">
        <v>87</v>
      </c>
      <c r="K14" t="s">
        <v>111</v>
      </c>
      <c r="L14">
        <v>100000</v>
      </c>
      <c r="M14" t="str">
        <f>IF(H14 &lt; L14, "Y", "N")</f>
        <v>Y</v>
      </c>
      <c r="N14" t="str">
        <f>CONCATENATE(B14,F14,D14,UPPER(LEFT(J14,3)),RIGHT(A14,3))</f>
        <v>GM98SLVBLA018</v>
      </c>
    </row>
    <row r="15" spans="1:14" x14ac:dyDescent="0.2">
      <c r="A15" t="s">
        <v>148</v>
      </c>
      <c r="B15" t="str">
        <f>LEFT(A15, 2)</f>
        <v>CR</v>
      </c>
      <c r="C15" t="str">
        <f>VLOOKUP(B15, B$55:C$60, 2)</f>
        <v>Chrysler</v>
      </c>
      <c r="D15" t="str">
        <f>MID(A15, 5, 3)</f>
        <v>CAR</v>
      </c>
      <c r="E15" t="str">
        <f>VLOOKUP(D15, E$55:F$65, 2)</f>
        <v>Caravan</v>
      </c>
      <c r="F15" t="str">
        <f>MID(A15, 3, 2)</f>
        <v>99</v>
      </c>
      <c r="G15">
        <f>IF(23-F15 &lt; 0, 100 - F15 + 23, 23 - F15)</f>
        <v>24</v>
      </c>
      <c r="H15">
        <v>79420.600000000006</v>
      </c>
      <c r="I15">
        <f>H15 / G15</f>
        <v>3309.1916666666671</v>
      </c>
      <c r="J15" t="s">
        <v>93</v>
      </c>
      <c r="K15" t="s">
        <v>117</v>
      </c>
      <c r="L15">
        <v>75000</v>
      </c>
      <c r="M15" t="str">
        <f>IF(H15 &lt; L15, "Y", "N")</f>
        <v>N</v>
      </c>
      <c r="N15" t="str">
        <f>CONCATENATE(B15,F15,D15,UPPER(LEFT(J15,3)),RIGHT(A15,3))</f>
        <v>CR99CARGRE045</v>
      </c>
    </row>
    <row r="16" spans="1:14" x14ac:dyDescent="0.2">
      <c r="A16" t="s">
        <v>126</v>
      </c>
      <c r="B16" t="str">
        <f>LEFT(A16, 2)</f>
        <v>TY</v>
      </c>
      <c r="C16" t="str">
        <f>VLOOKUP(B16, B$55:C$60, 2)</f>
        <v>Toyota</v>
      </c>
      <c r="D16" t="str">
        <f>MID(A16, 5, 3)</f>
        <v>CAM</v>
      </c>
      <c r="E16" t="str">
        <f>VLOOKUP(D16, E$55:F$65, 2)</f>
        <v>Camrey</v>
      </c>
      <c r="F16" t="str">
        <f>MID(A16, 3, 2)</f>
        <v>02</v>
      </c>
      <c r="G16">
        <f>IF(23-F16 &lt; 0, 100 - F16 + 23, 23 - F16)</f>
        <v>21</v>
      </c>
      <c r="H16">
        <v>67829.100000000006</v>
      </c>
      <c r="I16">
        <f>H16 / G16</f>
        <v>3229.957142857143</v>
      </c>
      <c r="J16" t="s">
        <v>87</v>
      </c>
      <c r="K16" t="s">
        <v>88</v>
      </c>
      <c r="L16">
        <v>100000</v>
      </c>
      <c r="M16" t="str">
        <f>IF(H16 &lt; L16, "Y", "N")</f>
        <v>Y</v>
      </c>
      <c r="N16" t="str">
        <f>CONCATENATE(B16,F16,D16,UPPER(LEFT(J16,3)),RIGHT(A16,3))</f>
        <v>TY02CAMBLA023</v>
      </c>
    </row>
    <row r="17" spans="1:14" x14ac:dyDescent="0.2">
      <c r="A17" t="s">
        <v>142</v>
      </c>
      <c r="B17" t="str">
        <f>LEFT(A17, 2)</f>
        <v>HO</v>
      </c>
      <c r="C17" t="str">
        <f>VLOOKUP(B17, B$55:C$60, 2)</f>
        <v>Honda</v>
      </c>
      <c r="D17" t="str">
        <f>MID(A17, 5, 3)</f>
        <v>ODY</v>
      </c>
      <c r="E17" t="str">
        <f>VLOOKUP(D17, E$55:F$65, 2)</f>
        <v>Odyssey</v>
      </c>
      <c r="F17" t="str">
        <f>MID(A17, 3, 2)</f>
        <v>07</v>
      </c>
      <c r="G17">
        <f>IF(23-F17 &lt; 0, 100 - F17 + 23, 23 - F17)</f>
        <v>16</v>
      </c>
      <c r="H17">
        <v>50854.1</v>
      </c>
      <c r="I17">
        <f>H17 / G17</f>
        <v>3178.3812499999999</v>
      </c>
      <c r="J17" t="s">
        <v>87</v>
      </c>
      <c r="K17" t="s">
        <v>124</v>
      </c>
      <c r="L17">
        <v>100000</v>
      </c>
      <c r="M17" t="str">
        <f>IF(H17 &lt; L17, "Y", "N")</f>
        <v>Y</v>
      </c>
      <c r="N17" t="str">
        <f>CONCATENATE(B17,F17,D17,UPPER(LEFT(J17,3)),RIGHT(A17,3))</f>
        <v>HO07ODYBLA038</v>
      </c>
    </row>
    <row r="18" spans="1:14" x14ac:dyDescent="0.2">
      <c r="A18" t="s">
        <v>136</v>
      </c>
      <c r="B18" t="str">
        <f>LEFT(A18, 2)</f>
        <v>HO</v>
      </c>
      <c r="C18" t="str">
        <f>VLOOKUP(B18, B$55:C$60, 2)</f>
        <v>Honda</v>
      </c>
      <c r="D18" t="str">
        <f>MID(A18, 5, 3)</f>
        <v>CIV</v>
      </c>
      <c r="E18" t="str">
        <f>VLOOKUP(D18, E$55:F$65, 2)</f>
        <v>Civic</v>
      </c>
      <c r="F18" t="str">
        <f>MID(A18, 3, 2)</f>
        <v>01</v>
      </c>
      <c r="G18">
        <f>IF(23-F18 &lt; 0, 100 - F18 + 23, 23 - F18)</f>
        <v>22</v>
      </c>
      <c r="H18">
        <v>69891.899999999994</v>
      </c>
      <c r="I18">
        <f>H18 / G18</f>
        <v>3176.9045454545453</v>
      </c>
      <c r="J18" t="s">
        <v>120</v>
      </c>
      <c r="K18" t="s">
        <v>96</v>
      </c>
      <c r="L18">
        <v>75000</v>
      </c>
      <c r="M18" t="str">
        <f>IF(H18 &lt; L18, "Y", "N")</f>
        <v>Y</v>
      </c>
      <c r="N18" t="str">
        <f>CONCATENATE(B18,F18,D18,UPPER(LEFT(J18,3)),RIGHT(A18,3))</f>
        <v>HO01CIVBLU031</v>
      </c>
    </row>
    <row r="19" spans="1:14" x14ac:dyDescent="0.2">
      <c r="A19" t="s">
        <v>99</v>
      </c>
      <c r="B19" t="str">
        <f>LEFT(A19, 2)</f>
        <v>FD</v>
      </c>
      <c r="C19" t="str">
        <f>VLOOKUP(B19, B$55:C$60, 2)</f>
        <v>Ford</v>
      </c>
      <c r="D19" t="str">
        <f>MID(A19, 5, 3)</f>
        <v>FCS</v>
      </c>
      <c r="E19" t="str">
        <f>VLOOKUP(D19, E$55:F$65, 2)</f>
        <v>Focus</v>
      </c>
      <c r="F19" t="str">
        <f>MID(A19, 3, 2)</f>
        <v>06</v>
      </c>
      <c r="G19">
        <f>IF(23-F19 &lt; 0, 100 - F19 + 23, 23 - F19)</f>
        <v>17</v>
      </c>
      <c r="H19">
        <v>52229.5</v>
      </c>
      <c r="I19">
        <f>H19 / G19</f>
        <v>3072.3235294117649</v>
      </c>
      <c r="J19" t="s">
        <v>93</v>
      </c>
      <c r="K19" t="s">
        <v>94</v>
      </c>
      <c r="L19">
        <v>75000</v>
      </c>
      <c r="M19" t="str">
        <f>IF(H19 &lt; L19, "Y", "N")</f>
        <v>Y</v>
      </c>
      <c r="N19" t="str">
        <f>CONCATENATE(B19,F19,D19,UPPER(LEFT(J19,3)),RIGHT(A19,3))</f>
        <v>FD06FCSGRE007</v>
      </c>
    </row>
    <row r="20" spans="1:14" x14ac:dyDescent="0.2">
      <c r="A20" t="s">
        <v>128</v>
      </c>
      <c r="B20" t="str">
        <f>LEFT(A20, 2)</f>
        <v>TY</v>
      </c>
      <c r="C20" t="str">
        <f>VLOOKUP(B20, B$55:C$60, 2)</f>
        <v>Toyota</v>
      </c>
      <c r="D20" t="str">
        <f>MID(A20, 5, 3)</f>
        <v>COR</v>
      </c>
      <c r="E20" t="str">
        <f>VLOOKUP(D20, E$55:F$65, 2)</f>
        <v>Corola</v>
      </c>
      <c r="F20" t="str">
        <f>MID(A20, 3, 2)</f>
        <v>02</v>
      </c>
      <c r="G20">
        <f>IF(23-F20 &lt; 0, 100 - F20 + 23, 23 - F20)</f>
        <v>21</v>
      </c>
      <c r="H20">
        <v>64467.4</v>
      </c>
      <c r="I20">
        <f>H20 / G20</f>
        <v>3069.8761904761905</v>
      </c>
      <c r="J20" t="s">
        <v>129</v>
      </c>
      <c r="K20" t="s">
        <v>130</v>
      </c>
      <c r="L20">
        <v>100000</v>
      </c>
      <c r="M20" t="str">
        <f>IF(H20 &lt; L20, "Y", "N")</f>
        <v>Y</v>
      </c>
      <c r="N20" t="str">
        <f>CONCATENATE(B20,F20,D20,UPPER(LEFT(J20,3)),RIGHT(A20,3))</f>
        <v>TY02CORRED025</v>
      </c>
    </row>
    <row r="21" spans="1:14" x14ac:dyDescent="0.2">
      <c r="A21" t="s">
        <v>92</v>
      </c>
      <c r="B21" t="str">
        <f>LEFT(A21, 2)</f>
        <v>FD</v>
      </c>
      <c r="C21" t="str">
        <f>VLOOKUP(B21, B$55:C$60, 2)</f>
        <v>Ford</v>
      </c>
      <c r="D21" t="str">
        <f>MID(A21, 5, 3)</f>
        <v>MTG</v>
      </c>
      <c r="E21" t="str">
        <f>VLOOKUP(D21, E$55:F$65, 2)</f>
        <v>Mustang</v>
      </c>
      <c r="F21" t="str">
        <f>MID(A21, 3, 2)</f>
        <v>08</v>
      </c>
      <c r="G21">
        <f>IF(23-F21 &lt; 0, 100 - F21 + 23, 23 - F21)</f>
        <v>15</v>
      </c>
      <c r="H21">
        <v>44946.5</v>
      </c>
      <c r="I21">
        <f>H21 / G21</f>
        <v>2996.4333333333334</v>
      </c>
      <c r="J21" t="s">
        <v>93</v>
      </c>
      <c r="K21" t="s">
        <v>94</v>
      </c>
      <c r="L21">
        <v>50000</v>
      </c>
      <c r="M21" t="str">
        <f>IF(H21 &lt; L21, "Y", "N")</f>
        <v>Y</v>
      </c>
      <c r="N21" t="str">
        <f>CONCATENATE(B21,F21,D21,UPPER(LEFT(J21,3)),RIGHT(A21,3))</f>
        <v>FD08MTGGRE003</v>
      </c>
    </row>
    <row r="22" spans="1:14" x14ac:dyDescent="0.2">
      <c r="A22" t="s">
        <v>143</v>
      </c>
      <c r="B22" t="str">
        <f>LEFT(A22, 2)</f>
        <v>HO</v>
      </c>
      <c r="C22" t="str">
        <f>VLOOKUP(B22, B$55:C$60, 2)</f>
        <v>Honda</v>
      </c>
      <c r="D22" t="str">
        <f>MID(A22, 5, 3)</f>
        <v>ODY</v>
      </c>
      <c r="E22" t="str">
        <f>VLOOKUP(D22, E$55:F$65, 2)</f>
        <v>Odyssey</v>
      </c>
      <c r="F22" t="str">
        <f>MID(A22, 3, 2)</f>
        <v>08</v>
      </c>
      <c r="G22">
        <f>IF(23-F22 &lt; 0, 100 - F22 + 23, 23 - F22)</f>
        <v>15</v>
      </c>
      <c r="H22">
        <v>42504.6</v>
      </c>
      <c r="I22">
        <f>H22 / G22</f>
        <v>2833.64</v>
      </c>
      <c r="J22" t="s">
        <v>90</v>
      </c>
      <c r="K22" t="s">
        <v>110</v>
      </c>
      <c r="L22">
        <v>100000</v>
      </c>
      <c r="M22" t="str">
        <f>IF(H22 &lt; L22, "Y", "N")</f>
        <v>Y</v>
      </c>
      <c r="N22" t="str">
        <f>CONCATENATE(B22,F22,D22,UPPER(LEFT(J22,3)),RIGHT(A22,3))</f>
        <v>HO08ODYWHI039</v>
      </c>
    </row>
    <row r="23" spans="1:14" x14ac:dyDescent="0.2">
      <c r="A23" t="s">
        <v>151</v>
      </c>
      <c r="B23" t="str">
        <f>LEFT(A23, 2)</f>
        <v>CR</v>
      </c>
      <c r="C23" t="str">
        <f>VLOOKUP(B23, B$55:C$60, 2)</f>
        <v>Chrysler</v>
      </c>
      <c r="D23" t="str">
        <f>MID(A23, 5, 3)</f>
        <v>CAR</v>
      </c>
      <c r="E23" t="str">
        <f>VLOOKUP(D23, E$55:F$65, 2)</f>
        <v>Caravan</v>
      </c>
      <c r="F23" t="str">
        <f>MID(A23, 3, 2)</f>
        <v>04</v>
      </c>
      <c r="G23">
        <f>IF(23-F23 &lt; 0, 100 - F23 + 23, 23 - F23)</f>
        <v>19</v>
      </c>
      <c r="H23">
        <v>52699.4</v>
      </c>
      <c r="I23">
        <f>H23 / G23</f>
        <v>2773.6526315789474</v>
      </c>
      <c r="J23" t="s">
        <v>129</v>
      </c>
      <c r="K23" t="s">
        <v>113</v>
      </c>
      <c r="L23">
        <v>75000</v>
      </c>
      <c r="M23" t="str">
        <f>IF(H23 &lt; L23, "Y", "N")</f>
        <v>Y</v>
      </c>
      <c r="N23" t="str">
        <f>CONCATENATE(B23,F23,D23,UPPER(LEFT(J23,3)),RIGHT(A23,3))</f>
        <v>CR04CARRED048</v>
      </c>
    </row>
    <row r="24" spans="1:14" x14ac:dyDescent="0.2">
      <c r="A24" t="s">
        <v>102</v>
      </c>
      <c r="B24" t="str">
        <f>LEFT(A24, 2)</f>
        <v>FD</v>
      </c>
      <c r="C24" t="str">
        <f>VLOOKUP(B24, B$55:C$60, 2)</f>
        <v>Ford</v>
      </c>
      <c r="D24" t="str">
        <f>MID(A24, 5, 3)</f>
        <v>FCS</v>
      </c>
      <c r="E24" t="str">
        <f>VLOOKUP(D24, E$55:F$65, 2)</f>
        <v>Focus</v>
      </c>
      <c r="F24" t="str">
        <f>MID(A24, 3, 2)</f>
        <v>13</v>
      </c>
      <c r="G24">
        <f>IF(23-F24 &lt; 0, 100 - F24 + 23, 23 - F24)</f>
        <v>10</v>
      </c>
      <c r="H24">
        <v>27637.1</v>
      </c>
      <c r="I24">
        <f>H24 / G24</f>
        <v>2763.71</v>
      </c>
      <c r="J24" t="s">
        <v>87</v>
      </c>
      <c r="K24" t="s">
        <v>88</v>
      </c>
      <c r="L24">
        <v>75000</v>
      </c>
      <c r="M24" t="str">
        <f>IF(H24 &lt; L24, "Y", "N")</f>
        <v>Y</v>
      </c>
      <c r="N24" t="str">
        <f>CONCATENATE(B24,F24,D24,UPPER(LEFT(J24,3)),RIGHT(A24,3))</f>
        <v>FD13FCSBLA009</v>
      </c>
    </row>
    <row r="25" spans="1:14" x14ac:dyDescent="0.2">
      <c r="A25" t="s">
        <v>103</v>
      </c>
      <c r="B25" t="str">
        <f>LEFT(A25, 2)</f>
        <v>FD</v>
      </c>
      <c r="C25" t="str">
        <f>VLOOKUP(B25, B$55:C$60, 2)</f>
        <v>Ford</v>
      </c>
      <c r="D25" t="str">
        <f>MID(A25, 5, 3)</f>
        <v>FCS</v>
      </c>
      <c r="E25" t="str">
        <f>VLOOKUP(D25, E$55:F$65, 2)</f>
        <v>Focus</v>
      </c>
      <c r="F25" t="str">
        <f>MID(A25, 3, 2)</f>
        <v>13</v>
      </c>
      <c r="G25">
        <f>IF(23-F25 &lt; 0, 100 - F25 + 23, 23 - F25)</f>
        <v>10</v>
      </c>
      <c r="H25">
        <v>27534.799999999999</v>
      </c>
      <c r="I25">
        <f>H25 / G25</f>
        <v>2753.48</v>
      </c>
      <c r="J25" t="s">
        <v>90</v>
      </c>
      <c r="K25" t="s">
        <v>104</v>
      </c>
      <c r="L25">
        <v>75000</v>
      </c>
      <c r="M25" t="str">
        <f>IF(H25 &lt; L25, "Y", "N")</f>
        <v>Y</v>
      </c>
      <c r="N25" t="str">
        <f>CONCATENATE(B25,F25,D25,UPPER(LEFT(J25,3)),RIGHT(A25,3))</f>
        <v>FD13FCSWHI010</v>
      </c>
    </row>
    <row r="26" spans="1:14" x14ac:dyDescent="0.2">
      <c r="A26" t="s">
        <v>193</v>
      </c>
      <c r="B26" t="str">
        <f>LEFT(A26, 2)</f>
        <v>FD</v>
      </c>
      <c r="C26" t="str">
        <f>VLOOKUP(B26, B$55:C$60, 2)</f>
        <v>Ford</v>
      </c>
      <c r="D26" t="str">
        <f>MID(A26, 5, 3)</f>
        <v>FCS</v>
      </c>
      <c r="E26" t="str">
        <f>VLOOKUP(D26, E$55:F$65, 2)</f>
        <v>Focus</v>
      </c>
      <c r="F26" t="str">
        <f>MID(A26, 3, 2)</f>
        <v>06</v>
      </c>
      <c r="G26">
        <f>IF(23-F26 &lt; 0, 100 - F26 + 23, 23 - F26)</f>
        <v>17</v>
      </c>
      <c r="H26">
        <v>46311.4</v>
      </c>
      <c r="I26">
        <f>H26 / G26</f>
        <v>2724.2000000000003</v>
      </c>
      <c r="J26" t="s">
        <v>93</v>
      </c>
      <c r="K26" t="s">
        <v>98</v>
      </c>
      <c r="L26">
        <v>75000</v>
      </c>
      <c r="M26" t="str">
        <f>IF(H26 &lt; L26, "Y", "N")</f>
        <v>Y</v>
      </c>
      <c r="N26" t="str">
        <f>CONCATENATE(B26,F26,D26,UPPER(LEFT(J26,3)),RIGHT(A26,3))</f>
        <v>FD06FCSGRE006</v>
      </c>
    </row>
    <row r="27" spans="1:14" x14ac:dyDescent="0.2">
      <c r="A27" t="s">
        <v>133</v>
      </c>
      <c r="B27" t="str">
        <f>LEFT(A27, 2)</f>
        <v>TY</v>
      </c>
      <c r="C27" t="str">
        <f>VLOOKUP(B27, B$55:C$60, 2)</f>
        <v>Toyota</v>
      </c>
      <c r="D27" t="str">
        <f>MID(A27, 5, 3)</f>
        <v>COR</v>
      </c>
      <c r="E27" t="str">
        <f>VLOOKUP(D27, E$55:F$65, 2)</f>
        <v>Corola</v>
      </c>
      <c r="F27" t="str">
        <f>MID(A27, 3, 2)</f>
        <v>12</v>
      </c>
      <c r="G27">
        <f>IF(23-F27 &lt; 0, 100 - F27 + 23, 23 - F27)</f>
        <v>11</v>
      </c>
      <c r="H27">
        <v>29601.9</v>
      </c>
      <c r="I27">
        <f>H27 / G27</f>
        <v>2691.0818181818181</v>
      </c>
      <c r="J27" t="s">
        <v>87</v>
      </c>
      <c r="K27" t="s">
        <v>111</v>
      </c>
      <c r="L27">
        <v>100000</v>
      </c>
      <c r="M27" t="str">
        <f>IF(H27 &lt; L27, "Y", "N")</f>
        <v>Y</v>
      </c>
      <c r="N27" t="str">
        <f>CONCATENATE(B27,F27,D27,UPPER(LEFT(J27,3)),RIGHT(A27,3))</f>
        <v>TY12CORBLA028</v>
      </c>
    </row>
    <row r="28" spans="1:14" x14ac:dyDescent="0.2">
      <c r="A28" t="s">
        <v>89</v>
      </c>
      <c r="B28" t="str">
        <f>LEFT(A28, 2)</f>
        <v>FD</v>
      </c>
      <c r="C28" t="str">
        <f>VLOOKUP(B28, B$55:C$60, 2)</f>
        <v>Ford</v>
      </c>
      <c r="D28" t="str">
        <f>MID(A28, 5, 3)</f>
        <v>MTG</v>
      </c>
      <c r="E28" t="str">
        <f>VLOOKUP(D28, E$55:F$65, 2)</f>
        <v>Mustang</v>
      </c>
      <c r="F28" t="str">
        <f>MID(A28, 3, 2)</f>
        <v>06</v>
      </c>
      <c r="G28">
        <f>IF(23-F28 &lt; 0, 100 - F28 + 23, 23 - F28)</f>
        <v>17</v>
      </c>
      <c r="H28">
        <v>44974.8</v>
      </c>
      <c r="I28">
        <f>H28 / G28</f>
        <v>2645.5764705882357</v>
      </c>
      <c r="J28" t="s">
        <v>90</v>
      </c>
      <c r="K28" t="s">
        <v>91</v>
      </c>
      <c r="L28">
        <v>50000</v>
      </c>
      <c r="M28" t="str">
        <f>IF(H28 &lt; L28, "Y", "N")</f>
        <v>Y</v>
      </c>
      <c r="N28" t="str">
        <f>CONCATENATE(B28,F28,D28,UPPER(LEFT(J28,3)),RIGHT(A28,3))</f>
        <v>FD06MTGWHI002</v>
      </c>
    </row>
    <row r="29" spans="1:14" x14ac:dyDescent="0.2">
      <c r="A29" t="s">
        <v>146</v>
      </c>
      <c r="B29" t="str">
        <f>LEFT(A29, 2)</f>
        <v>CR</v>
      </c>
      <c r="C29" t="str">
        <f>VLOOKUP(B29, B$55:C$60, 2)</f>
        <v>Chrysler</v>
      </c>
      <c r="D29" t="str">
        <f>MID(A29, 5, 3)</f>
        <v>PTC</v>
      </c>
      <c r="E29" t="str">
        <f>VLOOKUP(D29, E$55:F$65, 2)</f>
        <v>PT Cruiser</v>
      </c>
      <c r="F29" t="str">
        <f>MID(A29, 3, 2)</f>
        <v>07</v>
      </c>
      <c r="G29">
        <f>IF(23-F29 &lt; 0, 100 - F29 + 23, 23 - F29)</f>
        <v>16</v>
      </c>
      <c r="H29">
        <v>42074.2</v>
      </c>
      <c r="I29">
        <f>H29 / G29</f>
        <v>2629.6374999999998</v>
      </c>
      <c r="J29" t="s">
        <v>93</v>
      </c>
      <c r="K29" t="s">
        <v>130</v>
      </c>
      <c r="L29">
        <v>75000</v>
      </c>
      <c r="M29" t="str">
        <f>IF(H29 &lt; L29, "Y", "N")</f>
        <v>Y</v>
      </c>
      <c r="N29" t="str">
        <f>CONCATENATE(B29,F29,D29,UPPER(LEFT(J29,3)),RIGHT(A29,3))</f>
        <v>CR07PTCGRE043</v>
      </c>
    </row>
    <row r="30" spans="1:14" x14ac:dyDescent="0.2">
      <c r="A30" t="s">
        <v>138</v>
      </c>
      <c r="B30" t="str">
        <f>LEFT(A30, 2)</f>
        <v>HO</v>
      </c>
      <c r="C30" t="str">
        <f>VLOOKUP(B30, B$55:C$60, 2)</f>
        <v>Honda</v>
      </c>
      <c r="D30" t="str">
        <f>MID(A30, 5, 3)</f>
        <v>CIV</v>
      </c>
      <c r="E30" t="str">
        <f>VLOOKUP(D30, E$55:F$65, 2)</f>
        <v>Civic</v>
      </c>
      <c r="F30" t="str">
        <f>MID(A30, 3, 2)</f>
        <v>10</v>
      </c>
      <c r="G30">
        <f>IF(23-F30 &lt; 0, 100 - F30 + 23, 23 - F30)</f>
        <v>13</v>
      </c>
      <c r="H30">
        <v>33477.199999999997</v>
      </c>
      <c r="I30">
        <f>H30 / G30</f>
        <v>2575.1692307692306</v>
      </c>
      <c r="J30" t="s">
        <v>87</v>
      </c>
      <c r="K30" t="s">
        <v>124</v>
      </c>
      <c r="L30">
        <v>75000</v>
      </c>
      <c r="M30" t="str">
        <f>IF(H30 &lt; L30, "Y", "N")</f>
        <v>Y</v>
      </c>
      <c r="N30" t="str">
        <f>CONCATENATE(B30,F30,D30,UPPER(LEFT(J30,3)),RIGHT(A30,3))</f>
        <v>HO10CIVBLA033</v>
      </c>
    </row>
    <row r="31" spans="1:14" x14ac:dyDescent="0.2">
      <c r="A31" t="s">
        <v>139</v>
      </c>
      <c r="B31" t="str">
        <f>LEFT(A31, 2)</f>
        <v>HO</v>
      </c>
      <c r="C31" t="str">
        <f>VLOOKUP(B31, B$55:C$60, 2)</f>
        <v>Honda</v>
      </c>
      <c r="D31" t="str">
        <f>MID(A31, 5, 3)</f>
        <v>CIV</v>
      </c>
      <c r="E31" t="str">
        <f>VLOOKUP(D31, E$55:F$65, 2)</f>
        <v>Civic</v>
      </c>
      <c r="F31" t="str">
        <f>MID(A31, 3, 2)</f>
        <v>11</v>
      </c>
      <c r="G31">
        <f>IF(23-F31 &lt; 0, 100 - F31 + 23, 23 - F31)</f>
        <v>12</v>
      </c>
      <c r="H31">
        <v>30555.3</v>
      </c>
      <c r="I31">
        <f>H31 / G31</f>
        <v>2546.2750000000001</v>
      </c>
      <c r="J31" t="s">
        <v>87</v>
      </c>
      <c r="K31" t="s">
        <v>94</v>
      </c>
      <c r="L31">
        <v>75000</v>
      </c>
      <c r="M31" t="str">
        <f>IF(H31 &lt; L31, "Y", "N")</f>
        <v>Y</v>
      </c>
      <c r="N31" t="str">
        <f>CONCATENATE(B31,F31,D31,UPPER(LEFT(J31,3)),RIGHT(A31,3))</f>
        <v>HO11CIVBLA034</v>
      </c>
    </row>
    <row r="32" spans="1:14" x14ac:dyDescent="0.2">
      <c r="A32" t="s">
        <v>100</v>
      </c>
      <c r="B32" t="str">
        <f>LEFT(A32, 2)</f>
        <v>FD</v>
      </c>
      <c r="C32" t="str">
        <f>VLOOKUP(B32, B$55:C$60, 2)</f>
        <v>Ford</v>
      </c>
      <c r="D32" t="str">
        <f>MID(A32, 5, 3)</f>
        <v>FCS</v>
      </c>
      <c r="E32" t="str">
        <f>VLOOKUP(D32, E$55:F$65, 2)</f>
        <v>Focus</v>
      </c>
      <c r="F32" t="str">
        <f>MID(A32, 3, 2)</f>
        <v>09</v>
      </c>
      <c r="G32">
        <f>IF(23-F32 &lt; 0, 100 - F32 + 23, 23 - F32)</f>
        <v>14</v>
      </c>
      <c r="H32">
        <v>35137</v>
      </c>
      <c r="I32">
        <f>H32 / G32</f>
        <v>2509.7857142857142</v>
      </c>
      <c r="J32" t="s">
        <v>87</v>
      </c>
      <c r="K32" t="s">
        <v>101</v>
      </c>
      <c r="L32">
        <v>75000</v>
      </c>
      <c r="M32" t="str">
        <f>IF(H32 &lt; L32, "Y", "N")</f>
        <v>Y</v>
      </c>
      <c r="N32" t="str">
        <f>CONCATENATE(B32,F32,D32,UPPER(LEFT(J32,3)),RIGHT(A32,3))</f>
        <v>FD09FCSBLA008</v>
      </c>
    </row>
    <row r="33" spans="1:14" x14ac:dyDescent="0.2">
      <c r="A33" t="s">
        <v>95</v>
      </c>
      <c r="B33" t="str">
        <f>LEFT(A33, 2)</f>
        <v>FD</v>
      </c>
      <c r="C33" t="str">
        <f>VLOOKUP(B33, B$55:C$60, 2)</f>
        <v>Ford</v>
      </c>
      <c r="D33" t="str">
        <f>MID(A33, 5, 3)</f>
        <v>MTG</v>
      </c>
      <c r="E33" t="str">
        <f>VLOOKUP(D33, E$55:F$65, 2)</f>
        <v>Mustang</v>
      </c>
      <c r="F33" t="str">
        <f>MID(A33, 3, 2)</f>
        <v>08</v>
      </c>
      <c r="G33">
        <f>IF(23-F33 &lt; 0, 100 - F33 + 23, 23 - F33)</f>
        <v>15</v>
      </c>
      <c r="H33">
        <v>37558.800000000003</v>
      </c>
      <c r="I33">
        <f>H33 / G33</f>
        <v>2503.92</v>
      </c>
      <c r="J33" t="s">
        <v>87</v>
      </c>
      <c r="K33" t="s">
        <v>96</v>
      </c>
      <c r="L33">
        <v>50000</v>
      </c>
      <c r="M33" t="str">
        <f>IF(H33 &lt; L33, "Y", "N")</f>
        <v>Y</v>
      </c>
      <c r="N33" t="str">
        <f>CONCATENATE(B33,F33,D33,UPPER(LEFT(J33,3)),RIGHT(A33,3))</f>
        <v>FD08MTGBLA004</v>
      </c>
    </row>
    <row r="34" spans="1:14" x14ac:dyDescent="0.2">
      <c r="A34" t="s">
        <v>97</v>
      </c>
      <c r="B34" t="str">
        <f>LEFT(A34, 2)</f>
        <v>FD</v>
      </c>
      <c r="C34" t="str">
        <f>VLOOKUP(B34, B$55:C$60, 2)</f>
        <v>Ford</v>
      </c>
      <c r="D34" t="str">
        <f>MID(A34, 5, 3)</f>
        <v>MTG</v>
      </c>
      <c r="E34" t="str">
        <f>VLOOKUP(D34, E$55:F$65, 2)</f>
        <v>Mustang</v>
      </c>
      <c r="F34" t="str">
        <f>MID(A34, 3, 2)</f>
        <v>08</v>
      </c>
      <c r="G34">
        <f>IF(23-F34 &lt; 0, 100 - F34 + 23, 23 - F34)</f>
        <v>15</v>
      </c>
      <c r="H34">
        <v>36438.5</v>
      </c>
      <c r="I34">
        <f>H34 / G34</f>
        <v>2429.2333333333331</v>
      </c>
      <c r="J34" t="s">
        <v>90</v>
      </c>
      <c r="K34" t="s">
        <v>88</v>
      </c>
      <c r="L34">
        <v>50000</v>
      </c>
      <c r="M34" t="str">
        <f>IF(H34 &lt; L34, "Y", "N")</f>
        <v>Y</v>
      </c>
      <c r="N34" t="str">
        <f>CONCATENATE(B34,F34,D34,UPPER(LEFT(J34,3)),RIGHT(A34,3))</f>
        <v>FD08MTGWHI005</v>
      </c>
    </row>
    <row r="35" spans="1:14" x14ac:dyDescent="0.2">
      <c r="A35" t="s">
        <v>152</v>
      </c>
      <c r="B35" t="str">
        <f>LEFT(A35, 2)</f>
        <v>HY</v>
      </c>
      <c r="C35" t="str">
        <f>VLOOKUP(B35, B$55:C$60, 2)</f>
        <v>Hundai</v>
      </c>
      <c r="D35" t="str">
        <f>MID(A35, 5, 3)</f>
        <v>ELA</v>
      </c>
      <c r="E35" t="str">
        <f>VLOOKUP(D35, E$55:F$65, 2)</f>
        <v>Elantra</v>
      </c>
      <c r="F35" t="str">
        <f>MID(A35, 3, 2)</f>
        <v>11</v>
      </c>
      <c r="G35">
        <f>IF(23-F35 &lt; 0, 100 - F35 + 23, 23 - F35)</f>
        <v>12</v>
      </c>
      <c r="H35">
        <v>29102.3</v>
      </c>
      <c r="I35">
        <f>H35 / G35</f>
        <v>2425.1916666666666</v>
      </c>
      <c r="J35" t="s">
        <v>87</v>
      </c>
      <c r="K35" t="s">
        <v>115</v>
      </c>
      <c r="L35">
        <v>100000</v>
      </c>
      <c r="M35" t="str">
        <f>IF(H35 &lt; L35, "Y", "N")</f>
        <v>Y</v>
      </c>
      <c r="N35" t="str">
        <f>CONCATENATE(B35,F35,D35,UPPER(LEFT(J35,3)),RIGHT(A35,3))</f>
        <v>HY11ELABLA049</v>
      </c>
    </row>
    <row r="36" spans="1:14" x14ac:dyDescent="0.2">
      <c r="A36" t="s">
        <v>116</v>
      </c>
      <c r="B36" t="str">
        <f>LEFT(A36, 2)</f>
        <v>GM</v>
      </c>
      <c r="C36" t="str">
        <f>VLOOKUP(B36, B$55:C$60, 2)</f>
        <v>General Motors</v>
      </c>
      <c r="D36" t="str">
        <f>MID(A36, 5, 3)</f>
        <v>SLV</v>
      </c>
      <c r="E36" t="str">
        <f>VLOOKUP(D36, E$55:F$65, 2)</f>
        <v>Silverado</v>
      </c>
      <c r="F36" t="str">
        <f>MID(A36, 3, 2)</f>
        <v>10</v>
      </c>
      <c r="G36">
        <f>IF(23-F36 &lt; 0, 100 - F36 + 23, 23 - F36)</f>
        <v>13</v>
      </c>
      <c r="H36">
        <v>31144.400000000001</v>
      </c>
      <c r="I36">
        <f>H36 / G36</f>
        <v>2395.7230769230769</v>
      </c>
      <c r="J36" t="s">
        <v>87</v>
      </c>
      <c r="K36" t="s">
        <v>117</v>
      </c>
      <c r="L36">
        <v>100000</v>
      </c>
      <c r="M36" t="str">
        <f>IF(H36 &lt; L36, "Y", "N")</f>
        <v>Y</v>
      </c>
      <c r="N36" t="str">
        <f>CONCATENATE(B36,F36,D36,UPPER(LEFT(J36,3)),RIGHT(A36,3))</f>
        <v>GM10SLVBLA017</v>
      </c>
    </row>
    <row r="37" spans="1:14" x14ac:dyDescent="0.2">
      <c r="A37" t="s">
        <v>86</v>
      </c>
      <c r="B37" t="str">
        <f>LEFT(A37, 2)</f>
        <v>FD</v>
      </c>
      <c r="C37" t="str">
        <f>VLOOKUP(B37, B$55:C$60, 2)</f>
        <v>Ford</v>
      </c>
      <c r="D37" t="str">
        <f>MID(A37, 5, 3)</f>
        <v>MTG</v>
      </c>
      <c r="E37" t="str">
        <f>VLOOKUP(D37, E$55:F$65, 2)</f>
        <v>Mustang</v>
      </c>
      <c r="F37" t="str">
        <f>MID(A37, 3, 2)</f>
        <v>06</v>
      </c>
      <c r="G37">
        <f>IF(23-F37 &lt; 0, 100 - F37 + 23, 23 - F37)</f>
        <v>17</v>
      </c>
      <c r="H37">
        <v>40326.800000000003</v>
      </c>
      <c r="I37">
        <f>H37 / G37</f>
        <v>2372.1647058823532</v>
      </c>
      <c r="J37" t="s">
        <v>87</v>
      </c>
      <c r="K37" t="s">
        <v>88</v>
      </c>
      <c r="L37">
        <v>50000</v>
      </c>
      <c r="M37" t="str">
        <f>IF(H37 &lt; L37, "Y", "N")</f>
        <v>Y</v>
      </c>
      <c r="N37" t="str">
        <f>CONCATENATE(B37,F37,D37,UPPER(LEFT(J37,3)),RIGHT(A37,3))</f>
        <v>FD06MTGBLA001</v>
      </c>
    </row>
    <row r="38" spans="1:14" x14ac:dyDescent="0.2">
      <c r="A38" t="s">
        <v>147</v>
      </c>
      <c r="B38" t="str">
        <f>LEFT(A38, 2)</f>
        <v>CR</v>
      </c>
      <c r="C38" t="str">
        <f>VLOOKUP(B38, B$55:C$60, 2)</f>
        <v>Chrysler</v>
      </c>
      <c r="D38" t="str">
        <f>MID(A38, 5, 3)</f>
        <v>PTC</v>
      </c>
      <c r="E38" t="str">
        <f>VLOOKUP(D38, E$55:F$65, 2)</f>
        <v>PT Cruiser</v>
      </c>
      <c r="F38" t="str">
        <f>MID(A38, 3, 2)</f>
        <v>11</v>
      </c>
      <c r="G38">
        <f>IF(23-F38 &lt; 0, 100 - F38 + 23, 23 - F38)</f>
        <v>12</v>
      </c>
      <c r="H38">
        <v>27394.2</v>
      </c>
      <c r="I38">
        <f>H38 / G38</f>
        <v>2282.85</v>
      </c>
      <c r="J38" t="s">
        <v>87</v>
      </c>
      <c r="K38" t="s">
        <v>108</v>
      </c>
      <c r="L38">
        <v>75000</v>
      </c>
      <c r="M38" t="str">
        <f>IF(H38 &lt; L38, "Y", "N")</f>
        <v>Y</v>
      </c>
      <c r="N38" t="str">
        <f>CONCATENATE(B38,F38,D38,UPPER(LEFT(J38,3)),RIGHT(A38,3))</f>
        <v>CR11PTCBLA044</v>
      </c>
    </row>
    <row r="39" spans="1:14" x14ac:dyDescent="0.2">
      <c r="A39" t="s">
        <v>107</v>
      </c>
      <c r="B39" t="str">
        <f>LEFT(A39, 2)</f>
        <v>FD</v>
      </c>
      <c r="C39" t="str">
        <f>VLOOKUP(B39, B$55:C$60, 2)</f>
        <v>Ford</v>
      </c>
      <c r="D39" t="str">
        <f>MID(A39, 5, 3)</f>
        <v>FCS</v>
      </c>
      <c r="E39" t="str">
        <f>VLOOKUP(D39, E$55:F$65, 2)</f>
        <v>Focus</v>
      </c>
      <c r="F39" t="str">
        <f>MID(A39, 3, 2)</f>
        <v>13</v>
      </c>
      <c r="G39">
        <f>IF(23-F39 &lt; 0, 100 - F39 + 23, 23 - F39)</f>
        <v>10</v>
      </c>
      <c r="H39">
        <v>22521.599999999999</v>
      </c>
      <c r="I39">
        <f>H39 / G39</f>
        <v>2252.16</v>
      </c>
      <c r="J39" t="s">
        <v>87</v>
      </c>
      <c r="K39" t="s">
        <v>108</v>
      </c>
      <c r="L39">
        <v>75000</v>
      </c>
      <c r="M39" t="str">
        <f>IF(H39 &lt; L39, "Y", "N")</f>
        <v>Y</v>
      </c>
      <c r="N39" t="str">
        <f>CONCATENATE(B39,F39,D39,UPPER(LEFT(J39,3)),RIGHT(A39,3))</f>
        <v>FD13FCSBLA012</v>
      </c>
    </row>
    <row r="40" spans="1:14" x14ac:dyDescent="0.2">
      <c r="A40" t="s">
        <v>140</v>
      </c>
      <c r="B40" t="str">
        <f>LEFT(A40, 2)</f>
        <v>HO</v>
      </c>
      <c r="C40" t="str">
        <f>VLOOKUP(B40, B$55:C$60, 2)</f>
        <v>Honda</v>
      </c>
      <c r="D40" t="str">
        <f>MID(A40, 5, 3)</f>
        <v>CIV</v>
      </c>
      <c r="E40" t="str">
        <f>VLOOKUP(D40, E$55:F$65, 2)</f>
        <v>Civic</v>
      </c>
      <c r="F40" t="str">
        <f>MID(A40, 3, 2)</f>
        <v>12</v>
      </c>
      <c r="G40">
        <f>IF(23-F40 &lt; 0, 100 - F40 + 23, 23 - F40)</f>
        <v>11</v>
      </c>
      <c r="H40">
        <v>24513.200000000001</v>
      </c>
      <c r="I40">
        <f>H40 / G40</f>
        <v>2228.4727272727273</v>
      </c>
      <c r="J40" t="s">
        <v>87</v>
      </c>
      <c r="K40" t="s">
        <v>117</v>
      </c>
      <c r="L40">
        <v>75000</v>
      </c>
      <c r="M40" t="str">
        <f>IF(H40 &lt; L40, "Y", "N")</f>
        <v>Y</v>
      </c>
      <c r="N40" t="str">
        <f>CONCATENATE(B40,F40,D40,UPPER(LEFT(J40,3)),RIGHT(A40,3))</f>
        <v>HO12CIVBLA035</v>
      </c>
    </row>
    <row r="41" spans="1:14" x14ac:dyDescent="0.2">
      <c r="A41" t="s">
        <v>155</v>
      </c>
      <c r="B41" t="str">
        <f>LEFT(A41, 2)</f>
        <v>HY</v>
      </c>
      <c r="C41" t="str">
        <f>VLOOKUP(B41, B$55:C$60, 2)</f>
        <v>Hundai</v>
      </c>
      <c r="D41" t="str">
        <f>MID(A41, 5, 3)</f>
        <v>ELA</v>
      </c>
      <c r="E41" t="str">
        <f>VLOOKUP(D41, E$55:F$65, 2)</f>
        <v>Elantra</v>
      </c>
      <c r="F41" t="str">
        <f>MID(A41, 3, 2)</f>
        <v>13</v>
      </c>
      <c r="G41">
        <f>IF(23-F41 &lt; 0, 100 - F41 + 23, 23 - F41)</f>
        <v>10</v>
      </c>
      <c r="H41">
        <v>22188.5</v>
      </c>
      <c r="I41">
        <f>H41 / G41</f>
        <v>2218.85</v>
      </c>
      <c r="J41" t="s">
        <v>120</v>
      </c>
      <c r="K41" t="s">
        <v>98</v>
      </c>
      <c r="L41">
        <v>100000</v>
      </c>
      <c r="M41" t="str">
        <f>IF(H41 &lt; L41, "Y", "N")</f>
        <v>Y</v>
      </c>
      <c r="N41" t="str">
        <f>CONCATENATE(B41,F41,D41,UPPER(LEFT(J41,3)),RIGHT(A41,3))</f>
        <v>HY13ELABLU052</v>
      </c>
    </row>
    <row r="42" spans="1:14" x14ac:dyDescent="0.2">
      <c r="A42" t="s">
        <v>192</v>
      </c>
      <c r="B42" t="str">
        <f>LEFT(A42, 2)</f>
        <v>GM</v>
      </c>
      <c r="C42" t="str">
        <f>VLOOKUP(B42, B$55:C$60, 2)</f>
        <v>General Motors</v>
      </c>
      <c r="D42" t="str">
        <f>MID(A42, 5, 3)</f>
        <v>CMR</v>
      </c>
      <c r="E42" t="str">
        <f>VLOOKUP(D42, E$55:F$65, 2)</f>
        <v>Camero</v>
      </c>
      <c r="F42" t="str">
        <f>MID(A42, 3, 2)</f>
        <v>09</v>
      </c>
      <c r="G42">
        <f>IF(23-F42 &lt; 0, 100 - F42 + 23, 23 - F42)</f>
        <v>14</v>
      </c>
      <c r="H42">
        <v>28464.799999999999</v>
      </c>
      <c r="I42">
        <f>H42 / G42</f>
        <v>2033.2</v>
      </c>
      <c r="J42" t="s">
        <v>90</v>
      </c>
      <c r="K42" t="s">
        <v>111</v>
      </c>
      <c r="L42">
        <v>100000</v>
      </c>
      <c r="M42" t="str">
        <f>IF(H42 &lt; L42, "Y", "N")</f>
        <v>Y</v>
      </c>
      <c r="N42" t="str">
        <f>CONCATENATE(B42,F42,D42,UPPER(LEFT(J42,3)),RIGHT(A42,3))</f>
        <v>GM09CMRWHI014</v>
      </c>
    </row>
    <row r="43" spans="1:14" x14ac:dyDescent="0.2">
      <c r="A43" t="s">
        <v>153</v>
      </c>
      <c r="B43" t="str">
        <f>LEFT(A43, 2)</f>
        <v>HY</v>
      </c>
      <c r="C43" t="str">
        <f>VLOOKUP(B43, B$55:C$60, 2)</f>
        <v>Hundai</v>
      </c>
      <c r="D43" t="str">
        <f>MID(A43, 5, 3)</f>
        <v>ELA</v>
      </c>
      <c r="E43" t="str">
        <f>VLOOKUP(D43, E$55:F$65, 2)</f>
        <v>Elantra</v>
      </c>
      <c r="F43" t="str">
        <f>MID(A43, 3, 2)</f>
        <v>12</v>
      </c>
      <c r="G43">
        <f>IF(23-F43 &lt; 0, 100 - F43 + 23, 23 - F43)</f>
        <v>11</v>
      </c>
      <c r="H43">
        <v>22282</v>
      </c>
      <c r="I43">
        <f>H43 / G43</f>
        <v>2025.6363636363637</v>
      </c>
      <c r="J43" t="s">
        <v>120</v>
      </c>
      <c r="K43" t="s">
        <v>91</v>
      </c>
      <c r="L43">
        <v>100000</v>
      </c>
      <c r="M43" t="str">
        <f>IF(H43 &lt; L43, "Y", "N")</f>
        <v>Y</v>
      </c>
      <c r="N43" t="str">
        <f>CONCATENATE(B43,F43,D43,UPPER(LEFT(J43,3)),RIGHT(A43,3))</f>
        <v>HY12ELABLU050</v>
      </c>
    </row>
    <row r="44" spans="1:14" x14ac:dyDescent="0.2">
      <c r="A44" t="s">
        <v>154</v>
      </c>
      <c r="B44" t="str">
        <f>LEFT(A44, 2)</f>
        <v>HY</v>
      </c>
      <c r="C44" t="str">
        <f>VLOOKUP(B44, B$55:C$60, 2)</f>
        <v>Hundai</v>
      </c>
      <c r="D44" t="str">
        <f>MID(A44, 5, 3)</f>
        <v>ELA</v>
      </c>
      <c r="E44" t="str">
        <f>VLOOKUP(D44, E$55:F$65, 2)</f>
        <v>Elantra</v>
      </c>
      <c r="F44" t="str">
        <f>MID(A44, 3, 2)</f>
        <v>13</v>
      </c>
      <c r="G44">
        <f>IF(23-F44 &lt; 0, 100 - F44 + 23, 23 - F44)</f>
        <v>10</v>
      </c>
      <c r="H44">
        <v>20223.900000000001</v>
      </c>
      <c r="I44">
        <f>H44 / G44</f>
        <v>2022.39</v>
      </c>
      <c r="J44" t="s">
        <v>87</v>
      </c>
      <c r="K44" t="s">
        <v>104</v>
      </c>
      <c r="L44">
        <v>100000</v>
      </c>
      <c r="M44" t="str">
        <f>IF(H44 &lt; L44, "Y", "N")</f>
        <v>Y</v>
      </c>
      <c r="N44" t="str">
        <f>CONCATENATE(B44,F44,D44,UPPER(LEFT(J44,3)),RIGHT(A44,3))</f>
        <v>HY13ELABLA051</v>
      </c>
    </row>
    <row r="45" spans="1:14" x14ac:dyDescent="0.2">
      <c r="A45" t="s">
        <v>134</v>
      </c>
      <c r="B45" t="str">
        <f>LEFT(A45, 2)</f>
        <v>TY</v>
      </c>
      <c r="C45" t="str">
        <f>VLOOKUP(B45, B$55:C$60, 2)</f>
        <v>Toyota</v>
      </c>
      <c r="D45" t="str">
        <f>MID(A45, 5, 3)</f>
        <v>CAM</v>
      </c>
      <c r="E45" t="str">
        <f>VLOOKUP(D45, E$55:F$65, 2)</f>
        <v>Camrey</v>
      </c>
      <c r="F45" t="str">
        <f>MID(A45, 3, 2)</f>
        <v>12</v>
      </c>
      <c r="G45">
        <f>IF(23-F45 &lt; 0, 100 - F45 + 23, 23 - F45)</f>
        <v>11</v>
      </c>
      <c r="H45">
        <v>22128.2</v>
      </c>
      <c r="I45">
        <f>H45 / G45</f>
        <v>2011.6545454545455</v>
      </c>
      <c r="J45" t="s">
        <v>120</v>
      </c>
      <c r="K45" t="s">
        <v>122</v>
      </c>
      <c r="L45">
        <v>100000</v>
      </c>
      <c r="M45" t="str">
        <f>IF(H45 &lt; L45, "Y", "N")</f>
        <v>Y</v>
      </c>
      <c r="N45" t="str">
        <f>CONCATENATE(B45,F45,D45,UPPER(LEFT(J45,3)),RIGHT(A45,3))</f>
        <v>TY12CAMBLU029</v>
      </c>
    </row>
    <row r="46" spans="1:14" x14ac:dyDescent="0.2">
      <c r="A46" t="s">
        <v>132</v>
      </c>
      <c r="B46" t="str">
        <f>LEFT(A46, 2)</f>
        <v>TY</v>
      </c>
      <c r="C46" t="str">
        <f>VLOOKUP(B46, B$55:C$60, 2)</f>
        <v>Toyota</v>
      </c>
      <c r="D46" t="str">
        <f>MID(A46, 5, 3)</f>
        <v>COR</v>
      </c>
      <c r="E46" t="str">
        <f>VLOOKUP(D46, E$55:F$65, 2)</f>
        <v>Corola</v>
      </c>
      <c r="F46" t="str">
        <f>MID(A46, 3, 2)</f>
        <v>14</v>
      </c>
      <c r="G46">
        <f>IF(23-F46 &lt; 0, 100 - F46 + 23, 23 - F46)</f>
        <v>9</v>
      </c>
      <c r="H46">
        <v>17556.3</v>
      </c>
      <c r="I46">
        <f>H46 / G46</f>
        <v>1950.6999999999998</v>
      </c>
      <c r="J46" t="s">
        <v>120</v>
      </c>
      <c r="K46" t="s">
        <v>104</v>
      </c>
      <c r="L46">
        <v>100000</v>
      </c>
      <c r="M46" t="str">
        <f>IF(H46 &lt; L46, "Y", "N")</f>
        <v>Y</v>
      </c>
      <c r="N46" t="str">
        <f>CONCATENATE(B46,F46,D46,UPPER(LEFT(J46,3)),RIGHT(A46,3))</f>
        <v>TY14CORBLU027</v>
      </c>
    </row>
    <row r="47" spans="1:14" x14ac:dyDescent="0.2">
      <c r="A47" t="s">
        <v>112</v>
      </c>
      <c r="B47" t="str">
        <f>LEFT(A47, 2)</f>
        <v>GM</v>
      </c>
      <c r="C47" t="str">
        <f>VLOOKUP(B47, B$55:C$60, 2)</f>
        <v>General Motors</v>
      </c>
      <c r="D47" t="str">
        <f>MID(A47, 5, 3)</f>
        <v>CMR</v>
      </c>
      <c r="E47" t="str">
        <f>VLOOKUP(D47, E$55:F$65, 2)</f>
        <v>Camero</v>
      </c>
      <c r="F47" t="str">
        <f>MID(A47, 3, 2)</f>
        <v>12</v>
      </c>
      <c r="G47">
        <f>IF(23-F47 &lt; 0, 100 - F47 + 23, 23 - F47)</f>
        <v>11</v>
      </c>
      <c r="H47">
        <v>19421.099999999999</v>
      </c>
      <c r="I47">
        <f>H47 / G47</f>
        <v>1765.5545454545454</v>
      </c>
      <c r="J47" t="s">
        <v>87</v>
      </c>
      <c r="K47" t="s">
        <v>113</v>
      </c>
      <c r="L47">
        <v>100000</v>
      </c>
      <c r="M47" t="str">
        <f>IF(H47 &lt; L47, "Y", "N")</f>
        <v>Y</v>
      </c>
      <c r="N47" t="str">
        <f>CONCATENATE(B47,F47,D47,UPPER(LEFT(J47,3)),RIGHT(A47,3))</f>
        <v>GM12CMRBLA015</v>
      </c>
    </row>
    <row r="48" spans="1:14" x14ac:dyDescent="0.2">
      <c r="A48" t="s">
        <v>105</v>
      </c>
      <c r="B48" t="str">
        <f>LEFT(A48, 2)</f>
        <v>FD</v>
      </c>
      <c r="C48" t="str">
        <f>VLOOKUP(B48, B$55:C$60, 2)</f>
        <v>Ford</v>
      </c>
      <c r="D48" t="str">
        <f>MID(A48, 5, 3)</f>
        <v>FCS</v>
      </c>
      <c r="E48" t="str">
        <f>VLOOKUP(D48, E$55:F$65, 2)</f>
        <v>Focus</v>
      </c>
      <c r="F48" t="str">
        <f>MID(A48, 3, 2)</f>
        <v>12</v>
      </c>
      <c r="G48">
        <f>IF(23-F48 &lt; 0, 100 - F48 + 23, 23 - F48)</f>
        <v>11</v>
      </c>
      <c r="H48">
        <v>19341.7</v>
      </c>
      <c r="I48">
        <f>H48 / G48</f>
        <v>1758.3363636363638</v>
      </c>
      <c r="J48" t="s">
        <v>90</v>
      </c>
      <c r="K48" t="s">
        <v>106</v>
      </c>
      <c r="L48">
        <v>75000</v>
      </c>
      <c r="M48" t="str">
        <f>IF(H48 &lt; L48, "Y", "N")</f>
        <v>Y</v>
      </c>
      <c r="N48" t="str">
        <f>CONCATENATE(B48,F48,D48,UPPER(LEFT(J48,3)),RIGHT(A48,3))</f>
        <v>FD12FCSWHI011</v>
      </c>
    </row>
    <row r="49" spans="1:14" x14ac:dyDescent="0.2">
      <c r="A49" t="s">
        <v>137</v>
      </c>
      <c r="B49" t="str">
        <f>LEFT(A49, 2)</f>
        <v>HO</v>
      </c>
      <c r="C49" t="str">
        <f>VLOOKUP(B49, B$55:C$60, 2)</f>
        <v>Honda</v>
      </c>
      <c r="D49" t="str">
        <f>MID(A49, 5, 3)</f>
        <v>CIV</v>
      </c>
      <c r="E49" t="str">
        <f>VLOOKUP(D49, E$55:F$65, 2)</f>
        <v>Civic</v>
      </c>
      <c r="F49" t="str">
        <f>MID(A49, 3, 2)</f>
        <v>10</v>
      </c>
      <c r="G49">
        <f>IF(23-F49 &lt; 0, 100 - F49 + 23, 23 - F49)</f>
        <v>13</v>
      </c>
      <c r="H49">
        <v>22573</v>
      </c>
      <c r="I49">
        <f>H49 / G49</f>
        <v>1736.3846153846155</v>
      </c>
      <c r="J49" t="s">
        <v>120</v>
      </c>
      <c r="K49" t="s">
        <v>115</v>
      </c>
      <c r="L49">
        <v>75000</v>
      </c>
      <c r="M49" t="str">
        <f>IF(H49 &lt; L49, "Y", "N")</f>
        <v>Y</v>
      </c>
      <c r="N49" t="str">
        <f>CONCATENATE(B49,F49,D49,UPPER(LEFT(J49,3)),RIGHT(A49,3))</f>
        <v>HO10CIVBLU032</v>
      </c>
    </row>
    <row r="50" spans="1:14" x14ac:dyDescent="0.2">
      <c r="A50" t="s">
        <v>114</v>
      </c>
      <c r="B50" t="str">
        <f>LEFT(A50, 2)</f>
        <v>GM</v>
      </c>
      <c r="C50" t="str">
        <f>VLOOKUP(B50, B$55:C$60, 2)</f>
        <v>General Motors</v>
      </c>
      <c r="D50" t="str">
        <f>MID(A50, 5, 3)</f>
        <v>CMR</v>
      </c>
      <c r="E50" t="str">
        <f>VLOOKUP(D50, E$55:F$65, 2)</f>
        <v>Camero</v>
      </c>
      <c r="F50" t="str">
        <f>MID(A50, 3, 2)</f>
        <v>14</v>
      </c>
      <c r="G50">
        <f>IF(23-F50 &lt; 0, 100 - F50 + 23, 23 - F50)</f>
        <v>9</v>
      </c>
      <c r="H50">
        <v>14289.6</v>
      </c>
      <c r="I50">
        <f>H50 / G50</f>
        <v>1587.7333333333333</v>
      </c>
      <c r="J50" t="s">
        <v>90</v>
      </c>
      <c r="K50" t="s">
        <v>115</v>
      </c>
      <c r="L50">
        <v>100000</v>
      </c>
      <c r="M50" t="str">
        <f>IF(H50 &lt; L50, "Y", "N")</f>
        <v>Y</v>
      </c>
      <c r="N50" t="str">
        <f>CONCATENATE(B50,F50,D50,UPPER(LEFT(J50,3)),RIGHT(A50,3))</f>
        <v>GM14CMRWHI016</v>
      </c>
    </row>
    <row r="51" spans="1:14" x14ac:dyDescent="0.2">
      <c r="A51" t="s">
        <v>141</v>
      </c>
      <c r="B51" t="str">
        <f>LEFT(A51, 2)</f>
        <v>HO</v>
      </c>
      <c r="C51" t="str">
        <f>VLOOKUP(B51, B$55:C$60, 2)</f>
        <v>Honda</v>
      </c>
      <c r="D51" t="str">
        <f>MID(A51, 5, 3)</f>
        <v>CIV</v>
      </c>
      <c r="E51" t="str">
        <f>VLOOKUP(D51, E$55:F$65, 2)</f>
        <v>Civic</v>
      </c>
      <c r="F51" t="str">
        <f>MID(A51, 3, 2)</f>
        <v>13</v>
      </c>
      <c r="G51">
        <f>IF(23-F51 &lt; 0, 100 - F51 + 23, 23 - F51)</f>
        <v>10</v>
      </c>
      <c r="H51">
        <v>13867.6</v>
      </c>
      <c r="I51">
        <f>H51 / G51</f>
        <v>1386.76</v>
      </c>
      <c r="J51" t="s">
        <v>87</v>
      </c>
      <c r="K51" t="s">
        <v>122</v>
      </c>
      <c r="L51">
        <v>75000</v>
      </c>
      <c r="M51" t="str">
        <f>IF(H51 &lt; L51, "Y", "N")</f>
        <v>Y</v>
      </c>
      <c r="N51" t="str">
        <f>CONCATENATE(B51,F51,D51,UPPER(LEFT(J51,3)),RIGHT(A51,3))</f>
        <v>HO13CIVBLA036</v>
      </c>
    </row>
    <row r="52" spans="1:14" x14ac:dyDescent="0.2">
      <c r="A52" t="s">
        <v>109</v>
      </c>
      <c r="B52" t="str">
        <f>LEFT(A52, 2)</f>
        <v>FD</v>
      </c>
      <c r="C52" t="str">
        <f>VLOOKUP(B52, B$55:C$60, 2)</f>
        <v>Ford</v>
      </c>
      <c r="D52" t="str">
        <f>MID(A52, 5, 3)</f>
        <v>FCS</v>
      </c>
      <c r="E52" t="str">
        <f>VLOOKUP(D52, E$55:F$65, 2)</f>
        <v>Focus</v>
      </c>
      <c r="F52" t="str">
        <f>MID(A52, 3, 2)</f>
        <v>13</v>
      </c>
      <c r="G52">
        <f>IF(23-F52 &lt; 0, 100 - F52 + 23, 23 - F52)</f>
        <v>10</v>
      </c>
      <c r="H52">
        <v>13682.9</v>
      </c>
      <c r="I52">
        <f>H52 / G52</f>
        <v>1368.29</v>
      </c>
      <c r="J52" t="s">
        <v>87</v>
      </c>
      <c r="K52" t="s">
        <v>110</v>
      </c>
      <c r="L52">
        <v>75000</v>
      </c>
      <c r="M52" t="str">
        <f>IF(H52 &lt; L52, "Y", "N")</f>
        <v>Y</v>
      </c>
      <c r="N52" t="str">
        <f>CONCATENATE(B52,F52,D52,UPPER(LEFT(J52,3)),RIGHT(A52,3))</f>
        <v>FD13FCSBLA013</v>
      </c>
    </row>
    <row r="53" spans="1:14" x14ac:dyDescent="0.2">
      <c r="A53" t="s">
        <v>144</v>
      </c>
      <c r="B53" t="str">
        <f>LEFT(A53, 2)</f>
        <v>HO</v>
      </c>
      <c r="C53" t="str">
        <f>VLOOKUP(B53, B$55:C$60, 2)</f>
        <v>Honda</v>
      </c>
      <c r="D53" t="str">
        <f>MID(A53, 5, 3)</f>
        <v>ODY</v>
      </c>
      <c r="E53" t="str">
        <f>VLOOKUP(D53, E$55:F$65, 2)</f>
        <v>Odyssey</v>
      </c>
      <c r="F53" t="str">
        <f>MID(A53, 3, 2)</f>
        <v>14</v>
      </c>
      <c r="G53">
        <f>IF(23-F53 &lt; 0, 100 - F53 + 23, 23 - F53)</f>
        <v>9</v>
      </c>
      <c r="H53">
        <v>3708.1</v>
      </c>
      <c r="I53">
        <f>H53 / G53</f>
        <v>412.01111111111112</v>
      </c>
      <c r="J53" t="s">
        <v>87</v>
      </c>
      <c r="K53" t="s">
        <v>91</v>
      </c>
      <c r="L53">
        <v>100000</v>
      </c>
      <c r="M53" t="str">
        <f>IF(H53 &lt; L53, "Y", "N")</f>
        <v>Y</v>
      </c>
      <c r="N53" t="str">
        <f>CONCATENATE(B53,F53,D53,UPPER(LEFT(J53,3)),RIGHT(A53,3))</f>
        <v>HO14ODYBLA041</v>
      </c>
    </row>
    <row r="55" spans="1:14" x14ac:dyDescent="0.2">
      <c r="B55" t="s">
        <v>156</v>
      </c>
      <c r="C55" t="s">
        <v>157</v>
      </c>
      <c r="E55" t="s">
        <v>168</v>
      </c>
      <c r="F55" t="s">
        <v>179</v>
      </c>
    </row>
    <row r="56" spans="1:14" x14ac:dyDescent="0.2">
      <c r="B56" t="s">
        <v>162</v>
      </c>
      <c r="C56" t="s">
        <v>167</v>
      </c>
      <c r="E56" t="s">
        <v>173</v>
      </c>
      <c r="F56" t="s">
        <v>184</v>
      </c>
    </row>
    <row r="57" spans="1:14" x14ac:dyDescent="0.2">
      <c r="B57" t="s">
        <v>161</v>
      </c>
      <c r="C57" t="s">
        <v>166</v>
      </c>
      <c r="E57" t="s">
        <v>174</v>
      </c>
      <c r="F57" t="s">
        <v>185</v>
      </c>
    </row>
    <row r="58" spans="1:14" x14ac:dyDescent="0.2">
      <c r="B58" t="s">
        <v>160</v>
      </c>
      <c r="C58" t="s">
        <v>165</v>
      </c>
      <c r="E58" t="s">
        <v>171</v>
      </c>
      <c r="F58" t="s">
        <v>182</v>
      </c>
    </row>
    <row r="59" spans="1:14" x14ac:dyDescent="0.2">
      <c r="B59" t="s">
        <v>158</v>
      </c>
      <c r="C59" t="s">
        <v>163</v>
      </c>
      <c r="E59" t="s">
        <v>172</v>
      </c>
      <c r="F59" t="s">
        <v>183</v>
      </c>
    </row>
    <row r="60" spans="1:14" x14ac:dyDescent="0.2">
      <c r="B60" t="s">
        <v>159</v>
      </c>
      <c r="C60" t="s">
        <v>164</v>
      </c>
      <c r="E60" t="s">
        <v>169</v>
      </c>
      <c r="F60" t="s">
        <v>180</v>
      </c>
    </row>
    <row r="61" spans="1:14" x14ac:dyDescent="0.2">
      <c r="E61" t="s">
        <v>170</v>
      </c>
      <c r="F61" t="s">
        <v>181</v>
      </c>
    </row>
    <row r="62" spans="1:14" x14ac:dyDescent="0.2">
      <c r="E62" t="s">
        <v>175</v>
      </c>
      <c r="F62" t="s">
        <v>186</v>
      </c>
    </row>
    <row r="63" spans="1:14" x14ac:dyDescent="0.2">
      <c r="E63" t="s">
        <v>176</v>
      </c>
      <c r="F63" t="s">
        <v>187</v>
      </c>
    </row>
    <row r="64" spans="1:14" x14ac:dyDescent="0.2">
      <c r="E64" t="s">
        <v>177</v>
      </c>
      <c r="F64" t="s">
        <v>188</v>
      </c>
    </row>
    <row r="65" spans="5:6" x14ac:dyDescent="0.2">
      <c r="E65" t="s">
        <v>178</v>
      </c>
      <c r="F65" t="s">
        <v>189</v>
      </c>
    </row>
  </sheetData>
  <sortState xmlns:xlrd2="http://schemas.microsoft.com/office/spreadsheetml/2017/richdata2" ref="A1:N53">
    <sortCondition descending="1" ref="I1:I53"/>
  </sortState>
  <conditionalFormatting sqref="M2:M53">
    <cfRule type="cellIs" dxfId="0" priority="2" operator="equal">
      <formula>"Y"</formula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NeonlearnTuts</vt:lpstr>
      <vt:lpstr>Loan</vt:lpstr>
      <vt:lpstr>Stores</vt:lpstr>
      <vt:lpstr>Payroll</vt:lpstr>
      <vt:lpstr>Gradebook</vt:lpstr>
      <vt:lpstr>Job Decision</vt:lpstr>
      <vt:lpstr>Cars</vt:lpstr>
      <vt:lpstr>Cars!cars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2023-02-08T08:09:14Z</dcterms:created>
  <dcterms:modified xsi:type="dcterms:W3CDTF">2023-02-08T13:13:48Z</dcterms:modified>
</cp:coreProperties>
</file>