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Current&amp;Planned" sheetId="2" state="visible" r:id="rId3"/>
    <sheet name="Summary&amp;Charts" sheetId="3" state="visible" r:id="rId4"/>
    <sheet name="TransferSheet" sheetId="4" state="visible" r:id="rId5"/>
    <sheet name="Vax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<sst xmlns="http://schemas.openxmlformats.org/spreadsheetml/2006/main" count="4053" uniqueCount="490">
  <si>
    <t xml:space="preserve">Estimation of required capacity for all vaccines and diluents for all levels and at 5 different storage conditions </t>
  </si>
  <si>
    <r>
      <rPr>
        <sz val="11"/>
        <color rgb="FFFFFFFF"/>
        <rFont val="Calibri"/>
        <family val="2"/>
        <charset val="1"/>
      </rPr>
      <t xml:space="preserve">Estimated required capacity based on </t>
    </r>
    <r>
      <rPr>
        <b val="true"/>
        <sz val="11"/>
        <color rgb="FFFFFFFF"/>
        <rFont val="Calibri"/>
        <family val="2"/>
        <charset val="1"/>
      </rPr>
      <t xml:space="preserve">1 fully immunized individual</t>
    </r>
    <r>
      <rPr>
        <sz val="11"/>
        <color rgb="FFFFFFFF"/>
        <rFont val="Calibri"/>
        <family val="2"/>
        <charset val="1"/>
      </rPr>
      <t xml:space="preserve"> from the general populations</t>
    </r>
  </si>
  <si>
    <r>
      <rPr>
        <sz val="11"/>
        <color rgb="FFFFFFFF"/>
        <rFont val="Calibri"/>
        <family val="2"/>
        <charset val="1"/>
      </rPr>
      <t xml:space="preserve">Estimated required capacity based on </t>
    </r>
    <r>
      <rPr>
        <b val="true"/>
        <sz val="11"/>
        <color rgb="FFFFFFFF"/>
        <rFont val="Calibri"/>
        <family val="2"/>
        <charset val="1"/>
      </rPr>
      <t xml:space="preserve">1 fully immunized under-1 children</t>
    </r>
  </si>
  <si>
    <t xml:space="preserve">Country:</t>
  </si>
  <si>
    <t xml:space="preserve">Azerbaijan</t>
  </si>
  <si>
    <t xml:space="preserve">Level</t>
  </si>
  <si>
    <t xml:space="preserve">Level name</t>
  </si>
  <si>
    <t xml:space="preserve">Codes</t>
  </si>
  <si>
    <t xml:space="preserve">Number of SC levels:</t>
  </si>
  <si>
    <t xml:space="preserve">Central level</t>
  </si>
  <si>
    <t xml:space="preserve">Scenario 1</t>
  </si>
  <si>
    <t xml:space="preserve">Current</t>
  </si>
  <si>
    <t xml:space="preserve">Regional level</t>
  </si>
  <si>
    <t xml:space="preserve">Scenario 2</t>
  </si>
  <si>
    <t xml:space="preserve">District level</t>
  </si>
  <si>
    <t xml:space="preserve">Service delivery level</t>
  </si>
  <si>
    <t xml:space="preserve">Basis of estimation</t>
  </si>
  <si>
    <t xml:space="preserve">General populations</t>
  </si>
  <si>
    <t xml:space="preserve">Percentage of under-1 populations</t>
  </si>
  <si>
    <t xml:space="preserve">Store packaging policy</t>
  </si>
  <si>
    <t xml:space="preserve">VaccineSecondaryVolume</t>
  </si>
  <si>
    <t xml:space="preserve">Cells with yellow background are mandatory cells and they must have data</t>
  </si>
  <si>
    <t xml:space="preserve">Cells with grey background are protected</t>
  </si>
  <si>
    <t xml:space="preserve">Step 1: Complete the required data in yellow boxes in this sheet (General)</t>
  </si>
  <si>
    <t xml:space="preserve">Step 2: Go to &lt;Cuurent&amp;Planned&gt; sheet and complete all columns with yellow and white background as required </t>
  </si>
  <si>
    <t xml:space="preserve">Step 3: Go to &lt;Summary&amp;Charts&gt; sheet and copy E8 to N15</t>
  </si>
  <si>
    <t xml:space="preserve">Step 4: Paste special the values only to &lt;TransferSheet&gt; E8 to N15</t>
  </si>
  <si>
    <t xml:space="preserve">Always in secondary packaging</t>
  </si>
  <si>
    <t xml:space="preserve">Always in secondary volume</t>
  </si>
  <si>
    <t xml:space="preserve">Vaccines store packaging policy at level 1</t>
  </si>
  <si>
    <t xml:space="preserve">+25 C</t>
  </si>
  <si>
    <t xml:space="preserve">2-8°C</t>
  </si>
  <si>
    <t xml:space="preserve">-20°C</t>
  </si>
  <si>
    <t xml:space="preserve">-70°C</t>
  </si>
  <si>
    <t xml:space="preserve">Dry store</t>
  </si>
  <si>
    <t xml:space="preserve">Number of levels</t>
  </si>
  <si>
    <t xml:space="preserve">Safety added (%) if required</t>
  </si>
  <si>
    <t xml:space="preserve">Percentage added for non-EPI items kept with EPI vaccines (if required)</t>
  </si>
  <si>
    <t xml:space="preserve">Capacity required for routine vaccination at each level (cm3)</t>
  </si>
  <si>
    <t xml:space="preserve">Current scenario</t>
  </si>
  <si>
    <t xml:space="preserve">Vaccines and diluents</t>
  </si>
  <si>
    <t xml:space="preserve">Dose per vial</t>
  </si>
  <si>
    <t xml:space="preserve">Storage condition (Standard)</t>
  </si>
  <si>
    <t xml:space="preserve">Vaccine packed volume (cm3/dose)</t>
  </si>
  <si>
    <t xml:space="preserve">Wastage rates (%) Program</t>
  </si>
  <si>
    <t xml:space="preserve">Number of doses per target</t>
  </si>
  <si>
    <t xml:space="preserve">Vaccination coverage (%)</t>
  </si>
  <si>
    <t xml:space="preserve">Percentage of general population targeted (%)</t>
  </si>
  <si>
    <t xml:space="preserve">Vaccine Coverage (%)</t>
  </si>
  <si>
    <t xml:space="preserve">Name</t>
  </si>
  <si>
    <t xml:space="preserve">Diluent</t>
  </si>
  <si>
    <t xml:space="preserve">Tertiary packed (standard)</t>
  </si>
  <si>
    <t xml:space="preserve">Secondary packed (standard)</t>
  </si>
  <si>
    <t xml:space="preserve">Secondary packed (Program)</t>
  </si>
  <si>
    <t xml:space="preserve">Storage condition (Program)</t>
  </si>
  <si>
    <t xml:space="preserve">Storage condition (Actual)</t>
  </si>
  <si>
    <t xml:space="preserve">Maximum supply interval (in months)</t>
  </si>
  <si>
    <t xml:space="preserve">Safety stock (in months)</t>
  </si>
  <si>
    <t xml:space="preserve">Capacity required (cm3)</t>
  </si>
  <si>
    <t xml:space="preserve">BCG</t>
  </si>
  <si>
    <t xml:space="preserve">vaccine</t>
  </si>
  <si>
    <t xml:space="preserve">diluent</t>
  </si>
  <si>
    <t xml:space="preserve">HepB</t>
  </si>
  <si>
    <t xml:space="preserve">bOPV</t>
  </si>
  <si>
    <t xml:space="preserve">DTwP-HepB-Hib</t>
  </si>
  <si>
    <t xml:space="preserve">PCV-13</t>
  </si>
  <si>
    <t xml:space="preserve">IPV</t>
  </si>
  <si>
    <t xml:space="preserve">DT</t>
  </si>
  <si>
    <t xml:space="preserve">MMR</t>
  </si>
  <si>
    <t xml:space="preserve">C19-Pfizer Comirnaty</t>
  </si>
  <si>
    <t xml:space="preserve">C19-Sinovac Coronovac</t>
  </si>
  <si>
    <t xml:space="preserve">DTwP</t>
  </si>
  <si>
    <t xml:space="preserve">Rabies</t>
  </si>
  <si>
    <t xml:space="preserve">Packaging symbols</t>
  </si>
  <si>
    <t xml:space="preserve">Storage conditions (in cubic cm)</t>
  </si>
  <si>
    <t xml:space="preserve">Tertiary</t>
  </si>
  <si>
    <t xml:space="preserve">https://unitedpkg.com/blog/primary-secondary-tertiary-packaging/</t>
  </si>
  <si>
    <t xml:space="preserve">Levels</t>
  </si>
  <si>
    <t xml:space="preserve">Paste the values of what you copied from &lt;Summary&amp;Charts&gt; sheet in E8 to N15 of this sheet (pink area).</t>
  </si>
  <si>
    <t xml:space="preserve">PQSVaccineID</t>
  </si>
  <si>
    <t xml:space="preserve">VaccineType</t>
  </si>
  <si>
    <t xml:space="preserve">Manufacturer</t>
  </si>
  <si>
    <t xml:space="preserve">CommercialName</t>
  </si>
  <si>
    <t xml:space="preserve">PharmaceuticalForm</t>
  </si>
  <si>
    <t xml:space="preserve">Presentation</t>
  </si>
  <si>
    <t xml:space="preserve">DosesCount</t>
  </si>
  <si>
    <t xml:space="preserve">ShelfLife</t>
  </si>
  <si>
    <t xml:space="preserve">VaccinePreservative</t>
  </si>
  <si>
    <t xml:space="preserve">AdministrationRoute</t>
  </si>
  <si>
    <t xml:space="preserve">VaccineStorageTemperature</t>
  </si>
  <si>
    <t xml:space="preserve">PrequalificationStatus</t>
  </si>
  <si>
    <t xml:space="preserve">VaccineVialMonitor</t>
  </si>
  <si>
    <t xml:space="preserve">MultidoseVialPolicy</t>
  </si>
  <si>
    <t xml:space="preserve">VaccineTertiaryVolume</t>
  </si>
  <si>
    <t xml:space="preserve">DiluentBundled</t>
  </si>
  <si>
    <t xml:space="preserve">DiluentSecondaryVolume</t>
  </si>
  <si>
    <t xml:space="preserve">DiluentTertiaryVolume</t>
  </si>
  <si>
    <t xml:space="preserve">FreezeSensitive</t>
  </si>
  <si>
    <t xml:space="preserve">DiluentStorageTemperature</t>
  </si>
  <si>
    <t xml:space="preserve">AlAdjuvant</t>
  </si>
  <si>
    <t xml:space="preserve">VaccineTypeName</t>
  </si>
  <si>
    <t xml:space="preserve">Nbre doses dans calendrier</t>
  </si>
  <si>
    <t xml:space="preserve">Prix du flacon ($/flacon)</t>
  </si>
  <si>
    <t xml:space="preserve">UNICEF PS</t>
  </si>
  <si>
    <t xml:space="preserve">PAHO RF</t>
  </si>
  <si>
    <t xml:space="preserve">National prices</t>
  </si>
  <si>
    <t xml:space="preserve">US CDC</t>
  </si>
  <si>
    <t xml:space="preserve">US Private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</si>
  <si>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</si>
  <si>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</si>
  <si>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</si>
  <si>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</si>
  <si>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</si>
  <si>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</si>
  <si>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</si>
  <si>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</si>
  <si>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</si>
  <si>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</si>
  <si>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</si>
  <si>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</si>
  <si>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</si>
  <si>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</si>
  <si>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</si>
  <si>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</si>
  <si>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</si>
  <si>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</si>
  <si>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</si>
  <si>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</si>
  <si>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</si>
  <si>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</si>
  <si>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</si>
  <si>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</si>
  <si>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</si>
  <si>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</si>
  <si>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AA</t>
  </si>
  <si>
    <t xml:space="preserve">AB</t>
  </si>
  <si>
    <t xml:space="preserve">AC</t>
  </si>
  <si>
    <t xml:space="preserve">AD</t>
  </si>
  <si>
    <t xml:space="preserve">EPI Vaccines</t>
  </si>
  <si>
    <t xml:space="preserve">Dose/ vial</t>
  </si>
  <si>
    <t xml:space="preserve">National Center of Infectious and Parasitic Diseases</t>
  </si>
  <si>
    <t xml:space="preserve">BCG Vaccine</t>
  </si>
  <si>
    <t xml:space="preserve">Lyophilised active component  to be reconstituted with excipient diluent before use</t>
  </si>
  <si>
    <t xml:space="preserve">Ampoule</t>
  </si>
  <si>
    <t xml:space="preserve">none</t>
  </si>
  <si>
    <t xml:space="preserve">Intradermal</t>
  </si>
  <si>
    <t xml:space="preserve">30</t>
  </si>
  <si>
    <t xml:space="preserve">No</t>
  </si>
  <si>
    <t xml:space="preserve">NA</t>
  </si>
  <si>
    <t xml:space="preserve">AJ Vaccines A/S</t>
  </si>
  <si>
    <t xml:space="preserve">BCG Vaccine SSI</t>
  </si>
  <si>
    <t xml:space="preserve">Two vial set (active + excipient)</t>
  </si>
  <si>
    <t xml:space="preserve">14</t>
  </si>
  <si>
    <t xml:space="preserve">Yes</t>
  </si>
  <si>
    <t xml:space="preserve">Japan BCG Laboratory</t>
  </si>
  <si>
    <t xml:space="preserve">BCG Freezed Dried Glutamate vaccine</t>
  </si>
  <si>
    <t xml:space="preserve">BCG Freeze Dried Glutamate vaccine</t>
  </si>
  <si>
    <t xml:space="preserve">Serum Institute of India Pvt. Ltd.</t>
  </si>
  <si>
    <t xml:space="preserve">Vial</t>
  </si>
  <si>
    <t xml:space="preserve">GreenSignal Bio Pharma Limited</t>
  </si>
  <si>
    <t xml:space="preserve">BCG vaccine (Freeze Dried) - Intradermal</t>
  </si>
  <si>
    <t xml:space="preserve">Vial + Ampoule</t>
  </si>
  <si>
    <t xml:space="preserve">Polio Vaccine - Oral (OPV) Bivalent Types 1 and 3</t>
  </si>
  <si>
    <t xml:space="preserve">GlaxoSmithKline Biologicals SA</t>
  </si>
  <si>
    <t xml:space="preserve">Polio Sabin One and Three</t>
  </si>
  <si>
    <t xml:space="preserve">Liquid: ready to use</t>
  </si>
  <si>
    <t xml:space="preserve">Oral</t>
  </si>
  <si>
    <t xml:space="preserve">2</t>
  </si>
  <si>
    <t xml:space="preserve">0</t>
  </si>
  <si>
    <t xml:space="preserve">Poliomyelitis Vaccine (Oral), Bivalent types 1 and 3</t>
  </si>
  <si>
    <t xml:space="preserve">PT Bio Farma (Persero)</t>
  </si>
  <si>
    <t xml:space="preserve">Bivalent Oral Poliomyelitis Vaccine Type 1&amp;3 (bOPV 1&amp;3)</t>
  </si>
  <si>
    <t xml:space="preserve">Bharat Biotech International Limited</t>
  </si>
  <si>
    <t xml:space="preserve">BIOPOLIO B1/3</t>
  </si>
  <si>
    <t xml:space="preserve">Haffkine Bio Pharmaceutical Corporation Ltd</t>
  </si>
  <si>
    <t xml:space="preserve">Bivalent type 1&amp;3 Oral Poliomyelitis vaccine, IP (bOPV1&amp;3)</t>
  </si>
  <si>
    <t xml:space="preserve">Sanofi Pasteur SA</t>
  </si>
  <si>
    <t xml:space="preserve">Dengue Tetravalent (live, attenuated)</t>
  </si>
  <si>
    <t xml:space="preserve">Dengvaxia</t>
  </si>
  <si>
    <t xml:space="preserve">Subcutaneous</t>
  </si>
  <si>
    <t xml:space="preserve">Dengue</t>
  </si>
  <si>
    <t xml:space="preserve">Diphtheria-Tetanus</t>
  </si>
  <si>
    <t xml:space="preserve">Diphtheria and Tetanus Vaccine Adsorbed (Paediatric)</t>
  </si>
  <si>
    <t xml:space="preserve">thiomersal</t>
  </si>
  <si>
    <t xml:space="preserve">Intramuscular</t>
  </si>
  <si>
    <t xml:space="preserve">Adsorbed DT Vaccine</t>
  </si>
  <si>
    <t xml:space="preserve">Diftet</t>
  </si>
  <si>
    <t xml:space="preserve">Diphtheria and Tetanus Vaccine Adsorbed (Pediatric)</t>
  </si>
  <si>
    <t xml:space="preserve">Current: No Routine Production</t>
  </si>
  <si>
    <t xml:space="preserve">Diphtheria-Tetanus-Pertussis (acellular)</t>
  </si>
  <si>
    <t xml:space="preserve">Boostrix</t>
  </si>
  <si>
    <t xml:space="preserve">DTaP</t>
  </si>
  <si>
    <t xml:space="preserve">Sanofi Pasteur Limited</t>
  </si>
  <si>
    <t xml:space="preserve">Adacel</t>
  </si>
  <si>
    <t xml:space="preserve">Diphtheria-Tetanus-Pertussis (acellular)-Hepatitis B-Haemophilus influenzae type b-Polio (Inactivated)</t>
  </si>
  <si>
    <t xml:space="preserve">Hexaxim</t>
  </si>
  <si>
    <t xml:space="preserve">7</t>
  </si>
  <si>
    <t xml:space="preserve">DTaP-HepB-Hib-IPV</t>
  </si>
  <si>
    <t xml:space="preserve">Diphtheria-Tetanus-Pertussis (whole cell)</t>
  </si>
  <si>
    <t xml:space="preserve">DT COQ</t>
  </si>
  <si>
    <t xml:space="preserve">Diphtheria-Tetanus-Pertussis Vaccine Adsorbed</t>
  </si>
  <si>
    <t xml:space="preserve">Biological E. Limited</t>
  </si>
  <si>
    <t xml:space="preserve">None used on labelling for supply through UN agencies.     Also marketed with labelled commercial name  TRIPVAC</t>
  </si>
  <si>
    <t xml:space="preserve">DTP Vaccine</t>
  </si>
  <si>
    <t xml:space="preserve">Diphtheria-Tetanus-Pertussis (whole cell)-Haemophilus influenzae type b</t>
  </si>
  <si>
    <t xml:space="preserve">TETRAct-HIB</t>
  </si>
  <si>
    <t xml:space="preserve">Lyophilised active component to be reconstituted with liquid active component before use</t>
  </si>
  <si>
    <t xml:space="preserve">DTwP+Hib</t>
  </si>
  <si>
    <t xml:space="preserve">Diphtheria, Tetanus, Pertussis and Haemophilus influenzae type b Conjugate Vaccine</t>
  </si>
  <si>
    <t xml:space="preserve">Two vial set (active + active)</t>
  </si>
  <si>
    <t xml:space="preserve">Diphtheria-Tetanus-Pertussis (whole cell)-Hepatitis B</t>
  </si>
  <si>
    <t xml:space="preserve">Diphtheria ,Tetanus, Pertussis and Hepatitis B Vaccine Adsorbed</t>
  </si>
  <si>
    <t xml:space="preserve">DTwP-HepB</t>
  </si>
  <si>
    <t xml:space="preserve">DTP - Hep B 5</t>
  </si>
  <si>
    <t xml:space="preserve">Intramuscular or Subcutaneous</t>
  </si>
  <si>
    <t xml:space="preserve">DTP - Hep B 10</t>
  </si>
  <si>
    <t xml:space="preserve">Diphtheria-Tetanus-Pertussis (whole cell)-Hepatitis B-Haemophilus influenzae type b</t>
  </si>
  <si>
    <t xml:space="preserve">Tritanrix HB+Hib</t>
  </si>
  <si>
    <t xml:space="preserve">DTwP-HepB+Hib</t>
  </si>
  <si>
    <t xml:space="preserve">Diphtheria, Tetanus, Pertussis, Hepatitis B and Haemophilus influenzae type b Conjugate Vaccine</t>
  </si>
  <si>
    <t xml:space="preserve">None used on labelling for supply through UN agencies.     Also marketed with labelled commercial name  ComBE Five (Reconstituted).</t>
  </si>
  <si>
    <t xml:space="preserve">LG Chem Ltd</t>
  </si>
  <si>
    <t xml:space="preserve">Euforvac-Hib Inj</t>
  </si>
  <si>
    <t xml:space="preserve">Euforvac-Hib Inj.</t>
  </si>
  <si>
    <t xml:space="preserve">Janssen Vaccines Corp.</t>
  </si>
  <si>
    <t xml:space="preserve">Quinvaxem</t>
  </si>
  <si>
    <t xml:space="preserve">thiomersal (trace)</t>
  </si>
  <si>
    <t xml:space="preserve">Shantha Biotechnics Private Limited (A Sanofi Company)</t>
  </si>
  <si>
    <t xml:space="preserve">Shan-5</t>
  </si>
  <si>
    <t xml:space="preserve">Diphtheria, Tetanus, Pertussis, Hepatitis B and Haemophilus influenzae type b Conjugate Vaccine Adsorbed</t>
  </si>
  <si>
    <t xml:space="preserve">Panacea Biotec Ltd.</t>
  </si>
  <si>
    <t xml:space="preserve">Easyfive-TT</t>
  </si>
  <si>
    <t xml:space="preserve">None used on labelling for supply through UN agencies.     Also marketed with labelled commercial name  ComBE Five (Liquid).</t>
  </si>
  <si>
    <t xml:space="preserve">Eupenta</t>
  </si>
  <si>
    <t xml:space="preserve">Pentabio</t>
  </si>
  <si>
    <t xml:space="preserve">Ebola Zaire (rVSV∆G-ZEBOV-GP, live attenuated)</t>
  </si>
  <si>
    <t xml:space="preserve">Merck Vaccines</t>
  </si>
  <si>
    <t xml:space="preserve">ERVEBO</t>
  </si>
  <si>
    <t xml:space="preserve">Ebola-Vax (rVSV∆G-ZEBOV-GP, live attenuated)</t>
  </si>
  <si>
    <t xml:space="preserve">Ebola vaccine (MVA-BN-Filo [recombinant])</t>
  </si>
  <si>
    <t xml:space="preserve">Janssen Vaccines, Branch of Cilag GmbH International </t>
  </si>
  <si>
    <t xml:space="preserve">Mvabea</t>
  </si>
  <si>
    <t xml:space="preserve">Ebola-Vax (MVA-BN-Filo [recombinant])</t>
  </si>
  <si>
    <t xml:space="preserve">Ebola vaccine (Ad26.ZEBOV-GP [recombinant])</t>
  </si>
  <si>
    <t xml:space="preserve">Zabdeno</t>
  </si>
  <si>
    <t xml:space="preserve">Ebola-Vax (Ad26.ZEBOV-GP [recombinant])</t>
  </si>
  <si>
    <t xml:space="preserve">Influenza, pandemic H1N1</t>
  </si>
  <si>
    <t xml:space="preserve">Green Cross Corporation</t>
  </si>
  <si>
    <t xml:space="preserve">Green Flu-S</t>
  </si>
  <si>
    <t xml:space="preserve">H1N1</t>
  </si>
  <si>
    <t xml:space="preserve">MedImmune</t>
  </si>
  <si>
    <t xml:space="preserve">Influenza A (H1N1) 2009 monovalent vaccine</t>
  </si>
  <si>
    <t xml:space="preserve">Sprayer</t>
  </si>
  <si>
    <t xml:space="preserve">Intranasal</t>
  </si>
  <si>
    <t xml:space="preserve">Sanofi Pasteur-USA</t>
  </si>
  <si>
    <t xml:space="preserve">NASOVAC Influenza Vaccine, Live Attenuated (Human) Freeze-Dried</t>
  </si>
  <si>
    <t xml:space="preserve">Seqirus Limited</t>
  </si>
  <si>
    <t xml:space="preserve">Panvax</t>
  </si>
  <si>
    <t xml:space="preserve">Intramuscular or deep subcutaneous</t>
  </si>
  <si>
    <t xml:space="preserve">Seqirus Vaccines Limited</t>
  </si>
  <si>
    <t xml:space="preserve">Focetria</t>
  </si>
  <si>
    <t xml:space="preserve">Fluvirin-H1N1</t>
  </si>
  <si>
    <t xml:space="preserve">Panenza</t>
  </si>
  <si>
    <t xml:space="preserve">Seqirus GmbH</t>
  </si>
  <si>
    <t xml:space="preserve">Celtura</t>
  </si>
  <si>
    <t xml:space="preserve">Hepatitis A (inactivated)</t>
  </si>
  <si>
    <t xml:space="preserve">Havrix 1440 Adult</t>
  </si>
  <si>
    <t xml:space="preserve">HepA</t>
  </si>
  <si>
    <t xml:space="preserve">Havrix 720 Junior</t>
  </si>
  <si>
    <t xml:space="preserve">Hepatitis B</t>
  </si>
  <si>
    <t xml:space="preserve">Hepatitis B  Vaccine Recombinant</t>
  </si>
  <si>
    <t xml:space="preserve">Uniject</t>
  </si>
  <si>
    <t xml:space="preserve">Centro de Ingenieria Genetica y Biotecnologia</t>
  </si>
  <si>
    <t xml:space="preserve">Heberbiovac HB</t>
  </si>
  <si>
    <t xml:space="preserve">Engerix</t>
  </si>
  <si>
    <t xml:space="preserve">Euvax B</t>
  </si>
  <si>
    <t xml:space="preserve">Hepatitis B Vaccine (rDNA) (Adult)</t>
  </si>
  <si>
    <t xml:space="preserve">Ampoule or Vial</t>
  </si>
  <si>
    <t xml:space="preserve">Hepatitis B Vaccine (rDNA) (Paedriatic)</t>
  </si>
  <si>
    <t xml:space="preserve">Shanvac-B</t>
  </si>
  <si>
    <t xml:space="preserve">Hepavax-Gene</t>
  </si>
  <si>
    <t xml:space="preserve">Hepatitis B Vaccine (rDNA) (Paediatric)</t>
  </si>
  <si>
    <t xml:space="preserve">Haemophilus influenzae type b</t>
  </si>
  <si>
    <t xml:space="preserve">Novartis Vaccines and Diagnostics S.r.l.</t>
  </si>
  <si>
    <t xml:space="preserve">Vaxem HIB</t>
  </si>
  <si>
    <t xml:space="preserve">Hib_liq</t>
  </si>
  <si>
    <t xml:space="preserve">Pedvax HIB</t>
  </si>
  <si>
    <t xml:space="preserve">Quimi-Hib</t>
  </si>
  <si>
    <t xml:space="preserve">Act-HIB</t>
  </si>
  <si>
    <t xml:space="preserve">Hib_lyo</t>
  </si>
  <si>
    <t xml:space="preserve">Hemophilus influenzae type b Conjugated Vaccine</t>
  </si>
  <si>
    <t xml:space="preserve">HPV</t>
  </si>
  <si>
    <t xml:space="preserve">Gardasil</t>
  </si>
  <si>
    <t xml:space="preserve">Cervarix</t>
  </si>
  <si>
    <t xml:space="preserve">Xiamen Innovax Biotech Co. Ltd.</t>
  </si>
  <si>
    <t xml:space="preserve">Cecolin®</t>
  </si>
  <si>
    <t xml:space="preserve">Influenza, seasonal</t>
  </si>
  <si>
    <t xml:space="preserve">Fluzone</t>
  </si>
  <si>
    <t xml:space="preserve">Influenza</t>
  </si>
  <si>
    <t xml:space="preserve">GC FLU  inj</t>
  </si>
  <si>
    <t xml:space="preserve">Nasovac-S Influenza Vaccine, Live, Attenuated (Human)</t>
  </si>
  <si>
    <t xml:space="preserve">Hualan Biological Bacterin Co., Ltd</t>
  </si>
  <si>
    <t xml:space="preserve">Influenza Vaccine (Split virion, inactivated)</t>
  </si>
  <si>
    <t xml:space="preserve">FluLaval</t>
  </si>
  <si>
    <t xml:space="preserve">Fluvirin</t>
  </si>
  <si>
    <t xml:space="preserve">Vaxigrip</t>
  </si>
  <si>
    <t xml:space="preserve">GC FLU Multi inj.</t>
  </si>
  <si>
    <t xml:space="preserve">AGRIFLU</t>
  </si>
  <si>
    <t xml:space="preserve">Influenza, seasonal Quadrivalent</t>
  </si>
  <si>
    <t xml:space="preserve">Fluzone Quadrivalent</t>
  </si>
  <si>
    <t xml:space="preserve">Influenza (Quadrivalent)</t>
  </si>
  <si>
    <t xml:space="preserve">GCFLU Quadrivalent inj.</t>
  </si>
  <si>
    <t xml:space="preserve">GCFLU Quadrivalent Multi inj.</t>
  </si>
  <si>
    <t xml:space="preserve">Polio Vaccine - Inactivated (IPV)</t>
  </si>
  <si>
    <t xml:space="preserve">Poliorix</t>
  </si>
  <si>
    <t xml:space="preserve">2-phenoxyethanol</t>
  </si>
  <si>
    <t xml:space="preserve">Bilthoven Biologicals</t>
  </si>
  <si>
    <t xml:space="preserve">Poliomyelitis vaccine</t>
  </si>
  <si>
    <t xml:space="preserve">IPV Vaccine SSI</t>
  </si>
  <si>
    <t xml:space="preserve">Poliomyelitis Vaccine (Inactivated)</t>
  </si>
  <si>
    <t xml:space="preserve">Poliomyelitis vaccine multidose, suspension for injection 2.5 mL</t>
  </si>
  <si>
    <t xml:space="preserve">Picovax</t>
  </si>
  <si>
    <t xml:space="preserve">IMOVAX POLIO</t>
  </si>
  <si>
    <t xml:space="preserve">Japanese Encephalitis Vaccine (Inactivated)</t>
  </si>
  <si>
    <t xml:space="preserve">JEEV</t>
  </si>
  <si>
    <t xml:space="preserve">JE_liq</t>
  </si>
  <si>
    <t xml:space="preserve">JEEV Pediatric</t>
  </si>
  <si>
    <t xml:space="preserve">Japanese Encephalitis Vaccine (live, attenuated)</t>
  </si>
  <si>
    <t xml:space="preserve">Chengdu Institute of Biological Products Co.,Ltd</t>
  </si>
  <si>
    <t xml:space="preserve">Japanese Encephalitis Vaccine Live (SA14-14-2)</t>
  </si>
  <si>
    <t xml:space="preserve">JE_lyo</t>
  </si>
  <si>
    <t xml:space="preserve">GPO-MBP Co., Ltd.</t>
  </si>
  <si>
    <t xml:space="preserve">IMOJEV MD</t>
  </si>
  <si>
    <t xml:space="preserve">Measles</t>
  </si>
  <si>
    <t xml:space="preserve">Measles Vaccine, Live, Attenuated</t>
  </si>
  <si>
    <t xml:space="preserve">Measles vaccine</t>
  </si>
  <si>
    <t xml:space="preserve">ROUVAX</t>
  </si>
  <si>
    <t xml:space="preserve">Meningococcal A Conjugate</t>
  </si>
  <si>
    <t xml:space="preserve">MenAfriVac A Conjugate Vaccine</t>
  </si>
  <si>
    <t xml:space="preserve">Men-A</t>
  </si>
  <si>
    <t xml:space="preserve">Meningococcal A Conjugate (paediatric)</t>
  </si>
  <si>
    <t xml:space="preserve">MenAfriVac 5 micrograms</t>
  </si>
  <si>
    <t xml:space="preserve">Men-A (paediatric)</t>
  </si>
  <si>
    <t xml:space="preserve">Meningococcal A+C</t>
  </si>
  <si>
    <t xml:space="preserve">POLYSACCHARIDE MENINGOCOCCAL A+C VACCINE</t>
  </si>
  <si>
    <t xml:space="preserve">Men-A+C</t>
  </si>
  <si>
    <t xml:space="preserve">Meningococcal ACYW-135 (conjugate vaccine)</t>
  </si>
  <si>
    <t xml:space="preserve">Menveo</t>
  </si>
  <si>
    <t xml:space="preserve">Men-ACYW-135</t>
  </si>
  <si>
    <t xml:space="preserve">Menactra</t>
  </si>
  <si>
    <t xml:space="preserve">Pfizer</t>
  </si>
  <si>
    <t xml:space="preserve">Nimenrix</t>
  </si>
  <si>
    <t xml:space="preserve">Meningococcal ACYW-135 (polysaccharide)</t>
  </si>
  <si>
    <t xml:space="preserve">Menomune</t>
  </si>
  <si>
    <t xml:space="preserve">Men-ACYW-135 (polysaccharide)</t>
  </si>
  <si>
    <t xml:space="preserve">Measles, Mumps and Rubella</t>
  </si>
  <si>
    <t xml:space="preserve">Priorix</t>
  </si>
  <si>
    <t xml:space="preserve">TRIMOVAX MÉRIEUX</t>
  </si>
  <si>
    <t xml:space="preserve">Measles, Mumps and Rubella Vaccine, Live, Attenuated</t>
  </si>
  <si>
    <t xml:space="preserve">rHA M-M-R II</t>
  </si>
  <si>
    <t xml:space="preserve">Polio Vaccine - Oral (OPV) Monovalent Type 1</t>
  </si>
  <si>
    <t xml:space="preserve">Polio Sabin Mono T1</t>
  </si>
  <si>
    <t xml:space="preserve">mOPV1</t>
  </si>
  <si>
    <t xml:space="preserve">ORAL MONOVALENT TYPE 1 POLIOMYELITIS VACCINE</t>
  </si>
  <si>
    <t xml:space="preserve">Monovalent type 1 Oral Poliomyelitis vaccine, IP (mOPV1)</t>
  </si>
  <si>
    <t xml:space="preserve">Monovalent Oral Poliomyelitis Vaccine Type 1 (mOPV1)</t>
  </si>
  <si>
    <t xml:space="preserve">Polio Vaccine - Oral (OPV) Monovalent Type 2</t>
  </si>
  <si>
    <t xml:space="preserve">Polio Sabin Mono Two (oral)</t>
  </si>
  <si>
    <t xml:space="preserve">mOPV2</t>
  </si>
  <si>
    <t xml:space="preserve">ORAL MONOVALENT TYPE 2 POLIOMYELITIS VACCINE (mOPV2)</t>
  </si>
  <si>
    <t xml:space="preserve">Polio Vaccine - Oral (OPV) Monovalent Type 3</t>
  </si>
  <si>
    <t xml:space="preserve">Polio Sabin Mono Three (oral)</t>
  </si>
  <si>
    <t xml:space="preserve">mOPV3</t>
  </si>
  <si>
    <t xml:space="preserve">ORAL MONOVALENT TYPE 3 POLIOMYELITIS VACCINE</t>
  </si>
  <si>
    <t xml:space="preserve">Measles and Rubella</t>
  </si>
  <si>
    <t xml:space="preserve">Measles and Rubella Vaccine, Live, Attenuated</t>
  </si>
  <si>
    <t xml:space="preserve">MR</t>
  </si>
  <si>
    <t xml:space="preserve">Measles and Rubella Vaccine (Live)</t>
  </si>
  <si>
    <t xml:space="preserve">cholera: inactivated oral</t>
  </si>
  <si>
    <t xml:space="preserve">Valneva Sweden AB</t>
  </si>
  <si>
    <t xml:space="preserve">Dukoral</t>
  </si>
  <si>
    <t xml:space="preserve">Vial + Buffer Sachet</t>
  </si>
  <si>
    <t xml:space="preserve">OCV</t>
  </si>
  <si>
    <t xml:space="preserve">Shanchol</t>
  </si>
  <si>
    <t xml:space="preserve">EuBiologics Co., Ltd.</t>
  </si>
  <si>
    <t xml:space="preserve">Euvichol</t>
  </si>
  <si>
    <t xml:space="preserve">Euvichol-Plus</t>
  </si>
  <si>
    <t xml:space="preserve">Plastic Tube</t>
  </si>
  <si>
    <t xml:space="preserve">Pneumococcal (conjugate)</t>
  </si>
  <si>
    <t xml:space="preserve">Synflorix</t>
  </si>
  <si>
    <t xml:space="preserve">PCV-10</t>
  </si>
  <si>
    <t xml:space="preserve">PNEUMOSIL</t>
  </si>
  <si>
    <t xml:space="preserve">Prevenar 13</t>
  </si>
  <si>
    <t xml:space="preserve">Prevenar 13 Multidose Vial</t>
  </si>
  <si>
    <t xml:space="preserve">Chiron Behring Vaccines Private Ltd.</t>
  </si>
  <si>
    <t xml:space="preserve">Rabipur</t>
  </si>
  <si>
    <t xml:space="preserve">RABIVAX-S</t>
  </si>
  <si>
    <t xml:space="preserve">VERORAB</t>
  </si>
  <si>
    <t xml:space="preserve">Cadila Health Care Ltd</t>
  </si>
  <si>
    <t xml:space="preserve">VaxiRab N</t>
  </si>
  <si>
    <t xml:space="preserve">Rotavirus</t>
  </si>
  <si>
    <t xml:space="preserve">Rotarix</t>
  </si>
  <si>
    <t xml:space="preserve">Rota_Liq</t>
  </si>
  <si>
    <t xml:space="preserve">Rotateq</t>
  </si>
  <si>
    <t xml:space="preserve">Applicator</t>
  </si>
  <si>
    <t xml:space="preserve">5 Multi-monodoses (plastic tubes)</t>
  </si>
  <si>
    <t xml:space="preserve">Rota_liq</t>
  </si>
  <si>
    <t xml:space="preserve">Rotavac</t>
  </si>
  <si>
    <t xml:space="preserve">Rota_Liq_frozen</t>
  </si>
  <si>
    <t xml:space="preserve">Rotasiil</t>
  </si>
  <si>
    <t xml:space="preserve">Rota_Lyo</t>
  </si>
  <si>
    <t xml:space="preserve">ROTASIIL®Thermo</t>
  </si>
  <si>
    <t xml:space="preserve">+25°C</t>
  </si>
  <si>
    <t xml:space="preserve">Rubella</t>
  </si>
  <si>
    <t xml:space="preserve">Rubella Vaccine, Live, Attenuated</t>
  </si>
  <si>
    <t xml:space="preserve">Diphtheria-Tetanus (reduced antigen content)</t>
  </si>
  <si>
    <t xml:space="preserve">Diphtheria and Tetanus Vaccine Adsorbed for Adults and Adolescents</t>
  </si>
  <si>
    <t xml:space="preserve">Td</t>
  </si>
  <si>
    <t xml:space="preserve">None used on labelling for supply through UN agencies.     Also marketed with labelled commercial name  BE Td</t>
  </si>
  <si>
    <t xml:space="preserve">Tetadif</t>
  </si>
  <si>
    <t xml:space="preserve">IMOVAX dT adult</t>
  </si>
  <si>
    <t xml:space="preserve">Polio Vaccine - Oral (OPV) Trivalent</t>
  </si>
  <si>
    <t xml:space="preserve">Oral polio</t>
  </si>
  <si>
    <t xml:space="preserve">tOPV</t>
  </si>
  <si>
    <t xml:space="preserve">Polio sabin</t>
  </si>
  <si>
    <t xml:space="preserve">OPVERO</t>
  </si>
  <si>
    <t xml:space="preserve">Poliomyelitis Vaccine (Oral), Trivalent types 1, 2 and 3</t>
  </si>
  <si>
    <t xml:space="preserve">BIOPOLIO</t>
  </si>
  <si>
    <t xml:space="preserve">Polioviral vaccine</t>
  </si>
  <si>
    <t xml:space="preserve">Tetanus Toxoid</t>
  </si>
  <si>
    <t xml:space="preserve">TT vaccine</t>
  </si>
  <si>
    <t xml:space="preserve">TT</t>
  </si>
  <si>
    <t xml:space="preserve">Tetanus  Toxoid Vaccine Adsorbed</t>
  </si>
  <si>
    <t xml:space="preserve">None used on labelling for supply through UN agencies.     Also marketed with labelled commercial name  BEtt.</t>
  </si>
  <si>
    <t xml:space="preserve">Tetatox</t>
  </si>
  <si>
    <t xml:space="preserve">TETAVAX</t>
  </si>
  <si>
    <t xml:space="preserve">ShanTT</t>
  </si>
  <si>
    <t xml:space="preserve">Typhoid (Conjugate)</t>
  </si>
  <si>
    <t xml:space="preserve">Typbar-TCV</t>
  </si>
  <si>
    <t xml:space="preserve">TCV</t>
  </si>
  <si>
    <t xml:space="preserve">Typhoid (Polysaccharide)</t>
  </si>
  <si>
    <t xml:space="preserve">Typhym-Vi</t>
  </si>
  <si>
    <t xml:space="preserve">phenol</t>
  </si>
  <si>
    <t xml:space="preserve">TPV</t>
  </si>
  <si>
    <t xml:space="preserve">Yellow Fever</t>
  </si>
  <si>
    <t xml:space="preserve">Chumakov Federal Scientific Center for Reserch &amp; Development of Immune-And Biological Products</t>
  </si>
  <si>
    <t xml:space="preserve">YF</t>
  </si>
  <si>
    <t xml:space="preserve">Bio-Manguinhos/Fiocruz</t>
  </si>
  <si>
    <t xml:space="preserve">Institut Pasteur de Dakar</t>
  </si>
  <si>
    <t xml:space="preserve">Stabilized Yellow Fever Vaccine</t>
  </si>
  <si>
    <t xml:space="preserve">STAMARIL</t>
  </si>
  <si>
    <t xml:space="preserve">Polio Vaccine - Novel Oral (nOPV) Monovalent type 2</t>
  </si>
  <si>
    <t xml:space="preserve">Novel Oral (nOPV) Monovalent type 2</t>
  </si>
  <si>
    <t xml:space="preserve">nOPV2</t>
  </si>
  <si>
    <t xml:space="preserve">Malaria vaccine</t>
  </si>
  <si>
    <t xml:space="preserve">RTS,S</t>
  </si>
  <si>
    <t xml:space="preserve">vial</t>
  </si>
  <si>
    <t xml:space="preserve">EUL</t>
  </si>
  <si>
    <t xml:space="preserve">Covid-19 vaccine</t>
  </si>
  <si>
    <t xml:space="preserve">Serum Institute of India Pvt. Ltd (s/c AZ)</t>
  </si>
  <si>
    <t xml:space="preserve">COVISHIELD</t>
  </si>
  <si>
    <t xml:space="preserve">C19-AZ Covishield</t>
  </si>
  <si>
    <t xml:space="preserve">SK Bioscience Co. Ltd (SK Bio-Korea) (s/c AZ)</t>
  </si>
  <si>
    <t xml:space="preserve">ChAdOx1-S</t>
  </si>
  <si>
    <t xml:space="preserve">C19-AZ ChAdOx1-S</t>
  </si>
  <si>
    <t xml:space="preserve">Moderna</t>
  </si>
  <si>
    <t xml:space="preserve">mRNA-1273</t>
  </si>
  <si>
    <t xml:space="preserve">C19-Moderna</t>
  </si>
  <si>
    <t xml:space="preserve">Janssen - Ad26.COV2.S</t>
  </si>
  <si>
    <t xml:space="preserve">Ad26.COV2.S</t>
  </si>
  <si>
    <t xml:space="preserve">C19-Janssen</t>
  </si>
  <si>
    <t xml:space="preserve">Pfizer/BioNTech</t>
  </si>
  <si>
    <t xml:space="preserve">Comirnaty</t>
  </si>
  <si>
    <t xml:space="preserve">Frozen liquid, to be diluted after thawing</t>
  </si>
  <si>
    <t xml:space="preserve">Beijing Institute of Biological Products Co., Ltd</t>
  </si>
  <si>
    <t xml:space="preserve">Sinopharm</t>
  </si>
  <si>
    <t xml:space="preserve">C19-Sinopharm BBIBP-CorV</t>
  </si>
  <si>
    <t xml:space="preserve">prefilled syringe</t>
  </si>
  <si>
    <t xml:space="preserve">Sinovac Life Sciences Co., Ltd.</t>
  </si>
  <si>
    <t xml:space="preserve">CoronaVac</t>
  </si>
  <si>
    <t xml:space="preserve">AstraZeneca AB</t>
  </si>
  <si>
    <t xml:space="preserve">Vaxzevria</t>
  </si>
  <si>
    <t xml:space="preserve">C19-AZ VaxZevria</t>
  </si>
  <si>
    <t xml:space="preserve">Gamalia Institute</t>
  </si>
  <si>
    <t xml:space="preserve">Sputnik V</t>
  </si>
  <si>
    <t xml:space="preserve">C19-Sputnik</t>
  </si>
  <si>
    <t xml:space="preserve">Generic</t>
  </si>
  <si>
    <t xml:space="preserve">COVID-A</t>
  </si>
  <si>
    <t xml:space="preserve">COVID-B</t>
  </si>
  <si>
    <t xml:space="preserve">COVID-C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</si>
</sst>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0%"/>
    <numFmt numFmtId="167" formatCode="0.00%"/>
    <numFmt numFmtId="168" formatCode="#,##0.00"/>
    <numFmt numFmtId="169" formatCode="0.00"/>
    <numFmt numFmtId="170" formatCode="0.0%"/>
    <numFmt numFmtId="171" formatCode="#,##0"/>
    <numFmt numFmtId="172" formatCode="0.000"/>
    <numFmt numFmtId="173" formatCode="#,##0.0"/>
    <numFmt numFmtId="174" formatCode="0"/>
    <numFmt numFmtId="175" formatCode="0.0"/>
    <numFmt numFmtId="176" formatCode="@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6"/>
      <color rgb="FF0070C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00B0F0"/>
      <name val="Calibri"/>
      <family val="2"/>
    </font>
    <font>
      <b val="true"/>
      <sz val="14"/>
      <color rgb="FFFFFFFF"/>
      <name val="Calibri"/>
      <family val="2"/>
    </font>
    <font>
      <sz val="10"/>
      <color rgb="FF000000"/>
      <name val="Calibri"/>
      <family val="2"/>
    </font>
    <font>
      <b val="true"/>
      <sz val="12"/>
      <color rgb="FF595959"/>
      <name val="Calibri"/>
      <family val="2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E699"/>
      </patternFill>
    </fill>
    <fill>
      <patternFill patternType="solid">
        <fgColor rgb="FFBFBFBF"/>
        <bgColor rgb="FF9DC3E6"/>
      </patternFill>
    </fill>
    <fill>
      <patternFill patternType="solid">
        <fgColor rgb="FFD9D9D9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F8CBAD"/>
        <bgColor rgb="FFFFE699"/>
      </patternFill>
    </fill>
    <fill>
      <patternFill patternType="solid">
        <fgColor rgb="FF7F7F7F"/>
        <bgColor rgb="FF595959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563C1"/>
      </patternFill>
    </fill>
    <fill>
      <patternFill patternType="solid">
        <fgColor rgb="FFF2F2F2"/>
        <bgColor rgb="FFE2F0D9"/>
      </patternFill>
    </fill>
    <fill>
      <patternFill patternType="solid">
        <fgColor rgb="FFA6A6A6"/>
        <bgColor rgb="FFBFBFBF"/>
      </patternFill>
    </fill>
    <fill>
      <patternFill patternType="solid">
        <fgColor rgb="FFFFE699"/>
        <bgColor rgb="FFFFFF99"/>
      </patternFill>
    </fill>
    <fill>
      <patternFill patternType="solid">
        <fgColor rgb="FFFFD966"/>
        <bgColor rgb="FFFFE699"/>
      </patternFill>
    </fill>
    <fill>
      <patternFill patternType="solid">
        <fgColor rgb="FFE2F0D9"/>
        <bgColor rgb="FFF2F2F2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000000"/>
        <bgColor rgb="FF003300"/>
      </patternFill>
    </fill>
  </fills>
  <borders count="9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thick"/>
      <diagonal/>
    </border>
    <border diagonalUp="false" diagonalDown="false">
      <left style="thin"/>
      <right style="medium"/>
      <top style="medium"/>
      <bottom style="thick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thick"/>
      <top style="thick"/>
      <bottom style="double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medium"/>
      <right style="thick"/>
      <top/>
      <bottom/>
      <diagonal/>
    </border>
    <border diagonalUp="false" diagonalDown="false">
      <left style="medium"/>
      <right/>
      <top style="thick"/>
      <bottom/>
      <diagonal/>
    </border>
    <border diagonalUp="false" diagonalDown="false">
      <left style="thick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13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32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3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8" borderId="3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9" borderId="3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10" borderId="3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10" borderId="33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7" borderId="34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33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7" borderId="2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7" borderId="3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3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8" borderId="3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9" borderId="3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3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3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8" borderId="3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9" borderId="3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6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6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4" borderId="6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6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6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4" borderId="6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67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6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6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6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6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7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7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5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4" borderId="7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4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7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7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4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8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7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8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72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72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6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6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72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7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0" borderId="6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9" borderId="7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9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9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7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4" borderId="8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13" borderId="7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3" borderId="7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17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7" borderId="9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1" fillId="17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9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9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5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9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1"/>
    <cellStyle name="Normal 5 2" xfId="22"/>
    <cellStyle name="*unknown*" xfId="20" builtinId="8"/>
  </cellStyles>
  <dxfs count="10">
    <dxf>
      <font>
        <color rgb="FFFFFFFF"/>
      </font>
    </dxf>
    <dxf>
      <fill>
        <patternFill>
          <bgColor rgb="FFFFFF00"/>
        </patternFill>
      </fill>
    </dxf>
    <dxf>
      <font>
        <color rgb="FFFFFFFF"/>
      </font>
    </dxf>
    <dxf>
      <fill>
        <patternFill>
          <bgColor rgb="FFFFFF00"/>
        </patternFill>
      </fill>
    </dxf>
    <dxf>
      <fill>
        <patternFill>
          <bgColor rgb="FFF8CBAD"/>
        </patternFill>
      </fill>
    </dxf>
    <dxf>
      <fill>
        <patternFill>
          <bgColor rgb="FFBDD7EE"/>
        </patternFill>
      </fill>
    </dxf>
    <dxf>
      <fill>
        <patternFill>
          <bgColor rgb="FFF4B183"/>
        </patternFill>
      </fill>
    </dxf>
    <dxf>
      <font>
        <b val="0"/>
        <i val="0"/>
        <color rgb="00FFFFFF"/>
      </font>
      <fill>
        <patternFill>
          <bgColor rgb="FFF4B183"/>
        </patternFill>
      </fill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FBFBF"/>
      <rgbColor rgb="FF7F7F7F"/>
      <rgbColor rgb="FF9999FF"/>
      <rgbColor rgb="FF993366"/>
      <rgbColor rgb="FFF2F2F2"/>
      <rgbColor rgb="FFDAE3F3"/>
      <rgbColor rgb="FF660066"/>
      <rgbColor rgb="FFFF8080"/>
      <rgbColor rgb="FF0563C1"/>
      <rgbColor rgb="FFBDD7EE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B0F0"/>
      <rgbColor rgb="FFDBDBDB"/>
      <rgbColor rgb="FFE2F0D9"/>
      <rgbColor rgb="FFFFFF99"/>
      <rgbColor rgb="FF9DC3E6"/>
      <rgbColor rgb="FFF4B183"/>
      <rgbColor rgb="FFD9D9D9"/>
      <rgbColor rgb="FFF8CBAD"/>
      <rgbColor rgb="FF4472C4"/>
      <rgbColor rgb="FF33CCCC"/>
      <rgbColor rgb="FF99CC00"/>
      <rgbColor rgb="FFFFD966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Scenario 1: Current  (2-8°C) in cubic cm</a:t>
            </a:r>
          </a:p>
        </c:rich>
      </c:tx>
      <c:overlay val="0"/>
      <c:spPr>
        <a:noFill/>
        <a:ln>
          <a:solidFill>
            <a:srgbClr val="4472c4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152376194342"/>
          <c:y val="0.194885361552028"/>
          <c:w val="0.828326984325236"/>
          <c:h val="0.720836482741245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34920">
              <a:solidFill>
                <a:srgbClr val="4472c4"/>
              </a:solidFill>
              <a:round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'Summary&amp;Charts'!$F$8:$F$14</c:f>
              <c:numCache>
                <c:formatCode>General</c:formatCode>
                <c:ptCount val="7"/>
                <c:pt idx="0">
                  <c:v>3.81460317297034</c:v>
                </c:pt>
                <c:pt idx="1">
                  <c:v>2.52221052631579</c:v>
                </c:pt>
                <c:pt idx="2">
                  <c:v>3.40472229075216</c:v>
                </c:pt>
                <c:pt idx="3">
                  <c:v>2.88944587194319</c:v>
                </c:pt>
              </c:numCache>
            </c:numRef>
          </c:val>
        </c:ser>
        <c:gapWidth val="182"/>
        <c:overlap val="0"/>
        <c:axId val="20480415"/>
        <c:axId val="16567102"/>
      </c:barChart>
      <c:catAx>
        <c:axId val="20480415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67102"/>
        <c:crosses val="autoZero"/>
        <c:auto val="1"/>
        <c:lblAlgn val="ctr"/>
        <c:lblOffset val="100"/>
        <c:noMultiLvlLbl val="0"/>
      </c:catAx>
      <c:valAx>
        <c:axId val="16567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8041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Comparison between scenario 1 (Current) and scenario 2 (Scenarion 2:  2025) required capacity at -20 C</a:t>
            </a:r>
          </a:p>
        </c:rich>
      </c:tx>
      <c:overlay val="0"/>
      <c:spPr>
        <a:noFill/>
        <a:ln>
          <a:solidFill>
            <a:srgbClr val="4472c4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'Summary&amp;Charts'!$G$8:$G$14</c:f>
              <c:numCache>
                <c:formatCode>General</c:formatCode>
                <c:ptCount val="7"/>
                <c:pt idx="0">
                  <c:v>0.360166408668731</c:v>
                </c:pt>
                <c:pt idx="1">
                  <c:v>0</c:v>
                </c:pt>
                <c:pt idx="2">
                  <c:v>0.21919427244582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"Planned"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'Summary&amp;Charts'!$L$8:$L$14</c:f>
              <c:numCache>
                <c:formatCode>General</c:formatCode>
                <c:ptCount val="7"/>
                <c:pt idx="0">
                  <c:v>0.031375</c:v>
                </c:pt>
                <c:pt idx="1">
                  <c:v>0.031375</c:v>
                </c:pt>
                <c:pt idx="2">
                  <c:v>0</c:v>
                </c:pt>
                <c:pt idx="3">
                  <c:v>0.0104583333333333</c:v>
                </c:pt>
              </c:numCache>
            </c:numRef>
          </c:val>
        </c:ser>
        <c:gapWidth val="182"/>
        <c:overlap val="0"/>
        <c:axId val="42896676"/>
        <c:axId val="74029363"/>
      </c:barChart>
      <c:catAx>
        <c:axId val="42896676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29363"/>
        <c:crosses val="autoZero"/>
        <c:auto val="1"/>
        <c:lblAlgn val="ctr"/>
        <c:lblOffset val="100"/>
        <c:noMultiLvlLbl val="0"/>
      </c:catAx>
      <c:valAx>
        <c:axId val="74029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9667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Comparison between scenario 1 (Current) and scenario 2 (Scenarion 2:  2025) required capacity at -70 C</a:t>
            </a:r>
          </a:p>
        </c:rich>
      </c:tx>
      <c:overlay val="0"/>
      <c:spPr>
        <a:noFill/>
        <a:ln>
          <a:solidFill>
            <a:srgbClr val="4472c4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'Summary&amp;Charts'!$H$8:$H$14</c:f>
              <c:numCache>
                <c:formatCode>General</c:formatCode>
                <c:ptCount val="7"/>
                <c:pt idx="0">
                  <c:v>0.133777777777778</c:v>
                </c:pt>
                <c:pt idx="1">
                  <c:v>0.133777777777778</c:v>
                </c:pt>
                <c:pt idx="2">
                  <c:v>0.133777777777778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"Planned"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'Summary&amp;Charts'!$M$8:$M$14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3897040"/>
        <c:axId val="83204308"/>
      </c:barChart>
      <c:catAx>
        <c:axId val="3897040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04308"/>
        <c:crosses val="autoZero"/>
        <c:auto val="1"/>
        <c:lblAlgn val="ctr"/>
        <c:lblOffset val="100"/>
        <c:noMultiLvlLbl val="0"/>
      </c:catAx>
      <c:valAx>
        <c:axId val="83204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970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b0f0"/>
                </a:solidFill>
                <a:latin typeface="Calibri"/>
              </a:defRPr>
            </a:pPr>
            <a:r>
              <a:rPr b="1" sz="1400" spc="-1" strike="noStrike">
                <a:solidFill>
                  <a:srgbClr val="00b0f0"/>
                </a:solidFill>
                <a:latin typeface="Calibri"/>
              </a:rPr>
              <a:t>Scenario 1: Current  (-20°C) in cubic cm</a:t>
            </a:r>
          </a:p>
        </c:rich>
      </c:tx>
      <c:overlay val="0"/>
      <c:spPr>
        <a:noFill/>
        <a:ln>
          <a:solidFill>
            <a:srgbClr val="4472c4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'Summary&amp;Charts'!$G$8:$G$14</c:f>
              <c:numCache>
                <c:formatCode>General</c:formatCode>
                <c:ptCount val="7"/>
                <c:pt idx="0">
                  <c:v>0.360166408668731</c:v>
                </c:pt>
                <c:pt idx="1">
                  <c:v>0</c:v>
                </c:pt>
                <c:pt idx="2">
                  <c:v>0.21919427244582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23312792"/>
        <c:axId val="99473576"/>
      </c:barChart>
      <c:catAx>
        <c:axId val="23312792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73576"/>
        <c:crosses val="autoZero"/>
        <c:auto val="1"/>
        <c:lblAlgn val="ctr"/>
        <c:lblOffset val="100"/>
        <c:noMultiLvlLbl val="0"/>
      </c:catAx>
      <c:valAx>
        <c:axId val="99473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127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400" spc="-1" strike="noStrike">
                <a:solidFill>
                  <a:srgbClr val="ffffff"/>
                </a:solidFill>
                <a:latin typeface="Calibri"/>
              </a:rPr>
              <a:t>Scenario 1: Current (-70°C) in cubic cm</a:t>
            </a:r>
          </a:p>
        </c:rich>
      </c:tx>
      <c:overlay val="0"/>
      <c:spPr>
        <a:solidFill>
          <a:srgbClr val="0070c0"/>
        </a:solidFill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'Summary&amp;Charts'!$H$8:$H$14</c:f>
              <c:numCache>
                <c:formatCode>General</c:formatCode>
                <c:ptCount val="7"/>
                <c:pt idx="0">
                  <c:v>0.133777777777778</c:v>
                </c:pt>
                <c:pt idx="1">
                  <c:v>0.133777777777778</c:v>
                </c:pt>
                <c:pt idx="2">
                  <c:v>0.133777777777778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53711838"/>
        <c:axId val="5040349"/>
      </c:barChart>
      <c:catAx>
        <c:axId val="53711838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0349"/>
        <c:crosses val="autoZero"/>
        <c:auto val="1"/>
        <c:lblAlgn val="ctr"/>
        <c:lblOffset val="100"/>
        <c:noMultiLvlLbl val="0"/>
      </c:catAx>
      <c:valAx>
        <c:axId val="5040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1183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Scenario 1: Current (Dry store) in cubic cm</a:t>
            </a:r>
          </a:p>
        </c:rich>
      </c:tx>
      <c:overlay val="0"/>
      <c:spPr>
        <a:solidFill>
          <a:srgbClr val="bfbfbf"/>
        </a:solidFill>
        <a:ln>
          <a:solidFill>
            <a:srgbClr val="4472c4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bfbfbf"/>
            </a:solidFill>
            <a:ln w="19080">
              <a:solidFill>
                <a:srgbClr val="0070c0"/>
              </a:solidFill>
              <a:round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'Summary&amp;Charts'!$I$8:$I$14</c:f>
              <c:numCache>
                <c:formatCode>General</c:formatCode>
                <c:ptCount val="7"/>
                <c:pt idx="0">
                  <c:v>1.99795480665205</c:v>
                </c:pt>
                <c:pt idx="1">
                  <c:v>0.288088888888889</c:v>
                </c:pt>
                <c:pt idx="2">
                  <c:v>1.41835862573099</c:v>
                </c:pt>
                <c:pt idx="3">
                  <c:v>0.379970203947369</c:v>
                </c:pt>
              </c:numCache>
            </c:numRef>
          </c:val>
        </c:ser>
        <c:gapWidth val="182"/>
        <c:overlap val="0"/>
        <c:axId val="59285663"/>
        <c:axId val="61028318"/>
      </c:barChart>
      <c:catAx>
        <c:axId val="59285663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28318"/>
        <c:crosses val="autoZero"/>
        <c:auto val="1"/>
        <c:lblAlgn val="ctr"/>
        <c:lblOffset val="100"/>
        <c:noMultiLvlLbl val="0"/>
      </c:catAx>
      <c:valAx>
        <c:axId val="610283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8566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Scenarion 2:  2025  (2-8°C) in cubic cm</a:t>
            </a:r>
          </a:p>
        </c:rich>
      </c:tx>
      <c:overlay val="0"/>
      <c:spPr>
        <a:noFill/>
        <a:ln>
          <a:solidFill>
            <a:srgbClr val="4472c4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152376194342"/>
          <c:y val="0.194885361552028"/>
          <c:w val="0.828326984325236"/>
          <c:h val="0.720836482741245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28440">
              <a:solidFill>
                <a:srgbClr val="0070c0"/>
              </a:solidFill>
              <a:round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'Summary&amp;Charts'!$K$8:$K$14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5434861"/>
        <c:axId val="28424337"/>
      </c:barChart>
      <c:catAx>
        <c:axId val="543486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24337"/>
        <c:crosses val="autoZero"/>
        <c:auto val="1"/>
        <c:lblAlgn val="ctr"/>
        <c:lblOffset val="100"/>
        <c:noMultiLvlLbl val="0"/>
      </c:catAx>
      <c:valAx>
        <c:axId val="284243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48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b0f0"/>
                </a:solidFill>
                <a:latin typeface="Calibri"/>
              </a:defRPr>
            </a:pPr>
            <a:r>
              <a:rPr b="1" sz="1400" spc="-1" strike="noStrike">
                <a:solidFill>
                  <a:srgbClr val="00b0f0"/>
                </a:solidFill>
                <a:latin typeface="Calibri"/>
              </a:rPr>
              <a:t>Scenarion 2:  2025  (-20°C) in cubic cm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'Summary&amp;Charts'!$L$8:$L$14</c:f>
              <c:numCache>
                <c:formatCode>General</c:formatCode>
                <c:ptCount val="7"/>
                <c:pt idx="0">
                  <c:v>0.031375</c:v>
                </c:pt>
                <c:pt idx="1">
                  <c:v>0.031375</c:v>
                </c:pt>
                <c:pt idx="2">
                  <c:v>0</c:v>
                </c:pt>
                <c:pt idx="3">
                  <c:v>0.0104583333333333</c:v>
                </c:pt>
              </c:numCache>
            </c:numRef>
          </c:val>
        </c:ser>
        <c:gapWidth val="182"/>
        <c:overlap val="0"/>
        <c:axId val="66377635"/>
        <c:axId val="61480042"/>
      </c:barChart>
      <c:catAx>
        <c:axId val="66377635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80042"/>
        <c:crosses val="autoZero"/>
        <c:auto val="1"/>
        <c:lblAlgn val="ctr"/>
        <c:lblOffset val="100"/>
        <c:noMultiLvlLbl val="0"/>
      </c:catAx>
      <c:valAx>
        <c:axId val="61480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37763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400" spc="-1" strike="noStrike">
                <a:solidFill>
                  <a:srgbClr val="ffffff"/>
                </a:solidFill>
                <a:latin typeface="Calibri"/>
              </a:rPr>
              <a:t>Scenarion 2:  2025  (-70°C) in cubic cm</a:t>
            </a:r>
          </a:p>
        </c:rich>
      </c:tx>
      <c:overlay val="0"/>
      <c:spPr>
        <a:solidFill>
          <a:srgbClr val="0070c0"/>
        </a:solidFill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'Summary&amp;Charts'!$M$8:$M$14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33174666"/>
        <c:axId val="45432828"/>
      </c:barChart>
      <c:catAx>
        <c:axId val="33174666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32828"/>
        <c:crosses val="autoZero"/>
        <c:auto val="1"/>
        <c:lblAlgn val="ctr"/>
        <c:lblOffset val="100"/>
        <c:noMultiLvlLbl val="0"/>
      </c:catAx>
      <c:valAx>
        <c:axId val="45432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7466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Scenarion 2:  2025  (Dry store) in cubic cm</a:t>
            </a:r>
          </a:p>
        </c:rich>
      </c:tx>
      <c:overlay val="0"/>
      <c:spPr>
        <a:noFill/>
        <a:ln>
          <a:solidFill>
            <a:srgbClr val="0070c0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bfbfbf"/>
            </a:solidFill>
            <a:ln w="22320">
              <a:solidFill>
                <a:srgbClr val="0070c0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22320">
                <a:solidFill>
                  <a:srgbClr val="0070c0"/>
                </a:solidFill>
                <a:round/>
              </a:ln>
            </c:spPr>
          </c:dPt>
          <c:dLbls>
            <c:dLbl>
              <c:idx val="0"/>
              <c:numFmt formatCode="#,##0.0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'Summary&amp;Charts'!$N$8:$N$14</c:f>
              <c:numCache>
                <c:formatCode>General</c:formatCode>
                <c:ptCount val="7"/>
                <c:pt idx="0">
                  <c:v>0.0144613125</c:v>
                </c:pt>
                <c:pt idx="1">
                  <c:v>0.0144613125</c:v>
                </c:pt>
                <c:pt idx="2">
                  <c:v>0</c:v>
                </c:pt>
                <c:pt idx="3">
                  <c:v>0.0048204375</c:v>
                </c:pt>
              </c:numCache>
            </c:numRef>
          </c:val>
        </c:ser>
        <c:gapWidth val="182"/>
        <c:overlap val="0"/>
        <c:axId val="31600878"/>
        <c:axId val="4832461"/>
      </c:barChart>
      <c:catAx>
        <c:axId val="31600878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2461"/>
        <c:crosses val="autoZero"/>
        <c:auto val="1"/>
        <c:lblAlgn val="ctr"/>
        <c:lblOffset val="100"/>
        <c:noMultiLvlLbl val="0"/>
      </c:catAx>
      <c:valAx>
        <c:axId val="4832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0087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0070c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200" spc="-1" strike="noStrike">
                <a:solidFill>
                  <a:srgbClr val="595959"/>
                </a:solidFill>
                <a:latin typeface="Calibri"/>
              </a:rPr>
              <a:t>Comparison between scenario 1 (Current) and scenario 2 (Scenarion 2:  2025) required capacity at 2 - 8 C</a:t>
            </a:r>
          </a:p>
        </c:rich>
      </c:tx>
      <c:layout>
        <c:manualLayout>
          <c:xMode val="edge"/>
          <c:yMode val="edge"/>
          <c:x val="0.115281333916193"/>
          <c:y val="0.0322297356634759"/>
        </c:manualLayout>
      </c:layout>
      <c:overlay val="0"/>
      <c:spPr>
        <a:noFill/>
        <a:ln>
          <a:solidFill>
            <a:srgbClr val="4472c4"/>
          </a:solidFill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noFill/>
            <a:ln w="25560">
              <a:solidFill>
                <a:srgbClr val="0070c0"/>
              </a:solidFill>
              <a:round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'Summary&amp;Charts'!$F$8:$F$14</c:f>
              <c:numCache>
                <c:formatCode>General</c:formatCode>
                <c:ptCount val="7"/>
                <c:pt idx="0">
                  <c:v>3.81460317297034</c:v>
                </c:pt>
                <c:pt idx="1">
                  <c:v>2.52221052631579</c:v>
                </c:pt>
                <c:pt idx="2">
                  <c:v>3.40472229075216</c:v>
                </c:pt>
                <c:pt idx="3">
                  <c:v>2.88944587194319</c:v>
                </c:pt>
              </c:numCache>
            </c:numRef>
          </c:val>
        </c:ser>
        <c:ser>
          <c:idx val="1"/>
          <c:order val="1"/>
          <c:tx>
            <c:strRef>
              <c:f>"Planned"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'Summary&amp;Charts'!$C$8:$C$14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'Summary&amp;Charts'!$K$8:$K$14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82"/>
        <c:overlap val="0"/>
        <c:axId val="44808108"/>
        <c:axId val="37014405"/>
      </c:barChart>
      <c:catAx>
        <c:axId val="44808108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Levels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14405"/>
        <c:crosses val="autoZero"/>
        <c:auto val="1"/>
        <c:lblAlgn val="ctr"/>
        <c:lblOffset val="100"/>
        <c:noMultiLvlLbl val="0"/>
      </c:catAx>
      <c:valAx>
        <c:axId val="37014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0810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99000</xdr:colOff>
      <xdr:row>16</xdr:row>
      <xdr:rowOff>236160</xdr:rowOff>
    </xdr:from>
    <xdr:to>
      <xdr:col>12</xdr:col>
      <xdr:colOff>509400</xdr:colOff>
      <xdr:row>33</xdr:row>
      <xdr:rowOff>55440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036440" y="3401280"/>
          <a:ext cx="1821600" cy="3210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516600</xdr:colOff>
      <xdr:row>16</xdr:row>
      <xdr:rowOff>238320</xdr:rowOff>
    </xdr:from>
    <xdr:to>
      <xdr:col>11</xdr:col>
      <xdr:colOff>280800</xdr:colOff>
      <xdr:row>19</xdr:row>
      <xdr:rowOff>52560</xdr:rowOff>
    </xdr:to>
    <xdr:sp>
      <xdr:nvSpPr>
        <xdr:cNvPr id="1" name="CustomShape 1"/>
        <xdr:cNvSpPr/>
      </xdr:nvSpPr>
      <xdr:spPr>
        <a:xfrm>
          <a:off x="10454040" y="3403440"/>
          <a:ext cx="553680" cy="53820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16</xdr:row>
      <xdr:rowOff>114480</xdr:rowOff>
    </xdr:from>
    <xdr:to>
      <xdr:col>10</xdr:col>
      <xdr:colOff>502560</xdr:colOff>
      <xdr:row>31</xdr:row>
      <xdr:rowOff>114120</xdr:rowOff>
    </xdr:to>
    <xdr:graphicFrame>
      <xdr:nvGraphicFramePr>
        <xdr:cNvPr id="2" name="Chart 4"/>
        <xdr:cNvGraphicFramePr/>
      </xdr:nvGraphicFramePr>
      <xdr:xfrm>
        <a:off x="4233960" y="3231360"/>
        <a:ext cx="57643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556200</xdr:colOff>
      <xdr:row>16</xdr:row>
      <xdr:rowOff>144720</xdr:rowOff>
    </xdr:from>
    <xdr:to>
      <xdr:col>18</xdr:col>
      <xdr:colOff>250920</xdr:colOff>
      <xdr:row>31</xdr:row>
      <xdr:rowOff>144360</xdr:rowOff>
    </xdr:to>
    <xdr:graphicFrame>
      <xdr:nvGraphicFramePr>
        <xdr:cNvPr id="3" name="Chart 5"/>
        <xdr:cNvGraphicFramePr/>
      </xdr:nvGraphicFramePr>
      <xdr:xfrm>
        <a:off x="10051920" y="3261600"/>
        <a:ext cx="60091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388800</xdr:colOff>
      <xdr:row>16</xdr:row>
      <xdr:rowOff>129600</xdr:rowOff>
    </xdr:from>
    <xdr:to>
      <xdr:col>26</xdr:col>
      <xdr:colOff>83520</xdr:colOff>
      <xdr:row>31</xdr:row>
      <xdr:rowOff>129240</xdr:rowOff>
    </xdr:to>
    <xdr:graphicFrame>
      <xdr:nvGraphicFramePr>
        <xdr:cNvPr id="4" name="Chart 6"/>
        <xdr:cNvGraphicFramePr/>
      </xdr:nvGraphicFramePr>
      <xdr:xfrm>
        <a:off x="16198920" y="3246480"/>
        <a:ext cx="60091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167760</xdr:colOff>
      <xdr:row>16</xdr:row>
      <xdr:rowOff>129600</xdr:rowOff>
    </xdr:from>
    <xdr:to>
      <xdr:col>33</xdr:col>
      <xdr:colOff>472320</xdr:colOff>
      <xdr:row>31</xdr:row>
      <xdr:rowOff>129240</xdr:rowOff>
    </xdr:to>
    <xdr:graphicFrame>
      <xdr:nvGraphicFramePr>
        <xdr:cNvPr id="5" name="Chart 7"/>
        <xdr:cNvGraphicFramePr/>
      </xdr:nvGraphicFramePr>
      <xdr:xfrm>
        <a:off x="22292280" y="3246480"/>
        <a:ext cx="58298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32</xdr:row>
      <xdr:rowOff>122040</xdr:rowOff>
    </xdr:from>
    <xdr:to>
      <xdr:col>10</xdr:col>
      <xdr:colOff>502560</xdr:colOff>
      <xdr:row>47</xdr:row>
      <xdr:rowOff>121680</xdr:rowOff>
    </xdr:to>
    <xdr:graphicFrame>
      <xdr:nvGraphicFramePr>
        <xdr:cNvPr id="6" name="Chart 9"/>
        <xdr:cNvGraphicFramePr/>
      </xdr:nvGraphicFramePr>
      <xdr:xfrm>
        <a:off x="4233960" y="6287040"/>
        <a:ext cx="57643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15120</xdr:colOff>
      <xdr:row>32</xdr:row>
      <xdr:rowOff>160200</xdr:rowOff>
    </xdr:from>
    <xdr:to>
      <xdr:col>18</xdr:col>
      <xdr:colOff>319680</xdr:colOff>
      <xdr:row>47</xdr:row>
      <xdr:rowOff>159840</xdr:rowOff>
    </xdr:to>
    <xdr:graphicFrame>
      <xdr:nvGraphicFramePr>
        <xdr:cNvPr id="7" name="Chart 10"/>
        <xdr:cNvGraphicFramePr/>
      </xdr:nvGraphicFramePr>
      <xdr:xfrm>
        <a:off x="10299960" y="6325200"/>
        <a:ext cx="58298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358200</xdr:colOff>
      <xdr:row>32</xdr:row>
      <xdr:rowOff>167760</xdr:rowOff>
    </xdr:from>
    <xdr:to>
      <xdr:col>26</xdr:col>
      <xdr:colOff>52920</xdr:colOff>
      <xdr:row>47</xdr:row>
      <xdr:rowOff>167400</xdr:rowOff>
    </xdr:to>
    <xdr:graphicFrame>
      <xdr:nvGraphicFramePr>
        <xdr:cNvPr id="8" name="Chart 11"/>
        <xdr:cNvGraphicFramePr/>
      </xdr:nvGraphicFramePr>
      <xdr:xfrm>
        <a:off x="16168320" y="6332760"/>
        <a:ext cx="60091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26</xdr:col>
      <xdr:colOff>198000</xdr:colOff>
      <xdr:row>32</xdr:row>
      <xdr:rowOff>175320</xdr:rowOff>
    </xdr:from>
    <xdr:to>
      <xdr:col>33</xdr:col>
      <xdr:colOff>502560</xdr:colOff>
      <xdr:row>47</xdr:row>
      <xdr:rowOff>174960</xdr:rowOff>
    </xdr:to>
    <xdr:graphicFrame>
      <xdr:nvGraphicFramePr>
        <xdr:cNvPr id="9" name="Chart 12"/>
        <xdr:cNvGraphicFramePr/>
      </xdr:nvGraphicFramePr>
      <xdr:xfrm>
        <a:off x="22322520" y="6340320"/>
        <a:ext cx="58298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48</xdr:row>
      <xdr:rowOff>68760</xdr:rowOff>
    </xdr:from>
    <xdr:to>
      <xdr:col>10</xdr:col>
      <xdr:colOff>502560</xdr:colOff>
      <xdr:row>69</xdr:row>
      <xdr:rowOff>167400</xdr:rowOff>
    </xdr:to>
    <xdr:graphicFrame>
      <xdr:nvGraphicFramePr>
        <xdr:cNvPr id="10" name="Chart 15"/>
        <xdr:cNvGraphicFramePr/>
      </xdr:nvGraphicFramePr>
      <xdr:xfrm>
        <a:off x="4233960" y="9281880"/>
        <a:ext cx="5764320" cy="40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30600</xdr:colOff>
      <xdr:row>70</xdr:row>
      <xdr:rowOff>106560</xdr:rowOff>
    </xdr:from>
    <xdr:to>
      <xdr:col>10</xdr:col>
      <xdr:colOff>533160</xdr:colOff>
      <xdr:row>92</xdr:row>
      <xdr:rowOff>22320</xdr:rowOff>
    </xdr:to>
    <xdr:graphicFrame>
      <xdr:nvGraphicFramePr>
        <xdr:cNvPr id="11" name="Chart 16"/>
        <xdr:cNvGraphicFramePr/>
      </xdr:nvGraphicFramePr>
      <xdr:xfrm>
        <a:off x="4264560" y="13510440"/>
        <a:ext cx="5764320" cy="41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0</xdr:colOff>
      <xdr:row>92</xdr:row>
      <xdr:rowOff>129600</xdr:rowOff>
    </xdr:from>
    <xdr:to>
      <xdr:col>10</xdr:col>
      <xdr:colOff>502560</xdr:colOff>
      <xdr:row>114</xdr:row>
      <xdr:rowOff>45360</xdr:rowOff>
    </xdr:to>
    <xdr:graphicFrame>
      <xdr:nvGraphicFramePr>
        <xdr:cNvPr id="12" name="Chart 17"/>
        <xdr:cNvGraphicFramePr/>
      </xdr:nvGraphicFramePr>
      <xdr:xfrm>
        <a:off x="4233960" y="17724600"/>
        <a:ext cx="5764320" cy="41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14</xdr:col>
      <xdr:colOff>556200</xdr:colOff>
      <xdr:row>4</xdr:row>
      <xdr:rowOff>26280</xdr:rowOff>
    </xdr:from>
    <xdr:to>
      <xdr:col>20</xdr:col>
      <xdr:colOff>10440</xdr:colOff>
      <xdr:row>7</xdr:row>
      <xdr:rowOff>133920</xdr:rowOff>
    </xdr:to>
    <xdr:pic>
      <xdr:nvPicPr>
        <xdr:cNvPr id="13" name="Picture 14" descr="Figure 2"/>
        <xdr:cNvPicPr/>
      </xdr:nvPicPr>
      <xdr:blipFill>
        <a:blip r:embed="rId12"/>
        <a:stretch/>
      </xdr:blipFill>
      <xdr:spPr>
        <a:xfrm>
          <a:off x="13209120" y="790560"/>
          <a:ext cx="4190040" cy="74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411480</xdr:colOff>
      <xdr:row>3</xdr:row>
      <xdr:rowOff>152280</xdr:rowOff>
    </xdr:from>
    <xdr:to>
      <xdr:col>17</xdr:col>
      <xdr:colOff>12600</xdr:colOff>
      <xdr:row>7</xdr:row>
      <xdr:rowOff>165240</xdr:rowOff>
    </xdr:to>
    <xdr:sp>
      <xdr:nvSpPr>
        <xdr:cNvPr id="14" name="CustomShape 1"/>
        <xdr:cNvSpPr/>
      </xdr:nvSpPr>
      <xdr:spPr>
        <a:xfrm>
          <a:off x="13064400" y="726120"/>
          <a:ext cx="1968840" cy="841680"/>
        </a:xfrm>
        <a:prstGeom prst="roundRect">
          <a:avLst>
            <a:gd name="adj" fmla="val 16667"/>
          </a:avLst>
        </a:pr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160200</xdr:colOff>
      <xdr:row>5</xdr:row>
      <xdr:rowOff>23040</xdr:rowOff>
    </xdr:from>
    <xdr:to>
      <xdr:col>16</xdr:col>
      <xdr:colOff>444960</xdr:colOff>
      <xdr:row>22</xdr:row>
      <xdr:rowOff>2520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1270520" y="1013400"/>
          <a:ext cx="1863360" cy="3218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579240</xdr:colOff>
      <xdr:row>4</xdr:row>
      <xdr:rowOff>175320</xdr:rowOff>
    </xdr:from>
    <xdr:to>
      <xdr:col>15</xdr:col>
      <xdr:colOff>343440</xdr:colOff>
      <xdr:row>8</xdr:row>
      <xdr:rowOff>45360</xdr:rowOff>
    </xdr:to>
    <xdr:sp>
      <xdr:nvSpPr>
        <xdr:cNvPr id="16" name="CustomShape 1"/>
        <xdr:cNvSpPr/>
      </xdr:nvSpPr>
      <xdr:spPr>
        <a:xfrm>
          <a:off x="11689560" y="975240"/>
          <a:ext cx="553680" cy="632160"/>
        </a:xfrm>
        <a:prstGeom prst="down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bl_vac" displayName="tbl_vac" ref="A3:AD286" headerRowCount="1" totalsRowCount="0" totalsRowShown="0">
  <autoFilter ref="A3:AD286"/>
  <tableColumns count="30">
    <tableColumn id="1" name="A"/>
    <tableColumn id="2" name="B"/>
    <tableColumn id="3" name="C"/>
    <tableColumn id="4" name="D"/>
    <tableColumn id="5" name="E"/>
    <tableColumn id="6" name="F"/>
    <tableColumn id="7" name="G"/>
    <tableColumn id="8" name="H"/>
    <tableColumn id="9" name="I"/>
    <tableColumn id="10" name="J"/>
    <tableColumn id="11" name="K"/>
    <tableColumn id="12" name="L"/>
    <tableColumn id="13" name="M"/>
    <tableColumn id="14" name="N"/>
    <tableColumn id="15" name="O"/>
    <tableColumn id="16" name="P"/>
    <tableColumn id="17" name="Q"/>
    <tableColumn id="18" name="R"/>
    <tableColumn id="19" name="S"/>
    <tableColumn id="20" name="T"/>
    <tableColumn id="21" name="U"/>
    <tableColumn id="22" name="V"/>
    <tableColumn id="23" name="W"/>
    <tableColumn id="24" name="X"/>
    <tableColumn id="25" name="Y"/>
    <tableColumn id="26" name="Z"/>
    <tableColumn id="27" name="AA"/>
    <tableColumn id="28" name="AB"/>
    <tableColumn id="29" name="AC"/>
    <tableColumn id="30" name="A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9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5" activeCellId="0" sqref="B5"/>
    </sheetView>
  </sheetViews>
  <sheetFormatPr defaultColWidth="8.87890625" defaultRowHeight="15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22.06"/>
    <col collapsed="false" customWidth="true" hidden="false" outlineLevel="0" max="3" min="3" style="0" width="1.48"/>
    <col collapsed="false" customWidth="true" hidden="false" outlineLevel="0" max="5" min="5" style="0" width="6.72"/>
    <col collapsed="false" customWidth="true" hidden="false" outlineLevel="0" max="6" min="6" style="0" width="11.02"/>
    <col collapsed="false" customWidth="true" hidden="false" outlineLevel="0" max="7" min="7" style="0" width="9.28"/>
    <col collapsed="false" customWidth="true" hidden="false" outlineLevel="0" max="9" min="9" style="0" width="4.31"/>
    <col collapsed="false" customWidth="true" hidden="false" outlineLevel="0" max="10" min="10" style="0" width="8.48"/>
    <col collapsed="false" customWidth="true" hidden="false" outlineLevel="0" max="12" min="12" style="0" width="6.99"/>
  </cols>
  <sheetData>
    <row r="1" customFormat="false" ht="23.25" hidden="false" customHeight="false" outlineLevel="0" collapsed="false">
      <c r="A1" s="1" t="s">
        <v>0</v>
      </c>
      <c r="Q1" s="2" t="s">
        <v>1</v>
      </c>
      <c r="R1" s="3"/>
      <c r="S1" s="2"/>
      <c r="T1" s="2"/>
      <c r="U1" s="2"/>
      <c r="V1" s="2"/>
      <c r="W1" s="2"/>
      <c r="X1" s="2"/>
      <c r="Y1" s="2"/>
    </row>
    <row r="2" customFormat="false" ht="21.6" hidden="false" customHeight="true" outlineLevel="0" collapsed="false">
      <c r="A2" s="4" t="str">
        <f aca="false">IF(B9="Under-1 children",Q2,Q1)</f>
        <v>Estimated required capacity based on 1 fully immunized individual from the general populations</v>
      </c>
      <c r="B2" s="4"/>
      <c r="C2" s="4"/>
      <c r="D2" s="4"/>
      <c r="E2" s="4"/>
      <c r="F2" s="4"/>
      <c r="G2" s="4"/>
      <c r="H2" s="4"/>
      <c r="I2" s="4"/>
      <c r="J2" s="4"/>
      <c r="Q2" s="5" t="s">
        <v>2</v>
      </c>
      <c r="R2" s="6"/>
      <c r="S2" s="7"/>
      <c r="T2" s="7"/>
      <c r="U2" s="7"/>
      <c r="V2" s="7"/>
      <c r="W2" s="7"/>
      <c r="X2" s="7"/>
      <c r="Y2" s="7"/>
    </row>
    <row r="3" customFormat="false" ht="11.45" hidden="false" customHeight="true" outlineLevel="0" collapsed="false">
      <c r="A3" s="4"/>
      <c r="Q3" s="6"/>
      <c r="R3" s="6"/>
    </row>
    <row r="4" customFormat="false" ht="15.75" hidden="false" customHeight="false" outlineLevel="0" collapsed="false">
      <c r="A4" s="8" t="s">
        <v>3</v>
      </c>
      <c r="B4" s="9" t="s">
        <v>4</v>
      </c>
      <c r="C4" s="10"/>
      <c r="D4" s="11" t="s">
        <v>5</v>
      </c>
      <c r="E4" s="11"/>
      <c r="F4" s="12" t="s">
        <v>6</v>
      </c>
      <c r="G4" s="12"/>
      <c r="H4" s="13" t="s">
        <v>7</v>
      </c>
      <c r="I4" s="6"/>
      <c r="Q4" s="6"/>
      <c r="R4" s="6"/>
    </row>
    <row r="5" customFormat="false" ht="15.75" hidden="false" customHeight="false" outlineLevel="0" collapsed="false">
      <c r="A5" s="14" t="s">
        <v>8</v>
      </c>
      <c r="B5" s="15" t="n">
        <v>4</v>
      </c>
      <c r="C5" s="10"/>
      <c r="D5" s="16" t="s">
        <v>5</v>
      </c>
      <c r="E5" s="17" t="n">
        <v>1</v>
      </c>
      <c r="F5" s="18" t="s">
        <v>9</v>
      </c>
      <c r="G5" s="18"/>
      <c r="H5" s="19"/>
      <c r="I5" s="6"/>
      <c r="Q5" s="6"/>
      <c r="R5" s="6"/>
    </row>
    <row r="6" customFormat="false" ht="15" hidden="false" customHeight="false" outlineLevel="0" collapsed="false">
      <c r="A6" s="20" t="s">
        <v>10</v>
      </c>
      <c r="B6" s="21" t="s">
        <v>11</v>
      </c>
      <c r="C6" s="22"/>
      <c r="D6" s="23" t="s">
        <v>5</v>
      </c>
      <c r="E6" s="22" t="n">
        <v>2</v>
      </c>
      <c r="F6" s="24" t="s">
        <v>12</v>
      </c>
      <c r="G6" s="24"/>
      <c r="H6" s="19"/>
      <c r="I6" s="6"/>
      <c r="Q6" s="6"/>
      <c r="R6" s="6"/>
    </row>
    <row r="7" customFormat="false" ht="15.75" hidden="false" customHeight="false" outlineLevel="0" collapsed="false">
      <c r="A7" s="25" t="s">
        <v>13</v>
      </c>
      <c r="B7" s="26" t="n">
        <v>2025</v>
      </c>
      <c r="C7" s="22"/>
      <c r="D7" s="23" t="s">
        <v>5</v>
      </c>
      <c r="E7" s="22" t="n">
        <v>3</v>
      </c>
      <c r="F7" s="24" t="s">
        <v>14</v>
      </c>
      <c r="G7" s="24"/>
      <c r="H7" s="19"/>
      <c r="I7" s="6"/>
      <c r="Q7" s="6"/>
      <c r="R7" s="6"/>
    </row>
    <row r="8" customFormat="false" ht="15.75" hidden="false" customHeight="false" outlineLevel="0" collapsed="false">
      <c r="D8" s="23" t="s">
        <v>5</v>
      </c>
      <c r="E8" s="22" t="n">
        <v>4</v>
      </c>
      <c r="F8" s="24" t="s">
        <v>15</v>
      </c>
      <c r="G8" s="24"/>
      <c r="H8" s="27"/>
      <c r="I8" s="6"/>
    </row>
    <row r="9" customFormat="false" ht="18" hidden="false" customHeight="true" outlineLevel="0" collapsed="false">
      <c r="A9" s="28" t="s">
        <v>16</v>
      </c>
      <c r="B9" s="29" t="s">
        <v>17</v>
      </c>
      <c r="C9" s="30"/>
      <c r="D9" s="23" t="s">
        <v>5</v>
      </c>
      <c r="E9" s="22" t="n">
        <v>5</v>
      </c>
      <c r="F9" s="24"/>
      <c r="G9" s="24"/>
      <c r="H9" s="19"/>
      <c r="I9" s="7"/>
    </row>
    <row r="10" customFormat="false" ht="15.75" hidden="false" customHeight="false" outlineLevel="0" collapsed="false">
      <c r="A10" s="31" t="s">
        <v>18</v>
      </c>
      <c r="B10" s="32" t="n">
        <v>0.0125</v>
      </c>
      <c r="C10" s="33"/>
      <c r="D10" s="23" t="s">
        <v>5</v>
      </c>
      <c r="E10" s="22" t="n">
        <v>6</v>
      </c>
      <c r="F10" s="24"/>
      <c r="G10" s="24"/>
      <c r="H10" s="19"/>
      <c r="I10" s="7" t="n">
        <f aca="false">I9+1</f>
        <v>1</v>
      </c>
    </row>
    <row r="11" customFormat="false" ht="15.75" hidden="false" customHeight="false" outlineLevel="0" collapsed="false">
      <c r="A11" s="31" t="s">
        <v>19</v>
      </c>
      <c r="B11" s="34" t="s">
        <v>20</v>
      </c>
      <c r="D11" s="23" t="s">
        <v>5</v>
      </c>
      <c r="E11" s="22" t="n">
        <v>7</v>
      </c>
      <c r="F11" s="24"/>
      <c r="G11" s="24"/>
      <c r="H11" s="19"/>
      <c r="I11" s="7" t="n">
        <f aca="false">I10+1</f>
        <v>2</v>
      </c>
    </row>
    <row r="12" customFormat="false" ht="14.45" hidden="false" customHeight="true" outlineLevel="0" collapsed="false">
      <c r="A12" s="35"/>
      <c r="B12" s="35"/>
      <c r="C12" s="30"/>
      <c r="D12" s="23" t="s">
        <v>5</v>
      </c>
      <c r="E12" s="22" t="n">
        <v>8</v>
      </c>
      <c r="F12" s="24"/>
      <c r="G12" s="24"/>
      <c r="H12" s="19"/>
      <c r="I12" s="7" t="n">
        <f aca="false">I11+1</f>
        <v>3</v>
      </c>
    </row>
    <row r="13" customFormat="false" ht="6" hidden="false" customHeight="true" outlineLevel="0" collapsed="false">
      <c r="A13" s="35"/>
      <c r="B13" s="35"/>
      <c r="C13" s="36"/>
      <c r="D13" s="37"/>
      <c r="E13" s="22"/>
      <c r="F13" s="38"/>
      <c r="G13" s="38"/>
      <c r="I13" s="7" t="n">
        <f aca="false">I12+1</f>
        <v>4</v>
      </c>
    </row>
    <row r="14" customFormat="false" ht="15" hidden="false" customHeight="false" outlineLevel="0" collapsed="false">
      <c r="D14" s="0" t="s">
        <v>21</v>
      </c>
      <c r="E14" s="39"/>
      <c r="F14" s="39"/>
    </row>
    <row r="15" customFormat="false" ht="15" hidden="false" customHeight="false" outlineLevel="0" collapsed="false">
      <c r="A15" s="40"/>
      <c r="B15" s="40"/>
      <c r="C15" s="36"/>
      <c r="D15" s="0" t="s">
        <v>22</v>
      </c>
      <c r="E15" s="41"/>
      <c r="F15" s="41"/>
    </row>
    <row r="16" customFormat="false" ht="15" hidden="false" customHeight="false" outlineLevel="0" collapsed="false">
      <c r="D16" s="0" t="s">
        <v>23</v>
      </c>
      <c r="G16" s="39"/>
      <c r="H16" s="39"/>
    </row>
    <row r="17" customFormat="false" ht="27" hidden="false" customHeight="true" outlineLevel="0" collapsed="false">
      <c r="D17" s="42" t="s">
        <v>24</v>
      </c>
      <c r="E17" s="42"/>
      <c r="F17" s="42"/>
      <c r="G17" s="42"/>
      <c r="H17" s="42"/>
      <c r="I17" s="42"/>
      <c r="J17" s="42"/>
      <c r="K17" s="42"/>
      <c r="L17" s="42"/>
    </row>
    <row r="18" customFormat="false" ht="15" hidden="false" customHeight="false" outlineLevel="0" collapsed="false">
      <c r="D18" s="43" t="s">
        <v>25</v>
      </c>
    </row>
    <row r="19" customFormat="false" ht="15" hidden="false" customHeight="false" outlineLevel="0" collapsed="false">
      <c r="D19" s="43" t="s">
        <v>26</v>
      </c>
    </row>
  </sheetData>
  <sheetProtection algorithmName="SHA-512" hashValue="HG2yz4m9ISbbNejDvxq+EI6k/4iLa3XA+Msc35vIjNQBHEvyFXKFHm8YcSHZ6WGVHDzVratEPsq5PqVYVyakbg==" saltValue="tPg23bi4LyovaWKa/pCwnQ==" spinCount="100000" sheet="true" objects="true" scenarios="true"/>
  <mergeCells count="12">
    <mergeCell ref="D4:E4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D17:L17"/>
  </mergeCells>
  <conditionalFormatting sqref="D6:E7">
    <cfRule type="expression" priority="2" aboveAverage="0" equalAverage="0" bottom="0" percent="0" rank="0" text="" dxfId="0">
      <formula>$E6:$E12&gt;$B$5</formula>
    </cfRule>
  </conditionalFormatting>
  <conditionalFormatting sqref="F6:G7">
    <cfRule type="expression" priority="3" aboveAverage="0" equalAverage="0" bottom="0" percent="0" rank="0" text="" dxfId="1">
      <formula>$E6:$E12&lt;=$B$5</formula>
    </cfRule>
  </conditionalFormatting>
  <conditionalFormatting sqref="D8:E12">
    <cfRule type="expression" priority="4" aboveAverage="0" equalAverage="0" bottom="0" percent="0" rank="0" text="" dxfId="2">
      <formula>$E8:$E13&gt;$B$5</formula>
    </cfRule>
  </conditionalFormatting>
  <conditionalFormatting sqref="F8:G12">
    <cfRule type="expression" priority="5" aboveAverage="0" equalAverage="0" bottom="0" percent="0" rank="0" text="" dxfId="3">
      <formula>$E8:$E13&lt;=$B$5</formula>
    </cfRule>
  </conditionalFormatting>
  <dataValidations count="4">
    <dataValidation allowBlank="true" operator="between" showDropDown="false" showErrorMessage="true" showInputMessage="true" sqref="B5" type="list">
      <formula1>"1,2,3,4,5,6,7,8"</formula1>
      <formula2>0</formula2>
    </dataValidation>
    <dataValidation allowBlank="true" operator="between" showDropDown="false" showErrorMessage="true" showInputMessage="true" sqref="A10" type="list">
      <formula1>"General populations,Under-1"</formula1>
      <formula2>0</formula2>
    </dataValidation>
    <dataValidation allowBlank="true" operator="between" showDropDown="false" showErrorMessage="true" showInputMessage="true" sqref="B9" type="list">
      <formula1>"General populations,Under-1 children"</formula1>
      <formula2>0</formula2>
    </dataValidation>
    <dataValidation allowBlank="true" operator="between" showDropDown="false" showErrorMessage="true" showInputMessage="true" sqref="B11 C13" type="list">
      <formula1>VaxData!$O$1:$P$1</formula1>
      <formula2>0</formula2>
    </dataValidation>
  </dataValidations>
  <hyperlinks>
    <hyperlink ref="D17" location="'Current&amp;Planned'!A1" display="Step 2: Go to &lt;Cuurent&amp;Planned&gt; sheet and complete all columns with yellow and white background as required "/>
    <hyperlink ref="D18" location="'Summary&amp;Charts'!A1" display="Step 3: Go to &lt;Summary&amp;Charts&gt; sheet and copy E8 to N15"/>
    <hyperlink ref="D19" location="TransferSheet!A1" display="Step 4: Paste special the values only to &lt;TransferSheet&gt; E8 to N1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Q6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pane xSplit="2" ySplit="11" topLeftCell="C15" activePane="bottomRight" state="frozen"/>
      <selection pane="topLeft" activeCell="A4" activeCellId="0" sqref="A4"/>
      <selection pane="topRight" activeCell="C4" activeCellId="0" sqref="C4"/>
      <selection pane="bottomLeft" activeCell="A15" activeCellId="0" sqref="A15"/>
      <selection pane="bottomRight" activeCell="E10" activeCellId="0" sqref="E10"/>
    </sheetView>
  </sheetViews>
  <sheetFormatPr defaultColWidth="8.87890625" defaultRowHeight="15" zeroHeight="false" outlineLevelRow="0" outlineLevelCol="0"/>
  <cols>
    <col collapsed="false" customWidth="true" hidden="false" outlineLevel="0" max="1" min="1" style="19" width="20.98"/>
    <col collapsed="false" customWidth="false" hidden="false" outlineLevel="0" max="3" min="2" style="19" width="8.88"/>
    <col collapsed="false" customWidth="true" hidden="false" outlineLevel="0" max="4" min="4" style="19" width="11.3"/>
    <col collapsed="false" customWidth="true" hidden="false" outlineLevel="0" max="7" min="5" style="19" width="11.7"/>
    <col collapsed="false" customWidth="true" hidden="false" outlineLevel="0" max="9" min="8" style="19" width="9.68"/>
    <col collapsed="false" customWidth="true" hidden="false" outlineLevel="0" max="10" min="10" style="19" width="11.3"/>
    <col collapsed="false" customWidth="true" hidden="false" outlineLevel="0" max="11" min="11" style="19" width="15.47"/>
    <col collapsed="false" customWidth="true" hidden="false" outlineLevel="0" max="13" min="12" style="19" width="9.68"/>
    <col collapsed="false" customWidth="true" hidden="false" outlineLevel="0" max="14" min="14" style="19" width="10.63"/>
    <col collapsed="false" customWidth="true" hidden="false" outlineLevel="0" max="15" min="15" style="19" width="13.85"/>
    <col collapsed="false" customWidth="true" hidden="false" outlineLevel="0" max="17" min="16" style="19" width="10.63"/>
    <col collapsed="false" customWidth="true" hidden="false" outlineLevel="0" max="18" min="18" style="19" width="14.53"/>
    <col collapsed="false" customWidth="true" hidden="false" outlineLevel="0" max="22" min="19" style="19" width="10.63"/>
    <col collapsed="false" customWidth="true" hidden="false" outlineLevel="0" max="23" min="23" style="19" width="14.39"/>
    <col collapsed="false" customWidth="true" hidden="false" outlineLevel="0" max="24" min="24" style="19" width="8.48"/>
    <col collapsed="false" customWidth="true" hidden="false" outlineLevel="0" max="25" min="25" style="19" width="9.15"/>
    <col collapsed="false" customWidth="true" hidden="false" outlineLevel="0" max="27" min="26" style="19" width="10.63"/>
    <col collapsed="false" customWidth="true" hidden="false" outlineLevel="0" max="28" min="28" style="19" width="14.39"/>
    <col collapsed="false" customWidth="true" hidden="false" outlineLevel="0" max="29" min="29" style="19" width="8.48"/>
    <col collapsed="false" customWidth="true" hidden="false" outlineLevel="0" max="30" min="30" style="19" width="9.15"/>
    <col collapsed="false" customWidth="true" hidden="false" outlineLevel="0" max="32" min="31" style="19" width="10.63"/>
    <col collapsed="false" customWidth="true" hidden="false" outlineLevel="0" max="33" min="33" style="19" width="14.39"/>
    <col collapsed="false" customWidth="true" hidden="false" outlineLevel="0" max="37" min="34" style="19" width="10.63"/>
    <col collapsed="false" customWidth="true" hidden="false" outlineLevel="0" max="38" min="38" style="19" width="14.39"/>
    <col collapsed="false" customWidth="true" hidden="false" outlineLevel="0" max="39" min="39" style="19" width="8.48"/>
    <col collapsed="false" customWidth="true" hidden="false" outlineLevel="0" max="40" min="40" style="19" width="9.15"/>
    <col collapsed="false" customWidth="true" hidden="false" outlineLevel="0" max="41" min="41" style="19" width="12.38"/>
    <col collapsed="false" customWidth="true" hidden="false" outlineLevel="0" max="42" min="42" style="19" width="11.3"/>
    <col collapsed="false" customWidth="true" hidden="false" outlineLevel="0" max="43" min="43" style="19" width="14.39"/>
    <col collapsed="false" customWidth="true" hidden="false" outlineLevel="0" max="47" min="44" style="19" width="10.63"/>
    <col collapsed="false" customWidth="true" hidden="false" outlineLevel="0" max="48" min="48" style="19" width="14.13"/>
    <col collapsed="false" customWidth="true" hidden="false" outlineLevel="0" max="52" min="49" style="19" width="10.63"/>
    <col collapsed="false" customWidth="true" hidden="false" outlineLevel="0" max="53" min="53" style="19" width="14.39"/>
    <col collapsed="false" customWidth="true" hidden="false" outlineLevel="0" max="55" min="54" style="19" width="10.63"/>
    <col collapsed="false" customWidth="true" hidden="false" outlineLevel="0" max="56" min="56" style="19" width="11.3"/>
    <col collapsed="false" customWidth="true" hidden="false" outlineLevel="0" max="57" min="57" style="19" width="10.36"/>
    <col collapsed="false" customWidth="true" hidden="false" outlineLevel="0" max="58" min="58" style="19" width="14.13"/>
    <col collapsed="false" customWidth="false" hidden="false" outlineLevel="0" max="60" min="59" style="19" width="8.88"/>
    <col collapsed="false" customWidth="true" hidden="false" outlineLevel="0" max="61" min="61" style="19" width="10.63"/>
    <col collapsed="false" customWidth="true" hidden="false" outlineLevel="0" max="62" min="62" style="19" width="9.82"/>
    <col collapsed="false" customWidth="true" hidden="false" outlineLevel="0" max="63" min="63" style="19" width="14.39"/>
    <col collapsed="false" customWidth="true" hidden="false" outlineLevel="0" max="64" min="64" style="19" width="10.49"/>
    <col collapsed="false" customWidth="true" hidden="false" outlineLevel="0" max="66" min="65" style="19" width="10.63"/>
    <col collapsed="false" customWidth="true" hidden="false" outlineLevel="0" max="67" min="67" style="19" width="10.49"/>
    <col collapsed="false" customWidth="true" hidden="false" outlineLevel="0" max="68" min="68" style="19" width="14.39"/>
    <col collapsed="false" customWidth="true" hidden="false" outlineLevel="0" max="69" min="69" style="19" width="9.68"/>
    <col collapsed="false" customWidth="true" hidden="false" outlineLevel="0" max="70" min="70" style="19" width="9.55"/>
    <col collapsed="false" customWidth="true" hidden="false" outlineLevel="0" max="71" min="71" style="19" width="11.3"/>
    <col collapsed="false" customWidth="true" hidden="false" outlineLevel="0" max="72" min="72" style="19" width="10.36"/>
    <col collapsed="false" customWidth="true" hidden="false" outlineLevel="0" max="73" min="73" style="19" width="14.66"/>
    <col collapsed="false" customWidth="false" hidden="false" outlineLevel="0" max="75" min="74" style="19" width="8.88"/>
    <col collapsed="false" customWidth="true" hidden="false" outlineLevel="0" max="76" min="76" style="19" width="11.7"/>
    <col collapsed="false" customWidth="true" hidden="false" outlineLevel="0" max="77" min="77" style="19" width="10.36"/>
    <col collapsed="false" customWidth="true" hidden="false" outlineLevel="0" max="78" min="78" style="19" width="15.33"/>
    <col collapsed="false" customWidth="true" hidden="false" outlineLevel="0" max="79" min="79" style="19" width="9.41"/>
    <col collapsed="false" customWidth="true" hidden="false" outlineLevel="0" max="80" min="80" style="19" width="9.28"/>
    <col collapsed="false" customWidth="true" hidden="false" outlineLevel="0" max="81" min="81" style="19" width="11.17"/>
    <col collapsed="false" customWidth="true" hidden="false" outlineLevel="0" max="82" min="82" style="19" width="10.49"/>
    <col collapsed="false" customWidth="true" hidden="false" outlineLevel="0" max="83" min="83" style="19" width="14.39"/>
    <col collapsed="false" customWidth="false" hidden="false" outlineLevel="0" max="84" min="84" style="19" width="8.88"/>
    <col collapsed="false" customWidth="true" hidden="false" outlineLevel="0" max="85" min="85" style="19" width="9.68"/>
    <col collapsed="false" customWidth="true" hidden="false" outlineLevel="0" max="86" min="86" style="19" width="10.63"/>
    <col collapsed="false" customWidth="true" hidden="false" outlineLevel="0" max="87" min="87" style="19" width="10.49"/>
    <col collapsed="false" customWidth="true" hidden="false" outlineLevel="0" max="88" min="88" style="19" width="15.6"/>
    <col collapsed="false" customWidth="false" hidden="false" outlineLevel="0" max="89" min="89" style="19" width="8.88"/>
    <col collapsed="false" customWidth="true" hidden="false" outlineLevel="0" max="90" min="90" style="19" width="9.15"/>
    <col collapsed="false" customWidth="true" hidden="false" outlineLevel="0" max="91" min="91" style="19" width="10.49"/>
    <col collapsed="false" customWidth="true" hidden="false" outlineLevel="0" max="92" min="92" style="19" width="11.3"/>
    <col collapsed="false" customWidth="true" hidden="false" outlineLevel="0" max="93" min="93" style="19" width="14.39"/>
    <col collapsed="false" customWidth="false" hidden="false" outlineLevel="0" max="94" min="94" style="19" width="8.88"/>
    <col collapsed="false" customWidth="true" hidden="false" outlineLevel="0" max="95" min="95" style="19" width="9.68"/>
    <col collapsed="false" customWidth="false" hidden="false" outlineLevel="0" max="1024" min="96" style="19" width="8.88"/>
  </cols>
  <sheetData>
    <row r="1" customFormat="false" ht="15" hidden="false" customHeight="false" outlineLevel="0" collapsed="false">
      <c r="Z1" s="44"/>
      <c r="AA1" s="44"/>
      <c r="AB1" s="44"/>
      <c r="AC1" s="44"/>
      <c r="AD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</row>
    <row r="2" customFormat="false" ht="15" hidden="false" customHeight="false" outlineLevel="0" collapsed="false">
      <c r="I2" s="45" t="n">
        <f aca="false">$B$6</f>
        <v>0</v>
      </c>
      <c r="Z2" s="44"/>
      <c r="AA2" s="44"/>
      <c r="AB2" s="44"/>
      <c r="AC2" s="44"/>
      <c r="AD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</row>
    <row r="3" customFormat="false" ht="15.75" hidden="false" customHeight="false" outlineLevel="0" collapsed="false">
      <c r="C3" s="46"/>
      <c r="D3" s="46"/>
      <c r="E3" s="46"/>
      <c r="F3" s="46"/>
      <c r="G3" s="46"/>
      <c r="I3" s="45" t="n">
        <f aca="false">I2+1</f>
        <v>1</v>
      </c>
      <c r="Z3" s="44"/>
      <c r="AA3" s="44"/>
      <c r="AB3" s="44"/>
      <c r="AC3" s="44"/>
      <c r="AD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customFormat="false" ht="24" hidden="false" customHeight="true" outlineLevel="0" collapsed="false">
      <c r="A4" s="1" t="str">
        <f aca="false">General!A1</f>
        <v>Estimation of required capacity for all vaccines and diluents for all levels and at 5 different storage conditions </v>
      </c>
      <c r="I4" s="47"/>
      <c r="P4" s="48" t="str">
        <f aca="false">IF(D7="VaccineTertiaryVolume","Storage in " &amp; D7 &amp;" except for those vaccines stored at "&amp;$S$7,D7)</f>
        <v>VaccineSecondaryVolume</v>
      </c>
      <c r="Q4" s="48"/>
      <c r="R4" s="48"/>
      <c r="S4" s="48"/>
      <c r="T4" s="48"/>
      <c r="U4" s="49" t="n">
        <v>2</v>
      </c>
      <c r="V4" s="49"/>
      <c r="W4" s="49"/>
      <c r="X4" s="49"/>
      <c r="Y4" s="49"/>
      <c r="Z4" s="50" t="n">
        <v>3</v>
      </c>
      <c r="AA4" s="50"/>
      <c r="AB4" s="50"/>
      <c r="AC4" s="50"/>
      <c r="AD4" s="50"/>
      <c r="AE4" s="50" t="n">
        <v>4</v>
      </c>
      <c r="AF4" s="50"/>
      <c r="AG4" s="50"/>
      <c r="AH4" s="50"/>
      <c r="AI4" s="50"/>
      <c r="AJ4" s="50" t="n">
        <v>5</v>
      </c>
      <c r="AK4" s="50"/>
      <c r="AL4" s="50"/>
      <c r="AM4" s="50"/>
      <c r="AN4" s="50"/>
      <c r="AO4" s="50" t="n">
        <v>6</v>
      </c>
      <c r="AP4" s="50"/>
      <c r="AQ4" s="50"/>
      <c r="AR4" s="50"/>
      <c r="AS4" s="50"/>
      <c r="AT4" s="50" t="n">
        <v>7</v>
      </c>
      <c r="AU4" s="50"/>
      <c r="AV4" s="50"/>
      <c r="AW4" s="50"/>
      <c r="AX4" s="50"/>
      <c r="AY4" s="51" t="n">
        <v>8</v>
      </c>
      <c r="AZ4" s="51"/>
      <c r="BA4" s="51"/>
      <c r="BB4" s="51"/>
      <c r="BC4" s="51"/>
      <c r="BD4" s="52" t="n">
        <v>1</v>
      </c>
      <c r="BE4" s="52"/>
      <c r="BF4" s="52"/>
      <c r="BG4" s="52"/>
      <c r="BH4" s="52"/>
      <c r="BI4" s="53" t="n">
        <v>2</v>
      </c>
      <c r="BJ4" s="53"/>
      <c r="BK4" s="53"/>
      <c r="BL4" s="53"/>
      <c r="BM4" s="53"/>
      <c r="BN4" s="53" t="n">
        <v>3</v>
      </c>
      <c r="BO4" s="53"/>
      <c r="BP4" s="53"/>
      <c r="BQ4" s="53"/>
      <c r="BR4" s="53"/>
      <c r="BS4" s="54" t="n">
        <v>4</v>
      </c>
      <c r="BT4" s="54"/>
      <c r="BU4" s="54"/>
      <c r="BV4" s="54"/>
      <c r="BW4" s="54"/>
      <c r="BX4" s="53" t="n">
        <v>5</v>
      </c>
      <c r="BY4" s="53"/>
      <c r="BZ4" s="53"/>
      <c r="CA4" s="53"/>
      <c r="CB4" s="53"/>
      <c r="CC4" s="53" t="n">
        <v>6</v>
      </c>
      <c r="CD4" s="53"/>
      <c r="CE4" s="53"/>
      <c r="CF4" s="53"/>
      <c r="CG4" s="53"/>
      <c r="CH4" s="53" t="n">
        <v>7</v>
      </c>
      <c r="CI4" s="53"/>
      <c r="CJ4" s="53"/>
      <c r="CK4" s="53"/>
      <c r="CL4" s="53"/>
      <c r="CM4" s="55" t="n">
        <v>8</v>
      </c>
      <c r="CN4" s="55"/>
      <c r="CO4" s="55"/>
      <c r="CP4" s="55"/>
      <c r="CQ4" s="55"/>
    </row>
    <row r="5" customFormat="false" ht="21.75" hidden="false" customHeight="false" outlineLevel="0" collapsed="false">
      <c r="A5" s="56" t="str">
        <f aca="false">General!A2</f>
        <v>Estimated required capacity based on 1 fully immunized individual from the general populations</v>
      </c>
      <c r="B5" s="57"/>
      <c r="C5" s="58"/>
      <c r="D5" s="58"/>
      <c r="E5" s="59"/>
      <c r="I5" s="47"/>
      <c r="P5" s="48"/>
      <c r="Q5" s="48"/>
      <c r="R5" s="48"/>
      <c r="S5" s="48"/>
      <c r="T5" s="48"/>
      <c r="U5" s="60" t="str">
        <f aca="false">$D$6</f>
        <v>Store packaging policy</v>
      </c>
      <c r="V5" s="60"/>
      <c r="W5" s="61" t="s">
        <v>27</v>
      </c>
      <c r="X5" s="61"/>
      <c r="Y5" s="61"/>
      <c r="Z5" s="62" t="str">
        <f aca="false">$D$6</f>
        <v>Store packaging policy</v>
      </c>
      <c r="AA5" s="62"/>
      <c r="AB5" s="63" t="str">
        <f aca="false">$W$5</f>
        <v>Always in secondary packaging</v>
      </c>
      <c r="AC5" s="63"/>
      <c r="AD5" s="63"/>
      <c r="AE5" s="62" t="str">
        <f aca="false">$D$6</f>
        <v>Store packaging policy</v>
      </c>
      <c r="AF5" s="62"/>
      <c r="AG5" s="63" t="str">
        <f aca="false">$W$5</f>
        <v>Always in secondary packaging</v>
      </c>
      <c r="AH5" s="63"/>
      <c r="AI5" s="63"/>
      <c r="AJ5" s="62" t="str">
        <f aca="false">$D$6</f>
        <v>Store packaging policy</v>
      </c>
      <c r="AK5" s="62"/>
      <c r="AL5" s="63" t="str">
        <f aca="false">$W$5</f>
        <v>Always in secondary packaging</v>
      </c>
      <c r="AM5" s="63"/>
      <c r="AN5" s="63"/>
      <c r="AO5" s="62" t="str">
        <f aca="false">$D$6</f>
        <v>Store packaging policy</v>
      </c>
      <c r="AP5" s="62"/>
      <c r="AQ5" s="63" t="str">
        <f aca="false">$W$5</f>
        <v>Always in secondary packaging</v>
      </c>
      <c r="AR5" s="63"/>
      <c r="AS5" s="63"/>
      <c r="AT5" s="64" t="str">
        <f aca="false">$D$6</f>
        <v>Store packaging policy</v>
      </c>
      <c r="AU5" s="64"/>
      <c r="AV5" s="63" t="s">
        <v>28</v>
      </c>
      <c r="AW5" s="63"/>
      <c r="AX5" s="63"/>
      <c r="AY5" s="64" t="str">
        <f aca="false">$D$6</f>
        <v>Store packaging policy</v>
      </c>
      <c r="AZ5" s="64"/>
      <c r="BA5" s="63" t="s">
        <v>28</v>
      </c>
      <c r="BB5" s="63"/>
      <c r="BC5" s="63"/>
      <c r="BD5" s="65" t="str">
        <f aca="false">$D$6</f>
        <v>Store packaging policy</v>
      </c>
      <c r="BE5" s="65"/>
      <c r="BF5" s="66" t="str">
        <f aca="false">$W$5</f>
        <v>Always in secondary packaging</v>
      </c>
      <c r="BG5" s="66"/>
      <c r="BH5" s="66"/>
      <c r="BI5" s="67" t="str">
        <f aca="false">$D$6</f>
        <v>Store packaging policy</v>
      </c>
      <c r="BJ5" s="67"/>
      <c r="BK5" s="66" t="str">
        <f aca="false">$W$5</f>
        <v>Always in secondary packaging</v>
      </c>
      <c r="BL5" s="66"/>
      <c r="BM5" s="66"/>
      <c r="BN5" s="67" t="str">
        <f aca="false">$D$6</f>
        <v>Store packaging policy</v>
      </c>
      <c r="BO5" s="67"/>
      <c r="BP5" s="66" t="str">
        <f aca="false">$W$5</f>
        <v>Always in secondary packaging</v>
      </c>
      <c r="BQ5" s="66"/>
      <c r="BR5" s="66"/>
      <c r="BS5" s="67" t="str">
        <f aca="false">$D$6</f>
        <v>Store packaging policy</v>
      </c>
      <c r="BT5" s="67"/>
      <c r="BU5" s="66" t="str">
        <f aca="false">$W$5</f>
        <v>Always in secondary packaging</v>
      </c>
      <c r="BV5" s="66"/>
      <c r="BW5" s="66"/>
      <c r="BX5" s="67" t="str">
        <f aca="false">$D$6</f>
        <v>Store packaging policy</v>
      </c>
      <c r="BY5" s="67"/>
      <c r="BZ5" s="66" t="str">
        <f aca="false">$W$5</f>
        <v>Always in secondary packaging</v>
      </c>
      <c r="CA5" s="66"/>
      <c r="CB5" s="66"/>
      <c r="CC5" s="67" t="str">
        <f aca="false">$D$6</f>
        <v>Store packaging policy</v>
      </c>
      <c r="CD5" s="67"/>
      <c r="CE5" s="66" t="str">
        <f aca="false">$W$5</f>
        <v>Always in secondary packaging</v>
      </c>
      <c r="CF5" s="66"/>
      <c r="CG5" s="66"/>
      <c r="CH5" s="67" t="str">
        <f aca="false">$D$6</f>
        <v>Store packaging policy</v>
      </c>
      <c r="CI5" s="67"/>
      <c r="CJ5" s="66" t="str">
        <f aca="false">$W$5</f>
        <v>Always in secondary packaging</v>
      </c>
      <c r="CK5" s="66"/>
      <c r="CL5" s="66"/>
      <c r="CM5" s="67" t="str">
        <f aca="false">$D$6</f>
        <v>Store packaging policy</v>
      </c>
      <c r="CN5" s="67"/>
      <c r="CO5" s="66" t="str">
        <f aca="false">$W$5</f>
        <v>Always in secondary packaging</v>
      </c>
      <c r="CP5" s="66"/>
      <c r="CQ5" s="66"/>
    </row>
    <row r="6" customFormat="false" ht="16.9" hidden="false" customHeight="true" outlineLevel="0" collapsed="false">
      <c r="A6" s="68"/>
      <c r="D6" s="69" t="str">
        <f aca="false">General!A11</f>
        <v>Store packaging policy</v>
      </c>
      <c r="E6" s="69"/>
      <c r="F6" s="69"/>
      <c r="H6" s="70" t="str">
        <f aca="false">General!A9</f>
        <v>Basis of estimation</v>
      </c>
      <c r="I6" s="70"/>
      <c r="J6" s="71" t="str">
        <f aca="false">General!B9</f>
        <v>General populations</v>
      </c>
      <c r="K6" s="71"/>
      <c r="L6" s="71"/>
      <c r="P6" s="72" t="str">
        <f aca="false">"Storage conditions " &amp;"for "&amp;A6 &amp;" " &amp;B6</f>
        <v>Storage conditions for  </v>
      </c>
      <c r="Q6" s="72"/>
      <c r="R6" s="72"/>
      <c r="S6" s="72"/>
      <c r="T6" s="72"/>
      <c r="U6" s="73" t="str">
        <f aca="false">$P$6</f>
        <v>Storage conditions for  </v>
      </c>
      <c r="V6" s="73"/>
      <c r="W6" s="73"/>
      <c r="X6" s="73"/>
      <c r="Y6" s="73"/>
      <c r="Z6" s="74" t="str">
        <f aca="false">$P$6</f>
        <v>Storage conditions for  </v>
      </c>
      <c r="AA6" s="74"/>
      <c r="AB6" s="74"/>
      <c r="AC6" s="74"/>
      <c r="AD6" s="74"/>
      <c r="AE6" s="74" t="str">
        <f aca="false">$P$6</f>
        <v>Storage conditions for  </v>
      </c>
      <c r="AF6" s="74"/>
      <c r="AG6" s="74"/>
      <c r="AH6" s="74"/>
      <c r="AI6" s="74"/>
      <c r="AJ6" s="74" t="str">
        <f aca="false">$P$6</f>
        <v>Storage conditions for  </v>
      </c>
      <c r="AK6" s="74"/>
      <c r="AL6" s="74"/>
      <c r="AM6" s="74"/>
      <c r="AN6" s="74"/>
      <c r="AO6" s="74" t="str">
        <f aca="false">$P$6</f>
        <v>Storage conditions for  </v>
      </c>
      <c r="AP6" s="74"/>
      <c r="AQ6" s="74"/>
      <c r="AR6" s="74"/>
      <c r="AS6" s="74"/>
      <c r="AT6" s="74" t="str">
        <f aca="false">$P$6</f>
        <v>Storage conditions for  </v>
      </c>
      <c r="AU6" s="74"/>
      <c r="AV6" s="74"/>
      <c r="AW6" s="74"/>
      <c r="AX6" s="74"/>
      <c r="AY6" s="74" t="str">
        <f aca="false">$P$6</f>
        <v>Storage conditions for  </v>
      </c>
      <c r="AZ6" s="74"/>
      <c r="BA6" s="74"/>
      <c r="BB6" s="74"/>
      <c r="BC6" s="74"/>
      <c r="BD6" s="75" t="str">
        <f aca="false">$P$6</f>
        <v>Storage conditions for  </v>
      </c>
      <c r="BE6" s="75"/>
      <c r="BF6" s="75"/>
      <c r="BG6" s="75"/>
      <c r="BH6" s="75"/>
      <c r="BI6" s="75" t="str">
        <f aca="false">$BD$6</f>
        <v>Storage conditions for  </v>
      </c>
      <c r="BJ6" s="75"/>
      <c r="BK6" s="75"/>
      <c r="BL6" s="75"/>
      <c r="BM6" s="75"/>
      <c r="BN6" s="75" t="str">
        <f aca="false">$BD$6</f>
        <v>Storage conditions for  </v>
      </c>
      <c r="BO6" s="75"/>
      <c r="BP6" s="75"/>
      <c r="BQ6" s="75"/>
      <c r="BR6" s="75"/>
      <c r="BS6" s="75" t="str">
        <f aca="false">$BD$6</f>
        <v>Storage conditions for  </v>
      </c>
      <c r="BT6" s="75"/>
      <c r="BU6" s="75"/>
      <c r="BV6" s="75"/>
      <c r="BW6" s="75"/>
      <c r="BX6" s="75" t="str">
        <f aca="false">$BD$6</f>
        <v>Storage conditions for  </v>
      </c>
      <c r="BY6" s="75"/>
      <c r="BZ6" s="75"/>
      <c r="CA6" s="75"/>
      <c r="CB6" s="75"/>
      <c r="CC6" s="75" t="str">
        <f aca="false">$BD$6</f>
        <v>Storage conditions for  </v>
      </c>
      <c r="CD6" s="75"/>
      <c r="CE6" s="75"/>
      <c r="CF6" s="75"/>
      <c r="CG6" s="75"/>
      <c r="CH6" s="75" t="str">
        <f aca="false">$BD$6</f>
        <v>Storage conditions for  </v>
      </c>
      <c r="CI6" s="75"/>
      <c r="CJ6" s="75"/>
      <c r="CK6" s="75"/>
      <c r="CL6" s="75"/>
      <c r="CM6" s="75" t="str">
        <f aca="false">$BD$6</f>
        <v>Storage conditions for  </v>
      </c>
      <c r="CN6" s="75"/>
      <c r="CO6" s="75"/>
      <c r="CP6" s="75"/>
      <c r="CQ6" s="75"/>
    </row>
    <row r="7" customFormat="false" ht="18" hidden="false" customHeight="true" outlineLevel="0" collapsed="false">
      <c r="A7" s="76" t="s">
        <v>29</v>
      </c>
      <c r="B7" s="76"/>
      <c r="C7" s="76"/>
      <c r="D7" s="77" t="str">
        <f aca="false">General!B11</f>
        <v>VaccineSecondaryVolume</v>
      </c>
      <c r="E7" s="77"/>
      <c r="F7" s="77"/>
      <c r="G7" s="58"/>
      <c r="H7" s="78" t="str">
        <f aca="false">General!B9</f>
        <v>General populations</v>
      </c>
      <c r="I7" s="78"/>
      <c r="J7" s="79" t="n">
        <f aca="false">General!B10</f>
        <v>0.0125</v>
      </c>
      <c r="K7" s="79"/>
      <c r="L7" s="79"/>
      <c r="P7" s="80" t="s">
        <v>30</v>
      </c>
      <c r="Q7" s="81" t="s">
        <v>31</v>
      </c>
      <c r="R7" s="82" t="s">
        <v>32</v>
      </c>
      <c r="S7" s="83" t="s">
        <v>33</v>
      </c>
      <c r="T7" s="84" t="s">
        <v>34</v>
      </c>
      <c r="U7" s="85" t="str">
        <f aca="false">$P7</f>
        <v>+25 C</v>
      </c>
      <c r="V7" s="81" t="str">
        <f aca="false">$Q7</f>
        <v>2-8°C</v>
      </c>
      <c r="W7" s="82" t="str">
        <f aca="false">$R7</f>
        <v>-20°C</v>
      </c>
      <c r="X7" s="83" t="str">
        <f aca="false">$S7</f>
        <v>-70°C</v>
      </c>
      <c r="Y7" s="86" t="str">
        <f aca="false">$T7</f>
        <v>Dry store</v>
      </c>
      <c r="Z7" s="85" t="str">
        <f aca="false">$P7</f>
        <v>+25 C</v>
      </c>
      <c r="AA7" s="81" t="str">
        <f aca="false">$Q7</f>
        <v>2-8°C</v>
      </c>
      <c r="AB7" s="82" t="str">
        <f aca="false">$R7</f>
        <v>-20°C</v>
      </c>
      <c r="AC7" s="83" t="str">
        <f aca="false">$S7</f>
        <v>-70°C</v>
      </c>
      <c r="AD7" s="87" t="str">
        <f aca="false">$T7</f>
        <v>Dry store</v>
      </c>
      <c r="AE7" s="88" t="str">
        <f aca="false">$P7</f>
        <v>+25 C</v>
      </c>
      <c r="AF7" s="81" t="str">
        <f aca="false">$Q7</f>
        <v>2-8°C</v>
      </c>
      <c r="AG7" s="82" t="str">
        <f aca="false">$R7</f>
        <v>-20°C</v>
      </c>
      <c r="AH7" s="83" t="str">
        <f aca="false">$S7</f>
        <v>-70°C</v>
      </c>
      <c r="AI7" s="86" t="str">
        <f aca="false">$T7</f>
        <v>Dry store</v>
      </c>
      <c r="AJ7" s="88" t="str">
        <f aca="false">$P7</f>
        <v>+25 C</v>
      </c>
      <c r="AK7" s="81" t="str">
        <f aca="false">$Q7</f>
        <v>2-8°C</v>
      </c>
      <c r="AL7" s="82" t="str">
        <f aca="false">$R7</f>
        <v>-20°C</v>
      </c>
      <c r="AM7" s="83" t="str">
        <f aca="false">$S7</f>
        <v>-70°C</v>
      </c>
      <c r="AN7" s="86" t="str">
        <f aca="false">$T7</f>
        <v>Dry store</v>
      </c>
      <c r="AO7" s="88" t="str">
        <f aca="false">$P7</f>
        <v>+25 C</v>
      </c>
      <c r="AP7" s="81" t="str">
        <f aca="false">$Q7</f>
        <v>2-8°C</v>
      </c>
      <c r="AQ7" s="82" t="str">
        <f aca="false">$R7</f>
        <v>-20°C</v>
      </c>
      <c r="AR7" s="83" t="str">
        <f aca="false">$S7</f>
        <v>-70°C</v>
      </c>
      <c r="AS7" s="89" t="str">
        <f aca="false">$T7</f>
        <v>Dry store</v>
      </c>
      <c r="AT7" s="80" t="str">
        <f aca="false">$P7</f>
        <v>+25 C</v>
      </c>
      <c r="AU7" s="81" t="str">
        <f aca="false">$Q7</f>
        <v>2-8°C</v>
      </c>
      <c r="AV7" s="82" t="str">
        <f aca="false">$R7</f>
        <v>-20°C</v>
      </c>
      <c r="AW7" s="83" t="str">
        <f aca="false">$S7</f>
        <v>-70°C</v>
      </c>
      <c r="AX7" s="90" t="str">
        <f aca="false">$T7</f>
        <v>Dry store</v>
      </c>
      <c r="AY7" s="80" t="str">
        <f aca="false">$P7</f>
        <v>+25 C</v>
      </c>
      <c r="AZ7" s="81" t="str">
        <f aca="false">$Q7</f>
        <v>2-8°C</v>
      </c>
      <c r="BA7" s="82" t="str">
        <f aca="false">$R7</f>
        <v>-20°C</v>
      </c>
      <c r="BB7" s="83" t="str">
        <f aca="false">$S7</f>
        <v>-70°C</v>
      </c>
      <c r="BC7" s="90" t="str">
        <f aca="false">$T7</f>
        <v>Dry store</v>
      </c>
      <c r="BD7" s="80" t="s">
        <v>30</v>
      </c>
      <c r="BE7" s="81" t="s">
        <v>31</v>
      </c>
      <c r="BF7" s="82" t="s">
        <v>32</v>
      </c>
      <c r="BG7" s="83" t="s">
        <v>33</v>
      </c>
      <c r="BH7" s="84" t="s">
        <v>34</v>
      </c>
      <c r="BI7" s="85" t="str">
        <f aca="false">$P7</f>
        <v>+25 C</v>
      </c>
      <c r="BJ7" s="81" t="str">
        <f aca="false">$Q7</f>
        <v>2-8°C</v>
      </c>
      <c r="BK7" s="82" t="str">
        <f aca="false">$R7</f>
        <v>-20°C</v>
      </c>
      <c r="BL7" s="83" t="str">
        <f aca="false">$S7</f>
        <v>-70°C</v>
      </c>
      <c r="BM7" s="86" t="str">
        <f aca="false">$T7</f>
        <v>Dry store</v>
      </c>
      <c r="BN7" s="88" t="str">
        <f aca="false">$P7</f>
        <v>+25 C</v>
      </c>
      <c r="BO7" s="81" t="str">
        <f aca="false">$Q7</f>
        <v>2-8°C</v>
      </c>
      <c r="BP7" s="82" t="str">
        <f aca="false">$R7</f>
        <v>-20°C</v>
      </c>
      <c r="BQ7" s="83" t="str">
        <f aca="false">$S7</f>
        <v>-70°C</v>
      </c>
      <c r="BR7" s="87" t="str">
        <f aca="false">$T7</f>
        <v>Dry store</v>
      </c>
      <c r="BS7" s="88" t="str">
        <f aca="false">$P7</f>
        <v>+25 C</v>
      </c>
      <c r="BT7" s="81" t="str">
        <f aca="false">$Q7</f>
        <v>2-8°C</v>
      </c>
      <c r="BU7" s="82" t="str">
        <f aca="false">$R7</f>
        <v>-20°C</v>
      </c>
      <c r="BV7" s="83" t="str">
        <f aca="false">$S7</f>
        <v>-70°C</v>
      </c>
      <c r="BW7" s="86" t="str">
        <f aca="false">$T7</f>
        <v>Dry store</v>
      </c>
      <c r="BX7" s="88" t="str">
        <f aca="false">$P7</f>
        <v>+25 C</v>
      </c>
      <c r="BY7" s="81" t="str">
        <f aca="false">$Q7</f>
        <v>2-8°C</v>
      </c>
      <c r="BZ7" s="82" t="str">
        <f aca="false">$R7</f>
        <v>-20°C</v>
      </c>
      <c r="CA7" s="83" t="str">
        <f aca="false">$S7</f>
        <v>-70°C</v>
      </c>
      <c r="CB7" s="86" t="str">
        <f aca="false">$T7</f>
        <v>Dry store</v>
      </c>
      <c r="CC7" s="88" t="str">
        <f aca="false">$P7</f>
        <v>+25 C</v>
      </c>
      <c r="CD7" s="81" t="str">
        <f aca="false">$Q7</f>
        <v>2-8°C</v>
      </c>
      <c r="CE7" s="82" t="str">
        <f aca="false">$R7</f>
        <v>-20°C</v>
      </c>
      <c r="CF7" s="83" t="str">
        <f aca="false">$S7</f>
        <v>-70°C</v>
      </c>
      <c r="CG7" s="89" t="str">
        <f aca="false">$T7</f>
        <v>Dry store</v>
      </c>
      <c r="CH7" s="80" t="str">
        <f aca="false">$P7</f>
        <v>+25 C</v>
      </c>
      <c r="CI7" s="81" t="str">
        <f aca="false">$Q7</f>
        <v>2-8°C</v>
      </c>
      <c r="CJ7" s="82" t="str">
        <f aca="false">$R7</f>
        <v>-20°C</v>
      </c>
      <c r="CK7" s="83" t="str">
        <f aca="false">$S7</f>
        <v>-70°C</v>
      </c>
      <c r="CL7" s="90" t="str">
        <f aca="false">$T7</f>
        <v>Dry store</v>
      </c>
      <c r="CM7" s="80" t="str">
        <f aca="false">$P7</f>
        <v>+25 C</v>
      </c>
      <c r="CN7" s="81" t="str">
        <f aca="false">$Q7</f>
        <v>2-8°C</v>
      </c>
      <c r="CO7" s="82" t="str">
        <f aca="false">$R7</f>
        <v>-20°C</v>
      </c>
      <c r="CP7" s="83" t="str">
        <f aca="false">$S7</f>
        <v>-70°C</v>
      </c>
      <c r="CQ7" s="90" t="str">
        <f aca="false">$T7</f>
        <v>Dry store</v>
      </c>
    </row>
    <row r="8" customFormat="false" ht="15.75" hidden="false" customHeight="false" outlineLevel="0" collapsed="false">
      <c r="A8" s="91" t="s">
        <v>35</v>
      </c>
      <c r="B8" s="92" t="n">
        <f aca="false">General!B5</f>
        <v>4</v>
      </c>
      <c r="C8" s="92"/>
      <c r="D8" s="22"/>
      <c r="G8" s="93" t="str">
        <f aca="false">General!$A$2&amp;" in cm3"</f>
        <v>Estimated required capacity based on 1 fully immunized individual from the general populations in cm3</v>
      </c>
      <c r="H8" s="93"/>
      <c r="I8" s="93"/>
      <c r="J8" s="93"/>
      <c r="K8" s="93"/>
      <c r="L8" s="93"/>
      <c r="M8" s="93"/>
      <c r="N8" s="93"/>
      <c r="O8" s="93"/>
      <c r="P8" s="94" t="n">
        <f aca="false">P$11+P$11*P$10+P$11*P$9</f>
        <v>0</v>
      </c>
      <c r="Q8" s="95" t="n">
        <f aca="false">Q$11+Q$11*Q$10+Q$11*Q$9</f>
        <v>3.81460317297034</v>
      </c>
      <c r="R8" s="96" t="n">
        <f aca="false">R$11+R$11*R$10+R$11*R$9</f>
        <v>0.360166408668731</v>
      </c>
      <c r="S8" s="97" t="n">
        <f aca="false">S$11+S$11*S$10+S$11*S$9</f>
        <v>0.133777777777778</v>
      </c>
      <c r="T8" s="98" t="n">
        <f aca="false">T$11+T$11*T$10+T$11*T$9</f>
        <v>1.99795480665205</v>
      </c>
      <c r="U8" s="99" t="n">
        <f aca="false">U$11+U$11*U$10+U$11*U$9</f>
        <v>0</v>
      </c>
      <c r="V8" s="95" t="n">
        <f aca="false">V$11+V$11*V$10+V$11*V$9</f>
        <v>2.52221052631579</v>
      </c>
      <c r="W8" s="96" t="n">
        <f aca="false">W$11+W$11*W$10+W$11*W$9</f>
        <v>0</v>
      </c>
      <c r="X8" s="97" t="n">
        <f aca="false">X$11+X$11*X$10+X$11*X$9</f>
        <v>0.133777777777778</v>
      </c>
      <c r="Y8" s="98" t="n">
        <f aca="false">Y$11+Y$11*Y$10+Y$11*Y$9</f>
        <v>0.288088888888889</v>
      </c>
      <c r="Z8" s="99" t="n">
        <f aca="false">Z$11+Z$11*Z$10+Z$11*Z$9</f>
        <v>0.009640875</v>
      </c>
      <c r="AA8" s="95" t="n">
        <f aca="false">AA$11+AA$11*AA$10+AA$11*AA$9</f>
        <v>3.40472229075216</v>
      </c>
      <c r="AB8" s="96" t="n">
        <f aca="false">AB$11+AB$11*AB$10+AB$11*AB$9</f>
        <v>0.21919427244582</v>
      </c>
      <c r="AC8" s="97" t="n">
        <f aca="false">AC$11+AC$11*AC$10+AC$11*AC$9</f>
        <v>0.133777777777778</v>
      </c>
      <c r="AD8" s="100" t="n">
        <f aca="false">AD$11+AD$11*AD$10+AD$11*AD$9</f>
        <v>1.41835862573099</v>
      </c>
      <c r="AE8" s="99" t="n">
        <f aca="false">AE$11+AE$11*AE$10+AE$11*AE$9</f>
        <v>0</v>
      </c>
      <c r="AF8" s="95" t="n">
        <f aca="false">AF$11+AF$11*AF$10+AF$11*AF$9</f>
        <v>2.88944587194319</v>
      </c>
      <c r="AG8" s="96" t="n">
        <f aca="false">AG$11+AG$11*AG$10+AG$11*AG$9</f>
        <v>0</v>
      </c>
      <c r="AH8" s="97" t="n">
        <f aca="false">AH$11+AH$11*AH$10+AH$11*AH$9</f>
        <v>0</v>
      </c>
      <c r="AI8" s="98" t="n">
        <f aca="false">AI$11+AI$11*AI$10+AI$11*AI$9</f>
        <v>0.379970203947369</v>
      </c>
      <c r="AJ8" s="99" t="n">
        <f aca="false">AJ$11+AJ$11*AJ$10+AJ$11*AJ$9</f>
        <v>0</v>
      </c>
      <c r="AK8" s="95" t="n">
        <f aca="false">AK$11+AK$11*AK$10+AK$11*AK$9</f>
        <v>0</v>
      </c>
      <c r="AL8" s="96" t="n">
        <f aca="false">AL$11+AL$11*AL$10+AL$11*AL$9</f>
        <v>0</v>
      </c>
      <c r="AM8" s="97" t="n">
        <f aca="false">AM$11+AM$11*AM$10+AM$11*AM$9</f>
        <v>0</v>
      </c>
      <c r="AN8" s="98" t="n">
        <f aca="false">AN$11+AN$11*AN$10+AN$11*AN$9</f>
        <v>0</v>
      </c>
      <c r="AO8" s="99" t="n">
        <f aca="false">AO$11+AO$11*AO$10+AO$11*AO$9</f>
        <v>0</v>
      </c>
      <c r="AP8" s="95" t="n">
        <f aca="false">AP$11+AP$11*AP$10+AP$11*AP$9</f>
        <v>0</v>
      </c>
      <c r="AQ8" s="96" t="n">
        <f aca="false">AQ$11+AQ$11*AQ$10+AQ$11*AQ$9</f>
        <v>0</v>
      </c>
      <c r="AR8" s="97" t="n">
        <f aca="false">AR$11+AR$11*AR$10+AR$11*AR$9</f>
        <v>0</v>
      </c>
      <c r="AS8" s="95" t="n">
        <f aca="false">AS$11+AS$11*AS$10+AS$11*AS$9</f>
        <v>0</v>
      </c>
      <c r="AT8" s="99" t="n">
        <f aca="false">AT$11+AT$11*AT$10+AT$11*AT$9</f>
        <v>0</v>
      </c>
      <c r="AU8" s="95" t="n">
        <f aca="false">AU$11+AU$11*AU$10+AU$11*AU$9</f>
        <v>0</v>
      </c>
      <c r="AV8" s="96" t="n">
        <f aca="false">AV$11+AV$11*AV$10+AV$11*AV$9</f>
        <v>0</v>
      </c>
      <c r="AW8" s="97" t="n">
        <f aca="false">AW$11+AW$11*AW$10+AW$11*AW$9</f>
        <v>0</v>
      </c>
      <c r="AX8" s="95" t="n">
        <f aca="false">AX$11+AX$11*AX$10+AX$11*AX$9</f>
        <v>0</v>
      </c>
      <c r="AY8" s="101" t="n">
        <f aca="false">AY$11+AY$11*AY$10+AY$11*AY$9</f>
        <v>0</v>
      </c>
      <c r="AZ8" s="102" t="n">
        <f aca="false">AZ$11+AZ$11*AZ$10+AZ$11*AZ$9</f>
        <v>0</v>
      </c>
      <c r="BA8" s="103" t="n">
        <f aca="false">BA$11+BA$11*BA$10+BA$11*BA$9</f>
        <v>0</v>
      </c>
      <c r="BB8" s="104" t="n">
        <f aca="false">BB$11+BB$11*BB$10+BB$11*BB$9</f>
        <v>0</v>
      </c>
      <c r="BC8" s="102" t="n">
        <f aca="false">BC$11+BC$11*BC$10+BC$11*BC$9</f>
        <v>0</v>
      </c>
      <c r="BD8" s="94" t="n">
        <f aca="false">BD$11+BD$11*BD$10+BD$11*BD$9</f>
        <v>0</v>
      </c>
      <c r="BE8" s="95" t="n">
        <f aca="false">BE$11+BE$11*BE$10+BE$11*BE$9</f>
        <v>0</v>
      </c>
      <c r="BF8" s="96" t="n">
        <f aca="false">BF$11+BF$11*BF$10+BF$11*BF$9</f>
        <v>0.031375</v>
      </c>
      <c r="BG8" s="97" t="n">
        <f aca="false">BG$11+BG$11*BG$10+BG$11*BG$9</f>
        <v>0</v>
      </c>
      <c r="BH8" s="98" t="n">
        <f aca="false">BH$11+BH$11*BH$10+BH$11*BH$9</f>
        <v>0.0144613125</v>
      </c>
      <c r="BI8" s="99" t="n">
        <f aca="false">BI$11+BI$11*BI$10+BI$11*BI$9</f>
        <v>0</v>
      </c>
      <c r="BJ8" s="95" t="n">
        <f aca="false">BJ$11+BJ$11*BJ$10+BJ$11*BJ$9</f>
        <v>0</v>
      </c>
      <c r="BK8" s="96" t="n">
        <f aca="false">BK$11+BK$11*BK$10+BK$11*BK$9</f>
        <v>0.031375</v>
      </c>
      <c r="BL8" s="97" t="n">
        <f aca="false">BL$11+BL$11*BL$10+BL$11*BL$9</f>
        <v>0</v>
      </c>
      <c r="BM8" s="98" t="n">
        <f aca="false">BM$11+BM$11*BM$10+BM$11*BM$9</f>
        <v>0.0144613125</v>
      </c>
      <c r="BN8" s="99" t="n">
        <f aca="false">BN$11+BN$11*BN$10+BN$11*BN$9</f>
        <v>0</v>
      </c>
      <c r="BO8" s="95" t="n">
        <f aca="false">BO$11+BO$11*BO$10+BO$11*BO$9</f>
        <v>0</v>
      </c>
      <c r="BP8" s="96" t="n">
        <f aca="false">BP$11+BP$11*BP$10+BP$11*BP$9</f>
        <v>0</v>
      </c>
      <c r="BQ8" s="97" t="n">
        <f aca="false">BQ$11+BQ$11*BQ$10+BQ$11*BQ$9</f>
        <v>0</v>
      </c>
      <c r="BR8" s="100" t="n">
        <f aca="false">BR$11+BR$11*BR$10+BR$11*BR$9</f>
        <v>0</v>
      </c>
      <c r="BS8" s="99" t="n">
        <f aca="false">BS$11+BS$11*BS$10+BS$11*BS$9</f>
        <v>0</v>
      </c>
      <c r="BT8" s="95" t="n">
        <f aca="false">BT$11+BT$11*BT$10+BT$11*BT$9</f>
        <v>0</v>
      </c>
      <c r="BU8" s="96" t="n">
        <f aca="false">BU$11+BU$11*BU$10+BU$11*BU$9</f>
        <v>0.0104583333333333</v>
      </c>
      <c r="BV8" s="97" t="n">
        <f aca="false">BV$11+BV$11*BV$10+BV$11*BV$9</f>
        <v>0</v>
      </c>
      <c r="BW8" s="98" t="n">
        <f aca="false">BW$11+BW$11*BW$10+BW$11*BW$9</f>
        <v>0.0048204375</v>
      </c>
      <c r="BX8" s="99" t="n">
        <f aca="false">BX$11+BX$11*BX$10+BX$11*BX$9</f>
        <v>0</v>
      </c>
      <c r="BY8" s="95" t="n">
        <f aca="false">BY$11+BY$11*BY$10+BY$11*BY$9</f>
        <v>0.0101858472222222</v>
      </c>
      <c r="BZ8" s="96" t="n">
        <f aca="false">BZ$11+BZ$11*BZ$10+BZ$11*BZ$9</f>
        <v>0</v>
      </c>
      <c r="CA8" s="97" t="n">
        <f aca="false">CA$11+CA$11*CA$10+CA$11*CA$9</f>
        <v>0</v>
      </c>
      <c r="CB8" s="98" t="n">
        <f aca="false">CB$11+CB$11*CB$10+CB$11*CB$9</f>
        <v>0</v>
      </c>
      <c r="CC8" s="99" t="n">
        <f aca="false">CC$11+CC$11*CC$10+CC$11*CC$9</f>
        <v>0</v>
      </c>
      <c r="CD8" s="95" t="n">
        <f aca="false">CD$11+CD$11*CD$10+CD$11*CD$9</f>
        <v>0</v>
      </c>
      <c r="CE8" s="96" t="n">
        <f aca="false">CE$11+CE$11*CE$10+CE$11*CE$9</f>
        <v>0</v>
      </c>
      <c r="CF8" s="97" t="n">
        <f aca="false">CF$11+CF$11*CF$10+CF$11*CF$9</f>
        <v>0</v>
      </c>
      <c r="CG8" s="95" t="n">
        <f aca="false">CG$11+CG$11*CG$10+CG$11*CG$9</f>
        <v>0</v>
      </c>
      <c r="CH8" s="99" t="n">
        <f aca="false">CH$11+CH$11*CH$10+CH$11*CH$9</f>
        <v>0</v>
      </c>
      <c r="CI8" s="95" t="n">
        <f aca="false">CI$11+CI$11*CI$10+CI$11*CI$9</f>
        <v>0</v>
      </c>
      <c r="CJ8" s="96" t="n">
        <f aca="false">CJ$11+CJ$11*CJ$10+CJ$11*CJ$9</f>
        <v>0</v>
      </c>
      <c r="CK8" s="97" t="n">
        <f aca="false">CK$11+CK$11*CK$10+CK$11*CK$9</f>
        <v>0</v>
      </c>
      <c r="CL8" s="100" t="n">
        <f aca="false">CL$11+CL$11*CL$10+CL$11*CL$9</f>
        <v>0</v>
      </c>
      <c r="CM8" s="99" t="n">
        <f aca="false">CM$11+CM$11*CM$10+CM$11*CM$9</f>
        <v>0</v>
      </c>
      <c r="CN8" s="95" t="n">
        <f aca="false">CN$11+CN$11*CN$10+CN$11*CN$9</f>
        <v>0</v>
      </c>
      <c r="CO8" s="96" t="n">
        <f aca="false">CO$11+CO$11*CO$10+CO$11*CO$9</f>
        <v>0</v>
      </c>
      <c r="CP8" s="97" t="n">
        <f aca="false">CP$11+CP$11*CP$10+CP$11*CP$9</f>
        <v>0</v>
      </c>
      <c r="CQ8" s="100" t="n">
        <f aca="false">CQ$11+CQ$11*CQ$10+CQ$11*CQ$9</f>
        <v>0</v>
      </c>
    </row>
    <row r="9" customFormat="false" ht="15" hidden="false" customHeight="false" outlineLevel="0" collapsed="false">
      <c r="A9" s="105"/>
      <c r="B9" s="38"/>
      <c r="C9" s="38"/>
      <c r="D9" s="22"/>
      <c r="G9" s="106" t="s">
        <v>36</v>
      </c>
      <c r="H9" s="106"/>
      <c r="I9" s="106"/>
      <c r="J9" s="106"/>
      <c r="K9" s="106"/>
      <c r="L9" s="106"/>
      <c r="M9" s="106"/>
      <c r="N9" s="106"/>
      <c r="O9" s="106"/>
      <c r="P9" s="107" t="n">
        <v>0</v>
      </c>
      <c r="Q9" s="108" t="n">
        <v>0</v>
      </c>
      <c r="R9" s="109" t="n">
        <v>0</v>
      </c>
      <c r="S9" s="110" t="n">
        <v>0</v>
      </c>
      <c r="T9" s="111" t="n">
        <v>0</v>
      </c>
      <c r="U9" s="107" t="n">
        <v>0</v>
      </c>
      <c r="V9" s="108" t="n">
        <v>0</v>
      </c>
      <c r="W9" s="109" t="n">
        <v>0</v>
      </c>
      <c r="X9" s="110" t="n">
        <v>0</v>
      </c>
      <c r="Y9" s="112" t="n">
        <v>0</v>
      </c>
      <c r="Z9" s="113" t="n">
        <v>0</v>
      </c>
      <c r="AA9" s="108" t="n">
        <v>0</v>
      </c>
      <c r="AB9" s="109" t="n">
        <v>0</v>
      </c>
      <c r="AC9" s="110" t="n">
        <v>0</v>
      </c>
      <c r="AD9" s="114" t="n">
        <v>0</v>
      </c>
      <c r="AE9" s="113" t="n">
        <v>0</v>
      </c>
      <c r="AF9" s="108" t="n">
        <v>0</v>
      </c>
      <c r="AG9" s="109" t="n">
        <v>0</v>
      </c>
      <c r="AH9" s="110" t="n">
        <v>0</v>
      </c>
      <c r="AI9" s="112" t="n">
        <v>0</v>
      </c>
      <c r="AJ9" s="113" t="n">
        <v>0</v>
      </c>
      <c r="AK9" s="108" t="n">
        <v>0</v>
      </c>
      <c r="AL9" s="109" t="n">
        <v>0</v>
      </c>
      <c r="AM9" s="110" t="n">
        <v>0</v>
      </c>
      <c r="AN9" s="112" t="n">
        <v>0</v>
      </c>
      <c r="AO9" s="113" t="n">
        <v>0</v>
      </c>
      <c r="AP9" s="108" t="n">
        <v>0</v>
      </c>
      <c r="AQ9" s="109" t="n">
        <v>0</v>
      </c>
      <c r="AR9" s="110" t="n">
        <v>0</v>
      </c>
      <c r="AS9" s="108" t="n">
        <v>0</v>
      </c>
      <c r="AT9" s="115" t="n">
        <v>0</v>
      </c>
      <c r="AU9" s="108" t="n">
        <v>0</v>
      </c>
      <c r="AV9" s="109" t="n">
        <v>0</v>
      </c>
      <c r="AW9" s="110" t="n">
        <v>0</v>
      </c>
      <c r="AX9" s="108" t="n">
        <v>0</v>
      </c>
      <c r="AY9" s="116" t="n">
        <v>0</v>
      </c>
      <c r="AZ9" s="117" t="n">
        <v>0</v>
      </c>
      <c r="BA9" s="118" t="n">
        <v>0</v>
      </c>
      <c r="BB9" s="119" t="n">
        <v>0</v>
      </c>
      <c r="BC9" s="117" t="n">
        <v>0</v>
      </c>
      <c r="BD9" s="107" t="n">
        <v>0</v>
      </c>
      <c r="BE9" s="108" t="n">
        <v>0</v>
      </c>
      <c r="BF9" s="109" t="n">
        <v>0</v>
      </c>
      <c r="BG9" s="110" t="n">
        <v>0</v>
      </c>
      <c r="BH9" s="111" t="n">
        <v>0</v>
      </c>
      <c r="BI9" s="107" t="n">
        <v>0</v>
      </c>
      <c r="BJ9" s="108" t="n">
        <v>0</v>
      </c>
      <c r="BK9" s="109" t="n">
        <v>0</v>
      </c>
      <c r="BL9" s="110" t="n">
        <v>0</v>
      </c>
      <c r="BM9" s="112" t="n">
        <v>0</v>
      </c>
      <c r="BN9" s="113" t="n">
        <v>0</v>
      </c>
      <c r="BO9" s="108" t="n">
        <v>0</v>
      </c>
      <c r="BP9" s="109" t="n">
        <v>0</v>
      </c>
      <c r="BQ9" s="110" t="n">
        <v>0</v>
      </c>
      <c r="BR9" s="114" t="n">
        <v>0</v>
      </c>
      <c r="BS9" s="113" t="n">
        <v>0</v>
      </c>
      <c r="BT9" s="108" t="n">
        <v>0.1</v>
      </c>
      <c r="BU9" s="109" t="n">
        <v>0</v>
      </c>
      <c r="BV9" s="110" t="n">
        <v>0</v>
      </c>
      <c r="BW9" s="112" t="n">
        <v>0</v>
      </c>
      <c r="BX9" s="113" t="n">
        <v>0</v>
      </c>
      <c r="BY9" s="108" t="n">
        <v>0</v>
      </c>
      <c r="BZ9" s="109" t="n">
        <v>0</v>
      </c>
      <c r="CA9" s="110" t="n">
        <v>0</v>
      </c>
      <c r="CB9" s="112" t="n">
        <v>0</v>
      </c>
      <c r="CC9" s="113" t="n">
        <v>0</v>
      </c>
      <c r="CD9" s="108" t="n">
        <v>0</v>
      </c>
      <c r="CE9" s="109" t="n">
        <v>0</v>
      </c>
      <c r="CF9" s="110" t="n">
        <v>0</v>
      </c>
      <c r="CG9" s="108" t="n">
        <v>0</v>
      </c>
      <c r="CH9" s="115" t="n">
        <v>0</v>
      </c>
      <c r="CI9" s="108" t="n">
        <v>0</v>
      </c>
      <c r="CJ9" s="109" t="n">
        <v>0</v>
      </c>
      <c r="CK9" s="110" t="n">
        <v>0</v>
      </c>
      <c r="CL9" s="120" t="n">
        <v>0</v>
      </c>
      <c r="CM9" s="115" t="n">
        <v>0</v>
      </c>
      <c r="CN9" s="108" t="n">
        <v>0</v>
      </c>
      <c r="CO9" s="109" t="n">
        <v>0</v>
      </c>
      <c r="CP9" s="110" t="n">
        <v>0</v>
      </c>
      <c r="CQ9" s="120" t="n">
        <v>0</v>
      </c>
    </row>
    <row r="10" customFormat="false" ht="15" hidden="false" customHeight="false" outlineLevel="0" collapsed="false">
      <c r="B10" s="38"/>
      <c r="C10" s="38"/>
      <c r="D10" s="22"/>
      <c r="G10" s="106" t="s">
        <v>37</v>
      </c>
      <c r="H10" s="106"/>
      <c r="I10" s="106"/>
      <c r="J10" s="106"/>
      <c r="K10" s="106"/>
      <c r="L10" s="106"/>
      <c r="M10" s="106"/>
      <c r="N10" s="106"/>
      <c r="O10" s="106"/>
      <c r="P10" s="107" t="n">
        <v>0</v>
      </c>
      <c r="Q10" s="121" t="n">
        <v>0</v>
      </c>
      <c r="R10" s="122" t="n">
        <v>0</v>
      </c>
      <c r="S10" s="123" t="n">
        <v>0</v>
      </c>
      <c r="T10" s="111" t="n">
        <v>0</v>
      </c>
      <c r="U10" s="107" t="n">
        <v>0</v>
      </c>
      <c r="V10" s="121" t="n">
        <v>0</v>
      </c>
      <c r="W10" s="122" t="n">
        <v>0</v>
      </c>
      <c r="X10" s="123" t="n">
        <v>0</v>
      </c>
      <c r="Y10" s="112" t="n">
        <v>0</v>
      </c>
      <c r="Z10" s="113" t="n">
        <v>0</v>
      </c>
      <c r="AA10" s="121" t="n">
        <v>0</v>
      </c>
      <c r="AB10" s="122"/>
      <c r="AC10" s="123"/>
      <c r="AD10" s="114" t="n">
        <v>0</v>
      </c>
      <c r="AE10" s="113" t="n">
        <v>0</v>
      </c>
      <c r="AF10" s="121" t="n">
        <v>0</v>
      </c>
      <c r="AG10" s="122" t="n">
        <v>0</v>
      </c>
      <c r="AH10" s="123" t="n">
        <v>0</v>
      </c>
      <c r="AI10" s="112" t="n">
        <v>0</v>
      </c>
      <c r="AJ10" s="113" t="n">
        <v>0</v>
      </c>
      <c r="AK10" s="121" t="n">
        <v>0</v>
      </c>
      <c r="AL10" s="122" t="n">
        <v>0</v>
      </c>
      <c r="AM10" s="123" t="n">
        <v>0</v>
      </c>
      <c r="AN10" s="112" t="n">
        <v>0</v>
      </c>
      <c r="AO10" s="113" t="n">
        <v>0</v>
      </c>
      <c r="AP10" s="121" t="n">
        <v>0</v>
      </c>
      <c r="AQ10" s="122" t="n">
        <v>0</v>
      </c>
      <c r="AR10" s="123" t="n">
        <v>0</v>
      </c>
      <c r="AS10" s="108" t="n">
        <v>0</v>
      </c>
      <c r="AT10" s="115" t="n">
        <v>0</v>
      </c>
      <c r="AU10" s="121" t="n">
        <v>0</v>
      </c>
      <c r="AV10" s="122" t="n">
        <v>0</v>
      </c>
      <c r="AW10" s="123" t="n">
        <v>0</v>
      </c>
      <c r="AX10" s="108" t="n">
        <v>0</v>
      </c>
      <c r="AY10" s="116" t="n">
        <v>0</v>
      </c>
      <c r="AZ10" s="117" t="n">
        <v>0</v>
      </c>
      <c r="BA10" s="118" t="n">
        <v>0</v>
      </c>
      <c r="BB10" s="119" t="n">
        <v>0</v>
      </c>
      <c r="BC10" s="117" t="n">
        <v>0</v>
      </c>
      <c r="BD10" s="107" t="n">
        <v>0</v>
      </c>
      <c r="BE10" s="121" t="n">
        <v>0</v>
      </c>
      <c r="BF10" s="122" t="n">
        <v>0</v>
      </c>
      <c r="BG10" s="123" t="n">
        <v>0</v>
      </c>
      <c r="BH10" s="111" t="n">
        <v>0</v>
      </c>
      <c r="BI10" s="107" t="n">
        <v>0</v>
      </c>
      <c r="BJ10" s="121" t="n">
        <v>0</v>
      </c>
      <c r="BK10" s="122" t="n">
        <v>0</v>
      </c>
      <c r="BL10" s="123" t="n">
        <v>0</v>
      </c>
      <c r="BM10" s="112" t="n">
        <v>0</v>
      </c>
      <c r="BN10" s="113" t="n">
        <v>0</v>
      </c>
      <c r="BO10" s="121" t="n">
        <v>0</v>
      </c>
      <c r="BP10" s="122" t="n">
        <v>0</v>
      </c>
      <c r="BQ10" s="123" t="n">
        <v>0</v>
      </c>
      <c r="BR10" s="114" t="n">
        <v>0</v>
      </c>
      <c r="BS10" s="113" t="n">
        <v>0</v>
      </c>
      <c r="BT10" s="121" t="n">
        <v>0</v>
      </c>
      <c r="BU10" s="122" t="n">
        <v>0</v>
      </c>
      <c r="BV10" s="123" t="n">
        <v>0</v>
      </c>
      <c r="BW10" s="112" t="n">
        <v>0</v>
      </c>
      <c r="BX10" s="113" t="n">
        <v>0</v>
      </c>
      <c r="BY10" s="121" t="n">
        <v>0</v>
      </c>
      <c r="BZ10" s="122" t="n">
        <v>0</v>
      </c>
      <c r="CA10" s="123" t="n">
        <v>0</v>
      </c>
      <c r="CB10" s="112" t="n">
        <v>0</v>
      </c>
      <c r="CC10" s="113" t="n">
        <v>0</v>
      </c>
      <c r="CD10" s="121" t="n">
        <v>0</v>
      </c>
      <c r="CE10" s="122" t="n">
        <v>0</v>
      </c>
      <c r="CF10" s="123" t="n">
        <v>0</v>
      </c>
      <c r="CG10" s="108" t="n">
        <v>0</v>
      </c>
      <c r="CH10" s="115" t="n">
        <v>0</v>
      </c>
      <c r="CI10" s="121" t="n">
        <v>0</v>
      </c>
      <c r="CJ10" s="122" t="n">
        <v>0</v>
      </c>
      <c r="CK10" s="123" t="n">
        <v>0</v>
      </c>
      <c r="CL10" s="120" t="n">
        <v>0</v>
      </c>
      <c r="CM10" s="115" t="n">
        <v>0</v>
      </c>
      <c r="CN10" s="121" t="n">
        <v>0</v>
      </c>
      <c r="CO10" s="122" t="n">
        <v>0</v>
      </c>
      <c r="CP10" s="123" t="n">
        <v>0</v>
      </c>
      <c r="CQ10" s="120" t="n">
        <v>0</v>
      </c>
    </row>
    <row r="11" customFormat="false" ht="15.75" hidden="false" customHeight="false" outlineLevel="0" collapsed="false">
      <c r="G11" s="124" t="s">
        <v>38</v>
      </c>
      <c r="H11" s="124"/>
      <c r="I11" s="124"/>
      <c r="J11" s="124"/>
      <c r="K11" s="124"/>
      <c r="L11" s="124"/>
      <c r="M11" s="124"/>
      <c r="N11" s="124"/>
      <c r="O11" s="124"/>
      <c r="P11" s="125" t="n">
        <f aca="false">SUMIF(Q15:Q55,P7,T15:T55)</f>
        <v>0</v>
      </c>
      <c r="Q11" s="126" t="n">
        <f aca="false">SUMIF(Q15:Q55,Q7,T15:T55)</f>
        <v>3.81460317297034</v>
      </c>
      <c r="R11" s="127" t="n">
        <f aca="false">SUMIF(Q15:Q55,R7,T15:T55)</f>
        <v>0.360166408668731</v>
      </c>
      <c r="S11" s="128" t="n">
        <f aca="false">SUMIF(Q15:Q55,S7,T15:T55)</f>
        <v>0.133777777777778</v>
      </c>
      <c r="T11" s="129" t="n">
        <f aca="false">SUMIF(Q15:Q55,T7,T15:T55)</f>
        <v>1.99795480665205</v>
      </c>
      <c r="U11" s="130" t="n">
        <f aca="false">SUMIF(V$15:V$55,U$7,Y$15:Y$55)</f>
        <v>0</v>
      </c>
      <c r="V11" s="131" t="n">
        <f aca="false">SUMIF(V$15:V$55,V$7,Y$15:Y$55)</f>
        <v>2.52221052631579</v>
      </c>
      <c r="W11" s="132" t="n">
        <f aca="false">SUMIF(V$15:V$55,W$7,Y$15:Y$55)</f>
        <v>0</v>
      </c>
      <c r="X11" s="133" t="n">
        <f aca="false">SUMIF(V$15:V$55,X$7,Y$15:Y$55)</f>
        <v>0.133777777777778</v>
      </c>
      <c r="Y11" s="134" t="n">
        <f aca="false">SUMIF(V$15:V$55,Y$7,Y$15:Y$55)</f>
        <v>0.288088888888889</v>
      </c>
      <c r="Z11" s="135" t="n">
        <f aca="false">SUMIF(AA$15:AA$55,Z$7,AD$15:AD$55)</f>
        <v>0.009640875</v>
      </c>
      <c r="AA11" s="131" t="n">
        <f aca="false">SUMIF(AA$15:AA$55,AA$7,AD$15:AD$55)</f>
        <v>3.40472229075216</v>
      </c>
      <c r="AB11" s="132" t="n">
        <f aca="false">SUMIF(AA$15:AA$55,AB$7,AD$15:AD$55)</f>
        <v>0.21919427244582</v>
      </c>
      <c r="AC11" s="133" t="n">
        <f aca="false">SUMIF(AA$15:AA$55,AC$7,AD$15:AD$55)</f>
        <v>0.133777777777778</v>
      </c>
      <c r="AD11" s="136" t="n">
        <f aca="false">SUMIF(AA$15:AA$55,AD$7,AD$15:AD$55)</f>
        <v>1.41835862573099</v>
      </c>
      <c r="AE11" s="135" t="n">
        <f aca="false">SUMIF(AF$15:AF$55,AE$7,AI$15:AI$55)</f>
        <v>0</v>
      </c>
      <c r="AF11" s="131" t="n">
        <f aca="false">SUMIF(AF$15:AF$55,AF$7,AI$15:AI$55)</f>
        <v>2.88944587194319</v>
      </c>
      <c r="AG11" s="132" t="n">
        <f aca="false">SUMIF(AF$15:AF$55,AG$7,AI$15:AI$55)</f>
        <v>0</v>
      </c>
      <c r="AH11" s="133" t="n">
        <f aca="false">SUMIF(AF$15:AF$55,AH$7,AI$15:AI$55)</f>
        <v>0</v>
      </c>
      <c r="AI11" s="134" t="n">
        <f aca="false">SUMIF(AF$15:AF$55,AI$7,AI$15:AI$55)</f>
        <v>0.379970203947369</v>
      </c>
      <c r="AJ11" s="135" t="n">
        <f aca="false">SUMIF(AK$15:AK$55,AJ$7,AN$15:AN$55)</f>
        <v>0</v>
      </c>
      <c r="AK11" s="131" t="n">
        <f aca="false">SUMIF(AK$15:AK$55,AK$7,AN$15:AN$55)</f>
        <v>0</v>
      </c>
      <c r="AL11" s="132" t="n">
        <f aca="false">SUMIF(AK$15:AK$55,AL$7,AN$15:AN$55)</f>
        <v>0</v>
      </c>
      <c r="AM11" s="133" t="n">
        <f aca="false">SUMIF(AK$15:AK$55,AM$7,AN$15:AN$55)</f>
        <v>0</v>
      </c>
      <c r="AN11" s="134" t="n">
        <f aca="false">SUMIF(AK$15:AK$55,AN$7,AN$15:AN$55)</f>
        <v>0</v>
      </c>
      <c r="AO11" s="135" t="n">
        <f aca="false">SUMIF(AP$15:AP$55,AO$7,AS$15:AS$55)</f>
        <v>0</v>
      </c>
      <c r="AP11" s="131" t="n">
        <f aca="false">SUMIF(AP$15:AP$55,AP$7,AS$15:AS$55)</f>
        <v>0</v>
      </c>
      <c r="AQ11" s="132" t="n">
        <f aca="false">SUMIF(AP$15:AP$55,AQ$7,AS$15:AS$55)</f>
        <v>0</v>
      </c>
      <c r="AR11" s="133" t="n">
        <f aca="false">SUMIF(AP$15:AP$55,AR$7,AS$15:AS$55)</f>
        <v>0</v>
      </c>
      <c r="AS11" s="137" t="n">
        <f aca="false">SUMIF(AP$15:AP$55,AS$7,AS$15:AS$55)</f>
        <v>0</v>
      </c>
      <c r="AT11" s="138" t="n">
        <f aca="false">SUMIF(AU$15:AU$55,AT$7,AX$15:AX$55)</f>
        <v>0</v>
      </c>
      <c r="AU11" s="126" t="n">
        <f aca="false">SUMIF(AU$15:AU$55,AU$7,AX$15:AX$55)</f>
        <v>0</v>
      </c>
      <c r="AV11" s="127" t="n">
        <f aca="false">SUMIF(AU$15:AU$55,AV$7,AX$15:AX$55)</f>
        <v>0</v>
      </c>
      <c r="AW11" s="128" t="n">
        <f aca="false">SUMIF(AU$15:AU$55,AW$7,AX$15:AX$55)</f>
        <v>0</v>
      </c>
      <c r="AX11" s="139" t="n">
        <f aca="false">SUMIF(AU$15:AU$55,AX$7,AX$15:AX$55)</f>
        <v>0</v>
      </c>
      <c r="AY11" s="140" t="n">
        <f aca="false">SUMIF(AZ$15:AZ$55,AY$7,BC$15:BC$55)</f>
        <v>0</v>
      </c>
      <c r="AZ11" s="141" t="n">
        <f aca="false">SUMIF(AZ$15:AZ$55,AZ$7,BC$15:BC$55)</f>
        <v>0</v>
      </c>
      <c r="BA11" s="142" t="n">
        <f aca="false">SUMIF(AZ$15:AZ$55,BA$7,BC$15:BC$55)</f>
        <v>0</v>
      </c>
      <c r="BB11" s="143" t="n">
        <f aca="false">SUMIF(AZ$15:AZ$55,BB$7,BC$15:BC$55)</f>
        <v>0</v>
      </c>
      <c r="BC11" s="141" t="n">
        <f aca="false">SUMIF(AZ$15:AZ$55,BC$7,BC$15:BC$55)</f>
        <v>0</v>
      </c>
      <c r="BD11" s="125" t="n">
        <f aca="false">SUMIF(BE15:BE55,BD7,BH15:BH55)</f>
        <v>0</v>
      </c>
      <c r="BE11" s="126" t="n">
        <f aca="false">SUMIF(BE15:BE55,BE7,BH15:BH55)</f>
        <v>0</v>
      </c>
      <c r="BF11" s="127" t="n">
        <f aca="false">SUMIF(BE15:BE55,BF7,BH15:BH55)</f>
        <v>0.031375</v>
      </c>
      <c r="BG11" s="128" t="n">
        <f aca="false">SUMIF(BE15:BE55,BG7,BH15:BH55)</f>
        <v>0</v>
      </c>
      <c r="BH11" s="129" t="n">
        <f aca="false">SUMIF(BE15:BE55,BH7,BH15:BH55)</f>
        <v>0.0144613125</v>
      </c>
      <c r="BI11" s="130" t="n">
        <f aca="false">SUMIF(BJ$15:BJ$55,BI$7,BM$15:BM$55)</f>
        <v>0</v>
      </c>
      <c r="BJ11" s="131" t="n">
        <f aca="false">SUMIF(BJ$15:BJ$55,BJ$7,BM$15:BM$55)</f>
        <v>0</v>
      </c>
      <c r="BK11" s="132" t="n">
        <f aca="false">SUMIF(BJ$15:BJ$55,BK$7,BM$15:BM$55)</f>
        <v>0.031375</v>
      </c>
      <c r="BL11" s="133" t="n">
        <f aca="false">SUMIF(BJ$15:BJ$55,BL$7,BM$15:BM$55)</f>
        <v>0</v>
      </c>
      <c r="BM11" s="134" t="n">
        <f aca="false">SUMIF(BJ$15:BJ$55,BM$7,BM$15:BM$55)</f>
        <v>0.0144613125</v>
      </c>
      <c r="BN11" s="135" t="n">
        <f aca="false">SUMIF(BO$15:BO$55,BN$7,BR$15:BR$55)</f>
        <v>0</v>
      </c>
      <c r="BO11" s="131" t="n">
        <f aca="false">SUMIF(BO$15:BO$55,BO$7,BR$15:BR$55)</f>
        <v>0</v>
      </c>
      <c r="BP11" s="132" t="n">
        <f aca="false">SUMIF(BO$15:BO$55,BP$7,BR$15:BR$55)</f>
        <v>0</v>
      </c>
      <c r="BQ11" s="133" t="n">
        <f aca="false">SUMIF(BO$15:BO$55,BQ$7,BR$15:BR$55)</f>
        <v>0</v>
      </c>
      <c r="BR11" s="136" t="n">
        <f aca="false">SUMIF(BO$15:BO$55,BR$7,BR$15:BR$55)</f>
        <v>0</v>
      </c>
      <c r="BS11" s="135" t="n">
        <f aca="false">SUMIF(BT$15:BT$55,BS$7,BW$15:BW$55)</f>
        <v>0</v>
      </c>
      <c r="BT11" s="131" t="n">
        <f aca="false">SUMIF(BT$15:BT$55,BT$7,BW$15:BW$55)</f>
        <v>0</v>
      </c>
      <c r="BU11" s="132" t="n">
        <f aca="false">SUMIF(BT$15:BT$55,BU$7,BW$15:BW$55)</f>
        <v>0.0104583333333333</v>
      </c>
      <c r="BV11" s="133" t="n">
        <f aca="false">SUMIF(BT$15:BT$55,BV$7,BW$15:BW$55)</f>
        <v>0</v>
      </c>
      <c r="BW11" s="134" t="n">
        <f aca="false">SUMIF(BT$15:BT$55,BW$7,BW$15:BW$55)</f>
        <v>0.0048204375</v>
      </c>
      <c r="BX11" s="135" t="n">
        <f aca="false">SUMIF(BY$15:BY$55,BX$7,CB$15:CB$55)</f>
        <v>0</v>
      </c>
      <c r="BY11" s="131" t="n">
        <f aca="false">SUMIF(BY$15:BY$55,BY$7,CB$15:CB$55)</f>
        <v>0.0101858472222222</v>
      </c>
      <c r="BZ11" s="132" t="n">
        <f aca="false">SUMIF(BY$15:BY$55,BZ$7,CB$15:CB$55)</f>
        <v>0</v>
      </c>
      <c r="CA11" s="133" t="n">
        <f aca="false">SUMIF(BY$15:BY$55,CA$7,CB$15:CB$55)</f>
        <v>0</v>
      </c>
      <c r="CB11" s="134" t="n">
        <f aca="false">SUMIF(BY$15:BY$55,CB$7,CB$15:CB$55)</f>
        <v>0</v>
      </c>
      <c r="CC11" s="135" t="n">
        <f aca="false">SUMIF(CD$15:CD$55,CC$7,CG$15:CG$55)</f>
        <v>0</v>
      </c>
      <c r="CD11" s="131" t="n">
        <f aca="false">SUMIF(CD$15:CD$55,CD$7,CG$15:CG$55)</f>
        <v>0</v>
      </c>
      <c r="CE11" s="132" t="n">
        <f aca="false">SUMIF(CD$15:CD$55,CE$7,CG$15:CG$55)</f>
        <v>0</v>
      </c>
      <c r="CF11" s="133" t="n">
        <f aca="false">SUMIF(CD$15:CD$55,CF$7,CG$15:CG$55)</f>
        <v>0</v>
      </c>
      <c r="CG11" s="137" t="n">
        <f aca="false">SUMIF(CD$15:CD$55,CG$7,CG$15:CG$55)</f>
        <v>0</v>
      </c>
      <c r="CH11" s="138" t="n">
        <f aca="false">SUMIF(CI$15:CI$55,CH$7,CL$15:CL$55)</f>
        <v>0</v>
      </c>
      <c r="CI11" s="126" t="n">
        <f aca="false">SUMIF(CI$15:CI$55,CI$7,CL$15:CL$55)</f>
        <v>0</v>
      </c>
      <c r="CJ11" s="127" t="n">
        <f aca="false">SUMIF(CI$15:CI$55,CJ$7,CL$15:CL$55)</f>
        <v>0</v>
      </c>
      <c r="CK11" s="128" t="n">
        <f aca="false">SUMIF(CI$15:CI$55,CK$7,CL$15:CL$55)</f>
        <v>0</v>
      </c>
      <c r="CL11" s="144" t="n">
        <f aca="false">SUMIF(CI$15:CI$55,CL$7,CL$15:CL$55)</f>
        <v>0</v>
      </c>
      <c r="CM11" s="138" t="n">
        <f aca="false">SUMIF(CN$15:CN$55,CM$7,CQ$15:CQ$55)</f>
        <v>0</v>
      </c>
      <c r="CN11" s="126" t="n">
        <f aca="false">SUMIF(CN$15:CN$55,CN$7,CQ$15:CQ$55)</f>
        <v>0</v>
      </c>
      <c r="CO11" s="127" t="n">
        <f aca="false">SUMIF(CN$15:CN$55,CO$7,CQ$15:CQ$55)</f>
        <v>0</v>
      </c>
      <c r="CP11" s="128" t="n">
        <f aca="false">SUMIF(CN$15:CN$55,CP$7,CQ$15:CQ$55)</f>
        <v>0</v>
      </c>
      <c r="CQ11" s="144" t="n">
        <f aca="false">SUMIF(CN$15:CN$55,CQ$7,CQ$15:CQ$55)</f>
        <v>0</v>
      </c>
    </row>
    <row r="12" customFormat="false" ht="15.75" hidden="false" customHeight="false" outlineLevel="0" collapsed="false">
      <c r="H12" s="145" t="s">
        <v>39</v>
      </c>
      <c r="I12" s="145"/>
      <c r="J12" s="145"/>
      <c r="K12" s="145"/>
      <c r="L12" s="146" t="s">
        <v>13</v>
      </c>
      <c r="M12" s="146"/>
      <c r="N12" s="146"/>
      <c r="O12" s="146"/>
      <c r="P12" s="147" t="str">
        <f aca="false">General!$F$5</f>
        <v>Central level</v>
      </c>
      <c r="Q12" s="147"/>
      <c r="R12" s="147"/>
      <c r="S12" s="147"/>
      <c r="T12" s="147"/>
      <c r="U12" s="147" t="str">
        <f aca="false">IF(General!$F$6="","",General!$F$6)</f>
        <v>Regional level</v>
      </c>
      <c r="V12" s="147"/>
      <c r="W12" s="147"/>
      <c r="X12" s="147"/>
      <c r="Y12" s="147"/>
      <c r="Z12" s="147" t="str">
        <f aca="false">IF(General!$F$7="","",General!$F$7)</f>
        <v>District level</v>
      </c>
      <c r="AA12" s="147"/>
      <c r="AB12" s="147"/>
      <c r="AC12" s="147"/>
      <c r="AD12" s="147"/>
      <c r="AE12" s="147" t="str">
        <f aca="false">IF(General!$F$8="","",General!$F$8)</f>
        <v>Service delivery level</v>
      </c>
      <c r="AF12" s="147"/>
      <c r="AG12" s="147"/>
      <c r="AH12" s="147"/>
      <c r="AI12" s="147"/>
      <c r="AJ12" s="147" t="str">
        <f aca="false">IF(General!$F$9="","",General!$F$9)</f>
        <v/>
      </c>
      <c r="AK12" s="147"/>
      <c r="AL12" s="147"/>
      <c r="AM12" s="147"/>
      <c r="AN12" s="147"/>
      <c r="AO12" s="147" t="str">
        <f aca="false">IF(General!$F$10="","",General!$F$10)</f>
        <v/>
      </c>
      <c r="AP12" s="147"/>
      <c r="AQ12" s="147"/>
      <c r="AR12" s="147"/>
      <c r="AS12" s="147"/>
      <c r="AT12" s="147" t="str">
        <f aca="false">IF(General!F11="","",General!$F11)</f>
        <v/>
      </c>
      <c r="AU12" s="147"/>
      <c r="AV12" s="147"/>
      <c r="AW12" s="147"/>
      <c r="AX12" s="147"/>
      <c r="AY12" s="147" t="str">
        <f aca="false">IF(General!$F$11="","",General!$F$11)</f>
        <v/>
      </c>
      <c r="AZ12" s="147"/>
      <c r="BA12" s="147"/>
      <c r="BB12" s="147"/>
      <c r="BC12" s="147"/>
      <c r="BD12" s="147" t="str">
        <f aca="false">General!$F$5</f>
        <v>Central level</v>
      </c>
      <c r="BE12" s="147"/>
      <c r="BF12" s="147"/>
      <c r="BG12" s="147"/>
      <c r="BH12" s="147"/>
      <c r="BI12" s="147" t="str">
        <f aca="false">IF(General!$F$6="","",General!$F$6)</f>
        <v>Regional level</v>
      </c>
      <c r="BJ12" s="147"/>
      <c r="BK12" s="147"/>
      <c r="BL12" s="147"/>
      <c r="BM12" s="147"/>
      <c r="BN12" s="147" t="str">
        <f aca="false">IF(General!$F$7="","",General!$F$7)</f>
        <v>District level</v>
      </c>
      <c r="BO12" s="147"/>
      <c r="BP12" s="147"/>
      <c r="BQ12" s="147"/>
      <c r="BR12" s="147"/>
      <c r="BS12" s="147" t="str">
        <f aca="false">IF(General!$F$8="","",General!$F$8)</f>
        <v>Service delivery level</v>
      </c>
      <c r="BT12" s="147"/>
      <c r="BU12" s="147"/>
      <c r="BV12" s="147"/>
      <c r="BW12" s="147"/>
      <c r="BX12" s="147" t="str">
        <f aca="false">IF(General!$F$9="","",General!$F$9)</f>
        <v/>
      </c>
      <c r="BY12" s="147"/>
      <c r="BZ12" s="147"/>
      <c r="CA12" s="147"/>
      <c r="CB12" s="147"/>
      <c r="CC12" s="147" t="str">
        <f aca="false">IF(General!$F$10="","",General!$F$10)</f>
        <v/>
      </c>
      <c r="CD12" s="147"/>
      <c r="CE12" s="147"/>
      <c r="CF12" s="147"/>
      <c r="CG12" s="147"/>
      <c r="CH12" s="147" t="str">
        <f aca="false">IF(General!AT11="","",General!$F11)</f>
        <v/>
      </c>
      <c r="CI12" s="147"/>
      <c r="CJ12" s="147"/>
      <c r="CK12" s="147"/>
      <c r="CL12" s="147"/>
      <c r="CM12" s="147" t="str">
        <f aca="false">IF(General!$F$11="","",General!$F$11)</f>
        <v/>
      </c>
      <c r="CN12" s="147"/>
      <c r="CO12" s="147"/>
      <c r="CP12" s="147"/>
      <c r="CQ12" s="147"/>
    </row>
    <row r="13" customFormat="false" ht="14.45" hidden="false" customHeight="true" outlineLevel="0" collapsed="false">
      <c r="A13" s="148" t="s">
        <v>40</v>
      </c>
      <c r="B13" s="148"/>
      <c r="C13" s="149" t="s">
        <v>41</v>
      </c>
      <c r="D13" s="150" t="s">
        <v>42</v>
      </c>
      <c r="E13" s="151" t="s">
        <v>43</v>
      </c>
      <c r="F13" s="151"/>
      <c r="G13" s="151"/>
      <c r="H13" s="152" t="s">
        <v>44</v>
      </c>
      <c r="I13" s="152" t="s">
        <v>45</v>
      </c>
      <c r="J13" s="152" t="s">
        <v>46</v>
      </c>
      <c r="K13" s="153" t="s">
        <v>47</v>
      </c>
      <c r="L13" s="154" t="s">
        <v>44</v>
      </c>
      <c r="M13" s="154" t="s">
        <v>45</v>
      </c>
      <c r="N13" s="155" t="s">
        <v>48</v>
      </c>
      <c r="O13" s="155" t="s">
        <v>47</v>
      </c>
      <c r="P13" s="156" t="str">
        <f aca="false">General!$D$5 &amp; " " &amp;General!$E$5</f>
        <v>Level 1</v>
      </c>
      <c r="Q13" s="156"/>
      <c r="R13" s="156"/>
      <c r="S13" s="156"/>
      <c r="T13" s="156"/>
      <c r="U13" s="156" t="str">
        <f aca="false">IF(General!$E$6&gt;General!$B$5,"",General!$D$6 &amp; " " &amp;General!$E$6)</f>
        <v>Level 2</v>
      </c>
      <c r="V13" s="156"/>
      <c r="W13" s="156"/>
      <c r="X13" s="156"/>
      <c r="Y13" s="156"/>
      <c r="Z13" s="156" t="str">
        <f aca="false">IF(General!$E$7&gt;General!$B$5,"",General!$D$7 &amp; " " &amp;General!$E$7)</f>
        <v>Level 3</v>
      </c>
      <c r="AA13" s="156"/>
      <c r="AB13" s="156"/>
      <c r="AC13" s="156"/>
      <c r="AD13" s="156"/>
      <c r="AE13" s="156" t="str">
        <f aca="false">IF(General!$E$8&gt;General!$B$5,"",General!$D$8 &amp; " " &amp;General!$E$8)</f>
        <v>Level 4</v>
      </c>
      <c r="AF13" s="156"/>
      <c r="AG13" s="156"/>
      <c r="AH13" s="156"/>
      <c r="AI13" s="156"/>
      <c r="AJ13" s="156" t="str">
        <f aca="false">IF(General!$E$9&gt;General!$B$5,"",General!$D$9 &amp; " " &amp;General!$E$9)</f>
        <v/>
      </c>
      <c r="AK13" s="156"/>
      <c r="AL13" s="156"/>
      <c r="AM13" s="156"/>
      <c r="AN13" s="156"/>
      <c r="AO13" s="156" t="str">
        <f aca="false">IF(General!$E$10&gt;General!$B$5,"",General!$D$10 &amp; " " &amp;General!$E$10)</f>
        <v/>
      </c>
      <c r="AP13" s="156"/>
      <c r="AQ13" s="156"/>
      <c r="AR13" s="156"/>
      <c r="AS13" s="156"/>
      <c r="AT13" s="156" t="str">
        <f aca="false">IF(General!$E$11&gt;General!$B$5,"",General!$D$11 &amp; " " &amp;General!$E$11)</f>
        <v/>
      </c>
      <c r="AU13" s="156"/>
      <c r="AV13" s="156"/>
      <c r="AW13" s="156"/>
      <c r="AX13" s="156"/>
      <c r="AY13" s="156" t="str">
        <f aca="false">IF(General!$E$12&gt;General!$B$5,"",General!$D$12 &amp; " " &amp;General!$E$12)</f>
        <v/>
      </c>
      <c r="AZ13" s="156"/>
      <c r="BA13" s="156"/>
      <c r="BB13" s="156"/>
      <c r="BC13" s="156"/>
      <c r="BD13" s="156" t="str">
        <f aca="false">General!$D$5 &amp; " " &amp;General!$E$5</f>
        <v>Level 1</v>
      </c>
      <c r="BE13" s="156"/>
      <c r="BF13" s="156"/>
      <c r="BG13" s="156"/>
      <c r="BH13" s="156"/>
      <c r="BI13" s="156" t="str">
        <f aca="false">IF(General!$E$6&gt;General!$B$5,"",General!$D$6 &amp; " " &amp;General!$E$6)</f>
        <v>Level 2</v>
      </c>
      <c r="BJ13" s="156"/>
      <c r="BK13" s="156"/>
      <c r="BL13" s="156"/>
      <c r="BM13" s="156"/>
      <c r="BN13" s="156" t="str">
        <f aca="false">IF(General!$E$7&gt;General!$B$5,"",General!$D$7 &amp; " " &amp;General!$E$7)</f>
        <v>Level 3</v>
      </c>
      <c r="BO13" s="156"/>
      <c r="BP13" s="156"/>
      <c r="BQ13" s="156"/>
      <c r="BR13" s="156"/>
      <c r="BS13" s="156" t="str">
        <f aca="false">IF(General!$E$8&gt;General!$B$5,"",General!$D$8 &amp; " " &amp;General!$E$8)</f>
        <v>Level 4</v>
      </c>
      <c r="BT13" s="156"/>
      <c r="BU13" s="156"/>
      <c r="BV13" s="156"/>
      <c r="BW13" s="156"/>
      <c r="BX13" s="156" t="str">
        <f aca="false">IF(General!$E$9&gt;General!$B$5,"",General!$D$9 &amp; " " &amp;General!$E$9)</f>
        <v/>
      </c>
      <c r="BY13" s="156"/>
      <c r="BZ13" s="156"/>
      <c r="CA13" s="156"/>
      <c r="CB13" s="156"/>
      <c r="CC13" s="156" t="str">
        <f aca="false">IF(General!$E$10&gt;General!$B$5,"",General!$D$10 &amp; " " &amp;General!$E$10)</f>
        <v/>
      </c>
      <c r="CD13" s="156"/>
      <c r="CE13" s="156"/>
      <c r="CF13" s="156"/>
      <c r="CG13" s="156"/>
      <c r="CH13" s="156" t="str">
        <f aca="false">IF(General!$E$11&gt;General!$B$5,"",General!$D$11 &amp; " " &amp;General!$E$11)</f>
        <v/>
      </c>
      <c r="CI13" s="156"/>
      <c r="CJ13" s="156"/>
      <c r="CK13" s="156"/>
      <c r="CL13" s="156"/>
      <c r="CM13" s="156" t="str">
        <f aca="false">IF(General!$E$12&gt;General!$B$5,"",General!$D$12 &amp; " " &amp;General!$E$12)</f>
        <v/>
      </c>
      <c r="CN13" s="156"/>
      <c r="CO13" s="156"/>
      <c r="CP13" s="156"/>
      <c r="CQ13" s="156"/>
    </row>
    <row r="14" customFormat="false" ht="43.9" hidden="false" customHeight="true" outlineLevel="0" collapsed="false">
      <c r="A14" s="148" t="s">
        <v>49</v>
      </c>
      <c r="B14" s="157" t="s">
        <v>50</v>
      </c>
      <c r="C14" s="149"/>
      <c r="D14" s="150"/>
      <c r="E14" s="158" t="s">
        <v>51</v>
      </c>
      <c r="F14" s="158" t="s">
        <v>52</v>
      </c>
      <c r="G14" s="159" t="s">
        <v>53</v>
      </c>
      <c r="H14" s="152"/>
      <c r="I14" s="152"/>
      <c r="J14" s="152"/>
      <c r="K14" s="153"/>
      <c r="L14" s="154"/>
      <c r="M14" s="154"/>
      <c r="N14" s="155"/>
      <c r="O14" s="155"/>
      <c r="P14" s="160" t="s">
        <v>54</v>
      </c>
      <c r="Q14" s="161" t="s">
        <v>55</v>
      </c>
      <c r="R14" s="160" t="s">
        <v>56</v>
      </c>
      <c r="S14" s="160" t="s">
        <v>57</v>
      </c>
      <c r="T14" s="162" t="s">
        <v>58</v>
      </c>
      <c r="U14" s="160" t="str">
        <f aca="false">$P14</f>
        <v>Storage condition (Program)</v>
      </c>
      <c r="V14" s="161" t="str">
        <f aca="false">$Q14</f>
        <v>Storage condition (Actual)</v>
      </c>
      <c r="W14" s="160" t="str">
        <f aca="false">$R14</f>
        <v>Maximum supply interval (in months)</v>
      </c>
      <c r="X14" s="160" t="str">
        <f aca="false">$S14</f>
        <v>Safety stock (in months)</v>
      </c>
      <c r="Y14" s="162" t="str">
        <f aca="false">$T14</f>
        <v>Capacity required (cm3)</v>
      </c>
      <c r="Z14" s="160" t="str">
        <f aca="false">$P14</f>
        <v>Storage condition (Program)</v>
      </c>
      <c r="AA14" s="161" t="str">
        <f aca="false">$Q14</f>
        <v>Storage condition (Actual)</v>
      </c>
      <c r="AB14" s="160" t="str">
        <f aca="false">$R14</f>
        <v>Maximum supply interval (in months)</v>
      </c>
      <c r="AC14" s="160" t="str">
        <f aca="false">$S14</f>
        <v>Safety stock (in months)</v>
      </c>
      <c r="AD14" s="160" t="str">
        <f aca="false">$T14</f>
        <v>Capacity required (cm3)</v>
      </c>
      <c r="AE14" s="163" t="str">
        <f aca="false">$P14</f>
        <v>Storage condition (Program)</v>
      </c>
      <c r="AF14" s="161" t="str">
        <f aca="false">$Q14</f>
        <v>Storage condition (Actual)</v>
      </c>
      <c r="AG14" s="160" t="str">
        <f aca="false">$R14</f>
        <v>Maximum supply interval (in months)</v>
      </c>
      <c r="AH14" s="160" t="str">
        <f aca="false">$S14</f>
        <v>Safety stock (in months)</v>
      </c>
      <c r="AI14" s="162" t="str">
        <f aca="false">$T14</f>
        <v>Capacity required (cm3)</v>
      </c>
      <c r="AJ14" s="163" t="str">
        <f aca="false">$P14</f>
        <v>Storage condition (Program)</v>
      </c>
      <c r="AK14" s="161" t="str">
        <f aca="false">$Q14</f>
        <v>Storage condition (Actual)</v>
      </c>
      <c r="AL14" s="160" t="str">
        <f aca="false">$R14</f>
        <v>Maximum supply interval (in months)</v>
      </c>
      <c r="AM14" s="160" t="str">
        <f aca="false">$S14</f>
        <v>Safety stock (in months)</v>
      </c>
      <c r="AN14" s="164" t="str">
        <f aca="false">$T14</f>
        <v>Capacity required (cm3)</v>
      </c>
      <c r="AO14" s="163" t="str">
        <f aca="false">$P14</f>
        <v>Storage condition (Program)</v>
      </c>
      <c r="AP14" s="161" t="str">
        <f aca="false">$Q14</f>
        <v>Storage condition (Actual)</v>
      </c>
      <c r="AQ14" s="160" t="str">
        <f aca="false">$R14</f>
        <v>Maximum supply interval (in months)</v>
      </c>
      <c r="AR14" s="160" t="str">
        <f aca="false">$S14</f>
        <v>Safety stock (in months)</v>
      </c>
      <c r="AS14" s="164" t="str">
        <f aca="false">$T14</f>
        <v>Capacity required (cm3)</v>
      </c>
      <c r="AT14" s="163" t="str">
        <f aca="false">$P14</f>
        <v>Storage condition (Program)</v>
      </c>
      <c r="AU14" s="161" t="str">
        <f aca="false">$Q14</f>
        <v>Storage condition (Actual)</v>
      </c>
      <c r="AV14" s="160" t="str">
        <f aca="false">$R14</f>
        <v>Maximum supply interval (in months)</v>
      </c>
      <c r="AW14" s="160" t="str">
        <f aca="false">$S14</f>
        <v>Safety stock (in months)</v>
      </c>
      <c r="AX14" s="162" t="str">
        <f aca="false">$T14</f>
        <v>Capacity required (cm3)</v>
      </c>
      <c r="AY14" s="163" t="str">
        <f aca="false">$P14</f>
        <v>Storage condition (Program)</v>
      </c>
      <c r="AZ14" s="161" t="str">
        <f aca="false">$Q14</f>
        <v>Storage condition (Actual)</v>
      </c>
      <c r="BA14" s="160" t="str">
        <f aca="false">$R14</f>
        <v>Maximum supply interval (in months)</v>
      </c>
      <c r="BB14" s="160" t="str">
        <f aca="false">$S14</f>
        <v>Safety stock (in months)</v>
      </c>
      <c r="BC14" s="162" t="str">
        <f aca="false">$T14</f>
        <v>Capacity required (cm3)</v>
      </c>
      <c r="BD14" s="160" t="s">
        <v>54</v>
      </c>
      <c r="BE14" s="161" t="s">
        <v>55</v>
      </c>
      <c r="BF14" s="160" t="s">
        <v>56</v>
      </c>
      <c r="BG14" s="160" t="s">
        <v>57</v>
      </c>
      <c r="BH14" s="162" t="s">
        <v>58</v>
      </c>
      <c r="BI14" s="160" t="str">
        <f aca="false">$P14</f>
        <v>Storage condition (Program)</v>
      </c>
      <c r="BJ14" s="161" t="str">
        <f aca="false">$Q14</f>
        <v>Storage condition (Actual)</v>
      </c>
      <c r="BK14" s="160" t="str">
        <f aca="false">$R14</f>
        <v>Maximum supply interval (in months)</v>
      </c>
      <c r="BL14" s="160" t="str">
        <f aca="false">$S14</f>
        <v>Safety stock (in months)</v>
      </c>
      <c r="BM14" s="162" t="str">
        <f aca="false">$T14</f>
        <v>Capacity required (cm3)</v>
      </c>
      <c r="BN14" s="160" t="str">
        <f aca="false">$P14</f>
        <v>Storage condition (Program)</v>
      </c>
      <c r="BO14" s="161" t="str">
        <f aca="false">$Q14</f>
        <v>Storage condition (Actual)</v>
      </c>
      <c r="BP14" s="160" t="str">
        <f aca="false">$R14</f>
        <v>Maximum supply interval (in months)</v>
      </c>
      <c r="BQ14" s="160" t="str">
        <f aca="false">$S14</f>
        <v>Safety stock (in months)</v>
      </c>
      <c r="BR14" s="160" t="str">
        <f aca="false">$T14</f>
        <v>Capacity required (cm3)</v>
      </c>
      <c r="BS14" s="163" t="str">
        <f aca="false">$P14</f>
        <v>Storage condition (Program)</v>
      </c>
      <c r="BT14" s="161" t="str">
        <f aca="false">$Q14</f>
        <v>Storage condition (Actual)</v>
      </c>
      <c r="BU14" s="160" t="str">
        <f aca="false">$R14</f>
        <v>Maximum supply interval (in months)</v>
      </c>
      <c r="BV14" s="160" t="str">
        <f aca="false">$S14</f>
        <v>Safety stock (in months)</v>
      </c>
      <c r="BW14" s="162" t="str">
        <f aca="false">$T14</f>
        <v>Capacity required (cm3)</v>
      </c>
      <c r="BX14" s="163" t="str">
        <f aca="false">$P14</f>
        <v>Storage condition (Program)</v>
      </c>
      <c r="BY14" s="161" t="str">
        <f aca="false">$Q14</f>
        <v>Storage condition (Actual)</v>
      </c>
      <c r="BZ14" s="160" t="str">
        <f aca="false">$R14</f>
        <v>Maximum supply interval (in months)</v>
      </c>
      <c r="CA14" s="160" t="str">
        <f aca="false">$S14</f>
        <v>Safety stock (in months)</v>
      </c>
      <c r="CB14" s="165" t="str">
        <f aca="false">$T14</f>
        <v>Capacity required (cm3)</v>
      </c>
      <c r="CC14" s="163" t="str">
        <f aca="false">$P14</f>
        <v>Storage condition (Program)</v>
      </c>
      <c r="CD14" s="161" t="str">
        <f aca="false">$Q14</f>
        <v>Storage condition (Actual)</v>
      </c>
      <c r="CE14" s="160" t="str">
        <f aca="false">$R14</f>
        <v>Maximum supply interval (in months)</v>
      </c>
      <c r="CF14" s="160" t="str">
        <f aca="false">$S14</f>
        <v>Safety stock (in months)</v>
      </c>
      <c r="CG14" s="162" t="str">
        <f aca="false">$T14</f>
        <v>Capacity required (cm3)</v>
      </c>
      <c r="CH14" s="163" t="str">
        <f aca="false">$P14</f>
        <v>Storage condition (Program)</v>
      </c>
      <c r="CI14" s="161" t="str">
        <f aca="false">$Q14</f>
        <v>Storage condition (Actual)</v>
      </c>
      <c r="CJ14" s="160" t="str">
        <f aca="false">$R14</f>
        <v>Maximum supply interval (in months)</v>
      </c>
      <c r="CK14" s="160" t="str">
        <f aca="false">$S14</f>
        <v>Safety stock (in months)</v>
      </c>
      <c r="CL14" s="162" t="str">
        <f aca="false">$T14</f>
        <v>Capacity required (cm3)</v>
      </c>
      <c r="CM14" s="163" t="str">
        <f aca="false">$P14</f>
        <v>Storage condition (Program)</v>
      </c>
      <c r="CN14" s="161" t="str">
        <f aca="false">$Q14</f>
        <v>Storage condition (Actual)</v>
      </c>
      <c r="CO14" s="160" t="str">
        <f aca="false">$R14</f>
        <v>Maximum supply interval (in months)</v>
      </c>
      <c r="CP14" s="160" t="str">
        <f aca="false">$S14</f>
        <v>Safety stock (in months)</v>
      </c>
      <c r="CQ14" s="162" t="str">
        <f aca="false">$T14</f>
        <v>Capacity required (cm3)</v>
      </c>
    </row>
    <row r="15" customFormat="false" ht="15.75" hidden="false" customHeight="false" outlineLevel="0" collapsed="false">
      <c r="A15" s="166" t="s">
        <v>59</v>
      </c>
      <c r="B15" s="167" t="s">
        <v>60</v>
      </c>
      <c r="C15" s="168" t="n">
        <v>10</v>
      </c>
      <c r="D15" s="169" t="str">
        <f aca="false">IF(A15="","",IF($B15="diluent",$P$7,INDEX(tbl_vac[K],MATCH($A15,tbl_vac[W],0))))</f>
        <v>2-8°C</v>
      </c>
      <c r="E15" s="170" t="n">
        <f aca="false">IF(A15="","",IF($C15="diluent",AVERAGEIFS(tbl_vac[S],tbl_vac[W],$A15,tbl_vac[G],$C15),AVERAGEIFS(tbl_vac[P],tbl_vac[W],$A15,tbl_vac[G],$C15)))</f>
        <v>3.2279</v>
      </c>
      <c r="F15" s="170" t="n">
        <f aca="false">IF(A15="","",IF($B15="diluent",AVERAGEIFS(tbl_vac[R],tbl_vac[W],$A15,tbl_vac[G],C15),AVERAGEIFS(tbl_vac[O],tbl_vac[W],$A15,tbl_vac[G],C15)))</f>
        <v>1.67333333333333</v>
      </c>
      <c r="G15" s="171"/>
      <c r="H15" s="172" t="n">
        <v>0.5</v>
      </c>
      <c r="I15" s="173" t="n">
        <v>1</v>
      </c>
      <c r="J15" s="174" t="n">
        <v>1</v>
      </c>
      <c r="K15" s="175" t="n">
        <v>0.0125</v>
      </c>
      <c r="L15" s="176"/>
      <c r="M15" s="177"/>
      <c r="N15" s="178"/>
      <c r="O15" s="179"/>
      <c r="P15" s="180" t="s">
        <v>32</v>
      </c>
      <c r="Q15" s="181" t="str">
        <f aca="false">IF($D15="","",IF(P15="",$D15,P15))</f>
        <v>-20°C</v>
      </c>
      <c r="R15" s="182" t="n">
        <v>6</v>
      </c>
      <c r="S15" s="182" t="n">
        <v>3</v>
      </c>
      <c r="T15" s="183" t="n">
        <f aca="false">IF($A15="","",IF($H$7="General populations",IF(AND(Q15&lt;&gt;$S$7,$D$7=VaxData!$P$1),$E15*$I15*$J15*$K15,IF($G15="",$F15,$G15)*$I15*$J15*$K15)*(R15+S15)/(12*(1-$H15)),IF($D$7=VaxData!$P$1,$E15*$I15*$J15*$K15/$J$7,IF($G15="",$F15,$G15)*$I15*$J15*$K15/$J$7)*(R15+S15)/(12*(1-$H15))))</f>
        <v>0.031375</v>
      </c>
      <c r="U15" s="184"/>
      <c r="V15" s="181" t="str">
        <f aca="false">IF($D15="","",IF(U15="",$D15,U15))</f>
        <v>2-8°C</v>
      </c>
      <c r="W15" s="182" t="n">
        <v>0</v>
      </c>
      <c r="X15" s="182" t="n">
        <v>0</v>
      </c>
      <c r="Y15" s="183" t="n">
        <f aca="false">IF($A15="","",IF($H$7="General populations",IF($G15="",$F15,$G15)*$I15*$J15*$K15*(W15+X15)/(12*(1-$H15)),IF($D$7=VaxData!$P$1,$E15*$I15*$J15*$K15/$J$7,IF($G15="",$F15,$G15)*$I15*$J15*$K15/$J$7)*(W15+X15)/(12*(1-$H15))))</f>
        <v>0</v>
      </c>
      <c r="Z15" s="184"/>
      <c r="AA15" s="181" t="str">
        <f aca="false">IF($D15="","",IF(Z15="",$D15,Z15))</f>
        <v>2-8°C</v>
      </c>
      <c r="AB15" s="182" t="n">
        <v>4</v>
      </c>
      <c r="AC15" s="182" t="n">
        <v>2</v>
      </c>
      <c r="AD15" s="183" t="n">
        <f aca="false">IF($A15="","",IF($H$7="General populations",IF($G15="",$F15,$G15)*$I15*$J15*$K15*(AB15+AC15)/(12*(1-$H15)),IF($D$7=VaxData!$P$1,$E15*$I15*$J15*$K15/$J$7,IF($G15="",$F15,$G15)*$I15*$J15*$K15/$J$7)*(AB15+AC15)/(12*(1-$H15))))</f>
        <v>0.0209166666666667</v>
      </c>
      <c r="AE15" s="185"/>
      <c r="AF15" s="181" t="str">
        <f aca="false">IF($D15="","",IF(AE15="",$D15,AE15))</f>
        <v>2-8°C</v>
      </c>
      <c r="AG15" s="182" t="n">
        <v>1</v>
      </c>
      <c r="AH15" s="186" t="n">
        <v>1</v>
      </c>
      <c r="AI15" s="183" t="n">
        <f aca="false">IF($A15="","",IF($H$7="General populations",IF($G15="",$F15,$G15)*$I15*$J15*$K15*(AG15+AH15)/(12*(1-$H15)),IF($D$7=VaxData!$P$1,$E15*$I15*$J15*$K15/$J$7,IF($G15="",$F15,$G15)*$I15*$J15*$K15/$J$7)*(AG15+AH15)/(12*(1-$H15))))</f>
        <v>0.00697222222222222</v>
      </c>
      <c r="AJ15" s="184"/>
      <c r="AK15" s="181" t="str">
        <f aca="false">IF($D15="","",IF(AJ15="",$D15,AJ15))</f>
        <v>2-8°C</v>
      </c>
      <c r="AL15" s="182"/>
      <c r="AM15" s="182"/>
      <c r="AN15" s="183" t="n">
        <f aca="false">IF($A15="","",IF($H$7="General populations",IF($G15="",$F15,$G15)*$I15*$J15*$K15*(AL15+AM15)/(12*(1-$H15)),IF($D$7=VaxData!$P$1,$E15*$I15*$J15*$K15/$J$7,IF($G15="",$F15,$G15)*$I15*$J15*$K15/$J$7)*(AL15+AM15)/(12*(1-$H15))))</f>
        <v>0</v>
      </c>
      <c r="AO15" s="184"/>
      <c r="AP15" s="181" t="str">
        <f aca="false">IF($D15="","",IF(AO15="",$D15,AO15))</f>
        <v>2-8°C</v>
      </c>
      <c r="AQ15" s="182"/>
      <c r="AR15" s="182"/>
      <c r="AS15" s="183" t="n">
        <f aca="false">IF($A15="","",IF($H$7="General populations",IF($G15="",$F15,$G15)*$I15*$J15*$K15*(AQ15+AR15)/(12*(1-$H15)),IF($D$7=VaxData!$P$1,$E15*$I15*$J15*$K15/$J$7,IF($G15="",$F15,$G15)*$I15*$J15*$K15/$J$7)*(AQ15+AR15)/(12*(1-$H15))))</f>
        <v>0</v>
      </c>
      <c r="AT15" s="187"/>
      <c r="AU15" s="181" t="str">
        <f aca="false">IF($D15="","",IF(AT15="",$D15,AT15))</f>
        <v>2-8°C</v>
      </c>
      <c r="AV15" s="182"/>
      <c r="AW15" s="186"/>
      <c r="AX15" s="183" t="n">
        <f aca="false">IF($A15="","",IF($H$7="General populations",IF($G15="",$F15,$G15)*$I15*$J15*$K15*(AV15+AW15)/(12*(1-$H15)),IF($D$7=VaxData!$P$1,$E15*$I15*$J15*$K15/$J$7,IF($G15="",$F15,$G15)*$I15*$J15*$K15/$J$7)*(AV15+AW15)/(12*(1-$H15))))</f>
        <v>0</v>
      </c>
      <c r="AY15" s="188"/>
      <c r="AZ15" s="181" t="str">
        <f aca="false">IF($D15="","",IF(AY15="",$D15,AY15))</f>
        <v>2-8°C</v>
      </c>
      <c r="BA15" s="189"/>
      <c r="BB15" s="189"/>
      <c r="BC15" s="183" t="n">
        <f aca="false">IF($A15="","",IF($H$7="General populations",IF($G15="",$F15,$G15)*$I15*$J15*$K15*(BA15+BB15)/(12*(1-$H15)),IF($D$7=VaxData!$P$1,$E15*$I15*$J15*$K15/$J$7,IF($G15="",$F15,$G15)*$I15*$J15*$K15/$J$7)*(BA15+BB15)/(12*(1-$H15))))</f>
        <v>0</v>
      </c>
      <c r="BD15" s="180" t="s">
        <v>32</v>
      </c>
      <c r="BE15" s="181" t="str">
        <f aca="false">IF($D15="","",IF(BD15="",$D15,BD15))</f>
        <v>-20°C</v>
      </c>
      <c r="BF15" s="182" t="n">
        <v>6</v>
      </c>
      <c r="BG15" s="182" t="n">
        <v>3</v>
      </c>
      <c r="BH15" s="183" t="n">
        <f aca="false">IF($A15="","",IF($H$7="General populations",IF($G15="",$F15,$G15)*$I15*$J15*$K15*(BF15+BG15)/(12*(1-$H15)),IF($D$7=VaxData!$P$1,$E15*$I15*$J15*$K15/$J$7,IF($G15="",$F15,$G15)*$I15*$J15*$K15/$J$7)*(BF15+BG15)/(12*(1-$H15))))</f>
        <v>0.031375</v>
      </c>
      <c r="BI15" s="184" t="s">
        <v>32</v>
      </c>
      <c r="BJ15" s="181" t="str">
        <f aca="false">IF($D15="","",IF(BI15="",$D15,BI15))</f>
        <v>-20°C</v>
      </c>
      <c r="BK15" s="182" t="n">
        <v>6</v>
      </c>
      <c r="BL15" s="182" t="n">
        <v>3</v>
      </c>
      <c r="BM15" s="183" t="n">
        <f aca="false">IF($A15="","",IF($H$7="General populations",IF($G15="",$F15,$G15)*$I15*$J15*$K15*(BK15+BL15)/(12*(1-$H15)),IF($D$7=VaxData!$P$1,$E15*$I15*$J15*$K15/$J$7,IF($G15="",$F15,$G15)*$I15*$J15*$K15/$J$7)*(BK15+BL15)/(12*(1-$H15))))</f>
        <v>0.031375</v>
      </c>
      <c r="BN15" s="184"/>
      <c r="BO15" s="181" t="str">
        <f aca="false">IF($D15="","",IF(BN15="",$D15,BN15))</f>
        <v>2-8°C</v>
      </c>
      <c r="BP15" s="182"/>
      <c r="BQ15" s="182"/>
      <c r="BR15" s="183" t="n">
        <f aca="false">IF($A15="","",IF($H$7="General populations",IF($G15="",$F15,$G15)*$I15*$J15*$K15*(BP15+BQ15)/(12*(1-$H15)),IF($D$7=VaxData!$P$1,$E15*$I15*$J15*$K15/$J$7,IF($G15="",$F15,$G15)*$I15*$J15*$K15/$J$7)*(BP15+BQ15)/(12*(1-$H15))))</f>
        <v>0</v>
      </c>
      <c r="BS15" s="185" t="s">
        <v>32</v>
      </c>
      <c r="BT15" s="181" t="str">
        <f aca="false">IF($D15="","",IF(BS15="",$D15,BS15))</f>
        <v>-20°C</v>
      </c>
      <c r="BU15" s="182" t="n">
        <v>2</v>
      </c>
      <c r="BV15" s="186" t="n">
        <v>1</v>
      </c>
      <c r="BW15" s="183" t="n">
        <f aca="false">IF($A15="","",IF($H$7="General populations",IF($G15="",$F15,$G15)*$I15*$J15*$K15*(BU15+BV15)/(12*(1-$H15)),IF($D$7=VaxData!$P$1,$E15*$I15*$J15*$K15/$J$7,IF($G15="",$F15,$G15)*$I15*$J15*$K15/$J$7)*(BU15+BV15)/(12*(1-$H15))))</f>
        <v>0.0104583333333333</v>
      </c>
      <c r="BX15" s="184" t="s">
        <v>31</v>
      </c>
      <c r="BY15" s="181" t="str">
        <f aca="false">IF($D15="","",IF(BX15="",$D15,BX15))</f>
        <v>2-8°C</v>
      </c>
      <c r="BZ15" s="182" t="n">
        <v>1</v>
      </c>
      <c r="CA15" s="182" t="n">
        <v>1</v>
      </c>
      <c r="CB15" s="183" t="n">
        <f aca="false">IF($A15="","",IF($H$7="General populations",IF($G15="",$F15,$G15)*$I15*$J15*$K15*(BZ15+CA15)/(12*(1-$H15)),IF($D$7=VaxData!$P$1,$E15*$I15*$J15*$K15/$J$7,IF($G15="",$F15,$G15)*$I15*$J15*$K15/$J$7)*(BZ15+CA15)/(12*(1-$H15))))</f>
        <v>0.00697222222222222</v>
      </c>
      <c r="CC15" s="185"/>
      <c r="CD15" s="181" t="str">
        <f aca="false">IF($D15="","",IF(CC15="",$D15,CC15))</f>
        <v>2-8°C</v>
      </c>
      <c r="CE15" s="182"/>
      <c r="CF15" s="182"/>
      <c r="CG15" s="183" t="n">
        <f aca="false">IF($A15="","",IF($H$7="General populations",IF($G15="",$F15,$G15)*$I15*$J15*$K15*(CE15+CF15)/(12*(1-$H15)),IF($D$7=VaxData!$P$1,$E15*$I15*$J15*$K15/$J$7,IF($G15="",$F15,$G15)*$I15*$J15*$K15/$J$7)*(CE15+CF15)/(12*(1-$H15))))</f>
        <v>0</v>
      </c>
      <c r="CH15" s="184"/>
      <c r="CI15" s="181" t="str">
        <f aca="false">IF($D15="","",IF(CH15="",$D15,CH15))</f>
        <v>2-8°C</v>
      </c>
      <c r="CJ15" s="182"/>
      <c r="CK15" s="186"/>
      <c r="CL15" s="183" t="n">
        <f aca="false">IF($A15="","",IF($H$7="General populations",IF($G15="",$F15,$G15)*$I15*$J15*$K15*(CJ15+CK15)/(12*(1-$H15)),IF($D$7=VaxData!$P$1,$E15*$I15*$J15*$K15/$J$7,IF($G15="",$F15,$G15)*$I15*$J15*$K15/$J$7)*(CJ15+CK15)/(12*(1-$H15))))</f>
        <v>0</v>
      </c>
      <c r="CM15" s="184"/>
      <c r="CN15" s="181" t="str">
        <f aca="false">IF($D15="","",IF(CM15="",$D15,CM15))</f>
        <v>2-8°C</v>
      </c>
      <c r="CO15" s="182"/>
      <c r="CP15" s="186"/>
      <c r="CQ15" s="183" t="n">
        <f aca="false">IF($A15="","",IF($H$7="General populations",IF($G15="",$F15,$G15)*$I15*$J15*$K15*(CO15+CP15)/(12*(1-$H15)),IF($D$7=VaxData!$P$1,$E15*$I15*$J15*$K15/$J$7,IF($G15="",$F15,$G15)*$I15*$J15*$K15/$J$7)*(CO15+CP15)/(12*(1-$H15))))</f>
        <v>0</v>
      </c>
    </row>
    <row r="16" customFormat="false" ht="15" hidden="false" customHeight="false" outlineLevel="0" collapsed="false">
      <c r="A16" s="166" t="s">
        <v>59</v>
      </c>
      <c r="B16" s="190" t="s">
        <v>61</v>
      </c>
      <c r="C16" s="173" t="n">
        <v>10</v>
      </c>
      <c r="D16" s="169" t="str">
        <f aca="false">IF(A16="","",IF($B16="diluent",$P$7,INDEX(tbl_vac[K],MATCH($A16,tbl_vac[W],0))))</f>
        <v>+25 C</v>
      </c>
      <c r="E16" s="191" t="n">
        <f aca="false">IF(A16="","",IF($C16="diluent",AVERAGEIFS(tbl_vac[S],tbl_vac[W],$A16,tbl_vac[G],$C16),AVERAGEIFS(tbl_vac[P],tbl_vac[W],$A16,tbl_vac[G],$C16)))</f>
        <v>3.2279</v>
      </c>
      <c r="F16" s="191" t="n">
        <f aca="false">IF(A16="","",IF($B16="diluent",AVERAGEIFS(tbl_vac[R],tbl_vac[W],$A16,tbl_vac[G],C16),AVERAGEIFS(tbl_vac[O],tbl_vac[W],$A16,tbl_vac[G],C16)))</f>
        <v>0.77127</v>
      </c>
      <c r="G16" s="171"/>
      <c r="H16" s="172" t="n">
        <v>0.5</v>
      </c>
      <c r="I16" s="173" t="n">
        <v>1</v>
      </c>
      <c r="J16" s="174" t="n">
        <v>1</v>
      </c>
      <c r="K16" s="192" t="n">
        <v>0.0125</v>
      </c>
      <c r="L16" s="193"/>
      <c r="M16" s="194"/>
      <c r="N16" s="178"/>
      <c r="O16" s="195"/>
      <c r="P16" s="180" t="s">
        <v>34</v>
      </c>
      <c r="Q16" s="181" t="str">
        <f aca="false">IF($D16="","",IF(P16="",$D16,P16))</f>
        <v>Dry store</v>
      </c>
      <c r="R16" s="182" t="n">
        <v>6</v>
      </c>
      <c r="S16" s="182" t="n">
        <v>3</v>
      </c>
      <c r="T16" s="183" t="n">
        <f aca="false">IF($A16="","",IF($H$7="General populations",IF(AND(Q16&lt;&gt;$S$7,$D$7=VaxData!$P$1),$E16*$I16*$J16*$K16,IF($G16="",$F16,$G16)*$I16*$J16*$K16)*(R16+S16)/(12*(1-$H16)),IF($D$7=VaxData!$P$1,$E16*$I16*$J16*$K16/$J$7,IF($G16="",$F16,$G16)*$I16*$J16*$K16/$J$7)*(R16+S16)/(12*(1-$H16))))</f>
        <v>0.0144613125</v>
      </c>
      <c r="U16" s="184"/>
      <c r="V16" s="181" t="str">
        <f aca="false">IF($D16="","",IF(U16="",$D16,U16))</f>
        <v>+25 C</v>
      </c>
      <c r="W16" s="182" t="n">
        <v>0</v>
      </c>
      <c r="X16" s="182" t="n">
        <v>0</v>
      </c>
      <c r="Y16" s="183" t="n">
        <f aca="false">IF($A16="","",IF($H$7="General populations",IF($G16="",$F16,$G16)*$I16*$J16*$K16*(W16+X16)/(12*(1-$H16)),IF($D$7=VaxData!$P$1,$E16*$I16*$J16*$K16/$J$7,IF($G16="",$F16,$G16)*$I16*$J16*$K16/$J$7)*(W16+X16)/(12*(1-$H16))))</f>
        <v>0</v>
      </c>
      <c r="Z16" s="184"/>
      <c r="AA16" s="181" t="str">
        <f aca="false">IF($D16="","",IF(Z16="",$D16,Z16))</f>
        <v>+25 C</v>
      </c>
      <c r="AB16" s="182" t="n">
        <v>4</v>
      </c>
      <c r="AC16" s="182" t="n">
        <v>2</v>
      </c>
      <c r="AD16" s="183" t="n">
        <f aca="false">IF($A16="","",IF($H$7="General populations",IF($G16="",$F16,$G16)*$I16*$J16*$K16*(AB16+AC16)/(12*(1-$H16)),IF($D$7=VaxData!$P$1,$E16*$I16*$J16*$K16/$J$7,IF($G16="",$F16,$G16)*$I16*$J16*$K16/$J$7)*(AB16+AC16)/(12*(1-$H16))))</f>
        <v>0.009640875</v>
      </c>
      <c r="AE16" s="180" t="s">
        <v>34</v>
      </c>
      <c r="AF16" s="181" t="str">
        <f aca="false">IF($D16="","",IF(AE16="",$D16,AE16))</f>
        <v>Dry store</v>
      </c>
      <c r="AG16" s="182" t="n">
        <v>1</v>
      </c>
      <c r="AH16" s="182" t="n">
        <v>1</v>
      </c>
      <c r="AI16" s="183" t="n">
        <f aca="false">IF($A16="","",IF($H$7="General populations",IF($G16="",$F16,$G16)*$I16*$J16*$K16*(AG16+AH16)/(12*(1-$H16)),IF($D$7=VaxData!$P$1,$E16*$I16*$J16*$K16/$J$7,IF($G16="",$F16,$G16)*$I16*$J16*$K16/$J$7)*(AG16+AH16)/(12*(1-$H16))))</f>
        <v>0.003213625</v>
      </c>
      <c r="AJ16" s="184"/>
      <c r="AK16" s="181" t="str">
        <f aca="false">IF($D16="","",IF(AJ16="",$D16,AJ16))</f>
        <v>+25 C</v>
      </c>
      <c r="AL16" s="182"/>
      <c r="AM16" s="182"/>
      <c r="AN16" s="183" t="n">
        <f aca="false">IF($A16="","",IF($H$7="General populations",IF($G16="",$F16,$G16)*$I16*$J16*$K16*(AL16+AM16)/(12*(1-$H16)),IF($D$7=VaxData!$P$1,$E16*$I16*$J16*$K16/$J$7,IF($G16="",$F16,$G16)*$I16*$J16*$K16/$J$7)*(AL16+AM16)/(12*(1-$H16))))</f>
        <v>0</v>
      </c>
      <c r="AO16" s="184"/>
      <c r="AP16" s="181" t="str">
        <f aca="false">IF($D16="","",IF(AO16="",$D16,AO16))</f>
        <v>+25 C</v>
      </c>
      <c r="AQ16" s="182"/>
      <c r="AR16" s="182"/>
      <c r="AS16" s="183" t="n">
        <f aca="false">IF($A16="","",IF($H$7="General populations",IF($G16="",$F16,$G16)*$I16*$J16*$K16*(AQ16+AR16)/(12*(1-$H16)),IF($D$7=VaxData!$P$1,$E16*$I16*$J16*$K16/$J$7,IF($G16="",$F16,$G16)*$I16*$J16*$K16/$J$7)*(AQ16+AR16)/(12*(1-$H16))))</f>
        <v>0</v>
      </c>
      <c r="AT16" s="196"/>
      <c r="AU16" s="181" t="str">
        <f aca="false">IF($D16="","",IF(AT16="",$D16,AT16))</f>
        <v>+25 C</v>
      </c>
      <c r="AV16" s="182"/>
      <c r="AW16" s="182"/>
      <c r="AX16" s="183" t="n">
        <f aca="false">IF($A16="","",IF($H$7="General populations",IF($G16="",$F16,$G16)*$I16*$J16*$K16*(AV16+AW16)/(12*(1-$H16)),IF($D$7=VaxData!$P$1,$E16*$I16*$J16*$K16/$J$7,IF($G16="",$F16,$G16)*$I16*$J16*$K16/$J$7)*(AV16+AW16)/(12*(1-$H16))))</f>
        <v>0</v>
      </c>
      <c r="AY16" s="188"/>
      <c r="AZ16" s="181" t="str">
        <f aca="false">IF($D16="","",IF(AY16="",$D16,AY16))</f>
        <v>+25 C</v>
      </c>
      <c r="BA16" s="189"/>
      <c r="BB16" s="189"/>
      <c r="BC16" s="183" t="n">
        <f aca="false">IF($A16="","",IF($H$7="General populations",IF($G16="",$F16,$G16)*$I16*$J16*$K16*(BA16+BB16)/(12*(1-$H16)),IF($D$7=VaxData!$P$1,$E16*$I16*$J16*$K16/$J$7,IF($G16="",$F16,$G16)*$I16*$J16*$K16/$J$7)*(BA16+BB16)/(12*(1-$H16))))</f>
        <v>0</v>
      </c>
      <c r="BD16" s="180" t="s">
        <v>34</v>
      </c>
      <c r="BE16" s="181" t="str">
        <f aca="false">IF($D16="","",IF(BD16="",$D16,BD16))</f>
        <v>Dry store</v>
      </c>
      <c r="BF16" s="182" t="n">
        <v>6</v>
      </c>
      <c r="BG16" s="182" t="n">
        <v>3</v>
      </c>
      <c r="BH16" s="183" t="n">
        <f aca="false">IF($A16="","",IF($H$7="General populations",IF($G16="",$F16,$G16)*$I16*$J16*$K16*(BF16+BG16)/(12*(1-$H16)),IF($D$7=VaxData!$P$1,$E16*$I16*$J16*$K16/$J$7,IF($G16="",$F16,$G16)*$I16*$J16*$K16/$J$7)*(BF16+BG16)/(12*(1-$H16))))</f>
        <v>0.0144613125</v>
      </c>
      <c r="BI16" s="184" t="s">
        <v>34</v>
      </c>
      <c r="BJ16" s="181" t="str">
        <f aca="false">IF($D16="","",IF(BI16="",$D16,BI16))</f>
        <v>Dry store</v>
      </c>
      <c r="BK16" s="182" t="n">
        <v>6</v>
      </c>
      <c r="BL16" s="182" t="n">
        <v>3</v>
      </c>
      <c r="BM16" s="183" t="n">
        <f aca="false">IF($A16="","",IF($H$7="General populations",IF($G16="",$F16,$G16)*$I16*$J16*$K16*(BK16+BL16)/(12*(1-$H16)),IF($D$7=VaxData!$P$1,$E16*$I16*$J16*$K16/$J$7,IF($G16="",$F16,$G16)*$I16*$J16*$K16/$J$7)*(BK16+BL16)/(12*(1-$H16))))</f>
        <v>0.0144613125</v>
      </c>
      <c r="BN16" s="184"/>
      <c r="BO16" s="181" t="str">
        <f aca="false">IF($D16="","",IF(BN16="",$D16,BN16))</f>
        <v>+25 C</v>
      </c>
      <c r="BP16" s="182"/>
      <c r="BQ16" s="182"/>
      <c r="BR16" s="183" t="n">
        <f aca="false">IF($A16="","",IF($H$7="General populations",IF($G16="",$F16,$G16)*$I16*$J16*$K16*(BP16+BQ16)/(12*(1-$H16)),IF($D$7=VaxData!$P$1,$E16*$I16*$J16*$K16/$J$7,IF($G16="",$F16,$G16)*$I16*$J16*$K16/$J$7)*(BP16+BQ16)/(12*(1-$H16))))</f>
        <v>0</v>
      </c>
      <c r="BS16" s="180" t="s">
        <v>34</v>
      </c>
      <c r="BT16" s="181" t="str">
        <f aca="false">IF($D16="","",IF(BS16="",$D16,BS16))</f>
        <v>Dry store</v>
      </c>
      <c r="BU16" s="182" t="n">
        <v>2</v>
      </c>
      <c r="BV16" s="182" t="n">
        <v>1</v>
      </c>
      <c r="BW16" s="183" t="n">
        <f aca="false">IF($A16="","",IF($H$7="General populations",IF($G16="",$F16,$G16)*$I16*$J16*$K16*(BU16+BV16)/(12*(1-$H16)),IF($D$7=VaxData!$P$1,$E16*$I16*$J16*$K16/$J$7,IF($G16="",$F16,$G16)*$I16*$J16*$K16/$J$7)*(BU16+BV16)/(12*(1-$H16))))</f>
        <v>0.0048204375</v>
      </c>
      <c r="BX16" s="184" t="s">
        <v>31</v>
      </c>
      <c r="BY16" s="181" t="str">
        <f aca="false">IF($D16="","",IF(BX16="",$D16,BX16))</f>
        <v>2-8°C</v>
      </c>
      <c r="BZ16" s="182" t="n">
        <v>1</v>
      </c>
      <c r="CA16" s="182" t="n">
        <v>1</v>
      </c>
      <c r="CB16" s="183" t="n">
        <f aca="false">IF($A16="","",IF($H$7="General populations",IF($G16="",$F16,$G16)*$I16*$J16*$K16*(BZ16+CA16)/(12*(1-$H16)),IF($D$7=VaxData!$P$1,$E16*$I16*$J16*$K16/$J$7,IF($G16="",$F16,$G16)*$I16*$J16*$K16/$J$7)*(BZ16+CA16)/(12*(1-$H16))))</f>
        <v>0.003213625</v>
      </c>
      <c r="CC16" s="180"/>
      <c r="CD16" s="181" t="str">
        <f aca="false">IF($D16="","",IF(CC16="",$D16,CC16))</f>
        <v>+25 C</v>
      </c>
      <c r="CE16" s="182"/>
      <c r="CF16" s="182"/>
      <c r="CG16" s="183" t="n">
        <f aca="false">IF($A16="","",IF($H$7="General populations",IF($G16="",$F16,$G16)*$I16*$J16*$K16*(CE16+CF16)/(12*(1-$H16)),IF($D$7=VaxData!$P$1,$E16*$I16*$J16*$K16/$J$7,IF($G16="",$F16,$G16)*$I16*$J16*$K16/$J$7)*(CE16+CF16)/(12*(1-$H16))))</f>
        <v>0</v>
      </c>
      <c r="CH16" s="184"/>
      <c r="CI16" s="181" t="str">
        <f aca="false">IF($D16="","",IF(CH16="",$D16,CH16))</f>
        <v>+25 C</v>
      </c>
      <c r="CJ16" s="182"/>
      <c r="CK16" s="182"/>
      <c r="CL16" s="183" t="n">
        <f aca="false">IF($A16="","",IF($H$7="General populations",IF($G16="",$F16,$G16)*$I16*$J16*$K16*(CJ16+CK16)/(12*(1-$H16)),IF($D$7=VaxData!$P$1,$E16*$I16*$J16*$K16/$J$7,IF($G16="",$F16,$G16)*$I16*$J16*$K16/$J$7)*(CJ16+CK16)/(12*(1-$H16))))</f>
        <v>0</v>
      </c>
      <c r="CM16" s="184"/>
      <c r="CN16" s="181" t="str">
        <f aca="false">IF($D16="","",IF(CM16="",$D16,CM16))</f>
        <v>+25 C</v>
      </c>
      <c r="CO16" s="182"/>
      <c r="CP16" s="182"/>
      <c r="CQ16" s="183" t="n">
        <f aca="false">IF($A16="","",IF($H$7="General populations",IF($G16="",$F16,$G16)*$I16*$J16*$K16*(CO16+CP16)/(12*(1-$H16)),IF($D$7=VaxData!$P$1,$E16*$I16*$J16*$K16/$J$7,IF($G16="",$F16,$G16)*$I16*$J16*$K16/$J$7)*(CO16+CP16)/(12*(1-$H16))))</f>
        <v>0</v>
      </c>
    </row>
    <row r="17" customFormat="false" ht="15" hidden="false" customHeight="false" outlineLevel="0" collapsed="false">
      <c r="A17" s="166" t="s">
        <v>62</v>
      </c>
      <c r="B17" s="190" t="s">
        <v>60</v>
      </c>
      <c r="C17" s="173" t="n">
        <v>1</v>
      </c>
      <c r="D17" s="169" t="str">
        <f aca="false">IF(A17="","",IF($B17="diluent",$P$7,INDEX(tbl_vac[K],MATCH($A17,tbl_vac[W],0))))</f>
        <v>2-8°C</v>
      </c>
      <c r="E17" s="191" t="n">
        <f aca="false">IF(A17="","",IF($C17="diluent",AVERAGEIFS(tbl_vac[S],tbl_vac[W],$A17,tbl_vac[G],$C17),AVERAGEIFS(tbl_vac[P],tbl_vac[W],$A17,tbl_vac[G],$C17)))</f>
        <v>40.3850757142857</v>
      </c>
      <c r="F17" s="191" t="n">
        <f aca="false">IF(A17="","",IF($B17="diluent",AVERAGEIFS(tbl_vac[R],tbl_vac[W],$A17,tbl_vac[G],C17),AVERAGEIFS(tbl_vac[O],tbl_vac[W],$A17,tbl_vac[G],C17)))</f>
        <v>10.6128571428571</v>
      </c>
      <c r="G17" s="171"/>
      <c r="H17" s="172" t="n">
        <v>0.05</v>
      </c>
      <c r="I17" s="173" t="n">
        <v>1</v>
      </c>
      <c r="J17" s="174" t="n">
        <v>1</v>
      </c>
      <c r="K17" s="192" t="n">
        <v>0.0125</v>
      </c>
      <c r="L17" s="193"/>
      <c r="M17" s="194"/>
      <c r="N17" s="178"/>
      <c r="O17" s="195"/>
      <c r="P17" s="180" t="s">
        <v>31</v>
      </c>
      <c r="Q17" s="181" t="str">
        <f aca="false">IF($D17="","",IF(P17="",$D17,P17))</f>
        <v>2-8°C</v>
      </c>
      <c r="R17" s="182" t="n">
        <v>6</v>
      </c>
      <c r="S17" s="182" t="n">
        <v>3</v>
      </c>
      <c r="T17" s="183" t="n">
        <f aca="false">IF($A17="","",IF($H$7="General populations",IF(AND(Q17&lt;&gt;$S$7,$D$7=VaxData!$P$1),$E17*$I17*$J17*$K17,IF($G17="",$F17,$G17)*$I17*$J17*$K17)*(R17+S17)/(12*(1-$H17)),IF($D$7=VaxData!$P$1,$E17*$I17*$J17*$K17/$J$7,IF($G17="",$F17,$G17)*$I17*$J17*$K17/$J$7)*(R17+S17)/(12*(1-$H17))))</f>
        <v>0.104732142857143</v>
      </c>
      <c r="U17" s="184"/>
      <c r="V17" s="181" t="str">
        <f aca="false">IF($D17="","",IF(U17="",$D17,U17))</f>
        <v>2-8°C</v>
      </c>
      <c r="W17" s="182"/>
      <c r="X17" s="182"/>
      <c r="Y17" s="183" t="n">
        <f aca="false">IF($A17="","",IF($H$7="General populations",IF($G17="",$F17,$G17)*$I17*$J17*$K17*(W17+X17)/(12*(1-$H17)),IF($D$7=VaxData!$P$1,$E17*$I17*$J17*$K17/$J$7,IF($G17="",$F17,$G17)*$I17*$J17*$K17/$J$7)*(W17+X17)/(12*(1-$H17))))</f>
        <v>0</v>
      </c>
      <c r="Z17" s="184"/>
      <c r="AA17" s="181" t="str">
        <f aca="false">IF($D17="","",IF(Z17="",$D17,Z17))</f>
        <v>2-8°C</v>
      </c>
      <c r="AB17" s="182" t="n">
        <v>4</v>
      </c>
      <c r="AC17" s="197" t="n">
        <v>2</v>
      </c>
      <c r="AD17" s="183" t="n">
        <f aca="false">IF($A17="","",IF($H$7="General populations",IF($G17="",$F17,$G17)*$I17*$J17*$K17*(AB17+AC17)/(12*(1-$H17)),IF($D$7=VaxData!$P$1,$E17*$I17*$J17*$K17/$J$7,IF($G17="",$F17,$G17)*$I17*$J17*$K17/$J$7)*(AB17+AC17)/(12*(1-$H17))))</f>
        <v>0.0698214285714286</v>
      </c>
      <c r="AE17" s="180"/>
      <c r="AF17" s="181" t="str">
        <f aca="false">IF($D17="","",IF(AE17="",$D17,AE17))</f>
        <v>2-8°C</v>
      </c>
      <c r="AG17" s="182" t="n">
        <v>1</v>
      </c>
      <c r="AH17" s="182" t="n">
        <v>1</v>
      </c>
      <c r="AI17" s="183" t="n">
        <f aca="false">IF($A17="","",IF($H$7="General populations",IF($G17="",$F17,$G17)*$I17*$J17*$K17*(AG17+AH17)/(12*(1-$H17)),IF($D$7=VaxData!$P$1,$E17*$I17*$J17*$K17/$J$7,IF($G17="",$F17,$G17)*$I17*$J17*$K17/$J$7)*(AG17+AH17)/(12*(1-$H17))))</f>
        <v>0.0232738095238095</v>
      </c>
      <c r="AJ17" s="184"/>
      <c r="AK17" s="181" t="str">
        <f aca="false">IF($D17="","",IF(AJ17="",$D17,AJ17))</f>
        <v>2-8°C</v>
      </c>
      <c r="AL17" s="182"/>
      <c r="AM17" s="182"/>
      <c r="AN17" s="183" t="n">
        <f aca="false">IF($A17="","",IF($H$7="General populations",IF($G17="",$F17,$G17)*$I17*$J17*$K17*(AL17+AM17)/(12*(1-$H17)),IF($D$7=VaxData!$P$1,$E17*$I17*$J17*$K17/$J$7,IF($G17="",$F17,$G17)*$I17*$J17*$K17/$J$7)*(AL17+AM17)/(12*(1-$H17))))</f>
        <v>0</v>
      </c>
      <c r="AO17" s="184"/>
      <c r="AP17" s="181" t="str">
        <f aca="false">IF($D17="","",IF(AO17="",$D17,AO17))</f>
        <v>2-8°C</v>
      </c>
      <c r="AQ17" s="182"/>
      <c r="AR17" s="197"/>
      <c r="AS17" s="183" t="n">
        <f aca="false">IF($A17="","",IF($H$7="General populations",IF($G17="",$F17,$G17)*$I17*$J17*$K17*(AQ17+AR17)/(12*(1-$H17)),IF($D$7=VaxData!$P$1,$E17*$I17*$J17*$K17/$J$7,IF($G17="",$F17,$G17)*$I17*$J17*$K17/$J$7)*(AQ17+AR17)/(12*(1-$H17))))</f>
        <v>0</v>
      </c>
      <c r="AT17" s="196"/>
      <c r="AU17" s="181" t="str">
        <f aca="false">IF($D17="","",IF(AT17="",$D17,AT17))</f>
        <v>2-8°C</v>
      </c>
      <c r="AV17" s="182"/>
      <c r="AW17" s="197"/>
      <c r="AX17" s="183" t="n">
        <f aca="false">IF($A17="","",IF($H$7="General populations",IF($G17="",$F17,$G17)*$I17*$J17*$K17*(AV17+AW17)/(12*(1-$H17)),IF($D$7=VaxData!$P$1,$E17*$I17*$J17*$K17/$J$7,IF($G17="",$F17,$G17)*$I17*$J17*$K17/$J$7)*(AV17+AW17)/(12*(1-$H17))))</f>
        <v>0</v>
      </c>
      <c r="AY17" s="188"/>
      <c r="AZ17" s="181" t="str">
        <f aca="false">IF($D17="","",IF(AY17="",$D17,AY17))</f>
        <v>2-8°C</v>
      </c>
      <c r="BA17" s="189"/>
      <c r="BB17" s="189"/>
      <c r="BC17" s="183" t="n">
        <f aca="false">IF($A17="","",IF($H$7="General populations",IF($G17="",$F17,$G17)*$I17*$J17*$K17*(BA17+BB17)/(12*(1-$H17)),IF($D$7=VaxData!$P$1,$E17*$I17*$J17*$K17/$J$7,IF($G17="",$F17,$G17)*$I17*$J17*$K17/$J$7)*(BA17+BB17)/(12*(1-$H17))))</f>
        <v>0</v>
      </c>
      <c r="BD17" s="180"/>
      <c r="BE17" s="181" t="str">
        <f aca="false">IF($D17="","",IF(BD17="",$D17,BD17))</f>
        <v>2-8°C</v>
      </c>
      <c r="BF17" s="182"/>
      <c r="BG17" s="197"/>
      <c r="BH17" s="183" t="n">
        <f aca="false">IF($A17="","",IF($H$7="General populations",IF($G17="",$F17,$G17)*$I17*$J17*$K17*(BF17+BG17)/(12*(1-$H17)),IF($D$7=VaxData!$P$1,$E17*$I17*$J17*$K17/$J$7,IF($G17="",$F17,$G17)*$I17*$J17*$K17/$J$7)*(BF17+BG17)/(12*(1-$H17))))</f>
        <v>0</v>
      </c>
      <c r="BI17" s="184"/>
      <c r="BJ17" s="181" t="str">
        <f aca="false">IF($D17="","",IF(BI17="",$D17,BI17))</f>
        <v>2-8°C</v>
      </c>
      <c r="BK17" s="182"/>
      <c r="BL17" s="197"/>
      <c r="BM17" s="183" t="n">
        <f aca="false">IF($A17="","",IF($H$7="General populations",IF($G17="",$F17,$G17)*$I17*$J17*$K17*(BK17+BL17)/(12*(1-$H17)),IF($D$7=VaxData!$P$1,$E17*$I17*$J17*$K17/$J$7,IF($G17="",$F17,$G17)*$I17*$J17*$K17/$J$7)*(BK17+BL17)/(12*(1-$H17))))</f>
        <v>0</v>
      </c>
      <c r="BN17" s="184"/>
      <c r="BO17" s="181" t="str">
        <f aca="false">IF($D17="","",IF(BN17="",$D17,BN17))</f>
        <v>2-8°C</v>
      </c>
      <c r="BP17" s="182"/>
      <c r="BQ17" s="197"/>
      <c r="BR17" s="183" t="n">
        <f aca="false">IF($A17="","",IF($H$7="General populations",IF($G17="",$F17,$G17)*$I17*$J17*$K17*(BP17+BQ17)/(12*(1-$H17)),IF($D$7=VaxData!$P$1,$E17*$I17*$J17*$K17/$J$7,IF($G17="",$F17,$G17)*$I17*$J17*$K17/$J$7)*(BP17+BQ17)/(12*(1-$H17))))</f>
        <v>0</v>
      </c>
      <c r="BS17" s="180"/>
      <c r="BT17" s="181" t="str">
        <f aca="false">IF($D17="","",IF(BS17="",$D17,BS17))</f>
        <v>2-8°C</v>
      </c>
      <c r="BU17" s="182"/>
      <c r="BV17" s="182"/>
      <c r="BW17" s="183" t="n">
        <f aca="false">IF($A17="","",IF($H$7="General populations",IF($G17="",$F17,$G17)*$I17*$J17*$K17*(BU17+BV17)/(12*(1-$H17)),IF($D$7=VaxData!$P$1,$E17*$I17*$J17*$K17/$J$7,IF($G17="",$F17,$G17)*$I17*$J17*$K17/$J$7)*(BU17+BV17)/(12*(1-$H17))))</f>
        <v>0</v>
      </c>
      <c r="BX17" s="184"/>
      <c r="BY17" s="181" t="str">
        <f aca="false">IF($D17="","",IF(BX17="",$D17,BX17))</f>
        <v>2-8°C</v>
      </c>
      <c r="BZ17" s="182"/>
      <c r="CA17" s="182"/>
      <c r="CB17" s="183" t="n">
        <f aca="false">IF($A17="","",IF($H$7="General populations",IF($G17="",$F17,$G17)*$I17*$J17*$K17*(BZ17+CA17)/(12*(1-$H17)),IF($D$7=VaxData!$P$1,$E17*$I17*$J17*$K17/$J$7,IF($G17="",$F17,$G17)*$I17*$J17*$K17/$J$7)*(BZ17+CA17)/(12*(1-$H17))))</f>
        <v>0</v>
      </c>
      <c r="CC17" s="180"/>
      <c r="CD17" s="181" t="str">
        <f aca="false">IF($D17="","",IF(CC17="",$D17,CC17))</f>
        <v>2-8°C</v>
      </c>
      <c r="CE17" s="182"/>
      <c r="CF17" s="197"/>
      <c r="CG17" s="183" t="n">
        <f aca="false">IF($A17="","",IF($H$7="General populations",IF($G17="",$F17,$G17)*$I17*$J17*$K17*(CE17+CF17)/(12*(1-$H17)),IF($D$7=VaxData!$P$1,$E17*$I17*$J17*$K17/$J$7,IF($G17="",$F17,$G17)*$I17*$J17*$K17/$J$7)*(CE17+CF17)/(12*(1-$H17))))</f>
        <v>0</v>
      </c>
      <c r="CH17" s="184"/>
      <c r="CI17" s="181" t="str">
        <f aca="false">IF($D17="","",IF(CH17="",$D17,CH17))</f>
        <v>2-8°C</v>
      </c>
      <c r="CJ17" s="182"/>
      <c r="CK17" s="197"/>
      <c r="CL17" s="183" t="n">
        <f aca="false">IF($A17="","",IF($H$7="General populations",IF($G17="",$F17,$G17)*$I17*$J17*$K17*(CJ17+CK17)/(12*(1-$H17)),IF($D$7=VaxData!$P$1,$E17*$I17*$J17*$K17/$J$7,IF($G17="",$F17,$G17)*$I17*$J17*$K17/$J$7)*(CJ17+CK17)/(12*(1-$H17))))</f>
        <v>0</v>
      </c>
      <c r="CM17" s="184"/>
      <c r="CN17" s="181" t="str">
        <f aca="false">IF($D17="","",IF(CM17="",$D17,CM17))</f>
        <v>2-8°C</v>
      </c>
      <c r="CO17" s="182"/>
      <c r="CP17" s="197"/>
      <c r="CQ17" s="183" t="n">
        <f aca="false">IF($A17="","",IF($H$7="General populations",IF($G17="",$F17,$G17)*$I17*$J17*$K17*(CO17+CP17)/(12*(1-$H17)),IF($D$7=VaxData!$P$1,$E17*$I17*$J17*$K17/$J$7,IF($G17="",$F17,$G17)*$I17*$J17*$K17/$J$7)*(CO17+CP17)/(12*(1-$H17))))</f>
        <v>0</v>
      </c>
    </row>
    <row r="18" customFormat="false" ht="15" hidden="false" customHeight="false" outlineLevel="0" collapsed="false">
      <c r="A18" s="166" t="s">
        <v>63</v>
      </c>
      <c r="B18" s="190" t="s">
        <v>60</v>
      </c>
      <c r="C18" s="173" t="n">
        <v>10</v>
      </c>
      <c r="D18" s="169" t="str">
        <f aca="false">IF(A18="","",IF($B18="diluent",$P$7,INDEX(tbl_vac[K],MATCH($A18,tbl_vac[W],0))))</f>
        <v>-20°C</v>
      </c>
      <c r="E18" s="191" t="n">
        <f aca="false">IF(A18="","",IF($C18="diluent",AVERAGEIFS(tbl_vac[S],tbl_vac[W],$A18,tbl_vac[G],$C18),AVERAGEIFS(tbl_vac[P],tbl_vac[W],$A18,tbl_vac[G],$C18)))</f>
        <v>5.4284075</v>
      </c>
      <c r="F18" s="191" t="n">
        <f aca="false">IF(A18="","",IF($B18="diluent",AVERAGEIFS(tbl_vac[R],tbl_vac[W],$A18,tbl_vac[G],C18),AVERAGEIFS(tbl_vac[O],tbl_vac[W],$A18,tbl_vac[G],C18)))</f>
        <v>1.03175</v>
      </c>
      <c r="G18" s="171"/>
      <c r="H18" s="172" t="n">
        <v>0.15</v>
      </c>
      <c r="I18" s="173" t="n">
        <v>4</v>
      </c>
      <c r="J18" s="174" t="n">
        <v>1</v>
      </c>
      <c r="K18" s="192" t="n">
        <v>0.0125</v>
      </c>
      <c r="L18" s="193"/>
      <c r="M18" s="194"/>
      <c r="N18" s="178"/>
      <c r="O18" s="195"/>
      <c r="P18" s="180"/>
      <c r="Q18" s="181" t="str">
        <f aca="false">IF($D18="","",IF(P18="",$D18,P18))</f>
        <v>-20°C</v>
      </c>
      <c r="R18" s="182" t="n">
        <v>6</v>
      </c>
      <c r="S18" s="182" t="n">
        <v>3</v>
      </c>
      <c r="T18" s="183" t="n">
        <f aca="false">IF($A18="","",IF($H$7="General populations",IF(AND(Q18&lt;&gt;$S$7,$D$7=VaxData!$P$1),$E18*$I18*$J18*$K18,IF($G18="",$F18,$G18)*$I18*$J18*$K18)*(R18+S18)/(12*(1-$H18)),IF($D$7=VaxData!$P$1,$E18*$I18*$J18*$K18/$J$7,IF($G18="",$F18,$G18)*$I18*$J18*$K18/$J$7)*(R18+S18)/(12*(1-$H18))))</f>
        <v>0.0455183823529412</v>
      </c>
      <c r="U18" s="184"/>
      <c r="V18" s="181" t="str">
        <f aca="false">IF($D18="","",IF(U18="",$D18,U18))</f>
        <v>-20°C</v>
      </c>
      <c r="W18" s="182"/>
      <c r="X18" s="182"/>
      <c r="Y18" s="183" t="n">
        <f aca="false">IF($A18="","",IF($H$7="General populations",IF($G18="",$F18,$G18)*$I18*$J18*$K18*(W18+X18)/(12*(1-$H18)),IF($D$7=VaxData!$P$1,$E18*$I18*$J18*$K18/$J$7,IF($G18="",$F18,$G18)*$I18*$J18*$K18/$J$7)*(W18+X18)/(12*(1-$H18))))</f>
        <v>0</v>
      </c>
      <c r="Z18" s="184"/>
      <c r="AA18" s="181" t="str">
        <f aca="false">IF($D18="","",IF(Z18="",$D18,Z18))</f>
        <v>-20°C</v>
      </c>
      <c r="AB18" s="182" t="n">
        <v>4</v>
      </c>
      <c r="AC18" s="182" t="n">
        <v>2</v>
      </c>
      <c r="AD18" s="183" t="n">
        <f aca="false">IF($A18="","",IF($H$7="General populations",IF($G18="",$F18,$G18)*$I18*$J18*$K18*(AB18+AC18)/(12*(1-$H18)),IF($D$7=VaxData!$P$1,$E18*$I18*$J18*$K18/$J$7,IF($G18="",$F18,$G18)*$I18*$J18*$K18/$J$7)*(AB18+AC18)/(12*(1-$H18))))</f>
        <v>0.0303455882352941</v>
      </c>
      <c r="AE18" s="180" t="s">
        <v>31</v>
      </c>
      <c r="AF18" s="181" t="str">
        <f aca="false">IF($D18="","",IF(AE18="",$D18,AE18))</f>
        <v>2-8°C</v>
      </c>
      <c r="AG18" s="182" t="n">
        <v>1</v>
      </c>
      <c r="AH18" s="182" t="n">
        <v>1</v>
      </c>
      <c r="AI18" s="183" t="n">
        <f aca="false">IF($A18="","",IF($H$7="General populations",IF($G18="",$F18,$G18)*$I18*$J18*$K18*(AG18+AH18)/(12*(1-$H18)),IF($D$7=VaxData!$P$1,$E18*$I18*$J18*$K18/$J$7,IF($G18="",$F18,$G18)*$I18*$J18*$K18/$J$7)*(AG18+AH18)/(12*(1-$H18))))</f>
        <v>0.0101151960784314</v>
      </c>
      <c r="AJ18" s="184"/>
      <c r="AK18" s="181" t="str">
        <f aca="false">IF($D18="","",IF(AJ18="",$D18,AJ18))</f>
        <v>-20°C</v>
      </c>
      <c r="AL18" s="182"/>
      <c r="AM18" s="182"/>
      <c r="AN18" s="183" t="n">
        <f aca="false">IF($A18="","",IF($H$7="General populations",IF($G18="",$F18,$G18)*$I18*$J18*$K18*(AL18+AM18)/(12*(1-$H18)),IF($D$7=VaxData!$P$1,$E18*$I18*$J18*$K18/$J$7,IF($G18="",$F18,$G18)*$I18*$J18*$K18/$J$7)*(AL18+AM18)/(12*(1-$H18))))</f>
        <v>0</v>
      </c>
      <c r="AO18" s="184"/>
      <c r="AP18" s="181" t="str">
        <f aca="false">IF($D18="","",IF(AO18="",$D18,AO18))</f>
        <v>-20°C</v>
      </c>
      <c r="AQ18" s="182"/>
      <c r="AR18" s="182"/>
      <c r="AS18" s="183" t="n">
        <f aca="false">IF($A18="","",IF($H$7="General populations",IF($G18="",$F18,$G18)*$I18*$J18*$K18*(AQ18+AR18)/(12*(1-$H18)),IF($D$7=VaxData!$P$1,$E18*$I18*$J18*$K18/$J$7,IF($G18="",$F18,$G18)*$I18*$J18*$K18/$J$7)*(AQ18+AR18)/(12*(1-$H18))))</f>
        <v>0</v>
      </c>
      <c r="AT18" s="196"/>
      <c r="AU18" s="181" t="str">
        <f aca="false">IF($D18="","",IF(AT18="",$D18,AT18))</f>
        <v>-20°C</v>
      </c>
      <c r="AV18" s="182"/>
      <c r="AW18" s="182"/>
      <c r="AX18" s="183" t="n">
        <f aca="false">IF($A18="","",IF($H$7="General populations",IF($G18="",$F18,$G18)*$I18*$J18*$K18*(AV18+AW18)/(12*(1-$H18)),IF($D$7=VaxData!$P$1,$E18*$I18*$J18*$K18/$J$7,IF($G18="",$F18,$G18)*$I18*$J18*$K18/$J$7)*(AV18+AW18)/(12*(1-$H18))))</f>
        <v>0</v>
      </c>
      <c r="AY18" s="188"/>
      <c r="AZ18" s="181" t="str">
        <f aca="false">IF($D18="","",IF(AY18="",$D18,AY18))</f>
        <v>-20°C</v>
      </c>
      <c r="BA18" s="189"/>
      <c r="BB18" s="189"/>
      <c r="BC18" s="183" t="n">
        <f aca="false">IF($A18="","",IF($H$7="General populations",IF($G18="",$F18,$G18)*$I18*$J18*$K18*(BA18+BB18)/(12*(1-$H18)),IF($D$7=VaxData!$P$1,$E18*$I18*$J18*$K18/$J$7,IF($G18="",$F18,$G18)*$I18*$J18*$K18/$J$7)*(BA18+BB18)/(12*(1-$H18))))</f>
        <v>0</v>
      </c>
      <c r="BD18" s="180"/>
      <c r="BE18" s="181" t="str">
        <f aca="false">IF($D18="","",IF(BD18="",$D18,BD18))</f>
        <v>-20°C</v>
      </c>
      <c r="BF18" s="182"/>
      <c r="BG18" s="182"/>
      <c r="BH18" s="183" t="n">
        <f aca="false">IF($A18="","",IF($H$7="General populations",IF($G18="",$F18,$G18)*$I18*$J18*$K18*(BF18+BG18)/(12*(1-$H18)),IF($D$7=VaxData!$P$1,$E18*$I18*$J18*$K18/$J$7,IF($G18="",$F18,$G18)*$I18*$J18*$K18/$J$7)*(BF18+BG18)/(12*(1-$H18))))</f>
        <v>0</v>
      </c>
      <c r="BI18" s="184"/>
      <c r="BJ18" s="181" t="str">
        <f aca="false">IF($D18="","",IF(BI18="",$D18,BI18))</f>
        <v>-20°C</v>
      </c>
      <c r="BK18" s="182"/>
      <c r="BL18" s="182"/>
      <c r="BM18" s="183" t="n">
        <f aca="false">IF($A18="","",IF($H$7="General populations",IF($G18="",$F18,$G18)*$I18*$J18*$K18*(BK18+BL18)/(12*(1-$H18)),IF($D$7=VaxData!$P$1,$E18*$I18*$J18*$K18/$J$7,IF($G18="",$F18,$G18)*$I18*$J18*$K18/$J$7)*(BK18+BL18)/(12*(1-$H18))))</f>
        <v>0</v>
      </c>
      <c r="BN18" s="184"/>
      <c r="BO18" s="181" t="str">
        <f aca="false">IF($D18="","",IF(BN18="",$D18,BN18))</f>
        <v>-20°C</v>
      </c>
      <c r="BP18" s="182"/>
      <c r="BQ18" s="182"/>
      <c r="BR18" s="183" t="n">
        <f aca="false">IF($A18="","",IF($H$7="General populations",IF($G18="",$F18,$G18)*$I18*$J18*$K18*(BP18+BQ18)/(12*(1-$H18)),IF($D$7=VaxData!$P$1,$E18*$I18*$J18*$K18/$J$7,IF($G18="",$F18,$G18)*$I18*$J18*$K18/$J$7)*(BP18+BQ18)/(12*(1-$H18))))</f>
        <v>0</v>
      </c>
      <c r="BS18" s="180"/>
      <c r="BT18" s="181" t="str">
        <f aca="false">IF($D18="","",IF(BS18="",$D18,BS18))</f>
        <v>-20°C</v>
      </c>
      <c r="BU18" s="182"/>
      <c r="BV18" s="182"/>
      <c r="BW18" s="183" t="n">
        <f aca="false">IF($A18="","",IF($H$7="General populations",IF($G18="",$F18,$G18)*$I18*$J18*$K18*(BU18+BV18)/(12*(1-$H18)),IF($D$7=VaxData!$P$1,$E18*$I18*$J18*$K18/$J$7,IF($G18="",$F18,$G18)*$I18*$J18*$K18/$J$7)*(BU18+BV18)/(12*(1-$H18))))</f>
        <v>0</v>
      </c>
      <c r="BX18" s="184"/>
      <c r="BY18" s="181" t="str">
        <f aca="false">IF($D18="","",IF(BX18="",$D18,BX18))</f>
        <v>-20°C</v>
      </c>
      <c r="BZ18" s="182"/>
      <c r="CA18" s="182"/>
      <c r="CB18" s="183" t="n">
        <f aca="false">IF($A18="","",IF($H$7="General populations",IF($G18="",$F18,$G18)*$I18*$J18*$K18*(BZ18+CA18)/(12*(1-$H18)),IF($D$7=VaxData!$P$1,$E18*$I18*$J18*$K18/$J$7,IF($G18="",$F18,$G18)*$I18*$J18*$K18/$J$7)*(BZ18+CA18)/(12*(1-$H18))))</f>
        <v>0</v>
      </c>
      <c r="CC18" s="180"/>
      <c r="CD18" s="181" t="str">
        <f aca="false">IF($D18="","",IF(CC18="",$D18,CC18))</f>
        <v>-20°C</v>
      </c>
      <c r="CE18" s="182"/>
      <c r="CF18" s="182"/>
      <c r="CG18" s="183" t="n">
        <f aca="false">IF($A18="","",IF($H$7="General populations",IF($G18="",$F18,$G18)*$I18*$J18*$K18*(CE18+CF18)/(12*(1-$H18)),IF($D$7=VaxData!$P$1,$E18*$I18*$J18*$K18/$J$7,IF($G18="",$F18,$G18)*$I18*$J18*$K18/$J$7)*(CE18+CF18)/(12*(1-$H18))))</f>
        <v>0</v>
      </c>
      <c r="CH18" s="184"/>
      <c r="CI18" s="181" t="str">
        <f aca="false">IF($D18="","",IF(CH18="",$D18,CH18))</f>
        <v>-20°C</v>
      </c>
      <c r="CJ18" s="182"/>
      <c r="CK18" s="182"/>
      <c r="CL18" s="183" t="n">
        <f aca="false">IF($A18="","",IF($H$7="General populations",IF($G18="",$F18,$G18)*$I18*$J18*$K18*(CJ18+CK18)/(12*(1-$H18)),IF($D$7=VaxData!$P$1,$E18*$I18*$J18*$K18/$J$7,IF($G18="",$F18,$G18)*$I18*$J18*$K18/$J$7)*(CJ18+CK18)/(12*(1-$H18))))</f>
        <v>0</v>
      </c>
      <c r="CM18" s="184"/>
      <c r="CN18" s="181" t="str">
        <f aca="false">IF($D18="","",IF(CM18="",$D18,CM18))</f>
        <v>-20°C</v>
      </c>
      <c r="CO18" s="182"/>
      <c r="CP18" s="182"/>
      <c r="CQ18" s="183" t="n">
        <f aca="false">IF($A18="","",IF($H$7="General populations",IF($G18="",$F18,$G18)*$I18*$J18*$K18*(CO18+CP18)/(12*(1-$H18)),IF($D$7=VaxData!$P$1,$E18*$I18*$J18*$K18/$J$7,IF($G18="",$F18,$G18)*$I18*$J18*$K18/$J$7)*(CO18+CP18)/(12*(1-$H18))))</f>
        <v>0</v>
      </c>
    </row>
    <row r="19" customFormat="false" ht="15" hidden="false" customHeight="false" outlineLevel="0" collapsed="false">
      <c r="A19" s="166" t="s">
        <v>64</v>
      </c>
      <c r="B19" s="190" t="s">
        <v>60</v>
      </c>
      <c r="C19" s="173" t="n">
        <v>1</v>
      </c>
      <c r="D19" s="169" t="str">
        <f aca="false">IF(A19="","",IF($B19="diluent",$P$7,INDEX(tbl_vac[K],MATCH($A19,tbl_vac[W],0))))</f>
        <v>2-8°C</v>
      </c>
      <c r="E19" s="191" t="n">
        <f aca="false">IF(A19="","",IF($C19="diluent",AVERAGEIFS(tbl_vac[S],tbl_vac[W],$A19,tbl_vac[G],$C19),AVERAGEIFS(tbl_vac[P],tbl_vac[W],$A19,tbl_vac[G],$C19)))</f>
        <v>74.5317966666667</v>
      </c>
      <c r="F19" s="191" t="n">
        <f aca="false">IF(A19="","",IF($B19="diluent",AVERAGEIFS(tbl_vac[R],tbl_vac[W],$A19,tbl_vac[G],C19),AVERAGEIFS(tbl_vac[O],tbl_vac[W],$A19,tbl_vac[G],C19)))</f>
        <v>14.2816666666667</v>
      </c>
      <c r="G19" s="171"/>
      <c r="H19" s="172" t="n">
        <v>0.05</v>
      </c>
      <c r="I19" s="173" t="n">
        <v>3</v>
      </c>
      <c r="J19" s="174" t="n">
        <v>1</v>
      </c>
      <c r="K19" s="192" t="n">
        <v>0.0125</v>
      </c>
      <c r="L19" s="193"/>
      <c r="M19" s="194"/>
      <c r="N19" s="178"/>
      <c r="O19" s="195"/>
      <c r="P19" s="180"/>
      <c r="Q19" s="181" t="str">
        <f aca="false">IF($D19="","",IF(P19="",$D19,P19))</f>
        <v>2-8°C</v>
      </c>
      <c r="R19" s="182" t="n">
        <v>6</v>
      </c>
      <c r="S19" s="182" t="n">
        <v>3</v>
      </c>
      <c r="T19" s="183" t="n">
        <f aca="false">IF($A19="","",IF($H$7="General populations",IF(AND(Q19&lt;&gt;$S$7,$D$7=VaxData!$P$1),$E19*$I19*$J19*$K19,IF($G19="",$F19,$G19)*$I19*$J19*$K19)*(R19+S19)/(12*(1-$H19)),IF($D$7=VaxData!$P$1,$E19*$I19*$J19*$K19/$J$7,IF($G19="",$F19,$G19)*$I19*$J19*$K19/$J$7)*(R19+S19)/(12*(1-$H19))))</f>
        <v>0.4228125</v>
      </c>
      <c r="U19" s="184"/>
      <c r="V19" s="181" t="str">
        <f aca="false">IF($D19="","",IF(U19="",$D19,U19))</f>
        <v>2-8°C</v>
      </c>
      <c r="W19" s="182"/>
      <c r="X19" s="182"/>
      <c r="Y19" s="183" t="n">
        <f aca="false">IF($A19="","",IF($H$7="General populations",IF($G19="",$F19,$G19)*$I19*$J19*$K19*(W19+X19)/(12*(1-$H19)),IF($D$7=VaxData!$P$1,$E19*$I19*$J19*$K19/$J$7,IF($G19="",$F19,$G19)*$I19*$J19*$K19/$J$7)*(W19+X19)/(12*(1-$H19))))</f>
        <v>0</v>
      </c>
      <c r="Z19" s="184"/>
      <c r="AA19" s="181" t="str">
        <f aca="false">IF($D19="","",IF(Z19="",$D19,Z19))</f>
        <v>2-8°C</v>
      </c>
      <c r="AB19" s="182" t="n">
        <v>4</v>
      </c>
      <c r="AC19" s="182" t="n">
        <v>2</v>
      </c>
      <c r="AD19" s="183" t="n">
        <f aca="false">IF($A19="","",IF($H$7="General populations",IF($G19="",$F19,$G19)*$I19*$J19*$K19*(AB19+AC19)/(12*(1-$H19)),IF($D$7=VaxData!$P$1,$E19*$I19*$J19*$K19/$J$7,IF($G19="",$F19,$G19)*$I19*$J19*$K19/$J$7)*(AB19+AC19)/(12*(1-$H19))))</f>
        <v>0.281875</v>
      </c>
      <c r="AE19" s="180"/>
      <c r="AF19" s="181" t="str">
        <f aca="false">IF($D19="","",IF(AE19="",$D19,AE19))</f>
        <v>2-8°C</v>
      </c>
      <c r="AG19" s="182" t="n">
        <v>1</v>
      </c>
      <c r="AH19" s="182" t="n">
        <v>1</v>
      </c>
      <c r="AI19" s="183" t="n">
        <f aca="false">IF($A19="","",IF($H$7="General populations",IF($G19="",$F19,$G19)*$I19*$J19*$K19*(AG19+AH19)/(12*(1-$H19)),IF($D$7=VaxData!$P$1,$E19*$I19*$J19*$K19/$J$7,IF($G19="",$F19,$G19)*$I19*$J19*$K19/$J$7)*(AG19+AH19)/(12*(1-$H19))))</f>
        <v>0.0939583333333334</v>
      </c>
      <c r="AJ19" s="184"/>
      <c r="AK19" s="181" t="str">
        <f aca="false">IF($D19="","",IF(AJ19="",$D19,AJ19))</f>
        <v>2-8°C</v>
      </c>
      <c r="AL19" s="182"/>
      <c r="AM19" s="182"/>
      <c r="AN19" s="183" t="n">
        <f aca="false">IF($A19="","",IF($H$7="General populations",IF($G19="",$F19,$G19)*$I19*$J19*$K19*(AL19+AM19)/(12*(1-$H19)),IF($D$7=VaxData!$P$1,$E19*$I19*$J19*$K19/$J$7,IF($G19="",$F19,$G19)*$I19*$J19*$K19/$J$7)*(AL19+AM19)/(12*(1-$H19))))</f>
        <v>0</v>
      </c>
      <c r="AO19" s="184"/>
      <c r="AP19" s="181" t="str">
        <f aca="false">IF($D19="","",IF(AO19="",$D19,AO19))</f>
        <v>2-8°C</v>
      </c>
      <c r="AQ19" s="182"/>
      <c r="AR19" s="182"/>
      <c r="AS19" s="183" t="n">
        <f aca="false">IF($A19="","",IF($H$7="General populations",IF($G19="",$F19,$G19)*$I19*$J19*$K19*(AQ19+AR19)/(12*(1-$H19)),IF($D$7=VaxData!$P$1,$E19*$I19*$J19*$K19/$J$7,IF($G19="",$F19,$G19)*$I19*$J19*$K19/$J$7)*(AQ19+AR19)/(12*(1-$H19))))</f>
        <v>0</v>
      </c>
      <c r="AT19" s="196"/>
      <c r="AU19" s="181" t="str">
        <f aca="false">IF($D19="","",IF(AT19="",$D19,AT19))</f>
        <v>2-8°C</v>
      </c>
      <c r="AV19" s="182"/>
      <c r="AW19" s="182"/>
      <c r="AX19" s="183" t="n">
        <f aca="false">IF($A19="","",IF($H$7="General populations",IF($G19="",$F19,$G19)*$I19*$J19*$K19*(AV19+AW19)/(12*(1-$H19)),IF($D$7=VaxData!$P$1,$E19*$I19*$J19*$K19/$J$7,IF($G19="",$F19,$G19)*$I19*$J19*$K19/$J$7)*(AV19+AW19)/(12*(1-$H19))))</f>
        <v>0</v>
      </c>
      <c r="AY19" s="188"/>
      <c r="AZ19" s="181" t="str">
        <f aca="false">IF($D19="","",IF(AY19="",$D19,AY19))</f>
        <v>2-8°C</v>
      </c>
      <c r="BA19" s="189"/>
      <c r="BB19" s="189"/>
      <c r="BC19" s="183" t="n">
        <f aca="false">IF($A19="","",IF($H$7="General populations",IF($G19="",$F19,$G19)*$I19*$J19*$K19*(BA19+BB19)/(12*(1-$H19)),IF($D$7=VaxData!$P$1,$E19*$I19*$J19*$K19/$J$7,IF($G19="",$F19,$G19)*$I19*$J19*$K19/$J$7)*(BA19+BB19)/(12*(1-$H19))))</f>
        <v>0</v>
      </c>
      <c r="BD19" s="180"/>
      <c r="BE19" s="181" t="str">
        <f aca="false">IF($D19="","",IF(BD19="",$D19,BD19))</f>
        <v>2-8°C</v>
      </c>
      <c r="BF19" s="182"/>
      <c r="BG19" s="182"/>
      <c r="BH19" s="183" t="n">
        <f aca="false">IF($A19="","",IF($H$7="General populations",IF($G19="",$F19,$G19)*$I19*$J19*$K19*(BF19+BG19)/(12*(1-$H19)),IF($D$7=VaxData!$P$1,$E19*$I19*$J19*$K19/$J$7,IF($G19="",$F19,$G19)*$I19*$J19*$K19/$J$7)*(BF19+BG19)/(12*(1-$H19))))</f>
        <v>0</v>
      </c>
      <c r="BI19" s="184"/>
      <c r="BJ19" s="181" t="str">
        <f aca="false">IF($D19="","",IF(BI19="",$D19,BI19))</f>
        <v>2-8°C</v>
      </c>
      <c r="BK19" s="182"/>
      <c r="BL19" s="182"/>
      <c r="BM19" s="183" t="n">
        <f aca="false">IF($A19="","",IF($H$7="General populations",IF($G19="",$F19,$G19)*$I19*$J19*$K19*(BK19+BL19)/(12*(1-$H19)),IF($D$7=VaxData!$P$1,$E19*$I19*$J19*$K19/$J$7,IF($G19="",$F19,$G19)*$I19*$J19*$K19/$J$7)*(BK19+BL19)/(12*(1-$H19))))</f>
        <v>0</v>
      </c>
      <c r="BN19" s="184"/>
      <c r="BO19" s="181" t="str">
        <f aca="false">IF($D19="","",IF(BN19="",$D19,BN19))</f>
        <v>2-8°C</v>
      </c>
      <c r="BP19" s="182"/>
      <c r="BQ19" s="182"/>
      <c r="BR19" s="183" t="n">
        <f aca="false">IF($A19="","",IF($H$7="General populations",IF($G19="",$F19,$G19)*$I19*$J19*$K19*(BP19+BQ19)/(12*(1-$H19)),IF($D$7=VaxData!$P$1,$E19*$I19*$J19*$K19/$J$7,IF($G19="",$F19,$G19)*$I19*$J19*$K19/$J$7)*(BP19+BQ19)/(12*(1-$H19))))</f>
        <v>0</v>
      </c>
      <c r="BS19" s="180"/>
      <c r="BT19" s="181" t="str">
        <f aca="false">IF($D19="","",IF(BS19="",$D19,BS19))</f>
        <v>2-8°C</v>
      </c>
      <c r="BU19" s="182"/>
      <c r="BV19" s="182"/>
      <c r="BW19" s="183" t="n">
        <f aca="false">IF($A19="","",IF($H$7="General populations",IF($G19="",$F19,$G19)*$I19*$J19*$K19*(BU19+BV19)/(12*(1-$H19)),IF($D$7=VaxData!$P$1,$E19*$I19*$J19*$K19/$J$7,IF($G19="",$F19,$G19)*$I19*$J19*$K19/$J$7)*(BU19+BV19)/(12*(1-$H19))))</f>
        <v>0</v>
      </c>
      <c r="BX19" s="184"/>
      <c r="BY19" s="181" t="str">
        <f aca="false">IF($D19="","",IF(BX19="",$D19,BX19))</f>
        <v>2-8°C</v>
      </c>
      <c r="BZ19" s="182"/>
      <c r="CA19" s="182"/>
      <c r="CB19" s="183" t="n">
        <f aca="false">IF($A19="","",IF($H$7="General populations",IF($G19="",$F19,$G19)*$I19*$J19*$K19*(BZ19+CA19)/(12*(1-$H19)),IF($D$7=VaxData!$P$1,$E19*$I19*$J19*$K19/$J$7,IF($G19="",$F19,$G19)*$I19*$J19*$K19/$J$7)*(BZ19+CA19)/(12*(1-$H19))))</f>
        <v>0</v>
      </c>
      <c r="CC19" s="180"/>
      <c r="CD19" s="181" t="str">
        <f aca="false">IF($D19="","",IF(CC19="",$D19,CC19))</f>
        <v>2-8°C</v>
      </c>
      <c r="CE19" s="182"/>
      <c r="CF19" s="182"/>
      <c r="CG19" s="183" t="n">
        <f aca="false">IF($A19="","",IF($H$7="General populations",IF($G19="",$F19,$G19)*$I19*$J19*$K19*(CE19+CF19)/(12*(1-$H19)),IF($D$7=VaxData!$P$1,$E19*$I19*$J19*$K19/$J$7,IF($G19="",$F19,$G19)*$I19*$J19*$K19/$J$7)*(CE19+CF19)/(12*(1-$H19))))</f>
        <v>0</v>
      </c>
      <c r="CH19" s="184"/>
      <c r="CI19" s="181" t="str">
        <f aca="false">IF($D19="","",IF(CH19="",$D19,CH19))</f>
        <v>2-8°C</v>
      </c>
      <c r="CJ19" s="182"/>
      <c r="CK19" s="182"/>
      <c r="CL19" s="183" t="n">
        <f aca="false">IF($A19="","",IF($H$7="General populations",IF($G19="",$F19,$G19)*$I19*$J19*$K19*(CJ19+CK19)/(12*(1-$H19)),IF($D$7=VaxData!$P$1,$E19*$I19*$J19*$K19/$J$7,IF($G19="",$F19,$G19)*$I19*$J19*$K19/$J$7)*(CJ19+CK19)/(12*(1-$H19))))</f>
        <v>0</v>
      </c>
      <c r="CM19" s="184"/>
      <c r="CN19" s="181" t="str">
        <f aca="false">IF($D19="","",IF(CM19="",$D19,CM19))</f>
        <v>2-8°C</v>
      </c>
      <c r="CO19" s="182"/>
      <c r="CP19" s="182"/>
      <c r="CQ19" s="183" t="n">
        <f aca="false">IF($A19="","",IF($H$7="General populations",IF($G19="",$F19,$G19)*$I19*$J19*$K19*(CO19+CP19)/(12*(1-$H19)),IF($D$7=VaxData!$P$1,$E19*$I19*$J19*$K19/$J$7,IF($G19="",$F19,$G19)*$I19*$J19*$K19/$J$7)*(CO19+CP19)/(12*(1-$H19))))</f>
        <v>0</v>
      </c>
    </row>
    <row r="20" customFormat="false" ht="15" hidden="false" customHeight="false" outlineLevel="0" collapsed="false">
      <c r="A20" s="166" t="s">
        <v>65</v>
      </c>
      <c r="B20" s="190" t="s">
        <v>60</v>
      </c>
      <c r="C20" s="173" t="n">
        <v>1</v>
      </c>
      <c r="D20" s="169" t="str">
        <f aca="false">IF(A20="","",IF($B20="diluent",$P$7,INDEX(tbl_vac[K],MATCH($A20,tbl_vac[W],0))))</f>
        <v>2-8°C</v>
      </c>
      <c r="E20" s="191" t="n">
        <f aca="false">IF(A20="","",IF($C20="diluent",AVERAGEIFS(tbl_vac[S],tbl_vac[W],$A20,tbl_vac[G],$C20),AVERAGEIFS(tbl_vac[P],tbl_vac[W],$A20,tbl_vac[G],$C20)))</f>
        <v>12</v>
      </c>
      <c r="F20" s="191" t="n">
        <f aca="false">IF(A20="","",IF($B20="diluent",AVERAGEIFS(tbl_vac[R],tbl_vac[W],$A20,tbl_vac[G],C20),AVERAGEIFS(tbl_vac[O],tbl_vac[W],$A20,tbl_vac[G],C20)))</f>
        <v>12</v>
      </c>
      <c r="G20" s="171"/>
      <c r="H20" s="172" t="n">
        <v>0.05</v>
      </c>
      <c r="I20" s="173" t="n">
        <v>3</v>
      </c>
      <c r="J20" s="174" t="n">
        <v>1</v>
      </c>
      <c r="K20" s="192" t="n">
        <v>0.0125</v>
      </c>
      <c r="L20" s="193"/>
      <c r="M20" s="194"/>
      <c r="N20" s="178"/>
      <c r="O20" s="195"/>
      <c r="P20" s="180"/>
      <c r="Q20" s="181" t="str">
        <f aca="false">IF($D20="","",IF(P20="",$D20,P20))</f>
        <v>2-8°C</v>
      </c>
      <c r="R20" s="182" t="n">
        <v>6</v>
      </c>
      <c r="S20" s="182" t="n">
        <v>3</v>
      </c>
      <c r="T20" s="183" t="n">
        <f aca="false">IF($A20="","",IF($H$7="General populations",IF(AND(Q20&lt;&gt;$S$7,$D$7=VaxData!$P$1),$E20*$I20*$J20*$K20,IF($G20="",$F20,$G20)*$I20*$J20*$K20)*(R20+S20)/(12*(1-$H20)),IF($D$7=VaxData!$P$1,$E20*$I20*$J20*$K20/$J$7,IF($G20="",$F20,$G20)*$I20*$J20*$K20/$J$7)*(R20+S20)/(12*(1-$H20))))</f>
        <v>0.355263157894737</v>
      </c>
      <c r="U20" s="184"/>
      <c r="V20" s="181" t="str">
        <f aca="false">IF($D20="","",IF(U20="",$D20,U20))</f>
        <v>2-8°C</v>
      </c>
      <c r="W20" s="182"/>
      <c r="X20" s="182"/>
      <c r="Y20" s="183" t="n">
        <f aca="false">IF($A20="","",IF($H$7="General populations",IF($G20="",$F20,$G20)*$I20*$J20*$K20*(W20+X20)/(12*(1-$H20)),IF($D$7=VaxData!$P$1,$E20*$I20*$J20*$K20/$J$7,IF($G20="",$F20,$G20)*$I20*$J20*$K20/$J$7)*(W20+X20)/(12*(1-$H20))))</f>
        <v>0</v>
      </c>
      <c r="Z20" s="184"/>
      <c r="AA20" s="181" t="str">
        <f aca="false">IF($D20="","",IF(Z20="",$D20,Z20))</f>
        <v>2-8°C</v>
      </c>
      <c r="AB20" s="182" t="n">
        <v>4</v>
      </c>
      <c r="AC20" s="182" t="n">
        <v>2</v>
      </c>
      <c r="AD20" s="183" t="n">
        <f aca="false">IF($A20="","",IF($H$7="General populations",IF($G20="",$F20,$G20)*$I20*$J20*$K20*(AB20+AC20)/(12*(1-$H20)),IF($D$7=VaxData!$P$1,$E20*$I20*$J20*$K20/$J$7,IF($G20="",$F20,$G20)*$I20*$J20*$K20/$J$7)*(AB20+AC20)/(12*(1-$H20))))</f>
        <v>0.236842105263158</v>
      </c>
      <c r="AE20" s="180"/>
      <c r="AF20" s="181" t="str">
        <f aca="false">IF($D20="","",IF(AE20="",$D20,AE20))</f>
        <v>2-8°C</v>
      </c>
      <c r="AG20" s="182" t="n">
        <v>1</v>
      </c>
      <c r="AH20" s="182" t="n">
        <v>1</v>
      </c>
      <c r="AI20" s="183" t="n">
        <f aca="false">IF($A20="","",IF($H$7="General populations",IF($G20="",$F20,$G20)*$I20*$J20*$K20*(AG20+AH20)/(12*(1-$H20)),IF($D$7=VaxData!$P$1,$E20*$I20*$J20*$K20/$J$7,IF($G20="",$F20,$G20)*$I20*$J20*$K20/$J$7)*(AG20+AH20)/(12*(1-$H20))))</f>
        <v>0.0789473684210526</v>
      </c>
      <c r="AJ20" s="184"/>
      <c r="AK20" s="181" t="str">
        <f aca="false">IF($D20="","",IF(AJ20="",$D20,AJ20))</f>
        <v>2-8°C</v>
      </c>
      <c r="AL20" s="182"/>
      <c r="AM20" s="182"/>
      <c r="AN20" s="183" t="n">
        <f aca="false">IF($A20="","",IF($H$7="General populations",IF($G20="",$F20,$G20)*$I20*$J20*$K20*(AL20+AM20)/(12*(1-$H20)),IF($D$7=VaxData!$P$1,$E20*$I20*$J20*$K20/$J$7,IF($G20="",$F20,$G20)*$I20*$J20*$K20/$J$7)*(AL20+AM20)/(12*(1-$H20))))</f>
        <v>0</v>
      </c>
      <c r="AO20" s="184"/>
      <c r="AP20" s="181" t="str">
        <f aca="false">IF($D20="","",IF(AO20="",$D20,AO20))</f>
        <v>2-8°C</v>
      </c>
      <c r="AQ20" s="182"/>
      <c r="AR20" s="182"/>
      <c r="AS20" s="183" t="n">
        <f aca="false">IF($A20="","",IF($H$7="General populations",IF($G20="",$F20,$G20)*$I20*$J20*$K20*(AQ20+AR20)/(12*(1-$H20)),IF($D$7=VaxData!$P$1,$E20*$I20*$J20*$K20/$J$7,IF($G20="",$F20,$G20)*$I20*$J20*$K20/$J$7)*(AQ20+AR20)/(12*(1-$H20))))</f>
        <v>0</v>
      </c>
      <c r="AT20" s="196"/>
      <c r="AU20" s="181" t="str">
        <f aca="false">IF($D20="","",IF(AT20="",$D20,AT20))</f>
        <v>2-8°C</v>
      </c>
      <c r="AV20" s="182"/>
      <c r="AW20" s="182"/>
      <c r="AX20" s="183" t="n">
        <f aca="false">IF($A20="","",IF($H$7="General populations",IF($G20="",$F20,$G20)*$I20*$J20*$K20*(AV20+AW20)/(12*(1-$H20)),IF($D$7=VaxData!$P$1,$E20*$I20*$J20*$K20/$J$7,IF($G20="",$F20,$G20)*$I20*$J20*$K20/$J$7)*(AV20+AW20)/(12*(1-$H20))))</f>
        <v>0</v>
      </c>
      <c r="AY20" s="188"/>
      <c r="AZ20" s="181" t="str">
        <f aca="false">IF($D20="","",IF(AY20="",$D20,AY20))</f>
        <v>2-8°C</v>
      </c>
      <c r="BA20" s="189"/>
      <c r="BB20" s="189"/>
      <c r="BC20" s="183" t="n">
        <f aca="false">IF($A20="","",IF($H$7="General populations",IF($G20="",$F20,$G20)*$I20*$J20*$K20*(BA20+BB20)/(12*(1-$H20)),IF($D$7=VaxData!$P$1,$E20*$I20*$J20*$K20/$J$7,IF($G20="",$F20,$G20)*$I20*$J20*$K20/$J$7)*(BA20+BB20)/(12*(1-$H20))))</f>
        <v>0</v>
      </c>
      <c r="BD20" s="180"/>
      <c r="BE20" s="181" t="str">
        <f aca="false">IF($D20="","",IF(BD20="",$D20,BD20))</f>
        <v>2-8°C</v>
      </c>
      <c r="BF20" s="182"/>
      <c r="BG20" s="182"/>
      <c r="BH20" s="183" t="n">
        <f aca="false">IF($A20="","",IF($H$7="General populations",IF($G20="",$F20,$G20)*$I20*$J20*$K20*(BF20+BG20)/(12*(1-$H20)),IF($D$7=VaxData!$P$1,$E20*$I20*$J20*$K20/$J$7,IF($G20="",$F20,$G20)*$I20*$J20*$K20/$J$7)*(BF20+BG20)/(12*(1-$H20))))</f>
        <v>0</v>
      </c>
      <c r="BI20" s="184"/>
      <c r="BJ20" s="181" t="str">
        <f aca="false">IF($D20="","",IF(BI20="",$D20,BI20))</f>
        <v>2-8°C</v>
      </c>
      <c r="BK20" s="182"/>
      <c r="BL20" s="182"/>
      <c r="BM20" s="183" t="n">
        <f aca="false">IF($A20="","",IF($H$7="General populations",IF($G20="",$F20,$G20)*$I20*$J20*$K20*(BK20+BL20)/(12*(1-$H20)),IF($D$7=VaxData!$P$1,$E20*$I20*$J20*$K20/$J$7,IF($G20="",$F20,$G20)*$I20*$J20*$K20/$J$7)*(BK20+BL20)/(12*(1-$H20))))</f>
        <v>0</v>
      </c>
      <c r="BN20" s="184"/>
      <c r="BO20" s="181" t="str">
        <f aca="false">IF($D20="","",IF(BN20="",$D20,BN20))</f>
        <v>2-8°C</v>
      </c>
      <c r="BP20" s="182"/>
      <c r="BQ20" s="182"/>
      <c r="BR20" s="183" t="n">
        <f aca="false">IF($A20="","",IF($H$7="General populations",IF($G20="",$F20,$G20)*$I20*$J20*$K20*(BP20+BQ20)/(12*(1-$H20)),IF($D$7=VaxData!$P$1,$E20*$I20*$J20*$K20/$J$7,IF($G20="",$F20,$G20)*$I20*$J20*$K20/$J$7)*(BP20+BQ20)/(12*(1-$H20))))</f>
        <v>0</v>
      </c>
      <c r="BS20" s="180"/>
      <c r="BT20" s="181" t="str">
        <f aca="false">IF($D20="","",IF(BS20="",$D20,BS20))</f>
        <v>2-8°C</v>
      </c>
      <c r="BU20" s="182"/>
      <c r="BV20" s="182"/>
      <c r="BW20" s="183" t="n">
        <f aca="false">IF($A20="","",IF($H$7="General populations",IF($G20="",$F20,$G20)*$I20*$J20*$K20*(BU20+BV20)/(12*(1-$H20)),IF($D$7=VaxData!$P$1,$E20*$I20*$J20*$K20/$J$7,IF($G20="",$F20,$G20)*$I20*$J20*$K20/$J$7)*(BU20+BV20)/(12*(1-$H20))))</f>
        <v>0</v>
      </c>
      <c r="BX20" s="184"/>
      <c r="BY20" s="181" t="str">
        <f aca="false">IF($D20="","",IF(BX20="",$D20,BX20))</f>
        <v>2-8°C</v>
      </c>
      <c r="BZ20" s="182"/>
      <c r="CA20" s="182"/>
      <c r="CB20" s="183" t="n">
        <f aca="false">IF($A20="","",IF($H$7="General populations",IF($G20="",$F20,$G20)*$I20*$J20*$K20*(BZ20+CA20)/(12*(1-$H20)),IF($D$7=VaxData!$P$1,$E20*$I20*$J20*$K20/$J$7,IF($G20="",$F20,$G20)*$I20*$J20*$K20/$J$7)*(BZ20+CA20)/(12*(1-$H20))))</f>
        <v>0</v>
      </c>
      <c r="CC20" s="180"/>
      <c r="CD20" s="181" t="str">
        <f aca="false">IF($D20="","",IF(CC20="",$D20,CC20))</f>
        <v>2-8°C</v>
      </c>
      <c r="CE20" s="182"/>
      <c r="CF20" s="182"/>
      <c r="CG20" s="183" t="n">
        <f aca="false">IF($A20="","",IF($H$7="General populations",IF($G20="",$F20,$G20)*$I20*$J20*$K20*(CE20+CF20)/(12*(1-$H20)),IF($D$7=VaxData!$P$1,$E20*$I20*$J20*$K20/$J$7,IF($G20="",$F20,$G20)*$I20*$J20*$K20/$J$7)*(CE20+CF20)/(12*(1-$H20))))</f>
        <v>0</v>
      </c>
      <c r="CH20" s="184"/>
      <c r="CI20" s="181" t="str">
        <f aca="false">IF($D20="","",IF(CH20="",$D20,CH20))</f>
        <v>2-8°C</v>
      </c>
      <c r="CJ20" s="182"/>
      <c r="CK20" s="182"/>
      <c r="CL20" s="183" t="n">
        <f aca="false">IF($A20="","",IF($H$7="General populations",IF($G20="",$F20,$G20)*$I20*$J20*$K20*(CJ20+CK20)/(12*(1-$H20)),IF($D$7=VaxData!$P$1,$E20*$I20*$J20*$K20/$J$7,IF($G20="",$F20,$G20)*$I20*$J20*$K20/$J$7)*(CJ20+CK20)/(12*(1-$H20))))</f>
        <v>0</v>
      </c>
      <c r="CM20" s="184"/>
      <c r="CN20" s="181" t="str">
        <f aca="false">IF($D20="","",IF(CM20="",$D20,CM20))</f>
        <v>2-8°C</v>
      </c>
      <c r="CO20" s="182"/>
      <c r="CP20" s="182"/>
      <c r="CQ20" s="183" t="n">
        <f aca="false">IF($A20="","",IF($H$7="General populations",IF($G20="",$F20,$G20)*$I20*$J20*$K20*(CO20+CP20)/(12*(1-$H20)),IF($D$7=VaxData!$P$1,$E20*$I20*$J20*$K20/$J$7,IF($G20="",$F20,$G20)*$I20*$J20*$K20/$J$7)*(CO20+CP20)/(12*(1-$H20))))</f>
        <v>0</v>
      </c>
    </row>
    <row r="21" customFormat="false" ht="15" hidden="false" customHeight="false" outlineLevel="0" collapsed="false">
      <c r="A21" s="166" t="s">
        <v>66</v>
      </c>
      <c r="B21" s="190" t="s">
        <v>60</v>
      </c>
      <c r="C21" s="173" t="n">
        <v>1</v>
      </c>
      <c r="D21" s="169" t="str">
        <f aca="false">IF(A21="","",IF($B21="diluent",$P$7,INDEX(tbl_vac[K],MATCH($A21,tbl_vac[W],0))))</f>
        <v>2-8°C</v>
      </c>
      <c r="E21" s="191" t="n">
        <f aca="false">IF(A21="","",IF($C21="diluent",AVERAGEIFS(tbl_vac[S],tbl_vac[W],$A21,tbl_vac[G],$C21),AVERAGEIFS(tbl_vac[P],tbl_vac[W],$A21,tbl_vac[G],$C21)))</f>
        <v>83.44368</v>
      </c>
      <c r="F21" s="191" t="n">
        <f aca="false">IF(A21="","",IF($B21="diluent",AVERAGEIFS(tbl_vac[R],tbl_vac[W],$A21,tbl_vac[G],C21),AVERAGEIFS(tbl_vac[O],tbl_vac[W],$A21,tbl_vac[G],C21)))</f>
        <v>13.974</v>
      </c>
      <c r="G21" s="171"/>
      <c r="H21" s="172" t="n">
        <v>0.05</v>
      </c>
      <c r="I21" s="173" t="n">
        <v>1</v>
      </c>
      <c r="J21" s="174" t="n">
        <v>1</v>
      </c>
      <c r="K21" s="192" t="n">
        <v>0.0125</v>
      </c>
      <c r="L21" s="193"/>
      <c r="M21" s="194"/>
      <c r="N21" s="178"/>
      <c r="O21" s="195"/>
      <c r="P21" s="180"/>
      <c r="Q21" s="181" t="str">
        <f aca="false">IF($D21="","",IF(P21="",$D21,P21))</f>
        <v>2-8°C</v>
      </c>
      <c r="R21" s="182" t="n">
        <v>6</v>
      </c>
      <c r="S21" s="182" t="n">
        <v>3</v>
      </c>
      <c r="T21" s="183" t="n">
        <f aca="false">IF($A21="","",IF($H$7="General populations",IF(AND(Q21&lt;&gt;$S$7,$D$7=VaxData!$P$1),$E21*$I21*$J21*$K21,IF($G21="",$F21,$G21)*$I21*$J21*$K21)*(R21+S21)/(12*(1-$H21)),IF($D$7=VaxData!$P$1,$E21*$I21*$J21*$K21/$J$7,IF($G21="",$F21,$G21)*$I21*$J21*$K21/$J$7)*(R21+S21)/(12*(1-$H21))))</f>
        <v>0.137901315789474</v>
      </c>
      <c r="U21" s="184"/>
      <c r="V21" s="181" t="str">
        <f aca="false">IF($D21="","",IF(U21="",$D21,U21))</f>
        <v>2-8°C</v>
      </c>
      <c r="W21" s="182"/>
      <c r="X21" s="182"/>
      <c r="Y21" s="183" t="n">
        <f aca="false">IF($A21="","",IF($H$7="General populations",IF($G21="",$F21,$G21)*$I21*$J21*$K21*(W21+X21)/(12*(1-$H21)),IF($D$7=VaxData!$P$1,$E21*$I21*$J21*$K21/$J$7,IF($G21="",$F21,$G21)*$I21*$J21*$K21/$J$7)*(W21+X21)/(12*(1-$H21))))</f>
        <v>0</v>
      </c>
      <c r="Z21" s="184"/>
      <c r="AA21" s="181" t="str">
        <f aca="false">IF($D21="","",IF(Z21="",$D21,Z21))</f>
        <v>2-8°C</v>
      </c>
      <c r="AB21" s="182" t="n">
        <v>4</v>
      </c>
      <c r="AC21" s="182" t="n">
        <v>2</v>
      </c>
      <c r="AD21" s="183" t="n">
        <f aca="false">IF($A21="","",IF($H$7="General populations",IF($G21="",$F21,$G21)*$I21*$J21*$K21*(AB21+AC21)/(12*(1-$H21)),IF($D$7=VaxData!$P$1,$E21*$I21*$J21*$K21/$J$7,IF($G21="",$F21,$G21)*$I21*$J21*$K21/$J$7)*(AB21+AC21)/(12*(1-$H21))))</f>
        <v>0.0919342105263158</v>
      </c>
      <c r="AE21" s="180"/>
      <c r="AF21" s="181" t="str">
        <f aca="false">IF($D21="","",IF(AE21="",$D21,AE21))</f>
        <v>2-8°C</v>
      </c>
      <c r="AG21" s="182" t="n">
        <v>1</v>
      </c>
      <c r="AH21" s="182" t="n">
        <v>1</v>
      </c>
      <c r="AI21" s="183" t="n">
        <f aca="false">IF($A21="","",IF($H$7="General populations",IF($G21="",$F21,$G21)*$I21*$J21*$K21*(AG21+AH21)/(12*(1-$H21)),IF($D$7=VaxData!$P$1,$E21*$I21*$J21*$K21/$J$7,IF($G21="",$F21,$G21)*$I21*$J21*$K21/$J$7)*(AG21+AH21)/(12*(1-$H21))))</f>
        <v>0.0306447368421053</v>
      </c>
      <c r="AJ21" s="184"/>
      <c r="AK21" s="181" t="str">
        <f aca="false">IF($D21="","",IF(AJ21="",$D21,AJ21))</f>
        <v>2-8°C</v>
      </c>
      <c r="AL21" s="182"/>
      <c r="AM21" s="182"/>
      <c r="AN21" s="183" t="n">
        <f aca="false">IF($A21="","",IF($H$7="General populations",IF($G21="",$F21,$G21)*$I21*$J21*$K21*(AL21+AM21)/(12*(1-$H21)),IF($D$7=VaxData!$P$1,$E21*$I21*$J21*$K21/$J$7,IF($G21="",$F21,$G21)*$I21*$J21*$K21/$J$7)*(AL21+AM21)/(12*(1-$H21))))</f>
        <v>0</v>
      </c>
      <c r="AO21" s="184"/>
      <c r="AP21" s="181" t="str">
        <f aca="false">IF($D21="","",IF(AO21="",$D21,AO21))</f>
        <v>2-8°C</v>
      </c>
      <c r="AQ21" s="182"/>
      <c r="AR21" s="182"/>
      <c r="AS21" s="183" t="n">
        <f aca="false">IF($A21="","",IF($H$7="General populations",IF($G21="",$F21,$G21)*$I21*$J21*$K21*(AQ21+AR21)/(12*(1-$H21)),IF($D$7=VaxData!$P$1,$E21*$I21*$J21*$K21/$J$7,IF($G21="",$F21,$G21)*$I21*$J21*$K21/$J$7)*(AQ21+AR21)/(12*(1-$H21))))</f>
        <v>0</v>
      </c>
      <c r="AT21" s="196"/>
      <c r="AU21" s="181" t="str">
        <f aca="false">IF($D21="","",IF(AT21="",$D21,AT21))</f>
        <v>2-8°C</v>
      </c>
      <c r="AV21" s="182"/>
      <c r="AW21" s="182"/>
      <c r="AX21" s="183" t="n">
        <f aca="false">IF($A21="","",IF($H$7="General populations",IF($G21="",$F21,$G21)*$I21*$J21*$K21*(AV21+AW21)/(12*(1-$H21)),IF($D$7=VaxData!$P$1,$E21*$I21*$J21*$K21/$J$7,IF($G21="",$F21,$G21)*$I21*$J21*$K21/$J$7)*(AV21+AW21)/(12*(1-$H21))))</f>
        <v>0</v>
      </c>
      <c r="AY21" s="188"/>
      <c r="AZ21" s="181" t="str">
        <f aca="false">IF($D21="","",IF(AY21="",$D21,AY21))</f>
        <v>2-8°C</v>
      </c>
      <c r="BA21" s="189"/>
      <c r="BB21" s="189"/>
      <c r="BC21" s="183" t="n">
        <f aca="false">IF($A21="","",IF($H$7="General populations",IF($G21="",$F21,$G21)*$I21*$J21*$K21*(BA21+BB21)/(12*(1-$H21)),IF($D$7=VaxData!$P$1,$E21*$I21*$J21*$K21/$J$7,IF($G21="",$F21,$G21)*$I21*$J21*$K21/$J$7)*(BA21+BB21)/(12*(1-$H21))))</f>
        <v>0</v>
      </c>
      <c r="BD21" s="180"/>
      <c r="BE21" s="181" t="str">
        <f aca="false">IF($D21="","",IF(BD21="",$D21,BD21))</f>
        <v>2-8°C</v>
      </c>
      <c r="BF21" s="182"/>
      <c r="BG21" s="182"/>
      <c r="BH21" s="183" t="n">
        <f aca="false">IF($A21="","",IF($H$7="General populations",IF($G21="",$F21,$G21)*$I21*$J21*$K21*(BF21+BG21)/(12*(1-$H21)),IF($D$7=VaxData!$P$1,$E21*$I21*$J21*$K21/$J$7,IF($G21="",$F21,$G21)*$I21*$J21*$K21/$J$7)*(BF21+BG21)/(12*(1-$H21))))</f>
        <v>0</v>
      </c>
      <c r="BI21" s="184"/>
      <c r="BJ21" s="181" t="str">
        <f aca="false">IF($D21="","",IF(BI21="",$D21,BI21))</f>
        <v>2-8°C</v>
      </c>
      <c r="BK21" s="182"/>
      <c r="BL21" s="182"/>
      <c r="BM21" s="183" t="n">
        <f aca="false">IF($A21="","",IF($H$7="General populations",IF($G21="",$F21,$G21)*$I21*$J21*$K21*(BK21+BL21)/(12*(1-$H21)),IF($D$7=VaxData!$P$1,$E21*$I21*$J21*$K21/$J$7,IF($G21="",$F21,$G21)*$I21*$J21*$K21/$J$7)*(BK21+BL21)/(12*(1-$H21))))</f>
        <v>0</v>
      </c>
      <c r="BN21" s="184"/>
      <c r="BO21" s="181" t="str">
        <f aca="false">IF($D21="","",IF(BN21="",$D21,BN21))</f>
        <v>2-8°C</v>
      </c>
      <c r="BP21" s="182"/>
      <c r="BQ21" s="182"/>
      <c r="BR21" s="183" t="n">
        <f aca="false">IF($A21="","",IF($H$7="General populations",IF($G21="",$F21,$G21)*$I21*$J21*$K21*(BP21+BQ21)/(12*(1-$H21)),IF($D$7=VaxData!$P$1,$E21*$I21*$J21*$K21/$J$7,IF($G21="",$F21,$G21)*$I21*$J21*$K21/$J$7)*(BP21+BQ21)/(12*(1-$H21))))</f>
        <v>0</v>
      </c>
      <c r="BS21" s="180"/>
      <c r="BT21" s="181" t="str">
        <f aca="false">IF($D21="","",IF(BS21="",$D21,BS21))</f>
        <v>2-8°C</v>
      </c>
      <c r="BU21" s="182"/>
      <c r="BV21" s="182"/>
      <c r="BW21" s="183" t="n">
        <f aca="false">IF($A21="","",IF($H$7="General populations",IF($G21="",$F21,$G21)*$I21*$J21*$K21*(BU21+BV21)/(12*(1-$H21)),IF($D$7=VaxData!$P$1,$E21*$I21*$J21*$K21/$J$7,IF($G21="",$F21,$G21)*$I21*$J21*$K21/$J$7)*(BU21+BV21)/(12*(1-$H21))))</f>
        <v>0</v>
      </c>
      <c r="BX21" s="184"/>
      <c r="BY21" s="181" t="str">
        <f aca="false">IF($D21="","",IF(BX21="",$D21,BX21))</f>
        <v>2-8°C</v>
      </c>
      <c r="BZ21" s="182"/>
      <c r="CA21" s="182"/>
      <c r="CB21" s="183" t="n">
        <f aca="false">IF($A21="","",IF($H$7="General populations",IF($G21="",$F21,$G21)*$I21*$J21*$K21*(BZ21+CA21)/(12*(1-$H21)),IF($D$7=VaxData!$P$1,$E21*$I21*$J21*$K21/$J$7,IF($G21="",$F21,$G21)*$I21*$J21*$K21/$J$7)*(BZ21+CA21)/(12*(1-$H21))))</f>
        <v>0</v>
      </c>
      <c r="CC21" s="180"/>
      <c r="CD21" s="181" t="str">
        <f aca="false">IF($D21="","",IF(CC21="",$D21,CC21))</f>
        <v>2-8°C</v>
      </c>
      <c r="CE21" s="182"/>
      <c r="CF21" s="182"/>
      <c r="CG21" s="183" t="n">
        <f aca="false">IF($A21="","",IF($H$7="General populations",IF($G21="",$F21,$G21)*$I21*$J21*$K21*(CE21+CF21)/(12*(1-$H21)),IF($D$7=VaxData!$P$1,$E21*$I21*$J21*$K21/$J$7,IF($G21="",$F21,$G21)*$I21*$J21*$K21/$J$7)*(CE21+CF21)/(12*(1-$H21))))</f>
        <v>0</v>
      </c>
      <c r="CH21" s="184"/>
      <c r="CI21" s="181" t="str">
        <f aca="false">IF($D21="","",IF(CH21="",$D21,CH21))</f>
        <v>2-8°C</v>
      </c>
      <c r="CJ21" s="182"/>
      <c r="CK21" s="182"/>
      <c r="CL21" s="183" t="n">
        <f aca="false">IF($A21="","",IF($H$7="General populations",IF($G21="",$F21,$G21)*$I21*$J21*$K21*(CJ21+CK21)/(12*(1-$H21)),IF($D$7=VaxData!$P$1,$E21*$I21*$J21*$K21/$J$7,IF($G21="",$F21,$G21)*$I21*$J21*$K21/$J$7)*(CJ21+CK21)/(12*(1-$H21))))</f>
        <v>0</v>
      </c>
      <c r="CM21" s="184"/>
      <c r="CN21" s="181" t="str">
        <f aca="false">IF($D21="","",IF(CM21="",$D21,CM21))</f>
        <v>2-8°C</v>
      </c>
      <c r="CO21" s="182"/>
      <c r="CP21" s="182"/>
      <c r="CQ21" s="183" t="n">
        <f aca="false">IF($A21="","",IF($H$7="General populations",IF($G21="",$F21,$G21)*$I21*$J21*$K21*(CO21+CP21)/(12*(1-$H21)),IF($D$7=VaxData!$P$1,$E21*$I21*$J21*$K21/$J$7,IF($G21="",$F21,$G21)*$I21*$J21*$K21/$J$7)*(CO21+CP21)/(12*(1-$H21))))</f>
        <v>0</v>
      </c>
    </row>
    <row r="22" customFormat="false" ht="15" hidden="false" customHeight="false" outlineLevel="0" collapsed="false">
      <c r="A22" s="166" t="s">
        <v>67</v>
      </c>
      <c r="B22" s="190" t="s">
        <v>60</v>
      </c>
      <c r="C22" s="173" t="n">
        <v>10</v>
      </c>
      <c r="D22" s="169" t="str">
        <f aca="false">IF(A22="","",IF($B22="diluent",$P$7,INDEX(tbl_vac[K],MATCH($A22,tbl_vac[W],0))))</f>
        <v>2-8°C</v>
      </c>
      <c r="E22" s="191" t="n">
        <f aca="false">IF(A22="","",IF($C22="diluent",AVERAGEIFS(tbl_vac[S],tbl_vac[W],$A22,tbl_vac[G],$C22),AVERAGEIFS(tbl_vac[P],tbl_vac[W],$A22,tbl_vac[G],$C22)))</f>
        <v>9.53249</v>
      </c>
      <c r="F22" s="191" t="n">
        <f aca="false">IF(A22="","",IF($B22="diluent",AVERAGEIFS(tbl_vac[R],tbl_vac[W],$A22,tbl_vac[G],C22),AVERAGEIFS(tbl_vac[O],tbl_vac[W],$A22,tbl_vac[G],C22)))</f>
        <v>2.75633333333333</v>
      </c>
      <c r="G22" s="171"/>
      <c r="H22" s="172" t="n">
        <v>0.15</v>
      </c>
      <c r="I22" s="173" t="n">
        <v>1</v>
      </c>
      <c r="J22" s="174" t="n">
        <v>1</v>
      </c>
      <c r="K22" s="192" t="n">
        <v>0.0125</v>
      </c>
      <c r="L22" s="193"/>
      <c r="M22" s="194"/>
      <c r="N22" s="178"/>
      <c r="O22" s="195"/>
      <c r="P22" s="180"/>
      <c r="Q22" s="181" t="str">
        <f aca="false">IF($D22="","",IF(P22="",$D22,P22))</f>
        <v>2-8°C</v>
      </c>
      <c r="R22" s="182" t="n">
        <v>6</v>
      </c>
      <c r="S22" s="182" t="n">
        <v>3</v>
      </c>
      <c r="T22" s="183" t="n">
        <f aca="false">IF($A22="","",IF($H$7="General populations",IF(AND(Q22&lt;&gt;$S$7,$D$7=VaxData!$P$1),$E22*$I22*$J22*$K22,IF($G22="",$F22,$G22)*$I22*$J22*$K22)*(R22+S22)/(12*(1-$H22)),IF($D$7=VaxData!$P$1,$E22*$I22*$J22*$K22/$J$7,IF($G22="",$F22,$G22)*$I22*$J22*$K22/$J$7)*(R22+S22)/(12*(1-$H22))))</f>
        <v>0.0304007352941177</v>
      </c>
      <c r="U22" s="184"/>
      <c r="V22" s="181" t="str">
        <f aca="false">IF($D22="","",IF(U22="",$D22,U22))</f>
        <v>2-8°C</v>
      </c>
      <c r="W22" s="182"/>
      <c r="X22" s="182"/>
      <c r="Y22" s="183" t="n">
        <f aca="false">IF($A22="","",IF($H$7="General populations",IF($G22="",$F22,$G22)*$I22*$J22*$K22*(W22+X22)/(12*(1-$H22)),IF($D$7=VaxData!$P$1,$E22*$I22*$J22*$K22/$J$7,IF($G22="",$F22,$G22)*$I22*$J22*$K22/$J$7)*(W22+X22)/(12*(1-$H22))))</f>
        <v>0</v>
      </c>
      <c r="Z22" s="184"/>
      <c r="AA22" s="181" t="str">
        <f aca="false">IF($D22="","",IF(Z22="",$D22,Z22))</f>
        <v>2-8°C</v>
      </c>
      <c r="AB22" s="182" t="n">
        <v>4</v>
      </c>
      <c r="AC22" s="182" t="n">
        <v>2</v>
      </c>
      <c r="AD22" s="183" t="n">
        <f aca="false">IF($A22="","",IF($H$7="General populations",IF($G22="",$F22,$G22)*$I22*$J22*$K22*(AB22+AC22)/(12*(1-$H22)),IF($D$7=VaxData!$P$1,$E22*$I22*$J22*$K22/$J$7,IF($G22="",$F22,$G22)*$I22*$J22*$K22/$J$7)*(AB22+AC22)/(12*(1-$H22))))</f>
        <v>0.0202671568627451</v>
      </c>
      <c r="AE22" s="180"/>
      <c r="AF22" s="181" t="str">
        <f aca="false">IF($D22="","",IF(AE22="",$D22,AE22))</f>
        <v>2-8°C</v>
      </c>
      <c r="AG22" s="182" t="n">
        <v>1</v>
      </c>
      <c r="AH22" s="182" t="n">
        <v>1</v>
      </c>
      <c r="AI22" s="183" t="n">
        <f aca="false">IF($A22="","",IF($H$7="General populations",IF($G22="",$F22,$G22)*$I22*$J22*$K22*(AG22+AH22)/(12*(1-$H22)),IF($D$7=VaxData!$P$1,$E22*$I22*$J22*$K22/$J$7,IF($G22="",$F22,$G22)*$I22*$J22*$K22/$J$7)*(AG22+AH22)/(12*(1-$H22))))</f>
        <v>0.00675571895424837</v>
      </c>
      <c r="AJ22" s="184"/>
      <c r="AK22" s="181" t="str">
        <f aca="false">IF($D22="","",IF(AJ22="",$D22,AJ22))</f>
        <v>2-8°C</v>
      </c>
      <c r="AL22" s="182"/>
      <c r="AM22" s="182"/>
      <c r="AN22" s="183" t="n">
        <f aca="false">IF($A22="","",IF($H$7="General populations",IF($G22="",$F22,$G22)*$I22*$J22*$K22*(AL22+AM22)/(12*(1-$H22)),IF($D$7=VaxData!$P$1,$E22*$I22*$J22*$K22/$J$7,IF($G22="",$F22,$G22)*$I22*$J22*$K22/$J$7)*(AL22+AM22)/(12*(1-$H22))))</f>
        <v>0</v>
      </c>
      <c r="AO22" s="184"/>
      <c r="AP22" s="181" t="str">
        <f aca="false">IF($D22="","",IF(AO22="",$D22,AO22))</f>
        <v>2-8°C</v>
      </c>
      <c r="AQ22" s="182"/>
      <c r="AR22" s="182"/>
      <c r="AS22" s="183" t="n">
        <f aca="false">IF($A22="","",IF($H$7="General populations",IF($G22="",$F22,$G22)*$I22*$J22*$K22*(AQ22+AR22)/(12*(1-$H22)),IF($D$7=VaxData!$P$1,$E22*$I22*$J22*$K22/$J$7,IF($G22="",$F22,$G22)*$I22*$J22*$K22/$J$7)*(AQ22+AR22)/(12*(1-$H22))))</f>
        <v>0</v>
      </c>
      <c r="AT22" s="196"/>
      <c r="AU22" s="181" t="str">
        <f aca="false">IF($D22="","",IF(AT22="",$D22,AT22))</f>
        <v>2-8°C</v>
      </c>
      <c r="AV22" s="182"/>
      <c r="AW22" s="182"/>
      <c r="AX22" s="183" t="n">
        <f aca="false">IF($A22="","",IF($H$7="General populations",IF($G22="",$F22,$G22)*$I22*$J22*$K22*(AV22+AW22)/(12*(1-$H22)),IF($D$7=VaxData!$P$1,$E22*$I22*$J22*$K22/$J$7,IF($G22="",$F22,$G22)*$I22*$J22*$K22/$J$7)*(AV22+AW22)/(12*(1-$H22))))</f>
        <v>0</v>
      </c>
      <c r="AY22" s="188"/>
      <c r="AZ22" s="181" t="str">
        <f aca="false">IF($D22="","",IF(AY22="",$D22,AY22))</f>
        <v>2-8°C</v>
      </c>
      <c r="BA22" s="189"/>
      <c r="BB22" s="189"/>
      <c r="BC22" s="183" t="n">
        <f aca="false">IF($A22="","",IF($H$7="General populations",IF($G22="",$F22,$G22)*$I22*$J22*$K22*(BA22+BB22)/(12*(1-$H22)),IF($D$7=VaxData!$P$1,$E22*$I22*$J22*$K22/$J$7,IF($G22="",$F22,$G22)*$I22*$J22*$K22/$J$7)*(BA22+BB22)/(12*(1-$H22))))</f>
        <v>0</v>
      </c>
      <c r="BD22" s="180"/>
      <c r="BE22" s="181" t="str">
        <f aca="false">IF($D22="","",IF(BD22="",$D22,BD22))</f>
        <v>2-8°C</v>
      </c>
      <c r="BF22" s="182"/>
      <c r="BG22" s="182"/>
      <c r="BH22" s="183" t="n">
        <f aca="false">IF($A22="","",IF($H$7="General populations",IF($G22="",$F22,$G22)*$I22*$J22*$K22*(BF22+BG22)/(12*(1-$H22)),IF($D$7=VaxData!$P$1,$E22*$I22*$J22*$K22/$J$7,IF($G22="",$F22,$G22)*$I22*$J22*$K22/$J$7)*(BF22+BG22)/(12*(1-$H22))))</f>
        <v>0</v>
      </c>
      <c r="BI22" s="184"/>
      <c r="BJ22" s="181" t="str">
        <f aca="false">IF($D22="","",IF(BI22="",$D22,BI22))</f>
        <v>2-8°C</v>
      </c>
      <c r="BK22" s="182"/>
      <c r="BL22" s="182"/>
      <c r="BM22" s="183" t="n">
        <f aca="false">IF($A22="","",IF($H$7="General populations",IF($G22="",$F22,$G22)*$I22*$J22*$K22*(BK22+BL22)/(12*(1-$H22)),IF($D$7=VaxData!$P$1,$E22*$I22*$J22*$K22/$J$7,IF($G22="",$F22,$G22)*$I22*$J22*$K22/$J$7)*(BK22+BL22)/(12*(1-$H22))))</f>
        <v>0</v>
      </c>
      <c r="BN22" s="184"/>
      <c r="BO22" s="181" t="str">
        <f aca="false">IF($D22="","",IF(BN22="",$D22,BN22))</f>
        <v>2-8°C</v>
      </c>
      <c r="BP22" s="182"/>
      <c r="BQ22" s="182"/>
      <c r="BR22" s="183" t="n">
        <f aca="false">IF($A22="","",IF($H$7="General populations",IF($G22="",$F22,$G22)*$I22*$J22*$K22*(BP22+BQ22)/(12*(1-$H22)),IF($D$7=VaxData!$P$1,$E22*$I22*$J22*$K22/$J$7,IF($G22="",$F22,$G22)*$I22*$J22*$K22/$J$7)*(BP22+BQ22)/(12*(1-$H22))))</f>
        <v>0</v>
      </c>
      <c r="BS22" s="180"/>
      <c r="BT22" s="181" t="str">
        <f aca="false">IF($D22="","",IF(BS22="",$D22,BS22))</f>
        <v>2-8°C</v>
      </c>
      <c r="BU22" s="182"/>
      <c r="BV22" s="182"/>
      <c r="BW22" s="183" t="n">
        <f aca="false">IF($A22="","",IF($H$7="General populations",IF($G22="",$F22,$G22)*$I22*$J22*$K22*(BU22+BV22)/(12*(1-$H22)),IF($D$7=VaxData!$P$1,$E22*$I22*$J22*$K22/$J$7,IF($G22="",$F22,$G22)*$I22*$J22*$K22/$J$7)*(BU22+BV22)/(12*(1-$H22))))</f>
        <v>0</v>
      </c>
      <c r="BX22" s="184"/>
      <c r="BY22" s="181" t="str">
        <f aca="false">IF($D22="","",IF(BX22="",$D22,BX22))</f>
        <v>2-8°C</v>
      </c>
      <c r="BZ22" s="182"/>
      <c r="CA22" s="182"/>
      <c r="CB22" s="183" t="n">
        <f aca="false">IF($A22="","",IF($H$7="General populations",IF($G22="",$F22,$G22)*$I22*$J22*$K22*(BZ22+CA22)/(12*(1-$H22)),IF($D$7=VaxData!$P$1,$E22*$I22*$J22*$K22/$J$7,IF($G22="",$F22,$G22)*$I22*$J22*$K22/$J$7)*(BZ22+CA22)/(12*(1-$H22))))</f>
        <v>0</v>
      </c>
      <c r="CC22" s="180"/>
      <c r="CD22" s="181" t="str">
        <f aca="false">IF($D22="","",IF(CC22="",$D22,CC22))</f>
        <v>2-8°C</v>
      </c>
      <c r="CE22" s="182"/>
      <c r="CF22" s="182"/>
      <c r="CG22" s="183" t="n">
        <f aca="false">IF($A22="","",IF($H$7="General populations",IF($G22="",$F22,$G22)*$I22*$J22*$K22*(CE22+CF22)/(12*(1-$H22)),IF($D$7=VaxData!$P$1,$E22*$I22*$J22*$K22/$J$7,IF($G22="",$F22,$G22)*$I22*$J22*$K22/$J$7)*(CE22+CF22)/(12*(1-$H22))))</f>
        <v>0</v>
      </c>
      <c r="CH22" s="184"/>
      <c r="CI22" s="181" t="str">
        <f aca="false">IF($D22="","",IF(CH22="",$D22,CH22))</f>
        <v>2-8°C</v>
      </c>
      <c r="CJ22" s="182"/>
      <c r="CK22" s="182"/>
      <c r="CL22" s="183" t="n">
        <f aca="false">IF($A22="","",IF($H$7="General populations",IF($G22="",$F22,$G22)*$I22*$J22*$K22*(CJ22+CK22)/(12*(1-$H22)),IF($D$7=VaxData!$P$1,$E22*$I22*$J22*$K22/$J$7,IF($G22="",$F22,$G22)*$I22*$J22*$K22/$J$7)*(CJ22+CK22)/(12*(1-$H22))))</f>
        <v>0</v>
      </c>
      <c r="CM22" s="184"/>
      <c r="CN22" s="181" t="str">
        <f aca="false">IF($D22="","",IF(CM22="",$D22,CM22))</f>
        <v>2-8°C</v>
      </c>
      <c r="CO22" s="182"/>
      <c r="CP22" s="182"/>
      <c r="CQ22" s="183" t="n">
        <f aca="false">IF($A22="","",IF($H$7="General populations",IF($G22="",$F22,$G22)*$I22*$J22*$K22*(CO22+CP22)/(12*(1-$H22)),IF($D$7=VaxData!$P$1,$E22*$I22*$J22*$K22/$J$7,IF($G22="",$F22,$G22)*$I22*$J22*$K22/$J$7)*(CO22+CP22)/(12*(1-$H22))))</f>
        <v>0</v>
      </c>
    </row>
    <row r="23" customFormat="false" ht="15" hidden="false" customHeight="false" outlineLevel="0" collapsed="false">
      <c r="A23" s="166" t="s">
        <v>68</v>
      </c>
      <c r="B23" s="190" t="s">
        <v>60</v>
      </c>
      <c r="C23" s="173" t="n">
        <v>1</v>
      </c>
      <c r="D23" s="169" t="str">
        <f aca="false">IF(A23="","",IF($B23="diluent",$P$7,INDEX(tbl_vac[K],MATCH($A23,tbl_vac[W],0))))</f>
        <v>2-8°C</v>
      </c>
      <c r="E23" s="191" t="n">
        <f aca="false">IF(A23="","",IF($C23="diluent",AVERAGEIFS(tbl_vac[S],tbl_vac[W],$A23,tbl_vac[G],$C23),AVERAGEIFS(tbl_vac[P],tbl_vac[W],$A23,tbl_vac[G],$C23)))</f>
        <v>36.3177625</v>
      </c>
      <c r="F23" s="191" t="n">
        <f aca="false">IF(A23="","",IF($B23="diluent",AVERAGEIFS(tbl_vac[R],tbl_vac[W],$A23,tbl_vac[G],C23),AVERAGEIFS(tbl_vac[O],tbl_vac[W],$A23,tbl_vac[G],C23)))</f>
        <v>14.3525</v>
      </c>
      <c r="G23" s="171"/>
      <c r="H23" s="172" t="n">
        <v>0.05</v>
      </c>
      <c r="I23" s="173" t="n">
        <v>2</v>
      </c>
      <c r="J23" s="174" t="n">
        <v>1</v>
      </c>
      <c r="K23" s="192" t="n">
        <v>0.0125</v>
      </c>
      <c r="L23" s="193"/>
      <c r="M23" s="194"/>
      <c r="N23" s="178"/>
      <c r="O23" s="195"/>
      <c r="P23" s="198" t="s">
        <v>32</v>
      </c>
      <c r="Q23" s="181" t="str">
        <f aca="false">IF($D23="","",IF(P23="",$D23,P23))</f>
        <v>-20°C</v>
      </c>
      <c r="R23" s="182" t="n">
        <v>6</v>
      </c>
      <c r="S23" s="182" t="n">
        <v>3</v>
      </c>
      <c r="T23" s="183" t="n">
        <f aca="false">IF($A23="","",IF($H$7="General populations",IF(AND(Q23&lt;&gt;$S$7,$D$7=VaxData!$P$1),$E23*$I23*$J23*$K23,IF($G23="",$F23,$G23)*$I23*$J23*$K23)*(R23+S23)/(12*(1-$H23)),IF($D$7=VaxData!$P$1,$E23*$I23*$J23*$K23/$J$7,IF($G23="",$F23,$G23)*$I23*$J23*$K23/$J$7)*(R23+S23)/(12*(1-$H23))))</f>
        <v>0.283273026315789</v>
      </c>
      <c r="U23" s="199"/>
      <c r="V23" s="181" t="str">
        <f aca="false">IF($D23="","",IF(U23="",$D23,U23))</f>
        <v>2-8°C</v>
      </c>
      <c r="W23" s="182"/>
      <c r="X23" s="182"/>
      <c r="Y23" s="183" t="n">
        <f aca="false">IF($A23="","",IF($H$7="General populations",IF($G23="",$F23,$G23)*$I23*$J23*$K23*(W23+X23)/(12*(1-$H23)),IF($D$7=VaxData!$P$1,$E23*$I23*$J23*$K23/$J$7,IF($G23="",$F23,$G23)*$I23*$J23*$K23/$J$7)*(W23+X23)/(12*(1-$H23))))</f>
        <v>0</v>
      </c>
      <c r="Z23" s="200" t="s">
        <v>32</v>
      </c>
      <c r="AA23" s="181" t="str">
        <f aca="false">IF($D23="","",IF(Z23="",$D23,Z23))</f>
        <v>-20°C</v>
      </c>
      <c r="AB23" s="182" t="n">
        <v>4</v>
      </c>
      <c r="AC23" s="197" t="n">
        <v>2</v>
      </c>
      <c r="AD23" s="183" t="n">
        <f aca="false">IF($A23="","",IF($H$7="General populations",IF($G23="",$F23,$G23)*$I23*$J23*$K23*(AB23+AC23)/(12*(1-$H23)),IF($D$7=VaxData!$P$1,$E23*$I23*$J23*$K23/$J$7,IF($G23="",$F23,$G23)*$I23*$J23*$K23/$J$7)*(AB23+AC23)/(12*(1-$H23))))</f>
        <v>0.188848684210526</v>
      </c>
      <c r="AE23" s="201"/>
      <c r="AF23" s="181" t="str">
        <f aca="false">IF($D23="","",IF(AE23="",$D23,AE23))</f>
        <v>2-8°C</v>
      </c>
      <c r="AG23" s="182" t="n">
        <v>1</v>
      </c>
      <c r="AH23" s="182" t="n">
        <v>1</v>
      </c>
      <c r="AI23" s="183" t="n">
        <f aca="false">IF($A23="","",IF($H$7="General populations",IF($G23="",$F23,$G23)*$I23*$J23*$K23*(AG23+AH23)/(12*(1-$H23)),IF($D$7=VaxData!$P$1,$E23*$I23*$J23*$K23/$J$7,IF($G23="",$F23,$G23)*$I23*$J23*$K23/$J$7)*(AG23+AH23)/(12*(1-$H23))))</f>
        <v>0.0629495614035088</v>
      </c>
      <c r="AJ23" s="184"/>
      <c r="AK23" s="181" t="str">
        <f aca="false">IF($D23="","",IF(AJ23="",$D23,AJ23))</f>
        <v>2-8°C</v>
      </c>
      <c r="AL23" s="182"/>
      <c r="AM23" s="182"/>
      <c r="AN23" s="183" t="n">
        <f aca="false">IF($A23="","",IF($H$7="General populations",IF($G23="",$F23,$G23)*$I23*$J23*$K23*(AL23+AM23)/(12*(1-$H23)),IF($D$7=VaxData!$P$1,$E23*$I23*$J23*$K23/$J$7,IF($G23="",$F23,$G23)*$I23*$J23*$K23/$J$7)*(AL23+AM23)/(12*(1-$H23))))</f>
        <v>0</v>
      </c>
      <c r="AO23" s="202"/>
      <c r="AP23" s="181" t="str">
        <f aca="false">IF($D23="","",IF(AO23="",$D23,AO23))</f>
        <v>2-8°C</v>
      </c>
      <c r="AQ23" s="182"/>
      <c r="AR23" s="203"/>
      <c r="AS23" s="183" t="n">
        <f aca="false">IF($A23="","",IF($H$7="General populations",IF($G23="",$F23,$G23)*$I23*$J23*$K23*(AQ23+AR23)/(12*(1-$H23)),IF($D$7=VaxData!$P$1,$E23*$I23*$J23*$K23/$J$7,IF($G23="",$F23,$G23)*$I23*$J23*$K23/$J$7)*(AQ23+AR23)/(12*(1-$H23))))</f>
        <v>0</v>
      </c>
      <c r="AT23" s="204"/>
      <c r="AU23" s="181" t="str">
        <f aca="false">IF($D23="","",IF(AT23="",$D23,AT23))</f>
        <v>2-8°C</v>
      </c>
      <c r="AV23" s="182"/>
      <c r="AW23" s="203"/>
      <c r="AX23" s="183" t="n">
        <f aca="false">IF($A23="","",IF($H$7="General populations",IF($G23="",$F23,$G23)*$I23*$J23*$K23*(AV23+AW23)/(12*(1-$H23)),IF($D$7=VaxData!$P$1,$E23*$I23*$J23*$K23/$J$7,IF($G23="",$F23,$G23)*$I23*$J23*$K23/$J$7)*(AV23+AW23)/(12*(1-$H23))))</f>
        <v>0</v>
      </c>
      <c r="AY23" s="188"/>
      <c r="AZ23" s="181" t="str">
        <f aca="false">IF($D23="","",IF(AY23="",$D23,AY23))</f>
        <v>2-8°C</v>
      </c>
      <c r="BA23" s="189"/>
      <c r="BB23" s="189"/>
      <c r="BC23" s="183" t="n">
        <f aca="false">IF($A23="","",IF($H$7="General populations",IF($G23="",$F23,$G23)*$I23*$J23*$K23*(BA23+BB23)/(12*(1-$H23)),IF($D$7=VaxData!$P$1,$E23*$I23*$J23*$K23/$J$7,IF($G23="",$F23,$G23)*$I23*$J23*$K23/$J$7)*(BA23+BB23)/(12*(1-$H23))))</f>
        <v>0</v>
      </c>
      <c r="BD23" s="198"/>
      <c r="BE23" s="181" t="str">
        <f aca="false">IF($D23="","",IF(BD23="",$D23,BD23))</f>
        <v>2-8°C</v>
      </c>
      <c r="BF23" s="182"/>
      <c r="BG23" s="182"/>
      <c r="BH23" s="183" t="n">
        <f aca="false">IF($A23="","",IF($H$7="General populations",IF($G23="",$F23,$G23)*$I23*$J23*$K23*(BF23+BG23)/(12*(1-$H23)),IF($D$7=VaxData!$P$1,$E23*$I23*$J23*$K23/$J$7,IF($G23="",$F23,$G23)*$I23*$J23*$K23/$J$7)*(BF23+BG23)/(12*(1-$H23))))</f>
        <v>0</v>
      </c>
      <c r="BI23" s="199"/>
      <c r="BJ23" s="181" t="str">
        <f aca="false">IF($D23="","",IF(BI23="",$D23,BI23))</f>
        <v>2-8°C</v>
      </c>
      <c r="BK23" s="182"/>
      <c r="BL23" s="182"/>
      <c r="BM23" s="183" t="n">
        <f aca="false">IF($A23="","",IF($H$7="General populations",IF($G23="",$F23,$G23)*$I23*$J23*$K23*(BK23+BL23)/(12*(1-$H23)),IF($D$7=VaxData!$P$1,$E23*$I23*$J23*$K23/$J$7,IF($G23="",$F23,$G23)*$I23*$J23*$K23/$J$7)*(BK23+BL23)/(12*(1-$H23))))</f>
        <v>0</v>
      </c>
      <c r="BN23" s="202"/>
      <c r="BO23" s="181" t="str">
        <f aca="false">IF($D23="","",IF(BN23="",$D23,BN23))</f>
        <v>2-8°C</v>
      </c>
      <c r="BP23" s="182"/>
      <c r="BQ23" s="197"/>
      <c r="BR23" s="183" t="n">
        <f aca="false">IF($A23="","",IF($H$7="General populations",IF($G23="",$F23,$G23)*$I23*$J23*$K23*(BP23+BQ23)/(12*(1-$H23)),IF($D$7=VaxData!$P$1,$E23*$I23*$J23*$K23/$J$7,IF($G23="",$F23,$G23)*$I23*$J23*$K23/$J$7)*(BP23+BQ23)/(12*(1-$H23))))</f>
        <v>0</v>
      </c>
      <c r="BS23" s="201"/>
      <c r="BT23" s="181" t="str">
        <f aca="false">IF($D23="","",IF(BS23="",$D23,BS23))</f>
        <v>2-8°C</v>
      </c>
      <c r="BU23" s="182"/>
      <c r="BV23" s="182"/>
      <c r="BW23" s="183" t="n">
        <f aca="false">IF($A23="","",IF($H$7="General populations",IF($G23="",$F23,$G23)*$I23*$J23*$K23*(BU23+BV23)/(12*(1-$H23)),IF($D$7=VaxData!$P$1,$E23*$I23*$J23*$K23/$J$7,IF($G23="",$F23,$G23)*$I23*$J23*$K23/$J$7)*(BU23+BV23)/(12*(1-$H23))))</f>
        <v>0</v>
      </c>
      <c r="BX23" s="184"/>
      <c r="BY23" s="181" t="str">
        <f aca="false">IF($D23="","",IF(BX23="",$D23,BX23))</f>
        <v>2-8°C</v>
      </c>
      <c r="BZ23" s="182"/>
      <c r="CA23" s="182"/>
      <c r="CB23" s="183" t="n">
        <f aca="false">IF($A23="","",IF($H$7="General populations",IF($G23="",$F23,$G23)*$I23*$J23*$K23*(BZ23+CA23)/(12*(1-$H23)),IF($D$7=VaxData!$P$1,$E23*$I23*$J23*$K23/$J$7,IF($G23="",$F23,$G23)*$I23*$J23*$K23/$J$7)*(BZ23+CA23)/(12*(1-$H23))))</f>
        <v>0</v>
      </c>
      <c r="CC23" s="205"/>
      <c r="CD23" s="181" t="str">
        <f aca="false">IF($D23="","",IF(CC23="",$D23,CC23))</f>
        <v>2-8°C</v>
      </c>
      <c r="CE23" s="182"/>
      <c r="CF23" s="197"/>
      <c r="CG23" s="183" t="n">
        <f aca="false">IF($A23="","",IF($H$7="General populations",IF($G23="",$F23,$G23)*$I23*$J23*$K23*(CE23+CF23)/(12*(1-$H23)),IF($D$7=VaxData!$P$1,$E23*$I23*$J23*$K23/$J$7,IF($G23="",$F23,$G23)*$I23*$J23*$K23/$J$7)*(CE23+CF23)/(12*(1-$H23))))</f>
        <v>0</v>
      </c>
      <c r="CH23" s="202"/>
      <c r="CI23" s="181" t="str">
        <f aca="false">IF($D23="","",IF(CH23="",$D23,CH23))</f>
        <v>2-8°C</v>
      </c>
      <c r="CJ23" s="182"/>
      <c r="CK23" s="197"/>
      <c r="CL23" s="183" t="n">
        <f aca="false">IF($A23="","",IF($H$7="General populations",IF($G23="",$F23,$G23)*$I23*$J23*$K23*(CJ23+CK23)/(12*(1-$H23)),IF($D$7=VaxData!$P$1,$E23*$I23*$J23*$K23/$J$7,IF($G23="",$F23,$G23)*$I23*$J23*$K23/$J$7)*(CJ23+CK23)/(12*(1-$H23))))</f>
        <v>0</v>
      </c>
      <c r="CM23" s="202"/>
      <c r="CN23" s="181" t="str">
        <f aca="false">IF($D23="","",IF(CM23="",$D23,CM23))</f>
        <v>2-8°C</v>
      </c>
      <c r="CO23" s="182"/>
      <c r="CP23" s="197"/>
      <c r="CQ23" s="183" t="n">
        <f aca="false">IF($A23="","",IF($H$7="General populations",IF($G23="",$F23,$G23)*$I23*$J23*$K23*(CO23+CP23)/(12*(1-$H23)),IF($D$7=VaxData!$P$1,$E23*$I23*$J23*$K23/$J$7,IF($G23="",$F23,$G23)*$I23*$J23*$K23/$J$7)*(CO23+CP23)/(12*(1-$H23))))</f>
        <v>0</v>
      </c>
    </row>
    <row r="24" customFormat="false" ht="15" hidden="false" customHeight="false" outlineLevel="0" collapsed="false">
      <c r="A24" s="166" t="s">
        <v>68</v>
      </c>
      <c r="B24" s="190" t="s">
        <v>61</v>
      </c>
      <c r="C24" s="173" t="n">
        <v>1</v>
      </c>
      <c r="D24" s="169" t="str">
        <f aca="false">IF(A24="","",IF($B24="diluent",$P$7,INDEX(tbl_vac[K],MATCH($A24,tbl_vac[W],0))))</f>
        <v>+25 C</v>
      </c>
      <c r="E24" s="191" t="n">
        <f aca="false">IF(A24="","",IF($C24="diluent",AVERAGEIFS(tbl_vac[S],tbl_vac[W],$A24,tbl_vac[G],$C24),AVERAGEIFS(tbl_vac[P],tbl_vac[W],$A24,tbl_vac[G],$C24)))</f>
        <v>36.3177625</v>
      </c>
      <c r="F24" s="191" t="n">
        <f aca="false">IF(A24="","",IF($B24="diluent",AVERAGEIFS(tbl_vac[R],tbl_vac[W],$A24,tbl_vac[G],C24),AVERAGEIFS(tbl_vac[O],tbl_vac[W],$A24,tbl_vac[G],C24)))</f>
        <v>9.5445</v>
      </c>
      <c r="G24" s="171"/>
      <c r="H24" s="172" t="n">
        <v>0.05</v>
      </c>
      <c r="I24" s="173" t="n">
        <v>2</v>
      </c>
      <c r="J24" s="174" t="n">
        <v>1</v>
      </c>
      <c r="K24" s="192" t="n">
        <v>0.1125</v>
      </c>
      <c r="L24" s="193"/>
      <c r="M24" s="194"/>
      <c r="N24" s="178"/>
      <c r="O24" s="195"/>
      <c r="P24" s="198" t="s">
        <v>34</v>
      </c>
      <c r="Q24" s="181" t="str">
        <f aca="false">IF($D24="","",IF(P24="",$D24,P24))</f>
        <v>Dry store</v>
      </c>
      <c r="R24" s="182" t="n">
        <v>6</v>
      </c>
      <c r="S24" s="182" t="n">
        <v>3</v>
      </c>
      <c r="T24" s="183" t="n">
        <f aca="false">IF($A24="","",IF($H$7="General populations",IF(AND(Q24&lt;&gt;$S$7,$D$7=VaxData!$P$1),$E24*$I24*$J24*$K24,IF($G24="",$F24,$G24)*$I24*$J24*$K24)*(R24+S24)/(12*(1-$H24)),IF($D$7=VaxData!$P$1,$E24*$I24*$J24*$K24/$J$7,IF($G24="",$F24,$G24)*$I24*$J24*$K24/$J$7)*(R24+S24)/(12*(1-$H24))))</f>
        <v>1.69540460526316</v>
      </c>
      <c r="U24" s="199"/>
      <c r="V24" s="181" t="str">
        <f aca="false">IF($D24="","",IF(U24="",$D24,U24))</f>
        <v>+25 C</v>
      </c>
      <c r="W24" s="182"/>
      <c r="X24" s="182"/>
      <c r="Y24" s="183" t="n">
        <f aca="false">IF($A24="","",IF($H$7="General populations",IF($G24="",$F24,$G24)*$I24*$J24*$K24*(W24+X24)/(12*(1-$H24)),IF($D$7=VaxData!$P$1,$E24*$I24*$J24*$K24/$J$7,IF($G24="",$F24,$G24)*$I24*$J24*$K24/$J$7)*(W24+X24)/(12*(1-$H24))))</f>
        <v>0</v>
      </c>
      <c r="Z24" s="200" t="s">
        <v>34</v>
      </c>
      <c r="AA24" s="181" t="str">
        <f aca="false">IF($D24="","",IF(Z24="",$D24,Z24))</f>
        <v>Dry store</v>
      </c>
      <c r="AB24" s="182" t="n">
        <v>4</v>
      </c>
      <c r="AC24" s="197" t="n">
        <v>2</v>
      </c>
      <c r="AD24" s="183" t="n">
        <f aca="false">IF($A24="","",IF($H$7="General populations",IF($G24="",$F24,$G24)*$I24*$J24*$K24*(AB24+AC24)/(12*(1-$H24)),IF($D$7=VaxData!$P$1,$E24*$I24*$J24*$K24/$J$7,IF($G24="",$F24,$G24)*$I24*$J24*$K24/$J$7)*(AB24+AC24)/(12*(1-$H24))))</f>
        <v>1.13026973684211</v>
      </c>
      <c r="AE24" s="201" t="s">
        <v>34</v>
      </c>
      <c r="AF24" s="181" t="str">
        <f aca="false">IF($D24="","",IF(AE24="",$D24,AE24))</f>
        <v>Dry store</v>
      </c>
      <c r="AG24" s="182" t="n">
        <v>1</v>
      </c>
      <c r="AH24" s="182" t="n">
        <v>1</v>
      </c>
      <c r="AI24" s="183" t="n">
        <f aca="false">IF($A24="","",IF($H$7="General populations",IF($G24="",$F24,$G24)*$I24*$J24*$K24*(AG24+AH24)/(12*(1-$H24)),IF($D$7=VaxData!$P$1,$E24*$I24*$J24*$K24/$J$7,IF($G24="",$F24,$G24)*$I24*$J24*$K24/$J$7)*(AG24+AH24)/(12*(1-$H24))))</f>
        <v>0.376756578947368</v>
      </c>
      <c r="AJ24" s="184"/>
      <c r="AK24" s="181" t="str">
        <f aca="false">IF($D24="","",IF(AJ24="",$D24,AJ24))</f>
        <v>+25 C</v>
      </c>
      <c r="AL24" s="182"/>
      <c r="AM24" s="182"/>
      <c r="AN24" s="183" t="n">
        <f aca="false">IF($A24="","",IF($H$7="General populations",IF($G24="",$F24,$G24)*$I24*$J24*$K24*(AL24+AM24)/(12*(1-$H24)),IF($D$7=VaxData!$P$1,$E24*$I24*$J24*$K24/$J$7,IF($G24="",$F24,$G24)*$I24*$J24*$K24/$J$7)*(AL24+AM24)/(12*(1-$H24))))</f>
        <v>0</v>
      </c>
      <c r="AO24" s="202"/>
      <c r="AP24" s="181" t="str">
        <f aca="false">IF($D24="","",IF(AO24="",$D24,AO24))</f>
        <v>+25 C</v>
      </c>
      <c r="AQ24" s="182"/>
      <c r="AR24" s="203"/>
      <c r="AS24" s="183" t="n">
        <f aca="false">IF($A24="","",IF($H$7="General populations",IF($G24="",$F24,$G24)*$I24*$J24*$K24*(AQ24+AR24)/(12*(1-$H24)),IF($D$7=VaxData!$P$1,$E24*$I24*$J24*$K24/$J$7,IF($G24="",$F24,$G24)*$I24*$J24*$K24/$J$7)*(AQ24+AR24)/(12*(1-$H24))))</f>
        <v>0</v>
      </c>
      <c r="AT24" s="204"/>
      <c r="AU24" s="181" t="str">
        <f aca="false">IF($D24="","",IF(AT24="",$D24,AT24))</f>
        <v>+25 C</v>
      </c>
      <c r="AV24" s="182"/>
      <c r="AW24" s="203"/>
      <c r="AX24" s="183" t="n">
        <f aca="false">IF($A24="","",IF($H$7="General populations",IF($G24="",$F24,$G24)*$I24*$J24*$K24*(AV24+AW24)/(12*(1-$H24)),IF($D$7=VaxData!$P$1,$E24*$I24*$J24*$K24/$J$7,IF($G24="",$F24,$G24)*$I24*$J24*$K24/$J$7)*(AV24+AW24)/(12*(1-$H24))))</f>
        <v>0</v>
      </c>
      <c r="AY24" s="188"/>
      <c r="AZ24" s="181" t="str">
        <f aca="false">IF($D24="","",IF(AY24="",$D24,AY24))</f>
        <v>+25 C</v>
      </c>
      <c r="BA24" s="189"/>
      <c r="BB24" s="189"/>
      <c r="BC24" s="183" t="n">
        <f aca="false">IF($A24="","",IF($H$7="General populations",IF($G24="",$F24,$G24)*$I24*$J24*$K24*(BA24+BB24)/(12*(1-$H24)),IF($D$7=VaxData!$P$1,$E24*$I24*$J24*$K24/$J$7,IF($G24="",$F24,$G24)*$I24*$J24*$K24/$J$7)*(BA24+BB24)/(12*(1-$H24))))</f>
        <v>0</v>
      </c>
      <c r="BD24" s="198"/>
      <c r="BE24" s="181" t="str">
        <f aca="false">IF($D24="","",IF(BD24="",$D24,BD24))</f>
        <v>+25 C</v>
      </c>
      <c r="BF24" s="182"/>
      <c r="BG24" s="182"/>
      <c r="BH24" s="183" t="n">
        <f aca="false">IF($A24="","",IF($H$7="General populations",IF($G24="",$F24,$G24)*$I24*$J24*$K24*(BF24+BG24)/(12*(1-$H24)),IF($D$7=VaxData!$P$1,$E24*$I24*$J24*$K24/$J$7,IF($G24="",$F24,$G24)*$I24*$J24*$K24/$J$7)*(BF24+BG24)/(12*(1-$H24))))</f>
        <v>0</v>
      </c>
      <c r="BI24" s="199"/>
      <c r="BJ24" s="181" t="str">
        <f aca="false">IF($D24="","",IF(BI24="",$D24,BI24))</f>
        <v>+25 C</v>
      </c>
      <c r="BK24" s="182"/>
      <c r="BL24" s="182"/>
      <c r="BM24" s="183" t="n">
        <f aca="false">IF($A24="","",IF($H$7="General populations",IF($G24="",$F24,$G24)*$I24*$J24*$K24*(BK24+BL24)/(12*(1-$H24)),IF($D$7=VaxData!$P$1,$E24*$I24*$J24*$K24/$J$7,IF($G24="",$F24,$G24)*$I24*$J24*$K24/$J$7)*(BK24+BL24)/(12*(1-$H24))))</f>
        <v>0</v>
      </c>
      <c r="BN24" s="202"/>
      <c r="BO24" s="181" t="str">
        <f aca="false">IF($D24="","",IF(BN24="",$D24,BN24))</f>
        <v>+25 C</v>
      </c>
      <c r="BP24" s="182"/>
      <c r="BQ24" s="197"/>
      <c r="BR24" s="183" t="n">
        <f aca="false">IF($A24="","",IF($H$7="General populations",IF($G24="",$F24,$G24)*$I24*$J24*$K24*(BP24+BQ24)/(12*(1-$H24)),IF($D$7=VaxData!$P$1,$E24*$I24*$J24*$K24/$J$7,IF($G24="",$F24,$G24)*$I24*$J24*$K24/$J$7)*(BP24+BQ24)/(12*(1-$H24))))</f>
        <v>0</v>
      </c>
      <c r="BS24" s="201"/>
      <c r="BT24" s="181" t="str">
        <f aca="false">IF($D24="","",IF(BS24="",$D24,BS24))</f>
        <v>+25 C</v>
      </c>
      <c r="BU24" s="182"/>
      <c r="BV24" s="182"/>
      <c r="BW24" s="183" t="n">
        <f aca="false">IF($A24="","",IF($H$7="General populations",IF($G24="",$F24,$G24)*$I24*$J24*$K24*(BU24+BV24)/(12*(1-$H24)),IF($D$7=VaxData!$P$1,$E24*$I24*$J24*$K24/$J$7,IF($G24="",$F24,$G24)*$I24*$J24*$K24/$J$7)*(BU24+BV24)/(12*(1-$H24))))</f>
        <v>0</v>
      </c>
      <c r="BX24" s="184"/>
      <c r="BY24" s="181" t="str">
        <f aca="false">IF($D24="","",IF(BX24="",$D24,BX24))</f>
        <v>+25 C</v>
      </c>
      <c r="BZ24" s="182"/>
      <c r="CA24" s="182"/>
      <c r="CB24" s="183" t="n">
        <f aca="false">IF($A24="","",IF($H$7="General populations",IF($G24="",$F24,$G24)*$I24*$J24*$K24*(BZ24+CA24)/(12*(1-$H24)),IF($D$7=VaxData!$P$1,$E24*$I24*$J24*$K24/$J$7,IF($G24="",$F24,$G24)*$I24*$J24*$K24/$J$7)*(BZ24+CA24)/(12*(1-$H24))))</f>
        <v>0</v>
      </c>
      <c r="CC24" s="205"/>
      <c r="CD24" s="181" t="str">
        <f aca="false">IF($D24="","",IF(CC24="",$D24,CC24))</f>
        <v>+25 C</v>
      </c>
      <c r="CE24" s="182"/>
      <c r="CF24" s="197"/>
      <c r="CG24" s="183" t="n">
        <f aca="false">IF($A24="","",IF($H$7="General populations",IF($G24="",$F24,$G24)*$I24*$J24*$K24*(CE24+CF24)/(12*(1-$H24)),IF($D$7=VaxData!$P$1,$E24*$I24*$J24*$K24/$J$7,IF($G24="",$F24,$G24)*$I24*$J24*$K24/$J$7)*(CE24+CF24)/(12*(1-$H24))))</f>
        <v>0</v>
      </c>
      <c r="CH24" s="202"/>
      <c r="CI24" s="181" t="str">
        <f aca="false">IF($D24="","",IF(CH24="",$D24,CH24))</f>
        <v>+25 C</v>
      </c>
      <c r="CJ24" s="182"/>
      <c r="CK24" s="197"/>
      <c r="CL24" s="183" t="n">
        <f aca="false">IF($A24="","",IF($H$7="General populations",IF($G24="",$F24,$G24)*$I24*$J24*$K24*(CJ24+CK24)/(12*(1-$H24)),IF($D$7=VaxData!$P$1,$E24*$I24*$J24*$K24/$J$7,IF($G24="",$F24,$G24)*$I24*$J24*$K24/$J$7)*(CJ24+CK24)/(12*(1-$H24))))</f>
        <v>0</v>
      </c>
      <c r="CM24" s="202"/>
      <c r="CN24" s="181" t="str">
        <f aca="false">IF($D24="","",IF(CM24="",$D24,CM24))</f>
        <v>+25 C</v>
      </c>
      <c r="CO24" s="182"/>
      <c r="CP24" s="197"/>
      <c r="CQ24" s="183" t="n">
        <f aca="false">IF($A24="","",IF($H$7="General populations",IF($G24="",$F24,$G24)*$I24*$J24*$K24*(CO24+CP24)/(12*(1-$H24)),IF($D$7=VaxData!$P$1,$E24*$I24*$J24*$K24/$J$7,IF($G24="",$F24,$G24)*$I24*$J24*$K24/$J$7)*(CO24+CP24)/(12*(1-$H24))))</f>
        <v>0</v>
      </c>
    </row>
    <row r="25" customFormat="false" ht="15" hidden="false" customHeight="false" outlineLevel="0" collapsed="false">
      <c r="A25" s="166" t="s">
        <v>69</v>
      </c>
      <c r="B25" s="190" t="s">
        <v>60</v>
      </c>
      <c r="C25" s="173" t="n">
        <v>6</v>
      </c>
      <c r="D25" s="169" t="str">
        <f aca="false">IF(A25="","",IF($B25="diluent",$P$7,INDEX(tbl_vac[K],MATCH($A25,tbl_vac[W],0))))</f>
        <v>-70°C</v>
      </c>
      <c r="E25" s="191" t="n">
        <f aca="false">IF(A25="","",IF($C25="diluent",AVERAGEIFS(tbl_vac[S],tbl_vac[W],$A25,tbl_vac[G],$C25),AVERAGEIFS(tbl_vac[P],tbl_vac[W],$A25,tbl_vac[G],$C25)))</f>
        <v>2.967</v>
      </c>
      <c r="F25" s="191" t="n">
        <f aca="false">IF(A25="","",IF($B25="diluent",AVERAGEIFS(tbl_vac[R],tbl_vac[W],$A25,tbl_vac[G],C25),AVERAGEIFS(tbl_vac[O],tbl_vac[W],$A25,tbl_vac[G],C25)))</f>
        <v>2.15</v>
      </c>
      <c r="G25" s="171"/>
      <c r="H25" s="172" t="n">
        <v>0.1</v>
      </c>
      <c r="I25" s="173" t="n">
        <v>3</v>
      </c>
      <c r="J25" s="174" t="n">
        <v>0.7</v>
      </c>
      <c r="K25" s="192" t="n">
        <v>0.16</v>
      </c>
      <c r="L25" s="193"/>
      <c r="M25" s="194"/>
      <c r="N25" s="178"/>
      <c r="O25" s="195"/>
      <c r="P25" s="198"/>
      <c r="Q25" s="181" t="str">
        <f aca="false">IF($D25="","",IF(P25="",$D25,P25))</f>
        <v>-70°C</v>
      </c>
      <c r="R25" s="182" t="n">
        <v>1</v>
      </c>
      <c r="S25" s="182" t="n">
        <v>1</v>
      </c>
      <c r="T25" s="183" t="n">
        <f aca="false">IF($A25="","",IF($H$7="General populations",IF(AND(Q25&lt;&gt;$S$7,$D$7=VaxData!$P$1),$E25*$I25*$J25*$K25,IF($G25="",$F25,$G25)*$I25*$J25*$K25)*(R25+S25)/(12*(1-$H25)),IF($D$7=VaxData!$P$1,$E25*$I25*$J25*$K25/$J$7,IF($G25="",$F25,$G25)*$I25*$J25*$K25/$J$7)*(R25+S25)/(12*(1-$H25))))</f>
        <v>0.133777777777778</v>
      </c>
      <c r="U25" s="199"/>
      <c r="V25" s="181" t="str">
        <f aca="false">IF($D25="","",IF(U25="",$D25,U25))</f>
        <v>-70°C</v>
      </c>
      <c r="W25" s="182" t="n">
        <v>1</v>
      </c>
      <c r="X25" s="182" t="n">
        <v>1</v>
      </c>
      <c r="Y25" s="183" t="n">
        <f aca="false">IF($A25="","",IF($H$7="General populations",IF($G25="",$F25,$G25)*$I25*$J25*$K25*(W25+X25)/(12*(1-$H25)),IF($D$7=VaxData!$P$1,$E25*$I25*$J25*$K25/$J$7,IF($G25="",$F25,$G25)*$I25*$J25*$K25/$J$7)*(W25+X25)/(12*(1-$H25))))</f>
        <v>0.133777777777778</v>
      </c>
      <c r="Z25" s="200"/>
      <c r="AA25" s="181" t="str">
        <f aca="false">IF($D25="","",IF(Z25="",$D25,Z25))</f>
        <v>-70°C</v>
      </c>
      <c r="AB25" s="182" t="n">
        <v>1</v>
      </c>
      <c r="AC25" s="197" t="n">
        <v>1</v>
      </c>
      <c r="AD25" s="183" t="n">
        <f aca="false">IF($A25="","",IF($H$7="General populations",IF($G25="",$F25,$G25)*$I25*$J25*$K25*(AB25+AC25)/(12*(1-$H25)),IF($D$7=VaxData!$P$1,$E25*$I25*$J25*$K25/$J$7,IF($G25="",$F25,$G25)*$I25*$J25*$K25/$J$7)*(AB25+AC25)/(12*(1-$H25))))</f>
        <v>0.133777777777778</v>
      </c>
      <c r="AE25" s="201"/>
      <c r="AF25" s="181" t="str">
        <f aca="false">IF($D25="","",IF(AE25="",$D25,AE25))</f>
        <v>-70°C</v>
      </c>
      <c r="AG25" s="182" t="n">
        <v>0</v>
      </c>
      <c r="AH25" s="182" t="n">
        <v>0</v>
      </c>
      <c r="AI25" s="183" t="n">
        <f aca="false">IF($A25="","",IF($H$7="General populations",IF($G25="",$F25,$G25)*$I25*$J25*$K25*(AG25+AH25)/(12*(1-$H25)),IF($D$7=VaxData!$P$1,$E25*$I25*$J25*$K25/$J$7,IF($G25="",$F25,$G25)*$I25*$J25*$K25/$J$7)*(AG25+AH25)/(12*(1-$H25))))</f>
        <v>0</v>
      </c>
      <c r="AJ25" s="184"/>
      <c r="AK25" s="181" t="str">
        <f aca="false">IF($D25="","",IF(AJ25="",$D25,AJ25))</f>
        <v>-70°C</v>
      </c>
      <c r="AL25" s="182"/>
      <c r="AM25" s="182"/>
      <c r="AN25" s="183" t="n">
        <f aca="false">IF($A25="","",IF($H$7="General populations",IF($G25="",$F25,$G25)*$I25*$J25*$K25*(AL25+AM25)/(12*(1-$H25)),IF($D$7=VaxData!$P$1,$E25*$I25*$J25*$K25/$J$7,IF($G25="",$F25,$G25)*$I25*$J25*$K25/$J$7)*(AL25+AM25)/(12*(1-$H25))))</f>
        <v>0</v>
      </c>
      <c r="AO25" s="202"/>
      <c r="AP25" s="181" t="str">
        <f aca="false">IF($D25="","",IF(AO25="",$D25,AO25))</f>
        <v>-70°C</v>
      </c>
      <c r="AQ25" s="182"/>
      <c r="AR25" s="197"/>
      <c r="AS25" s="183" t="n">
        <f aca="false">IF($A25="","",IF($H$7="General populations",IF($G25="",$F25,$G25)*$I25*$J25*$K25*(AQ25+AR25)/(12*(1-$H25)),IF($D$7=VaxData!$P$1,$E25*$I25*$J25*$K25/$J$7,IF($G25="",$F25,$G25)*$I25*$J25*$K25/$J$7)*(AQ25+AR25)/(12*(1-$H25))))</f>
        <v>0</v>
      </c>
      <c r="AT25" s="204"/>
      <c r="AU25" s="181" t="str">
        <f aca="false">IF($D25="","",IF(AT25="",$D25,AT25))</f>
        <v>-70°C</v>
      </c>
      <c r="AV25" s="182"/>
      <c r="AW25" s="197"/>
      <c r="AX25" s="183" t="n">
        <f aca="false">IF($A25="","",IF($H$7="General populations",IF($G25="",$F25,$G25)*$I25*$J25*$K25*(AV25+AW25)/(12*(1-$H25)),IF($D$7=VaxData!$P$1,$E25*$I25*$J25*$K25/$J$7,IF($G25="",$F25,$G25)*$I25*$J25*$K25/$J$7)*(AV25+AW25)/(12*(1-$H25))))</f>
        <v>0</v>
      </c>
      <c r="AY25" s="188"/>
      <c r="AZ25" s="181" t="str">
        <f aca="false">IF($D25="","",IF(AY25="",$D25,AY25))</f>
        <v>-70°C</v>
      </c>
      <c r="BA25" s="189"/>
      <c r="BB25" s="189"/>
      <c r="BC25" s="183" t="n">
        <f aca="false">IF($A25="","",IF($H$7="General populations",IF($G25="",$F25,$G25)*$I25*$J25*$K25*(BA25+BB25)/(12*(1-$H25)),IF($D$7=VaxData!$P$1,$E25*$I25*$J25*$K25/$J$7,IF($G25="",$F25,$G25)*$I25*$J25*$K25/$J$7)*(BA25+BB25)/(12*(1-$H25))))</f>
        <v>0</v>
      </c>
      <c r="BD25" s="198"/>
      <c r="BE25" s="181" t="str">
        <f aca="false">IF($D25="","",IF(BD25="",$D25,BD25))</f>
        <v>-70°C</v>
      </c>
      <c r="BF25" s="182"/>
      <c r="BG25" s="182"/>
      <c r="BH25" s="183" t="n">
        <f aca="false">IF($A25="","",IF($H$7="General populations",IF($G25="",$F25,$G25)*$I25*$J25*$K25*(BF25+BG25)/(12*(1-$H25)),IF($D$7=VaxData!$P$1,$E25*$I25*$J25*$K25/$J$7,IF($G25="",$F25,$G25)*$I25*$J25*$K25/$J$7)*(BF25+BG25)/(12*(1-$H25))))</f>
        <v>0</v>
      </c>
      <c r="BI25" s="199"/>
      <c r="BJ25" s="181" t="str">
        <f aca="false">IF($D25="","",IF(BI25="",$D25,BI25))</f>
        <v>-70°C</v>
      </c>
      <c r="BK25" s="182"/>
      <c r="BL25" s="182"/>
      <c r="BM25" s="183" t="n">
        <f aca="false">IF($A25="","",IF($H$7="General populations",IF($G25="",$F25,$G25)*$I25*$J25*$K25*(BK25+BL25)/(12*(1-$H25)),IF($D$7=VaxData!$P$1,$E25*$I25*$J25*$K25/$J$7,IF($G25="",$F25,$G25)*$I25*$J25*$K25/$J$7)*(BK25+BL25)/(12*(1-$H25))))</f>
        <v>0</v>
      </c>
      <c r="BN25" s="202"/>
      <c r="BO25" s="181" t="str">
        <f aca="false">IF($D25="","",IF(BN25="",$D25,BN25))</f>
        <v>-70°C</v>
      </c>
      <c r="BP25" s="182"/>
      <c r="BQ25" s="197"/>
      <c r="BR25" s="183" t="n">
        <f aca="false">IF($A25="","",IF($H$7="General populations",IF($G25="",$F25,$G25)*$I25*$J25*$K25*(BP25+BQ25)/(12*(1-$H25)),IF($D$7=VaxData!$P$1,$E25*$I25*$J25*$K25/$J$7,IF($G25="",$F25,$G25)*$I25*$J25*$K25/$J$7)*(BP25+BQ25)/(12*(1-$H25))))</f>
        <v>0</v>
      </c>
      <c r="BS25" s="201"/>
      <c r="BT25" s="181" t="str">
        <f aca="false">IF($D25="","",IF(BS25="",$D25,BS25))</f>
        <v>-70°C</v>
      </c>
      <c r="BU25" s="182"/>
      <c r="BV25" s="182"/>
      <c r="BW25" s="183" t="n">
        <f aca="false">IF($A25="","",IF($H$7="General populations",IF($G25="",$F25,$G25)*$I25*$J25*$K25*(BU25+BV25)/(12*(1-$H25)),IF($D$7=VaxData!$P$1,$E25*$I25*$J25*$K25/$J$7,IF($G25="",$F25,$G25)*$I25*$J25*$K25/$J$7)*(BU25+BV25)/(12*(1-$H25))))</f>
        <v>0</v>
      </c>
      <c r="BX25" s="184"/>
      <c r="BY25" s="181" t="str">
        <f aca="false">IF($D25="","",IF(BX25="",$D25,BX25))</f>
        <v>-70°C</v>
      </c>
      <c r="BZ25" s="182"/>
      <c r="CA25" s="182"/>
      <c r="CB25" s="183" t="n">
        <f aca="false">IF($A25="","",IF($H$7="General populations",IF($G25="",$F25,$G25)*$I25*$J25*$K25*(BZ25+CA25)/(12*(1-$H25)),IF($D$7=VaxData!$P$1,$E25*$I25*$J25*$K25/$J$7,IF($G25="",$F25,$G25)*$I25*$J25*$K25/$J$7)*(BZ25+CA25)/(12*(1-$H25))))</f>
        <v>0</v>
      </c>
      <c r="CC25" s="205"/>
      <c r="CD25" s="181" t="str">
        <f aca="false">IF($D25="","",IF(CC25="",$D25,CC25))</f>
        <v>-70°C</v>
      </c>
      <c r="CE25" s="182"/>
      <c r="CF25" s="197"/>
      <c r="CG25" s="183" t="n">
        <f aca="false">IF($A25="","",IF($H$7="General populations",IF($G25="",$F25,$G25)*$I25*$J25*$K25*(CE25+CF25)/(12*(1-$H25)),IF($D$7=VaxData!$P$1,$E25*$I25*$J25*$K25/$J$7,IF($G25="",$F25,$G25)*$I25*$J25*$K25/$J$7)*(CE25+CF25)/(12*(1-$H25))))</f>
        <v>0</v>
      </c>
      <c r="CH25" s="202"/>
      <c r="CI25" s="181" t="str">
        <f aca="false">IF($D25="","",IF(CH25="",$D25,CH25))</f>
        <v>-70°C</v>
      </c>
      <c r="CJ25" s="182"/>
      <c r="CK25" s="197"/>
      <c r="CL25" s="183" t="n">
        <f aca="false">IF($A25="","",IF($H$7="General populations",IF($G25="",$F25,$G25)*$I25*$J25*$K25*(CJ25+CK25)/(12*(1-$H25)),IF($D$7=VaxData!$P$1,$E25*$I25*$J25*$K25/$J$7,IF($G25="",$F25,$G25)*$I25*$J25*$K25/$J$7)*(CJ25+CK25)/(12*(1-$H25))))</f>
        <v>0</v>
      </c>
      <c r="CM25" s="202"/>
      <c r="CN25" s="181" t="str">
        <f aca="false">IF($D25="","",IF(CM25="",$D25,CM25))</f>
        <v>-70°C</v>
      </c>
      <c r="CO25" s="182"/>
      <c r="CP25" s="197"/>
      <c r="CQ25" s="183" t="n">
        <f aca="false">IF($A25="","",IF($H$7="General populations",IF($G25="",$F25,$G25)*$I25*$J25*$K25*(CO25+CP25)/(12*(1-$H25)),IF($D$7=VaxData!$P$1,$E25*$I25*$J25*$K25/$J$7,IF($G25="",$F25,$G25)*$I25*$J25*$K25/$J$7)*(CO25+CP25)/(12*(1-$H25))))</f>
        <v>0</v>
      </c>
    </row>
    <row r="26" customFormat="false" ht="15" hidden="false" customHeight="false" outlineLevel="0" collapsed="false">
      <c r="A26" s="166" t="s">
        <v>69</v>
      </c>
      <c r="B26" s="190" t="s">
        <v>61</v>
      </c>
      <c r="C26" s="173" t="n">
        <v>6</v>
      </c>
      <c r="D26" s="169" t="str">
        <f aca="false">IF(A26="","",IF($B26="diluent",$P$7,INDEX(tbl_vac[K],MATCH($A26,tbl_vac[W],0))))</f>
        <v>+25 C</v>
      </c>
      <c r="E26" s="191" t="n">
        <f aca="false">IF(A26="","",IF($C26="diluent",AVERAGEIFS(tbl_vac[S],tbl_vac[W],$A26,tbl_vac[G],$C26),AVERAGEIFS(tbl_vac[P],tbl_vac[W],$A26,tbl_vac[G],$C26)))</f>
        <v>2.967</v>
      </c>
      <c r="F26" s="191" t="n">
        <f aca="false">IF(A26="","",IF($B26="diluent",AVERAGEIFS(tbl_vac[R],tbl_vac[W],$A26,tbl_vac[G],C26),AVERAGEIFS(tbl_vac[O],tbl_vac[W],$A26,tbl_vac[G],C26)))</f>
        <v>4.63</v>
      </c>
      <c r="G26" s="171"/>
      <c r="H26" s="172" t="n">
        <v>0.1</v>
      </c>
      <c r="I26" s="173" t="n">
        <v>3</v>
      </c>
      <c r="J26" s="174" t="n">
        <v>0.7</v>
      </c>
      <c r="K26" s="192" t="n">
        <v>0.16</v>
      </c>
      <c r="L26" s="193"/>
      <c r="M26" s="194"/>
      <c r="N26" s="178"/>
      <c r="O26" s="195"/>
      <c r="P26" s="198" t="s">
        <v>34</v>
      </c>
      <c r="Q26" s="181" t="str">
        <f aca="false">IF($D26="","",IF(P26="",$D26,P26))</f>
        <v>Dry store</v>
      </c>
      <c r="R26" s="182" t="n">
        <v>1</v>
      </c>
      <c r="S26" s="182" t="n">
        <v>1</v>
      </c>
      <c r="T26" s="183" t="n">
        <f aca="false">IF($A26="","",IF($H$7="General populations",IF(AND(Q26&lt;&gt;$S$7,$D$7=VaxData!$P$1),$E26*$I26*$J26*$K26,IF($G26="",$F26,$G26)*$I26*$J26*$K26)*(R26+S26)/(12*(1-$H26)),IF($D$7=VaxData!$P$1,$E26*$I26*$J26*$K26/$J$7,IF($G26="",$F26,$G26)*$I26*$J26*$K26/$J$7)*(R26+S26)/(12*(1-$H26))))</f>
        <v>0.288088888888889</v>
      </c>
      <c r="U26" s="199" t="s">
        <v>34</v>
      </c>
      <c r="V26" s="181" t="str">
        <f aca="false">IF($D26="","",IF(U26="",$D26,U26))</f>
        <v>Dry store</v>
      </c>
      <c r="W26" s="182" t="n">
        <v>1</v>
      </c>
      <c r="X26" s="182" t="n">
        <v>1</v>
      </c>
      <c r="Y26" s="183" t="n">
        <f aca="false">IF($A26="","",IF($H$7="General populations",IF($G26="",$F26,$G26)*$I26*$J26*$K26*(W26+X26)/(12*(1-$H26)),IF($D$7=VaxData!$P$1,$E26*$I26*$J26*$K26/$J$7,IF($G26="",$F26,$G26)*$I26*$J26*$K26/$J$7)*(W26+X26)/(12*(1-$H26))))</f>
        <v>0.288088888888889</v>
      </c>
      <c r="Z26" s="200" t="s">
        <v>34</v>
      </c>
      <c r="AA26" s="181" t="str">
        <f aca="false">IF($D26="","",IF(Z26="",$D26,Z26))</f>
        <v>Dry store</v>
      </c>
      <c r="AB26" s="182" t="n">
        <v>1</v>
      </c>
      <c r="AC26" s="197" t="n">
        <v>1</v>
      </c>
      <c r="AD26" s="183" t="n">
        <f aca="false">IF($A26="","",IF($H$7="General populations",IF($G26="",$F26,$G26)*$I26*$J26*$K26*(AB26+AC26)/(12*(1-$H26)),IF($D$7=VaxData!$P$1,$E26*$I26*$J26*$K26/$J$7,IF($G26="",$F26,$G26)*$I26*$J26*$K26/$J$7)*(AB26+AC26)/(12*(1-$H26))))</f>
        <v>0.288088888888889</v>
      </c>
      <c r="AE26" s="201"/>
      <c r="AF26" s="181" t="str">
        <f aca="false">IF($D26="","",IF(AE26="",$D26,AE26))</f>
        <v>+25 C</v>
      </c>
      <c r="AG26" s="182" t="n">
        <v>0</v>
      </c>
      <c r="AH26" s="182" t="n">
        <v>0</v>
      </c>
      <c r="AI26" s="183" t="n">
        <f aca="false">IF($A26="","",IF($H$7="General populations",IF($G26="",$F26,$G26)*$I26*$J26*$K26*(AG26+AH26)/(12*(1-$H26)),IF($D$7=VaxData!$P$1,$E26*$I26*$J26*$K26/$J$7,IF($G26="",$F26,$G26)*$I26*$J26*$K26/$J$7)*(AG26+AH26)/(12*(1-$H26))))</f>
        <v>0</v>
      </c>
      <c r="AJ26" s="184"/>
      <c r="AK26" s="181" t="str">
        <f aca="false">IF($D26="","",IF(AJ26="",$D26,AJ26))</f>
        <v>+25 C</v>
      </c>
      <c r="AL26" s="182"/>
      <c r="AM26" s="182"/>
      <c r="AN26" s="183" t="n">
        <f aca="false">IF($A26="","",IF($H$7="General populations",IF($G26="",$F26,$G26)*$I26*$J26*$K26*(AL26+AM26)/(12*(1-$H26)),IF($D$7=VaxData!$P$1,$E26*$I26*$J26*$K26/$J$7,IF($G26="",$F26,$G26)*$I26*$J26*$K26/$J$7)*(AL26+AM26)/(12*(1-$H26))))</f>
        <v>0</v>
      </c>
      <c r="AO26" s="202"/>
      <c r="AP26" s="181" t="str">
        <f aca="false">IF($D26="","",IF(AO26="",$D26,AO26))</f>
        <v>+25 C</v>
      </c>
      <c r="AQ26" s="182"/>
      <c r="AR26" s="197"/>
      <c r="AS26" s="183" t="n">
        <f aca="false">IF($A26="","",IF($H$7="General populations",IF($G26="",$F26,$G26)*$I26*$J26*$K26*(AQ26+AR26)/(12*(1-$H26)),IF($D$7=VaxData!$P$1,$E26*$I26*$J26*$K26/$J$7,IF($G26="",$F26,$G26)*$I26*$J26*$K26/$J$7)*(AQ26+AR26)/(12*(1-$H26))))</f>
        <v>0</v>
      </c>
      <c r="AT26" s="204"/>
      <c r="AU26" s="181" t="str">
        <f aca="false">IF($D26="","",IF(AT26="",$D26,AT26))</f>
        <v>+25 C</v>
      </c>
      <c r="AV26" s="182"/>
      <c r="AW26" s="197"/>
      <c r="AX26" s="183" t="n">
        <f aca="false">IF($A26="","",IF($H$7="General populations",IF($G26="",$F26,$G26)*$I26*$J26*$K26*(AV26+AW26)/(12*(1-$H26)),IF($D$7=VaxData!$P$1,$E26*$I26*$J26*$K26/$J$7,IF($G26="",$F26,$G26)*$I26*$J26*$K26/$J$7)*(AV26+AW26)/(12*(1-$H26))))</f>
        <v>0</v>
      </c>
      <c r="AY26" s="188"/>
      <c r="AZ26" s="181" t="str">
        <f aca="false">IF($D26="","",IF(AY26="",$D26,AY26))</f>
        <v>+25 C</v>
      </c>
      <c r="BA26" s="189"/>
      <c r="BB26" s="189"/>
      <c r="BC26" s="183" t="n">
        <f aca="false">IF($A26="","",IF($H$7="General populations",IF($G26="",$F26,$G26)*$I26*$J26*$K26*(BA26+BB26)/(12*(1-$H26)),IF($D$7=VaxData!$P$1,$E26*$I26*$J26*$K26/$J$7,IF($G26="",$F26,$G26)*$I26*$J26*$K26/$J$7)*(BA26+BB26)/(12*(1-$H26))))</f>
        <v>0</v>
      </c>
      <c r="BD26" s="198"/>
      <c r="BE26" s="181" t="str">
        <f aca="false">IF($D26="","",IF(BD26="",$D26,BD26))</f>
        <v>+25 C</v>
      </c>
      <c r="BF26" s="182"/>
      <c r="BG26" s="182"/>
      <c r="BH26" s="183" t="n">
        <f aca="false">IF($A26="","",IF($H$7="General populations",IF($G26="",$F26,$G26)*$I26*$J26*$K26*(BF26+BG26)/(12*(1-$H26)),IF($D$7=VaxData!$P$1,$E26*$I26*$J26*$K26/$J$7,IF($G26="",$F26,$G26)*$I26*$J26*$K26/$J$7)*(BF26+BG26)/(12*(1-$H26))))</f>
        <v>0</v>
      </c>
      <c r="BI26" s="199"/>
      <c r="BJ26" s="181" t="str">
        <f aca="false">IF($D26="","",IF(BI26="",$D26,BI26))</f>
        <v>+25 C</v>
      </c>
      <c r="BK26" s="182"/>
      <c r="BL26" s="182"/>
      <c r="BM26" s="183" t="n">
        <f aca="false">IF($A26="","",IF($H$7="General populations",IF($G26="",$F26,$G26)*$I26*$J26*$K26*(BK26+BL26)/(12*(1-$H26)),IF($D$7=VaxData!$P$1,$E26*$I26*$J26*$K26/$J$7,IF($G26="",$F26,$G26)*$I26*$J26*$K26/$J$7)*(BK26+BL26)/(12*(1-$H26))))</f>
        <v>0</v>
      </c>
      <c r="BN26" s="202"/>
      <c r="BO26" s="181" t="str">
        <f aca="false">IF($D26="","",IF(BN26="",$D26,BN26))</f>
        <v>+25 C</v>
      </c>
      <c r="BP26" s="182"/>
      <c r="BQ26" s="197"/>
      <c r="BR26" s="183" t="n">
        <f aca="false">IF($A26="","",IF($H$7="General populations",IF($G26="",$F26,$G26)*$I26*$J26*$K26*(BP26+BQ26)/(12*(1-$H26)),IF($D$7=VaxData!$P$1,$E26*$I26*$J26*$K26/$J$7,IF($G26="",$F26,$G26)*$I26*$J26*$K26/$J$7)*(BP26+BQ26)/(12*(1-$H26))))</f>
        <v>0</v>
      </c>
      <c r="BS26" s="201"/>
      <c r="BT26" s="181" t="str">
        <f aca="false">IF($D26="","",IF(BS26="",$D26,BS26))</f>
        <v>+25 C</v>
      </c>
      <c r="BU26" s="182"/>
      <c r="BV26" s="182"/>
      <c r="BW26" s="183" t="n">
        <f aca="false">IF($A26="","",IF($H$7="General populations",IF($G26="",$F26,$G26)*$I26*$J26*$K26*(BU26+BV26)/(12*(1-$H26)),IF($D$7=VaxData!$P$1,$E26*$I26*$J26*$K26/$J$7,IF($G26="",$F26,$G26)*$I26*$J26*$K26/$J$7)*(BU26+BV26)/(12*(1-$H26))))</f>
        <v>0</v>
      </c>
      <c r="BX26" s="184"/>
      <c r="BY26" s="181" t="str">
        <f aca="false">IF($D26="","",IF(BX26="",$D26,BX26))</f>
        <v>+25 C</v>
      </c>
      <c r="BZ26" s="182"/>
      <c r="CA26" s="182"/>
      <c r="CB26" s="183" t="n">
        <f aca="false">IF($A26="","",IF($H$7="General populations",IF($G26="",$F26,$G26)*$I26*$J26*$K26*(BZ26+CA26)/(12*(1-$H26)),IF($D$7=VaxData!$P$1,$E26*$I26*$J26*$K26/$J$7,IF($G26="",$F26,$G26)*$I26*$J26*$K26/$J$7)*(BZ26+CA26)/(12*(1-$H26))))</f>
        <v>0</v>
      </c>
      <c r="CC26" s="205"/>
      <c r="CD26" s="181" t="str">
        <f aca="false">IF($D26="","",IF(CC26="",$D26,CC26))</f>
        <v>+25 C</v>
      </c>
      <c r="CE26" s="182"/>
      <c r="CF26" s="197"/>
      <c r="CG26" s="183" t="n">
        <f aca="false">IF($A26="","",IF($H$7="General populations",IF($G26="",$F26,$G26)*$I26*$J26*$K26*(CE26+CF26)/(12*(1-$H26)),IF($D$7=VaxData!$P$1,$E26*$I26*$J26*$K26/$J$7,IF($G26="",$F26,$G26)*$I26*$J26*$K26/$J$7)*(CE26+CF26)/(12*(1-$H26))))</f>
        <v>0</v>
      </c>
      <c r="CH26" s="202"/>
      <c r="CI26" s="181" t="str">
        <f aca="false">IF($D26="","",IF(CH26="",$D26,CH26))</f>
        <v>+25 C</v>
      </c>
      <c r="CJ26" s="182"/>
      <c r="CK26" s="197"/>
      <c r="CL26" s="183" t="n">
        <f aca="false">IF($A26="","",IF($H$7="General populations",IF($G26="",$F26,$G26)*$I26*$J26*$K26*(CJ26+CK26)/(12*(1-$H26)),IF($D$7=VaxData!$P$1,$E26*$I26*$J26*$K26/$J$7,IF($G26="",$F26,$G26)*$I26*$J26*$K26/$J$7)*(CJ26+CK26)/(12*(1-$H26))))</f>
        <v>0</v>
      </c>
      <c r="CM26" s="202"/>
      <c r="CN26" s="181" t="str">
        <f aca="false">IF($D26="","",IF(CM26="",$D26,CM26))</f>
        <v>+25 C</v>
      </c>
      <c r="CO26" s="182"/>
      <c r="CP26" s="197"/>
      <c r="CQ26" s="183" t="n">
        <f aca="false">IF($A26="","",IF($H$7="General populations",IF($G26="",$F26,$G26)*$I26*$J26*$K26*(CO26+CP26)/(12*(1-$H26)),IF($D$7=VaxData!$P$1,$E26*$I26*$J26*$K26/$J$7,IF($G26="",$F26,$G26)*$I26*$J26*$K26/$J$7)*(CO26+CP26)/(12*(1-$H26))))</f>
        <v>0</v>
      </c>
    </row>
    <row r="27" customFormat="false" ht="15" hidden="false" customHeight="false" outlineLevel="0" collapsed="false">
      <c r="A27" s="166" t="s">
        <v>70</v>
      </c>
      <c r="B27" s="190" t="s">
        <v>60</v>
      </c>
      <c r="C27" s="173" t="n">
        <v>2</v>
      </c>
      <c r="D27" s="169" t="str">
        <f aca="false">IF(A27="","",IF($B27="diluent",$P$7,INDEX(tbl_vac[K],MATCH($A27,tbl_vac[W],0))))</f>
        <v>2-8°C</v>
      </c>
      <c r="E27" s="191" t="n">
        <f aca="false">IF(A27="","",IF($C27="diluent",AVERAGEIFS(tbl_vac[S],tbl_vac[W],$A27,tbl_vac[G],$C27),AVERAGEIFS(tbl_vac[P],tbl_vac[W],$A27,tbl_vac[G],$C27)))</f>
        <v>10.12</v>
      </c>
      <c r="F27" s="191" t="n">
        <f aca="false">IF(A27="","",IF($B27="diluent",AVERAGEIFS(tbl_vac[R],tbl_vac[W],$A27,tbl_vac[G],C27),AVERAGEIFS(tbl_vac[O],tbl_vac[W],$A27,tbl_vac[G],C27)))</f>
        <v>8.15</v>
      </c>
      <c r="G27" s="171"/>
      <c r="H27" s="172" t="n">
        <v>0.05</v>
      </c>
      <c r="I27" s="173" t="n">
        <v>3</v>
      </c>
      <c r="J27" s="174" t="n">
        <v>0.7</v>
      </c>
      <c r="K27" s="192" t="n">
        <v>0.84</v>
      </c>
      <c r="L27" s="193"/>
      <c r="M27" s="194"/>
      <c r="N27" s="178"/>
      <c r="O27" s="195"/>
      <c r="P27" s="198"/>
      <c r="Q27" s="181" t="str">
        <f aca="false">IF($D27="","",IF(P27="",$D27,P27))</f>
        <v>2-8°C</v>
      </c>
      <c r="R27" s="182" t="n">
        <v>1</v>
      </c>
      <c r="S27" s="182" t="n">
        <v>1</v>
      </c>
      <c r="T27" s="183" t="n">
        <f aca="false">IF($A27="","",IF($H$7="General populations",IF(AND(Q27&lt;&gt;$S$7,$D$7=VaxData!$P$1),$E27*$I27*$J27*$K27,IF($G27="",$F27,$G27)*$I27*$J27*$K27)*(R27+S27)/(12*(1-$H27)),IF($D$7=VaxData!$P$1,$E27*$I27*$J27*$K27/$J$7,IF($G27="",$F27,$G27)*$I27*$J27*$K27/$J$7)*(R27+S27)/(12*(1-$H27))))</f>
        <v>2.52221052631579</v>
      </c>
      <c r="U27" s="199"/>
      <c r="V27" s="181" t="str">
        <f aca="false">IF($D27="","",IF(U27="",$D27,U27))</f>
        <v>2-8°C</v>
      </c>
      <c r="W27" s="182" t="n">
        <v>1</v>
      </c>
      <c r="X27" s="182" t="n">
        <v>1</v>
      </c>
      <c r="Y27" s="183" t="n">
        <f aca="false">IF($A27="","",IF($H$7="General populations",IF($G27="",$F27,$G27)*$I27*$J27*$K27*(W27+X27)/(12*(1-$H27)),IF($D$7=VaxData!$P$1,$E27*$I27*$J27*$K27/$J$7,IF($G27="",$F27,$G27)*$I27*$J27*$K27/$J$7)*(W27+X27)/(12*(1-$H27))))</f>
        <v>2.52221052631579</v>
      </c>
      <c r="Z27" s="200"/>
      <c r="AA27" s="181" t="str">
        <f aca="false">IF($D27="","",IF(Z27="",$D27,Z27))</f>
        <v>2-8°C</v>
      </c>
      <c r="AB27" s="182" t="n">
        <v>1</v>
      </c>
      <c r="AC27" s="197" t="n">
        <v>1</v>
      </c>
      <c r="AD27" s="183" t="n">
        <f aca="false">IF($A27="","",IF($H$7="General populations",IF($G27="",$F27,$G27)*$I27*$J27*$K27*(AB27+AC27)/(12*(1-$H27)),IF($D$7=VaxData!$P$1,$E27*$I27*$J27*$K27/$J$7,IF($G27="",$F27,$G27)*$I27*$J27*$K27/$J$7)*(AB27+AC27)/(12*(1-$H27))))</f>
        <v>2.52221052631579</v>
      </c>
      <c r="AE27" s="201"/>
      <c r="AF27" s="181" t="str">
        <f aca="false">IF($D27="","",IF(AE27="",$D27,AE27))</f>
        <v>2-8°C</v>
      </c>
      <c r="AG27" s="182" t="n">
        <v>1</v>
      </c>
      <c r="AH27" s="182" t="n">
        <v>1</v>
      </c>
      <c r="AI27" s="183" t="n">
        <f aca="false">IF($A27="","",IF($H$7="General populations",IF($G27="",$F27,$G27)*$I27*$J27*$K27*(AG27+AH27)/(12*(1-$H27)),IF($D$7=VaxData!$P$1,$E27*$I27*$J27*$K27/$J$7,IF($G27="",$F27,$G27)*$I27*$J27*$K27/$J$7)*(AG27+AH27)/(12*(1-$H27))))</f>
        <v>2.52221052631579</v>
      </c>
      <c r="AJ27" s="184"/>
      <c r="AK27" s="181" t="str">
        <f aca="false">IF($D27="","",IF(AJ27="",$D27,AJ27))</f>
        <v>2-8°C</v>
      </c>
      <c r="AL27" s="182"/>
      <c r="AM27" s="182"/>
      <c r="AN27" s="183" t="n">
        <f aca="false">IF($A27="","",IF($H$7="General populations",IF($G27="",$F27,$G27)*$I27*$J27*$K27*(AL27+AM27)/(12*(1-$H27)),IF($D$7=VaxData!$P$1,$E27*$I27*$J27*$K27/$J$7,IF($G27="",$F27,$G27)*$I27*$J27*$K27/$J$7)*(AL27+AM27)/(12*(1-$H27))))</f>
        <v>0</v>
      </c>
      <c r="AO27" s="202"/>
      <c r="AP27" s="181" t="str">
        <f aca="false">IF($D27="","",IF(AO27="",$D27,AO27))</f>
        <v>2-8°C</v>
      </c>
      <c r="AQ27" s="182"/>
      <c r="AR27" s="197"/>
      <c r="AS27" s="183" t="n">
        <f aca="false">IF($A27="","",IF($H$7="General populations",IF($G27="",$F27,$G27)*$I27*$J27*$K27*(AQ27+AR27)/(12*(1-$H27)),IF($D$7=VaxData!$P$1,$E27*$I27*$J27*$K27/$J$7,IF($G27="",$F27,$G27)*$I27*$J27*$K27/$J$7)*(AQ27+AR27)/(12*(1-$H27))))</f>
        <v>0</v>
      </c>
      <c r="AT27" s="204"/>
      <c r="AU27" s="181" t="str">
        <f aca="false">IF($D27="","",IF(AT27="",$D27,AT27))</f>
        <v>2-8°C</v>
      </c>
      <c r="AV27" s="182"/>
      <c r="AW27" s="197"/>
      <c r="AX27" s="183" t="n">
        <f aca="false">IF($A27="","",IF($H$7="General populations",IF($G27="",$F27,$G27)*$I27*$J27*$K27*(AV27+AW27)/(12*(1-$H27)),IF($D$7=VaxData!$P$1,$E27*$I27*$J27*$K27/$J$7,IF($G27="",$F27,$G27)*$I27*$J27*$K27/$J$7)*(AV27+AW27)/(12*(1-$H27))))</f>
        <v>0</v>
      </c>
      <c r="AY27" s="188"/>
      <c r="AZ27" s="181" t="str">
        <f aca="false">IF($D27="","",IF(AY27="",$D27,AY27))</f>
        <v>2-8°C</v>
      </c>
      <c r="BA27" s="189"/>
      <c r="BB27" s="189"/>
      <c r="BC27" s="183" t="n">
        <f aca="false">IF($A27="","",IF($H$7="General populations",IF($G27="",$F27,$G27)*$I27*$J27*$K27*(BA27+BB27)/(12*(1-$H27)),IF($D$7=VaxData!$P$1,$E27*$I27*$J27*$K27/$J$7,IF($G27="",$F27,$G27)*$I27*$J27*$K27/$J$7)*(BA27+BB27)/(12*(1-$H27))))</f>
        <v>0</v>
      </c>
      <c r="BD27" s="198"/>
      <c r="BE27" s="181" t="str">
        <f aca="false">IF($D27="","",IF(BD27="",$D27,BD27))</f>
        <v>2-8°C</v>
      </c>
      <c r="BF27" s="182"/>
      <c r="BG27" s="182"/>
      <c r="BH27" s="183" t="n">
        <f aca="false">IF($A27="","",IF($H$7="General populations",IF($G27="",$F27,$G27)*$I27*$J27*$K27*(BF27+BG27)/(12*(1-$H27)),IF($D$7=VaxData!$P$1,$E27*$I27*$J27*$K27/$J$7,IF($G27="",$F27,$G27)*$I27*$J27*$K27/$J$7)*(BF27+BG27)/(12*(1-$H27))))</f>
        <v>0</v>
      </c>
      <c r="BI27" s="199"/>
      <c r="BJ27" s="181" t="str">
        <f aca="false">IF($D27="","",IF(BI27="",$D27,BI27))</f>
        <v>2-8°C</v>
      </c>
      <c r="BK27" s="182"/>
      <c r="BL27" s="182"/>
      <c r="BM27" s="183" t="n">
        <f aca="false">IF($A27="","",IF($H$7="General populations",IF($G27="",$F27,$G27)*$I27*$J27*$K27*(BK27+BL27)/(12*(1-$H27)),IF($D$7=VaxData!$P$1,$E27*$I27*$J27*$K27/$J$7,IF($G27="",$F27,$G27)*$I27*$J27*$K27/$J$7)*(BK27+BL27)/(12*(1-$H27))))</f>
        <v>0</v>
      </c>
      <c r="BN27" s="202"/>
      <c r="BO27" s="181" t="str">
        <f aca="false">IF($D27="","",IF(BN27="",$D27,BN27))</f>
        <v>2-8°C</v>
      </c>
      <c r="BP27" s="182"/>
      <c r="BQ27" s="197"/>
      <c r="BR27" s="183" t="n">
        <f aca="false">IF($A27="","",IF($H$7="General populations",IF($G27="",$F27,$G27)*$I27*$J27*$K27*(BP27+BQ27)/(12*(1-$H27)),IF($D$7=VaxData!$P$1,$E27*$I27*$J27*$K27/$J$7,IF($G27="",$F27,$G27)*$I27*$J27*$K27/$J$7)*(BP27+BQ27)/(12*(1-$H27))))</f>
        <v>0</v>
      </c>
      <c r="BS27" s="201"/>
      <c r="BT27" s="181" t="str">
        <f aca="false">IF($D27="","",IF(BS27="",$D27,BS27))</f>
        <v>2-8°C</v>
      </c>
      <c r="BU27" s="182"/>
      <c r="BV27" s="182"/>
      <c r="BW27" s="183" t="n">
        <f aca="false">IF($A27="","",IF($H$7="General populations",IF($G27="",$F27,$G27)*$I27*$J27*$K27*(BU27+BV27)/(12*(1-$H27)),IF($D$7=VaxData!$P$1,$E27*$I27*$J27*$K27/$J$7,IF($G27="",$F27,$G27)*$I27*$J27*$K27/$J$7)*(BU27+BV27)/(12*(1-$H27))))</f>
        <v>0</v>
      </c>
      <c r="BX27" s="184"/>
      <c r="BY27" s="181" t="str">
        <f aca="false">IF($D27="","",IF(BX27="",$D27,BX27))</f>
        <v>2-8°C</v>
      </c>
      <c r="BZ27" s="182"/>
      <c r="CA27" s="182"/>
      <c r="CB27" s="183" t="n">
        <f aca="false">IF($A27="","",IF($H$7="General populations",IF($G27="",$F27,$G27)*$I27*$J27*$K27*(BZ27+CA27)/(12*(1-$H27)),IF($D$7=VaxData!$P$1,$E27*$I27*$J27*$K27/$J$7,IF($G27="",$F27,$G27)*$I27*$J27*$K27/$J$7)*(BZ27+CA27)/(12*(1-$H27))))</f>
        <v>0</v>
      </c>
      <c r="CC27" s="205"/>
      <c r="CD27" s="181" t="str">
        <f aca="false">IF($D27="","",IF(CC27="",$D27,CC27))</f>
        <v>2-8°C</v>
      </c>
      <c r="CE27" s="182"/>
      <c r="CF27" s="197"/>
      <c r="CG27" s="183" t="n">
        <f aca="false">IF($A27="","",IF($H$7="General populations",IF($G27="",$F27,$G27)*$I27*$J27*$K27*(CE27+CF27)/(12*(1-$H27)),IF($D$7=VaxData!$P$1,$E27*$I27*$J27*$K27/$J$7,IF($G27="",$F27,$G27)*$I27*$J27*$K27/$J$7)*(CE27+CF27)/(12*(1-$H27))))</f>
        <v>0</v>
      </c>
      <c r="CH27" s="202"/>
      <c r="CI27" s="181" t="str">
        <f aca="false">IF($D27="","",IF(CH27="",$D27,CH27))</f>
        <v>2-8°C</v>
      </c>
      <c r="CJ27" s="182"/>
      <c r="CK27" s="197"/>
      <c r="CL27" s="183" t="n">
        <f aca="false">IF($A27="","",IF($H$7="General populations",IF($G27="",$F27,$G27)*$I27*$J27*$K27*(CJ27+CK27)/(12*(1-$H27)),IF($D$7=VaxData!$P$1,$E27*$I27*$J27*$K27/$J$7,IF($G27="",$F27,$G27)*$I27*$J27*$K27/$J$7)*(CJ27+CK27)/(12*(1-$H27))))</f>
        <v>0</v>
      </c>
      <c r="CM27" s="202"/>
      <c r="CN27" s="181" t="str">
        <f aca="false">IF($D27="","",IF(CM27="",$D27,CM27))</f>
        <v>2-8°C</v>
      </c>
      <c r="CO27" s="182"/>
      <c r="CP27" s="197"/>
      <c r="CQ27" s="183" t="n">
        <f aca="false">IF($A27="","",IF($H$7="General populations",IF($G27="",$F27,$G27)*$I27*$J27*$K27*(CO27+CP27)/(12*(1-$H27)),IF($D$7=VaxData!$P$1,$E27*$I27*$J27*$K27/$J$7,IF($G27="",$F27,$G27)*$I27*$J27*$K27/$J$7)*(CO27+CP27)/(12*(1-$H27))))</f>
        <v>0</v>
      </c>
    </row>
    <row r="28" customFormat="false" ht="15" hidden="false" customHeight="false" outlineLevel="0" collapsed="false">
      <c r="A28" s="166" t="s">
        <v>71</v>
      </c>
      <c r="B28" s="190" t="s">
        <v>60</v>
      </c>
      <c r="C28" s="173" t="n">
        <v>10</v>
      </c>
      <c r="D28" s="169" t="str">
        <f aca="false">IF(A28="","",IF($B28="diluent",$P$7,INDEX(tbl_vac[K],MATCH($A28,tbl_vac[W],0))))</f>
        <v>2-8°C</v>
      </c>
      <c r="E28" s="191" t="n">
        <f aca="false">IF(A28="","",IF($C28="diluent",AVERAGEIFS(tbl_vac[S],tbl_vac[W],$A28,tbl_vac[G],$C28),AVERAGEIFS(tbl_vac[P],tbl_vac[W],$A28,tbl_vac[G],$C28)))</f>
        <v>7.699595</v>
      </c>
      <c r="F28" s="191" t="n">
        <f aca="false">IF(A28="","",IF($B28="diluent",AVERAGEIFS(tbl_vac[R],tbl_vac[W],$A28,tbl_vac[G],C28),AVERAGEIFS(tbl_vac[O],tbl_vac[W],$A28,tbl_vac[G],C28)))</f>
        <v>2.18225</v>
      </c>
      <c r="G28" s="171"/>
      <c r="H28" s="172" t="n">
        <v>0.2</v>
      </c>
      <c r="I28" s="173" t="n">
        <v>1</v>
      </c>
      <c r="J28" s="174" t="n">
        <v>1</v>
      </c>
      <c r="K28" s="192" t="n">
        <v>0.0125</v>
      </c>
      <c r="L28" s="193"/>
      <c r="M28" s="194"/>
      <c r="N28" s="178"/>
      <c r="O28" s="195"/>
      <c r="P28" s="198"/>
      <c r="Q28" s="181" t="str">
        <f aca="false">IF($D28="","",IF(P28="",$D28,P28))</f>
        <v>2-8°C</v>
      </c>
      <c r="R28" s="182" t="n">
        <v>6</v>
      </c>
      <c r="S28" s="182" t="n">
        <v>3</v>
      </c>
      <c r="T28" s="183" t="n">
        <f aca="false">IF($A28="","",IF($H$7="General populations",IF(AND(Q28&lt;&gt;$S$7,$D$7=VaxData!$P$1),$E28*$I28*$J28*$K28,IF($G28="",$F28,$G28)*$I28*$J28*$K28)*(R28+S28)/(12*(1-$H28)),IF($D$7=VaxData!$P$1,$E28*$I28*$J28*$K28/$J$7,IF($G28="",$F28,$G28)*$I28*$J28*$K28/$J$7)*(R28+S28)/(12*(1-$H28))))</f>
        <v>0.0255732421875</v>
      </c>
      <c r="U28" s="199"/>
      <c r="V28" s="181" t="str">
        <f aca="false">IF($D28="","",IF(U28="",$D28,U28))</f>
        <v>2-8°C</v>
      </c>
      <c r="W28" s="182"/>
      <c r="X28" s="182"/>
      <c r="Y28" s="183" t="n">
        <f aca="false">IF($A28="","",IF($H$7="General populations",IF($G28="",$F28,$G28)*$I28*$J28*$K28*(W28+X28)/(12*(1-$H28)),IF($D$7=VaxData!$P$1,$E28*$I28*$J28*$K28/$J$7,IF($G28="",$F28,$G28)*$I28*$J28*$K28/$J$7)*(W28+X28)/(12*(1-$H28))))</f>
        <v>0</v>
      </c>
      <c r="Z28" s="200"/>
      <c r="AA28" s="181" t="str">
        <f aca="false">IF($D28="","",IF(Z28="",$D28,Z28))</f>
        <v>2-8°C</v>
      </c>
      <c r="AB28" s="182" t="n">
        <v>4</v>
      </c>
      <c r="AC28" s="197" t="n">
        <v>2</v>
      </c>
      <c r="AD28" s="183" t="n">
        <f aca="false">IF($A28="","",IF($H$7="General populations",IF($G28="",$F28,$G28)*$I28*$J28*$K28*(AB28+AC28)/(12*(1-$H28)),IF($D$7=VaxData!$P$1,$E28*$I28*$J28*$K28/$J$7,IF($G28="",$F28,$G28)*$I28*$J28*$K28/$J$7)*(AB28+AC28)/(12*(1-$H28))))</f>
        <v>0.017048828125</v>
      </c>
      <c r="AE28" s="201"/>
      <c r="AF28" s="181" t="str">
        <f aca="false">IF($D28="","",IF(AE28="",$D28,AE28))</f>
        <v>2-8°C</v>
      </c>
      <c r="AG28" s="182" t="n">
        <v>1</v>
      </c>
      <c r="AH28" s="182" t="n">
        <v>1</v>
      </c>
      <c r="AI28" s="183" t="n">
        <f aca="false">IF($A28="","",IF($H$7="General populations",IF($G28="",$F28,$G28)*$I28*$J28*$K28*(AG28+AH28)/(12*(1-$H28)),IF($D$7=VaxData!$P$1,$E28*$I28*$J28*$K28/$J$7,IF($G28="",$F28,$G28)*$I28*$J28*$K28/$J$7)*(AG28+AH28)/(12*(1-$H28))))</f>
        <v>0.00568294270833333</v>
      </c>
      <c r="AJ28" s="184"/>
      <c r="AK28" s="181" t="str">
        <f aca="false">IF($D28="","",IF(AJ28="",$D28,AJ28))</f>
        <v>2-8°C</v>
      </c>
      <c r="AL28" s="182"/>
      <c r="AM28" s="182"/>
      <c r="AN28" s="183" t="n">
        <f aca="false">IF($A28="","",IF($H$7="General populations",IF($G28="",$F28,$G28)*$I28*$J28*$K28*(AL28+AM28)/(12*(1-$H28)),IF($D$7=VaxData!$P$1,$E28*$I28*$J28*$K28/$J$7,IF($G28="",$F28,$G28)*$I28*$J28*$K28/$J$7)*(AL28+AM28)/(12*(1-$H28))))</f>
        <v>0</v>
      </c>
      <c r="AO28" s="202"/>
      <c r="AP28" s="181" t="str">
        <f aca="false">IF($D28="","",IF(AO28="",$D28,AO28))</f>
        <v>2-8°C</v>
      </c>
      <c r="AQ28" s="182"/>
      <c r="AR28" s="197"/>
      <c r="AS28" s="183" t="n">
        <f aca="false">IF($A28="","",IF($H$7="General populations",IF($G28="",$F28,$G28)*$I28*$J28*$K28*(AQ28+AR28)/(12*(1-$H28)),IF($D$7=VaxData!$P$1,$E28*$I28*$J28*$K28/$J$7,IF($G28="",$F28,$G28)*$I28*$J28*$K28/$J$7)*(AQ28+AR28)/(12*(1-$H28))))</f>
        <v>0</v>
      </c>
      <c r="AT28" s="204"/>
      <c r="AU28" s="181" t="str">
        <f aca="false">IF($D28="","",IF(AT28="",$D28,AT28))</f>
        <v>2-8°C</v>
      </c>
      <c r="AV28" s="182"/>
      <c r="AW28" s="197"/>
      <c r="AX28" s="183" t="n">
        <f aca="false">IF($A28="","",IF($H$7="General populations",IF($G28="",$F28,$G28)*$I28*$J28*$K28*(AV28+AW28)/(12*(1-$H28)),IF($D$7=VaxData!$P$1,$E28*$I28*$J28*$K28/$J$7,IF($G28="",$F28,$G28)*$I28*$J28*$K28/$J$7)*(AV28+AW28)/(12*(1-$H28))))</f>
        <v>0</v>
      </c>
      <c r="AY28" s="188"/>
      <c r="AZ28" s="181" t="str">
        <f aca="false">IF($D28="","",IF(AY28="",$D28,AY28))</f>
        <v>2-8°C</v>
      </c>
      <c r="BA28" s="189"/>
      <c r="BB28" s="189"/>
      <c r="BC28" s="183" t="n">
        <f aca="false">IF($A28="","",IF($H$7="General populations",IF($G28="",$F28,$G28)*$I28*$J28*$K28*(BA28+BB28)/(12*(1-$H28)),IF($D$7=VaxData!$P$1,$E28*$I28*$J28*$K28/$J$7,IF($G28="",$F28,$G28)*$I28*$J28*$K28/$J$7)*(BA28+BB28)/(12*(1-$H28))))</f>
        <v>0</v>
      </c>
      <c r="BD28" s="198"/>
      <c r="BE28" s="181" t="str">
        <f aca="false">IF($D28="","",IF(BD28="",$D28,BD28))</f>
        <v>2-8°C</v>
      </c>
      <c r="BF28" s="182"/>
      <c r="BG28" s="182"/>
      <c r="BH28" s="183" t="n">
        <f aca="false">IF($A28="","",IF($H$7="General populations",IF($G28="",$F28,$G28)*$I28*$J28*$K28*(BF28+BG28)/(12*(1-$H28)),IF($D$7=VaxData!$P$1,$E28*$I28*$J28*$K28/$J$7,IF($G28="",$F28,$G28)*$I28*$J28*$K28/$J$7)*(BF28+BG28)/(12*(1-$H28))))</f>
        <v>0</v>
      </c>
      <c r="BI28" s="199"/>
      <c r="BJ28" s="181" t="str">
        <f aca="false">IF($D28="","",IF(BI28="",$D28,BI28))</f>
        <v>2-8°C</v>
      </c>
      <c r="BK28" s="182"/>
      <c r="BL28" s="182"/>
      <c r="BM28" s="183" t="n">
        <f aca="false">IF($A28="","",IF($H$7="General populations",IF($G28="",$F28,$G28)*$I28*$J28*$K28*(BK28+BL28)/(12*(1-$H28)),IF($D$7=VaxData!$P$1,$E28*$I28*$J28*$K28/$J$7,IF($G28="",$F28,$G28)*$I28*$J28*$K28/$J$7)*(BK28+BL28)/(12*(1-$H28))))</f>
        <v>0</v>
      </c>
      <c r="BN28" s="202"/>
      <c r="BO28" s="181" t="str">
        <f aca="false">IF($D28="","",IF(BN28="",$D28,BN28))</f>
        <v>2-8°C</v>
      </c>
      <c r="BP28" s="182"/>
      <c r="BQ28" s="197"/>
      <c r="BR28" s="183" t="n">
        <f aca="false">IF($A28="","",IF($H$7="General populations",IF($G28="",$F28,$G28)*$I28*$J28*$K28*(BP28+BQ28)/(12*(1-$H28)),IF($D$7=VaxData!$P$1,$E28*$I28*$J28*$K28/$J$7,IF($G28="",$F28,$G28)*$I28*$J28*$K28/$J$7)*(BP28+BQ28)/(12*(1-$H28))))</f>
        <v>0</v>
      </c>
      <c r="BS28" s="201"/>
      <c r="BT28" s="181" t="str">
        <f aca="false">IF($D28="","",IF(BS28="",$D28,BS28))</f>
        <v>2-8°C</v>
      </c>
      <c r="BU28" s="182"/>
      <c r="BV28" s="182"/>
      <c r="BW28" s="183" t="n">
        <f aca="false">IF($A28="","",IF($H$7="General populations",IF($G28="",$F28,$G28)*$I28*$J28*$K28*(BU28+BV28)/(12*(1-$H28)),IF($D$7=VaxData!$P$1,$E28*$I28*$J28*$K28/$J$7,IF($G28="",$F28,$G28)*$I28*$J28*$K28/$J$7)*(BU28+BV28)/(12*(1-$H28))))</f>
        <v>0</v>
      </c>
      <c r="BX28" s="184"/>
      <c r="BY28" s="181" t="str">
        <f aca="false">IF($D28="","",IF(BX28="",$D28,BX28))</f>
        <v>2-8°C</v>
      </c>
      <c r="BZ28" s="182"/>
      <c r="CA28" s="182"/>
      <c r="CB28" s="183" t="n">
        <f aca="false">IF($A28="","",IF($H$7="General populations",IF($G28="",$F28,$G28)*$I28*$J28*$K28*(BZ28+CA28)/(12*(1-$H28)),IF($D$7=VaxData!$P$1,$E28*$I28*$J28*$K28/$J$7,IF($G28="",$F28,$G28)*$I28*$J28*$K28/$J$7)*(BZ28+CA28)/(12*(1-$H28))))</f>
        <v>0</v>
      </c>
      <c r="CC28" s="205"/>
      <c r="CD28" s="181" t="str">
        <f aca="false">IF($D28="","",IF(CC28="",$D28,CC28))</f>
        <v>2-8°C</v>
      </c>
      <c r="CE28" s="182"/>
      <c r="CF28" s="197"/>
      <c r="CG28" s="183" t="n">
        <f aca="false">IF($A28="","",IF($H$7="General populations",IF($G28="",$F28,$G28)*$I28*$J28*$K28*(CE28+CF28)/(12*(1-$H28)),IF($D$7=VaxData!$P$1,$E28*$I28*$J28*$K28/$J$7,IF($G28="",$F28,$G28)*$I28*$J28*$K28/$J$7)*(CE28+CF28)/(12*(1-$H28))))</f>
        <v>0</v>
      </c>
      <c r="CH28" s="202"/>
      <c r="CI28" s="181" t="str">
        <f aca="false">IF($D28="","",IF(CH28="",$D28,CH28))</f>
        <v>2-8°C</v>
      </c>
      <c r="CJ28" s="182"/>
      <c r="CK28" s="197"/>
      <c r="CL28" s="183" t="n">
        <f aca="false">IF($A28="","",IF($H$7="General populations",IF($G28="",$F28,$G28)*$I28*$J28*$K28*(CJ28+CK28)/(12*(1-$H28)),IF($D$7=VaxData!$P$1,$E28*$I28*$J28*$K28/$J$7,IF($G28="",$F28,$G28)*$I28*$J28*$K28/$J$7)*(CJ28+CK28)/(12*(1-$H28))))</f>
        <v>0</v>
      </c>
      <c r="CM28" s="202"/>
      <c r="CN28" s="181" t="str">
        <f aca="false">IF($D28="","",IF(CM28="",$D28,CM28))</f>
        <v>2-8°C</v>
      </c>
      <c r="CO28" s="182"/>
      <c r="CP28" s="197"/>
      <c r="CQ28" s="183" t="n">
        <f aca="false">IF($A28="","",IF($H$7="General populations",IF($G28="",$F28,$G28)*$I28*$J28*$K28*(CO28+CP28)/(12*(1-$H28)),IF($D$7=VaxData!$P$1,$E28*$I28*$J28*$K28/$J$7,IF($G28="",$F28,$G28)*$I28*$J28*$K28/$J$7)*(CO28+CP28)/(12*(1-$H28))))</f>
        <v>0</v>
      </c>
    </row>
    <row r="29" customFormat="false" ht="15" hidden="false" customHeight="false" outlineLevel="0" collapsed="false">
      <c r="A29" s="166" t="s">
        <v>72</v>
      </c>
      <c r="B29" s="190" t="s">
        <v>60</v>
      </c>
      <c r="C29" s="173" t="n">
        <v>1</v>
      </c>
      <c r="D29" s="169" t="str">
        <f aca="false">IF(A29="","",IF($B29="diluent",$P$7,INDEX(tbl_vac[K],MATCH($A29,tbl_vac[W],0))))</f>
        <v>2-8°C</v>
      </c>
      <c r="E29" s="191" t="n">
        <f aca="false">IF(A29="","",IF($C29="diluent",AVERAGEIFS(tbl_vac[S],tbl_vac[W],$A29,tbl_vac[G],$C29),AVERAGEIFS(tbl_vac[P],tbl_vac[W],$A29,tbl_vac[G],$C29)))</f>
        <v>209.03673</v>
      </c>
      <c r="F29" s="191" t="n">
        <f aca="false">IF(A29="","",IF($B29="diluent",AVERAGEIFS(tbl_vac[R],tbl_vac[W],$A29,tbl_vac[G],C29),AVERAGEIFS(tbl_vac[O],tbl_vac[W],$A29,tbl_vac[G],C29)))</f>
        <v>39.145</v>
      </c>
      <c r="G29" s="171"/>
      <c r="H29" s="172" t="n">
        <v>0.05</v>
      </c>
      <c r="I29" s="173" t="n">
        <v>1</v>
      </c>
      <c r="J29" s="174" t="n">
        <v>1</v>
      </c>
      <c r="K29" s="192" t="n">
        <v>0.00698</v>
      </c>
      <c r="L29" s="193"/>
      <c r="M29" s="194"/>
      <c r="N29" s="178"/>
      <c r="O29" s="195"/>
      <c r="P29" s="198"/>
      <c r="Q29" s="181" t="str">
        <f aca="false">IF($D29="","",IF(P29="",$D29,P29))</f>
        <v>2-8°C</v>
      </c>
      <c r="R29" s="182" t="n">
        <v>6</v>
      </c>
      <c r="S29" s="182" t="n">
        <v>3</v>
      </c>
      <c r="T29" s="183" t="n">
        <f aca="false">IF($A29="","",IF($H$7="General populations",IF(AND(Q29&lt;&gt;$S$7,$D$7=VaxData!$P$1),$E29*$I29*$J29*$K29,IF($G29="",$F29,$G29)*$I29*$J29*$K29)*(R29+S29)/(12*(1-$H29)),IF($D$7=VaxData!$P$1,$E29*$I29*$J29*$K29/$J$7,IF($G29="",$F29,$G29)*$I29*$J29*$K29/$J$7)*(R29+S29)/(12*(1-$H29))))</f>
        <v>0.215709552631579</v>
      </c>
      <c r="U29" s="199"/>
      <c r="V29" s="181" t="str">
        <f aca="false">IF($D29="","",IF(U29="",$D29,U29))</f>
        <v>2-8°C</v>
      </c>
      <c r="W29" s="182"/>
      <c r="X29" s="182"/>
      <c r="Y29" s="183" t="n">
        <f aca="false">IF($A29="","",IF($H$7="General populations",IF($G29="",$F29,$G29)*$I29*$J29*$K29*(W29+X29)/(12*(1-$H29)),IF($D$7=VaxData!$P$1,$E29*$I29*$J29*$K29/$J$7,IF($G29="",$F29,$G29)*$I29*$J29*$K29/$J$7)*(W29+X29)/(12*(1-$H29))))</f>
        <v>0</v>
      </c>
      <c r="Z29" s="200"/>
      <c r="AA29" s="181" t="str">
        <f aca="false">IF($D29="","",IF(Z29="",$D29,Z29))</f>
        <v>2-8°C</v>
      </c>
      <c r="AB29" s="182" t="n">
        <v>4</v>
      </c>
      <c r="AC29" s="197" t="n">
        <v>2</v>
      </c>
      <c r="AD29" s="183" t="n">
        <f aca="false">IF($A29="","",IF($H$7="General populations",IF($G29="",$F29,$G29)*$I29*$J29*$K29*(AB29+AC29)/(12*(1-$H29)),IF($D$7=VaxData!$P$1,$E29*$I29*$J29*$K29/$J$7,IF($G29="",$F29,$G29)*$I29*$J29*$K29/$J$7)*(AB29+AC29)/(12*(1-$H29))))</f>
        <v>0.143806368421053</v>
      </c>
      <c r="AE29" s="201"/>
      <c r="AF29" s="181" t="str">
        <f aca="false">IF($D29="","",IF(AE29="",$D29,AE29))</f>
        <v>2-8°C</v>
      </c>
      <c r="AG29" s="182" t="n">
        <v>1</v>
      </c>
      <c r="AH29" s="182" t="n">
        <v>1</v>
      </c>
      <c r="AI29" s="183" t="n">
        <f aca="false">IF($A29="","",IF($H$7="General populations",IF($G29="",$F29,$G29)*$I29*$J29*$K29*(AG29+AH29)/(12*(1-$H29)),IF($D$7=VaxData!$P$1,$E29*$I29*$J29*$K29/$J$7,IF($G29="",$F29,$G29)*$I29*$J29*$K29/$J$7)*(AG29+AH29)/(12*(1-$H29))))</f>
        <v>0.0479354561403509</v>
      </c>
      <c r="AJ29" s="184"/>
      <c r="AK29" s="181" t="str">
        <f aca="false">IF($D29="","",IF(AJ29="",$D29,AJ29))</f>
        <v>2-8°C</v>
      </c>
      <c r="AL29" s="182"/>
      <c r="AM29" s="182"/>
      <c r="AN29" s="183" t="n">
        <f aca="false">IF($A29="","",IF($H$7="General populations",IF($G29="",$F29,$G29)*$I29*$J29*$K29*(AL29+AM29)/(12*(1-$H29)),IF($D$7=VaxData!$P$1,$E29*$I29*$J29*$K29/$J$7,IF($G29="",$F29,$G29)*$I29*$J29*$K29/$J$7)*(AL29+AM29)/(12*(1-$H29))))</f>
        <v>0</v>
      </c>
      <c r="AO29" s="202"/>
      <c r="AP29" s="181" t="str">
        <f aca="false">IF($D29="","",IF(AO29="",$D29,AO29))</f>
        <v>2-8°C</v>
      </c>
      <c r="AQ29" s="182"/>
      <c r="AR29" s="197"/>
      <c r="AS29" s="183" t="n">
        <f aca="false">IF($A29="","",IF($H$7="General populations",IF($G29="",$F29,$G29)*$I29*$J29*$K29*(AQ29+AR29)/(12*(1-$H29)),IF($D$7=VaxData!$P$1,$E29*$I29*$J29*$K29/$J$7,IF($G29="",$F29,$G29)*$I29*$J29*$K29/$J$7)*(AQ29+AR29)/(12*(1-$H29))))</f>
        <v>0</v>
      </c>
      <c r="AT29" s="204"/>
      <c r="AU29" s="181" t="str">
        <f aca="false">IF($D29="","",IF(AT29="",$D29,AT29))</f>
        <v>2-8°C</v>
      </c>
      <c r="AV29" s="182"/>
      <c r="AW29" s="197"/>
      <c r="AX29" s="183" t="n">
        <f aca="false">IF($A29="","",IF($H$7="General populations",IF($G29="",$F29,$G29)*$I29*$J29*$K29*(AV29+AW29)/(12*(1-$H29)),IF($D$7=VaxData!$P$1,$E29*$I29*$J29*$K29/$J$7,IF($G29="",$F29,$G29)*$I29*$J29*$K29/$J$7)*(AV29+AW29)/(12*(1-$H29))))</f>
        <v>0</v>
      </c>
      <c r="AY29" s="188"/>
      <c r="AZ29" s="181" t="str">
        <f aca="false">IF($D29="","",IF(AY29="",$D29,AY29))</f>
        <v>2-8°C</v>
      </c>
      <c r="BA29" s="189"/>
      <c r="BB29" s="189"/>
      <c r="BC29" s="183" t="n">
        <f aca="false">IF($A29="","",IF($H$7="General populations",IF($G29="",$F29,$G29)*$I29*$J29*$K29*(BA29+BB29)/(12*(1-$H29)),IF($D$7=VaxData!$P$1,$E29*$I29*$J29*$K29/$J$7,IF($G29="",$F29,$G29)*$I29*$J29*$K29/$J$7)*(BA29+BB29)/(12*(1-$H29))))</f>
        <v>0</v>
      </c>
      <c r="BD29" s="198"/>
      <c r="BE29" s="181" t="str">
        <f aca="false">IF($D29="","",IF(BD29="",$D29,BD29))</f>
        <v>2-8°C</v>
      </c>
      <c r="BF29" s="182"/>
      <c r="BG29" s="182"/>
      <c r="BH29" s="183" t="n">
        <f aca="false">IF($A29="","",IF($H$7="General populations",IF($G29="",$F29,$G29)*$I29*$J29*$K29*(BF29+BG29)/(12*(1-$H29)),IF($D$7=VaxData!$P$1,$E29*$I29*$J29*$K29/$J$7,IF($G29="",$F29,$G29)*$I29*$J29*$K29/$J$7)*(BF29+BG29)/(12*(1-$H29))))</f>
        <v>0</v>
      </c>
      <c r="BI29" s="199"/>
      <c r="BJ29" s="181" t="str">
        <f aca="false">IF($D29="","",IF(BI29="",$D29,BI29))</f>
        <v>2-8°C</v>
      </c>
      <c r="BK29" s="182"/>
      <c r="BL29" s="182"/>
      <c r="BM29" s="183" t="n">
        <f aca="false">IF($A29="","",IF($H$7="General populations",IF($G29="",$F29,$G29)*$I29*$J29*$K29*(BK29+BL29)/(12*(1-$H29)),IF($D$7=VaxData!$P$1,$E29*$I29*$J29*$K29/$J$7,IF($G29="",$F29,$G29)*$I29*$J29*$K29/$J$7)*(BK29+BL29)/(12*(1-$H29))))</f>
        <v>0</v>
      </c>
      <c r="BN29" s="202"/>
      <c r="BO29" s="181" t="str">
        <f aca="false">IF($D29="","",IF(BN29="",$D29,BN29))</f>
        <v>2-8°C</v>
      </c>
      <c r="BP29" s="182"/>
      <c r="BQ29" s="197"/>
      <c r="BR29" s="183" t="n">
        <f aca="false">IF($A29="","",IF($H$7="General populations",IF($G29="",$F29,$G29)*$I29*$J29*$K29*(BP29+BQ29)/(12*(1-$H29)),IF($D$7=VaxData!$P$1,$E29*$I29*$J29*$K29/$J$7,IF($G29="",$F29,$G29)*$I29*$J29*$K29/$J$7)*(BP29+BQ29)/(12*(1-$H29))))</f>
        <v>0</v>
      </c>
      <c r="BS29" s="201"/>
      <c r="BT29" s="181" t="str">
        <f aca="false">IF($D29="","",IF(BS29="",$D29,BS29))</f>
        <v>2-8°C</v>
      </c>
      <c r="BU29" s="182"/>
      <c r="BV29" s="182"/>
      <c r="BW29" s="183" t="n">
        <f aca="false">IF($A29="","",IF($H$7="General populations",IF($G29="",$F29,$G29)*$I29*$J29*$K29*(BU29+BV29)/(12*(1-$H29)),IF($D$7=VaxData!$P$1,$E29*$I29*$J29*$K29/$J$7,IF($G29="",$F29,$G29)*$I29*$J29*$K29/$J$7)*(BU29+BV29)/(12*(1-$H29))))</f>
        <v>0</v>
      </c>
      <c r="BX29" s="184"/>
      <c r="BY29" s="181" t="str">
        <f aca="false">IF($D29="","",IF(BX29="",$D29,BX29))</f>
        <v>2-8°C</v>
      </c>
      <c r="BZ29" s="182"/>
      <c r="CA29" s="182"/>
      <c r="CB29" s="183" t="n">
        <f aca="false">IF($A29="","",IF($H$7="General populations",IF($G29="",$F29,$G29)*$I29*$J29*$K29*(BZ29+CA29)/(12*(1-$H29)),IF($D$7=VaxData!$P$1,$E29*$I29*$J29*$K29/$J$7,IF($G29="",$F29,$G29)*$I29*$J29*$K29/$J$7)*(BZ29+CA29)/(12*(1-$H29))))</f>
        <v>0</v>
      </c>
      <c r="CC29" s="205"/>
      <c r="CD29" s="181" t="str">
        <f aca="false">IF($D29="","",IF(CC29="",$D29,CC29))</f>
        <v>2-8°C</v>
      </c>
      <c r="CE29" s="182"/>
      <c r="CF29" s="197"/>
      <c r="CG29" s="183" t="n">
        <f aca="false">IF($A29="","",IF($H$7="General populations",IF($G29="",$F29,$G29)*$I29*$J29*$K29*(CE29+CF29)/(12*(1-$H29)),IF($D$7=VaxData!$P$1,$E29*$I29*$J29*$K29/$J$7,IF($G29="",$F29,$G29)*$I29*$J29*$K29/$J$7)*(CE29+CF29)/(12*(1-$H29))))</f>
        <v>0</v>
      </c>
      <c r="CH29" s="202"/>
      <c r="CI29" s="181" t="str">
        <f aca="false">IF($D29="","",IF(CH29="",$D29,CH29))</f>
        <v>2-8°C</v>
      </c>
      <c r="CJ29" s="182"/>
      <c r="CK29" s="197"/>
      <c r="CL29" s="183" t="n">
        <f aca="false">IF($A29="","",IF($H$7="General populations",IF($G29="",$F29,$G29)*$I29*$J29*$K29*(CJ29+CK29)/(12*(1-$H29)),IF($D$7=VaxData!$P$1,$E29*$I29*$J29*$K29/$J$7,IF($G29="",$F29,$G29)*$I29*$J29*$K29/$J$7)*(CJ29+CK29)/(12*(1-$H29))))</f>
        <v>0</v>
      </c>
      <c r="CM29" s="202"/>
      <c r="CN29" s="181" t="str">
        <f aca="false">IF($D29="","",IF(CM29="",$D29,CM29))</f>
        <v>2-8°C</v>
      </c>
      <c r="CO29" s="182"/>
      <c r="CP29" s="197"/>
      <c r="CQ29" s="183" t="n">
        <f aca="false">IF($A29="","",IF($H$7="General populations",IF($G29="",$F29,$G29)*$I29*$J29*$K29*(CO29+CP29)/(12*(1-$H29)),IF($D$7=VaxData!$P$1,$E29*$I29*$J29*$K29/$J$7,IF($G29="",$F29,$G29)*$I29*$J29*$K29/$J$7)*(CO29+CP29)/(12*(1-$H29))))</f>
        <v>0</v>
      </c>
    </row>
    <row r="30" customFormat="false" ht="15" hidden="false" customHeight="false" outlineLevel="0" collapsed="false">
      <c r="A30" s="166"/>
      <c r="B30" s="190"/>
      <c r="C30" s="173"/>
      <c r="D30" s="169" t="str">
        <f aca="false">IF(A30="","",IF($B30="diluent",$P$7,INDEX(tbl_vac[K],MATCH($A30,tbl_vac[W],0))))</f>
        <v/>
      </c>
      <c r="E30" s="191" t="str">
        <f aca="false">IF(A30="","",IF($C30="diluent",AVERAGEIFS(tbl_vac[S],tbl_vac[W],$A30,tbl_vac[G],$C30),AVERAGEIFS(tbl_vac[P],tbl_vac[W],$A30,tbl_vac[G],$C30)))</f>
        <v/>
      </c>
      <c r="F30" s="191" t="str">
        <f aca="false">IF(A30="","",IF($B30="diluent",AVERAGEIFS(tbl_vac[R],tbl_vac[W],$A30,tbl_vac[G],C30),AVERAGEIFS(tbl_vac[O],tbl_vac[W],$A30,tbl_vac[G],C30)))</f>
        <v/>
      </c>
      <c r="G30" s="171"/>
      <c r="H30" s="172"/>
      <c r="I30" s="173"/>
      <c r="J30" s="174"/>
      <c r="K30" s="192"/>
      <c r="L30" s="193"/>
      <c r="M30" s="194"/>
      <c r="N30" s="178"/>
      <c r="O30" s="195"/>
      <c r="P30" s="198"/>
      <c r="Q30" s="181" t="str">
        <f aca="false">IF($D30="","",IF(P30="",$D30,P30))</f>
        <v/>
      </c>
      <c r="R30" s="182"/>
      <c r="S30" s="182"/>
      <c r="T30" s="183" t="str">
        <f aca="false">IF($A30="","",IF($H$7="General populations",IF(AND(Q30&lt;&gt;$S$7,$D$7=VaxData!$P$1),$E30*$I30*$J30*$K30,IF($G30="",$F30,$G30)*$I30*$J30*$K30)*(R30+S30)/(12*(1-$H30)),IF($D$7=VaxData!$P$1,$E30*$I30*$J30*$K30/$J$7,IF($G30="",$F30,$G30)*$I30*$J30*$K30/$J$7)*(R30+S30)/(12*(1-$H30))))</f>
        <v/>
      </c>
      <c r="U30" s="199"/>
      <c r="V30" s="181" t="str">
        <f aca="false">IF($D30="","",IF(U30="",$D30,U30))</f>
        <v/>
      </c>
      <c r="W30" s="182"/>
      <c r="X30" s="182"/>
      <c r="Y30" s="183" t="str">
        <f aca="false">IF($A30="","",IF($H$7="General populations",IF($G30="",$F30,$G30)*$I30*$J30*$K30*(W30+X30)/(12*(1-$H30)),IF($D$7=VaxData!$P$1,$E30*$I30*$J30*$K30/$J$7,IF($G30="",$F30,$G30)*$I30*$J30*$K30/$J$7)*(W30+X30)/(12*(1-$H30))))</f>
        <v/>
      </c>
      <c r="Z30" s="200"/>
      <c r="AA30" s="181" t="str">
        <f aca="false">IF($D30="","",IF(Z30="",$D30,Z30))</f>
        <v/>
      </c>
      <c r="AB30" s="182"/>
      <c r="AC30" s="197"/>
      <c r="AD30" s="183" t="str">
        <f aca="false">IF($A30="","",IF($H$7="General populations",IF($G30="",$F30,$G30)*$I30*$J30*$K30*(AB30+AC30)/(12*(1-$H30)),IF($D$7=VaxData!$P$1,$E30*$I30*$J30*$K30/$J$7,IF($G30="",$F30,$G30)*$I30*$J30*$K30/$J$7)*(AB30+AC30)/(12*(1-$H30))))</f>
        <v/>
      </c>
      <c r="AE30" s="201"/>
      <c r="AF30" s="181" t="str">
        <f aca="false">IF($D30="","",IF(AE30="",$D30,AE30))</f>
        <v/>
      </c>
      <c r="AG30" s="182"/>
      <c r="AH30" s="182"/>
      <c r="AI30" s="183" t="str">
        <f aca="false">IF($A30="","",IF($H$7="General populations",IF($G30="",$F30,$G30)*$I30*$J30*$K30*(AG30+AH30)/(12*(1-$H30)),IF($D$7=VaxData!$P$1,$E30*$I30*$J30*$K30/$J$7,IF($G30="",$F30,$G30)*$I30*$J30*$K30/$J$7)*(AG30+AH30)/(12*(1-$H30))))</f>
        <v/>
      </c>
      <c r="AJ30" s="184"/>
      <c r="AK30" s="181" t="str">
        <f aca="false">IF($D30="","",IF(AJ30="",$D30,AJ30))</f>
        <v/>
      </c>
      <c r="AL30" s="182"/>
      <c r="AM30" s="182"/>
      <c r="AN30" s="183" t="str">
        <f aca="false">IF($A30="","",IF($H$7="General populations",IF($G30="",$F30,$G30)*$I30*$J30*$K30*(AL30+AM30)/(12*(1-$H30)),IF($D$7=VaxData!$P$1,$E30*$I30*$J30*$K30/$J$7,IF($G30="",$F30,$G30)*$I30*$J30*$K30/$J$7)*(AL30+AM30)/(12*(1-$H30))))</f>
        <v/>
      </c>
      <c r="AO30" s="202"/>
      <c r="AP30" s="181" t="str">
        <f aca="false">IF($D30="","",IF(AO30="",$D30,AO30))</f>
        <v/>
      </c>
      <c r="AQ30" s="182"/>
      <c r="AR30" s="197"/>
      <c r="AS30" s="183" t="str">
        <f aca="false">IF($A30="","",IF($H$7="General populations",IF($G30="",$F30,$G30)*$I30*$J30*$K30*(AQ30+AR30)/(12*(1-$H30)),IF($D$7=VaxData!$P$1,$E30*$I30*$J30*$K30/$J$7,IF($G30="",$F30,$G30)*$I30*$J30*$K30/$J$7)*(AQ30+AR30)/(12*(1-$H30))))</f>
        <v/>
      </c>
      <c r="AT30" s="204"/>
      <c r="AU30" s="181" t="str">
        <f aca="false">IF($D30="","",IF(AT30="",$D30,AT30))</f>
        <v/>
      </c>
      <c r="AV30" s="182"/>
      <c r="AW30" s="197"/>
      <c r="AX30" s="183" t="str">
        <f aca="false">IF($A30="","",IF($H$7="General populations",IF($G30="",$F30,$G30)*$I30*$J30*$K30*(AV30+AW30)/(12*(1-$H30)),IF($D$7=VaxData!$P$1,$E30*$I30*$J30*$K30/$J$7,IF($G30="",$F30,$G30)*$I30*$J30*$K30/$J$7)*(AV30+AW30)/(12*(1-$H30))))</f>
        <v/>
      </c>
      <c r="AY30" s="188"/>
      <c r="AZ30" s="181" t="str">
        <f aca="false">IF($D30="","",IF(AY30="",$D30,AY30))</f>
        <v/>
      </c>
      <c r="BA30" s="189"/>
      <c r="BB30" s="189"/>
      <c r="BC30" s="183" t="str">
        <f aca="false">IF($A30="","",IF($H$7="General populations",IF($G30="",$F30,$G30)*$I30*$J30*$K30*(BA30+BB30)/(12*(1-$H30)),IF($D$7=VaxData!$P$1,$E30*$I30*$J30*$K30/$J$7,IF($G30="",$F30,$G30)*$I30*$J30*$K30/$J$7)*(BA30+BB30)/(12*(1-$H30))))</f>
        <v/>
      </c>
      <c r="BD30" s="198"/>
      <c r="BE30" s="181" t="str">
        <f aca="false">IF($D30="","",IF(BD30="",$D30,BD30))</f>
        <v/>
      </c>
      <c r="BF30" s="182"/>
      <c r="BG30" s="182"/>
      <c r="BH30" s="183" t="str">
        <f aca="false">IF($A30="","",IF($H$7="General populations",IF($G30="",$F30,$G30)*$I30*$J30*$K30*(BF30+BG30)/(12*(1-$H30)),IF($D$7=VaxData!$P$1,$E30*$I30*$J30*$K30/$J$7,IF($G30="",$F30,$G30)*$I30*$J30*$K30/$J$7)*(BF30+BG30)/(12*(1-$H30))))</f>
        <v/>
      </c>
      <c r="BI30" s="199"/>
      <c r="BJ30" s="181" t="str">
        <f aca="false">IF($D30="","",IF(BI30="",$D30,BI30))</f>
        <v/>
      </c>
      <c r="BK30" s="182"/>
      <c r="BL30" s="182"/>
      <c r="BM30" s="183" t="str">
        <f aca="false">IF($A30="","",IF($H$7="General populations",IF($G30="",$F30,$G30)*$I30*$J30*$K30*(BK30+BL30)/(12*(1-$H30)),IF($D$7=VaxData!$P$1,$E30*$I30*$J30*$K30/$J$7,IF($G30="",$F30,$G30)*$I30*$J30*$K30/$J$7)*(BK30+BL30)/(12*(1-$H30))))</f>
        <v/>
      </c>
      <c r="BN30" s="202"/>
      <c r="BO30" s="181" t="str">
        <f aca="false">IF($D30="","",IF(BN30="",$D30,BN30))</f>
        <v/>
      </c>
      <c r="BP30" s="182"/>
      <c r="BQ30" s="197"/>
      <c r="BR30" s="183" t="str">
        <f aca="false">IF($A30="","",IF($H$7="General populations",IF($G30="",$F30,$G30)*$I30*$J30*$K30*(BP30+BQ30)/(12*(1-$H30)),IF($D$7=VaxData!$P$1,$E30*$I30*$J30*$K30/$J$7,IF($G30="",$F30,$G30)*$I30*$J30*$K30/$J$7)*(BP30+BQ30)/(12*(1-$H30))))</f>
        <v/>
      </c>
      <c r="BS30" s="201"/>
      <c r="BT30" s="181" t="str">
        <f aca="false">IF($D30="","",IF(BS30="",$D30,BS30))</f>
        <v/>
      </c>
      <c r="BU30" s="182"/>
      <c r="BV30" s="182"/>
      <c r="BW30" s="183" t="str">
        <f aca="false">IF($A30="","",IF($H$7="General populations",IF($G30="",$F30,$G30)*$I30*$J30*$K30*(BU30+BV30)/(12*(1-$H30)),IF($D$7=VaxData!$P$1,$E30*$I30*$J30*$K30/$J$7,IF($G30="",$F30,$G30)*$I30*$J30*$K30/$J$7)*(BU30+BV30)/(12*(1-$H30))))</f>
        <v/>
      </c>
      <c r="BX30" s="184"/>
      <c r="BY30" s="181" t="str">
        <f aca="false">IF($D30="","",IF(BX30="",$D30,BX30))</f>
        <v/>
      </c>
      <c r="BZ30" s="182"/>
      <c r="CA30" s="182"/>
      <c r="CB30" s="183" t="str">
        <f aca="false">IF($A30="","",IF($H$7="General populations",IF($G30="",$F30,$G30)*$I30*$J30*$K30*(BZ30+CA30)/(12*(1-$H30)),IF($D$7=VaxData!$P$1,$E30*$I30*$J30*$K30/$J$7,IF($G30="",$F30,$G30)*$I30*$J30*$K30/$J$7)*(BZ30+CA30)/(12*(1-$H30))))</f>
        <v/>
      </c>
      <c r="CC30" s="205"/>
      <c r="CD30" s="181" t="str">
        <f aca="false">IF($D30="","",IF(CC30="",$D30,CC30))</f>
        <v/>
      </c>
      <c r="CE30" s="182"/>
      <c r="CF30" s="197"/>
      <c r="CG30" s="183" t="str">
        <f aca="false">IF($A30="","",IF($H$7="General populations",IF($G30="",$F30,$G30)*$I30*$J30*$K30*(CE30+CF30)/(12*(1-$H30)),IF($D$7=VaxData!$P$1,$E30*$I30*$J30*$K30/$J$7,IF($G30="",$F30,$G30)*$I30*$J30*$K30/$J$7)*(CE30+CF30)/(12*(1-$H30))))</f>
        <v/>
      </c>
      <c r="CH30" s="202"/>
      <c r="CI30" s="181" t="str">
        <f aca="false">IF($D30="","",IF(CH30="",$D30,CH30))</f>
        <v/>
      </c>
      <c r="CJ30" s="182"/>
      <c r="CK30" s="197"/>
      <c r="CL30" s="183" t="str">
        <f aca="false">IF($A30="","",IF($H$7="General populations",IF($G30="",$F30,$G30)*$I30*$J30*$K30*(CJ30+CK30)/(12*(1-$H30)),IF($D$7=VaxData!$P$1,$E30*$I30*$J30*$K30/$J$7,IF($G30="",$F30,$G30)*$I30*$J30*$K30/$J$7)*(CJ30+CK30)/(12*(1-$H30))))</f>
        <v/>
      </c>
      <c r="CM30" s="202"/>
      <c r="CN30" s="181" t="str">
        <f aca="false">IF($D30="","",IF(CM30="",$D30,CM30))</f>
        <v/>
      </c>
      <c r="CO30" s="182"/>
      <c r="CP30" s="197"/>
      <c r="CQ30" s="183" t="str">
        <f aca="false">IF($A30="","",IF($H$7="General populations",IF($G30="",$F30,$G30)*$I30*$J30*$K30*(CO30+CP30)/(12*(1-$H30)),IF($D$7=VaxData!$P$1,$E30*$I30*$J30*$K30/$J$7,IF($G30="",$F30,$G30)*$I30*$J30*$K30/$J$7)*(CO30+CP30)/(12*(1-$H30))))</f>
        <v/>
      </c>
    </row>
    <row r="31" customFormat="false" ht="15" hidden="false" customHeight="false" outlineLevel="0" collapsed="false">
      <c r="A31" s="166"/>
      <c r="B31" s="190"/>
      <c r="C31" s="173"/>
      <c r="D31" s="169" t="str">
        <f aca="false">IF(A31="","",IF($B31="diluent",$P$7,INDEX(tbl_vac[K],MATCH($A31,tbl_vac[W],0))))</f>
        <v/>
      </c>
      <c r="E31" s="191" t="str">
        <f aca="false">IF(A31="","",IF($C31="diluent",AVERAGEIFS(tbl_vac[S],tbl_vac[W],$A31,tbl_vac[G],$C31),AVERAGEIFS(tbl_vac[P],tbl_vac[W],$A31,tbl_vac[G],$C31)))</f>
        <v/>
      </c>
      <c r="F31" s="191" t="str">
        <f aca="false">IF(A31="","",IF($B31="diluent",AVERAGEIFS(tbl_vac[R],tbl_vac[W],$A31,tbl_vac[G],C31),AVERAGEIFS(tbl_vac[O],tbl_vac[W],$A31,tbl_vac[G],C31)))</f>
        <v/>
      </c>
      <c r="G31" s="171"/>
      <c r="H31" s="172"/>
      <c r="I31" s="173"/>
      <c r="J31" s="174"/>
      <c r="K31" s="192"/>
      <c r="L31" s="193"/>
      <c r="M31" s="194"/>
      <c r="N31" s="178"/>
      <c r="O31" s="195"/>
      <c r="P31" s="198"/>
      <c r="Q31" s="181" t="str">
        <f aca="false">IF($D31="","",IF(P31="",$D31,P31))</f>
        <v/>
      </c>
      <c r="R31" s="182"/>
      <c r="S31" s="182"/>
      <c r="T31" s="183" t="str">
        <f aca="false">IF($A31="","",IF($H$7="General populations",IF(AND(Q31&lt;&gt;$S$7,$D$7=VaxData!$P$1),$E31*$I31*$J31*$K31,IF($G31="",$F31,$G31)*$I31*$J31*$K31)*(R31+S31)/(12*(1-$H31)),IF($D$7=VaxData!$P$1,$E31*$I31*$J31*$K31/$J$7,IF($G31="",$F31,$G31)*$I31*$J31*$K31/$J$7)*(R31+S31)/(12*(1-$H31))))</f>
        <v/>
      </c>
      <c r="U31" s="199"/>
      <c r="V31" s="181" t="str">
        <f aca="false">IF($D31="","",IF(U31="",$D31,U31))</f>
        <v/>
      </c>
      <c r="W31" s="182"/>
      <c r="X31" s="182"/>
      <c r="Y31" s="183" t="str">
        <f aca="false">IF($A31="","",IF($H$7="General populations",IF($G31="",$F31,$G31)*$I31*$J31*$K31*(W31+X31)/(12*(1-$H31)),IF($D$7=VaxData!$P$1,$E31*$I31*$J31*$K31/$J$7,IF($G31="",$F31,$G31)*$I31*$J31*$K31/$J$7)*(W31+X31)/(12*(1-$H31))))</f>
        <v/>
      </c>
      <c r="Z31" s="200"/>
      <c r="AA31" s="181" t="str">
        <f aca="false">IF($D31="","",IF(Z31="",$D31,Z31))</f>
        <v/>
      </c>
      <c r="AB31" s="182"/>
      <c r="AC31" s="197"/>
      <c r="AD31" s="183" t="str">
        <f aca="false">IF($A31="","",IF($H$7="General populations",IF($G31="",$F31,$G31)*$I31*$J31*$K31*(AB31+AC31)/(12*(1-$H31)),IF($D$7=VaxData!$P$1,$E31*$I31*$J31*$K31/$J$7,IF($G31="",$F31,$G31)*$I31*$J31*$K31/$J$7)*(AB31+AC31)/(12*(1-$H31))))</f>
        <v/>
      </c>
      <c r="AE31" s="201"/>
      <c r="AF31" s="181" t="str">
        <f aca="false">IF($D31="","",IF(AE31="",$D31,AE31))</f>
        <v/>
      </c>
      <c r="AG31" s="182"/>
      <c r="AH31" s="182"/>
      <c r="AI31" s="183" t="str">
        <f aca="false">IF($A31="","",IF($H$7="General populations",IF($G31="",$F31,$G31)*$I31*$J31*$K31*(AG31+AH31)/(12*(1-$H31)),IF($D$7=VaxData!$P$1,$E31*$I31*$J31*$K31/$J$7,IF($G31="",$F31,$G31)*$I31*$J31*$K31/$J$7)*(AG31+AH31)/(12*(1-$H31))))</f>
        <v/>
      </c>
      <c r="AJ31" s="184"/>
      <c r="AK31" s="181" t="str">
        <f aca="false">IF($D31="","",IF(AJ31="",$D31,AJ31))</f>
        <v/>
      </c>
      <c r="AL31" s="182"/>
      <c r="AM31" s="182"/>
      <c r="AN31" s="183" t="str">
        <f aca="false">IF($A31="","",IF($H$7="General populations",IF($G31="",$F31,$G31)*$I31*$J31*$K31*(AL31+AM31)/(12*(1-$H31)),IF($D$7=VaxData!$P$1,$E31*$I31*$J31*$K31/$J$7,IF($G31="",$F31,$G31)*$I31*$J31*$K31/$J$7)*(AL31+AM31)/(12*(1-$H31))))</f>
        <v/>
      </c>
      <c r="AO31" s="202"/>
      <c r="AP31" s="181" t="str">
        <f aca="false">IF($D31="","",IF(AO31="",$D31,AO31))</f>
        <v/>
      </c>
      <c r="AQ31" s="182"/>
      <c r="AR31" s="197"/>
      <c r="AS31" s="183" t="str">
        <f aca="false">IF($A31="","",IF($H$7="General populations",IF($G31="",$F31,$G31)*$I31*$J31*$K31*(AQ31+AR31)/(12*(1-$H31)),IF($D$7=VaxData!$P$1,$E31*$I31*$J31*$K31/$J$7,IF($G31="",$F31,$G31)*$I31*$J31*$K31/$J$7)*(AQ31+AR31)/(12*(1-$H31))))</f>
        <v/>
      </c>
      <c r="AT31" s="204"/>
      <c r="AU31" s="181" t="str">
        <f aca="false">IF($D31="","",IF(AT31="",$D31,AT31))</f>
        <v/>
      </c>
      <c r="AV31" s="182"/>
      <c r="AW31" s="197"/>
      <c r="AX31" s="183" t="str">
        <f aca="false">IF($A31="","",IF($H$7="General populations",IF($G31="",$F31,$G31)*$I31*$J31*$K31*(AV31+AW31)/(12*(1-$H31)),IF($D$7=VaxData!$P$1,$E31*$I31*$J31*$K31/$J$7,IF($G31="",$F31,$G31)*$I31*$J31*$K31/$J$7)*(AV31+AW31)/(12*(1-$H31))))</f>
        <v/>
      </c>
      <c r="AY31" s="188"/>
      <c r="AZ31" s="181" t="str">
        <f aca="false">IF($D31="","",IF(AY31="",$D31,AY31))</f>
        <v/>
      </c>
      <c r="BA31" s="189"/>
      <c r="BB31" s="189"/>
      <c r="BC31" s="183" t="str">
        <f aca="false">IF($A31="","",IF($H$7="General populations",IF($G31="",$F31,$G31)*$I31*$J31*$K31*(BA31+BB31)/(12*(1-$H31)),IF($D$7=VaxData!$P$1,$E31*$I31*$J31*$K31/$J$7,IF($G31="",$F31,$G31)*$I31*$J31*$K31/$J$7)*(BA31+BB31)/(12*(1-$H31))))</f>
        <v/>
      </c>
      <c r="BD31" s="198"/>
      <c r="BE31" s="181" t="str">
        <f aca="false">IF($D31="","",IF(BD31="",$D31,BD31))</f>
        <v/>
      </c>
      <c r="BF31" s="182"/>
      <c r="BG31" s="182"/>
      <c r="BH31" s="183" t="str">
        <f aca="false">IF($A31="","",IF($H$7="General populations",IF($G31="",$F31,$G31)*$I31*$J31*$K31*(BF31+BG31)/(12*(1-$H31)),IF($D$7=VaxData!$P$1,$E31*$I31*$J31*$K31/$J$7,IF($G31="",$F31,$G31)*$I31*$J31*$K31/$J$7)*(BF31+BG31)/(12*(1-$H31))))</f>
        <v/>
      </c>
      <c r="BI31" s="199"/>
      <c r="BJ31" s="181" t="str">
        <f aca="false">IF($D31="","",IF(BI31="",$D31,BI31))</f>
        <v/>
      </c>
      <c r="BK31" s="182"/>
      <c r="BL31" s="182"/>
      <c r="BM31" s="183" t="str">
        <f aca="false">IF($A31="","",IF($H$7="General populations",IF($G31="",$F31,$G31)*$I31*$J31*$K31*(BK31+BL31)/(12*(1-$H31)),IF($D$7=VaxData!$P$1,$E31*$I31*$J31*$K31/$J$7,IF($G31="",$F31,$G31)*$I31*$J31*$K31/$J$7)*(BK31+BL31)/(12*(1-$H31))))</f>
        <v/>
      </c>
      <c r="BN31" s="202"/>
      <c r="BO31" s="181" t="str">
        <f aca="false">IF($D31="","",IF(BN31="",$D31,BN31))</f>
        <v/>
      </c>
      <c r="BP31" s="182"/>
      <c r="BQ31" s="197"/>
      <c r="BR31" s="183" t="str">
        <f aca="false">IF($A31="","",IF($H$7="General populations",IF($G31="",$F31,$G31)*$I31*$J31*$K31*(BP31+BQ31)/(12*(1-$H31)),IF($D$7=VaxData!$P$1,$E31*$I31*$J31*$K31/$J$7,IF($G31="",$F31,$G31)*$I31*$J31*$K31/$J$7)*(BP31+BQ31)/(12*(1-$H31))))</f>
        <v/>
      </c>
      <c r="BS31" s="201"/>
      <c r="BT31" s="181" t="str">
        <f aca="false">IF($D31="","",IF(BS31="",$D31,BS31))</f>
        <v/>
      </c>
      <c r="BU31" s="182"/>
      <c r="BV31" s="182"/>
      <c r="BW31" s="183" t="str">
        <f aca="false">IF($A31="","",IF($H$7="General populations",IF($G31="",$F31,$G31)*$I31*$J31*$K31*(BU31+BV31)/(12*(1-$H31)),IF($D$7=VaxData!$P$1,$E31*$I31*$J31*$K31/$J$7,IF($G31="",$F31,$G31)*$I31*$J31*$K31/$J$7)*(BU31+BV31)/(12*(1-$H31))))</f>
        <v/>
      </c>
      <c r="BX31" s="184"/>
      <c r="BY31" s="181" t="str">
        <f aca="false">IF($D31="","",IF(BX31="",$D31,BX31))</f>
        <v/>
      </c>
      <c r="BZ31" s="182"/>
      <c r="CA31" s="182"/>
      <c r="CB31" s="183" t="str">
        <f aca="false">IF($A31="","",IF($H$7="General populations",IF($G31="",$F31,$G31)*$I31*$J31*$K31*(BZ31+CA31)/(12*(1-$H31)),IF($D$7=VaxData!$P$1,$E31*$I31*$J31*$K31/$J$7,IF($G31="",$F31,$G31)*$I31*$J31*$K31/$J$7)*(BZ31+CA31)/(12*(1-$H31))))</f>
        <v/>
      </c>
      <c r="CC31" s="205"/>
      <c r="CD31" s="181" t="str">
        <f aca="false">IF($D31="","",IF(CC31="",$D31,CC31))</f>
        <v/>
      </c>
      <c r="CE31" s="182"/>
      <c r="CF31" s="197"/>
      <c r="CG31" s="183" t="str">
        <f aca="false">IF($A31="","",IF($H$7="General populations",IF($G31="",$F31,$G31)*$I31*$J31*$K31*(CE31+CF31)/(12*(1-$H31)),IF($D$7=VaxData!$P$1,$E31*$I31*$J31*$K31/$J$7,IF($G31="",$F31,$G31)*$I31*$J31*$K31/$J$7)*(CE31+CF31)/(12*(1-$H31))))</f>
        <v/>
      </c>
      <c r="CH31" s="202"/>
      <c r="CI31" s="181" t="str">
        <f aca="false">IF($D31="","",IF(CH31="",$D31,CH31))</f>
        <v/>
      </c>
      <c r="CJ31" s="182"/>
      <c r="CK31" s="197"/>
      <c r="CL31" s="183" t="str">
        <f aca="false">IF($A31="","",IF($H$7="General populations",IF($G31="",$F31,$G31)*$I31*$J31*$K31*(CJ31+CK31)/(12*(1-$H31)),IF($D$7=VaxData!$P$1,$E31*$I31*$J31*$K31/$J$7,IF($G31="",$F31,$G31)*$I31*$J31*$K31/$J$7)*(CJ31+CK31)/(12*(1-$H31))))</f>
        <v/>
      </c>
      <c r="CM31" s="202"/>
      <c r="CN31" s="181" t="str">
        <f aca="false">IF($D31="","",IF(CM31="",$D31,CM31))</f>
        <v/>
      </c>
      <c r="CO31" s="182"/>
      <c r="CP31" s="197"/>
      <c r="CQ31" s="183" t="str">
        <f aca="false">IF($A31="","",IF($H$7="General populations",IF($G31="",$F31,$G31)*$I31*$J31*$K31*(CO31+CP31)/(12*(1-$H31)),IF($D$7=VaxData!$P$1,$E31*$I31*$J31*$K31/$J$7,IF($G31="",$F31,$G31)*$I31*$J31*$K31/$J$7)*(CO31+CP31)/(12*(1-$H31))))</f>
        <v/>
      </c>
    </row>
    <row r="32" customFormat="false" ht="15" hidden="false" customHeight="false" outlineLevel="0" collapsed="false">
      <c r="A32" s="166"/>
      <c r="B32" s="190"/>
      <c r="C32" s="173"/>
      <c r="D32" s="169" t="str">
        <f aca="false">IF(A32="","",IF($B32="diluent",$P$7,INDEX(tbl_vac[K],MATCH($A32,tbl_vac[W],0))))</f>
        <v/>
      </c>
      <c r="E32" s="191" t="str">
        <f aca="false">IF(A32="","",IF($C32="diluent",AVERAGEIFS(tbl_vac[S],tbl_vac[W],$A32,tbl_vac[G],$C32),AVERAGEIFS(tbl_vac[P],tbl_vac[W],$A32,tbl_vac[G],$C32)))</f>
        <v/>
      </c>
      <c r="F32" s="191" t="str">
        <f aca="false">IF(A32="","",IF($B32="diluent",AVERAGEIFS(tbl_vac[R],tbl_vac[W],$A32,tbl_vac[G],C32),AVERAGEIFS(tbl_vac[O],tbl_vac[W],$A32,tbl_vac[G],C32)))</f>
        <v/>
      </c>
      <c r="G32" s="171"/>
      <c r="H32" s="172"/>
      <c r="I32" s="173"/>
      <c r="J32" s="174"/>
      <c r="K32" s="192"/>
      <c r="L32" s="193"/>
      <c r="M32" s="194"/>
      <c r="N32" s="178"/>
      <c r="O32" s="195"/>
      <c r="P32" s="198"/>
      <c r="Q32" s="181" t="str">
        <f aca="false">IF($D32="","",IF(P32="",$D32,P32))</f>
        <v/>
      </c>
      <c r="R32" s="182"/>
      <c r="S32" s="182"/>
      <c r="T32" s="183" t="str">
        <f aca="false">IF($A32="","",IF($H$7="General populations",IF(AND(Q32&lt;&gt;$S$7,$D$7=VaxData!$P$1),$E32*$I32*$J32*$K32,IF($G32="",$F32,$G32)*$I32*$J32*$K32)*(R32+S32)/(12*(1-$H32)),IF($D$7=VaxData!$P$1,$E32*$I32*$J32*$K32/$J$7,IF($G32="",$F32,$G32)*$I32*$J32*$K32/$J$7)*(R32+S32)/(12*(1-$H32))))</f>
        <v/>
      </c>
      <c r="U32" s="199"/>
      <c r="V32" s="181" t="str">
        <f aca="false">IF($D32="","",IF(U32="",$D32,U32))</f>
        <v/>
      </c>
      <c r="W32" s="182"/>
      <c r="X32" s="182"/>
      <c r="Y32" s="183" t="str">
        <f aca="false">IF($A32="","",IF($H$7="General populations",IF($G32="",$F32,$G32)*$I32*$J32*$K32*(W32+X32)/(12*(1-$H32)),IF($D$7=VaxData!$P$1,$E32*$I32*$J32*$K32/$J$7,IF($G32="",$F32,$G32)*$I32*$J32*$K32/$J$7)*(W32+X32)/(12*(1-$H32))))</f>
        <v/>
      </c>
      <c r="Z32" s="200"/>
      <c r="AA32" s="181" t="str">
        <f aca="false">IF($D32="","",IF(Z32="",$D32,Z32))</f>
        <v/>
      </c>
      <c r="AB32" s="182"/>
      <c r="AC32" s="197"/>
      <c r="AD32" s="183" t="str">
        <f aca="false">IF($A32="","",IF($H$7="General populations",IF($G32="",$F32,$G32)*$I32*$J32*$K32*(AB32+AC32)/(12*(1-$H32)),IF($D$7=VaxData!$P$1,$E32*$I32*$J32*$K32/$J$7,IF($G32="",$F32,$G32)*$I32*$J32*$K32/$J$7)*(AB32+AC32)/(12*(1-$H32))))</f>
        <v/>
      </c>
      <c r="AE32" s="201"/>
      <c r="AF32" s="181" t="str">
        <f aca="false">IF($D32="","",IF(AE32="",$D32,AE32))</f>
        <v/>
      </c>
      <c r="AG32" s="182"/>
      <c r="AH32" s="182"/>
      <c r="AI32" s="183" t="str">
        <f aca="false">IF($A32="","",IF($H$7="General populations",IF($G32="",$F32,$G32)*$I32*$J32*$K32*(AG32+AH32)/(12*(1-$H32)),IF($D$7=VaxData!$P$1,$E32*$I32*$J32*$K32/$J$7,IF($G32="",$F32,$G32)*$I32*$J32*$K32/$J$7)*(AG32+AH32)/(12*(1-$H32))))</f>
        <v/>
      </c>
      <c r="AJ32" s="184"/>
      <c r="AK32" s="181" t="str">
        <f aca="false">IF($D32="","",IF(AJ32="",$D32,AJ32))</f>
        <v/>
      </c>
      <c r="AL32" s="182"/>
      <c r="AM32" s="182"/>
      <c r="AN32" s="183" t="str">
        <f aca="false">IF($A32="","",IF($H$7="General populations",IF($G32="",$F32,$G32)*$I32*$J32*$K32*(AL32+AM32)/(12*(1-$H32)),IF($D$7=VaxData!$P$1,$E32*$I32*$J32*$K32/$J$7,IF($G32="",$F32,$G32)*$I32*$J32*$K32/$J$7)*(AL32+AM32)/(12*(1-$H32))))</f>
        <v/>
      </c>
      <c r="AO32" s="202"/>
      <c r="AP32" s="181" t="str">
        <f aca="false">IF($D32="","",IF(AO32="",$D32,AO32))</f>
        <v/>
      </c>
      <c r="AQ32" s="182"/>
      <c r="AR32" s="197"/>
      <c r="AS32" s="183" t="str">
        <f aca="false">IF($A32="","",IF($H$7="General populations",IF($G32="",$F32,$G32)*$I32*$J32*$K32*(AQ32+AR32)/(12*(1-$H32)),IF($D$7=VaxData!$P$1,$E32*$I32*$J32*$K32/$J$7,IF($G32="",$F32,$G32)*$I32*$J32*$K32/$J$7)*(AQ32+AR32)/(12*(1-$H32))))</f>
        <v/>
      </c>
      <c r="AT32" s="204"/>
      <c r="AU32" s="181" t="str">
        <f aca="false">IF($D32="","",IF(AT32="",$D32,AT32))</f>
        <v/>
      </c>
      <c r="AV32" s="182"/>
      <c r="AW32" s="197"/>
      <c r="AX32" s="183" t="str">
        <f aca="false">IF($A32="","",IF($H$7="General populations",IF($G32="",$F32,$G32)*$I32*$J32*$K32*(AV32+AW32)/(12*(1-$H32)),IF($D$7=VaxData!$P$1,$E32*$I32*$J32*$K32/$J$7,IF($G32="",$F32,$G32)*$I32*$J32*$K32/$J$7)*(AV32+AW32)/(12*(1-$H32))))</f>
        <v/>
      </c>
      <c r="AY32" s="188"/>
      <c r="AZ32" s="181" t="str">
        <f aca="false">IF($D32="","",IF(AY32="",$D32,AY32))</f>
        <v/>
      </c>
      <c r="BA32" s="189"/>
      <c r="BB32" s="189"/>
      <c r="BC32" s="183" t="str">
        <f aca="false">IF($A32="","",IF($H$7="General populations",IF($G32="",$F32,$G32)*$I32*$J32*$K32*(BA32+BB32)/(12*(1-$H32)),IF($D$7=VaxData!$P$1,$E32*$I32*$J32*$K32/$J$7,IF($G32="",$F32,$G32)*$I32*$J32*$K32/$J$7)*(BA32+BB32)/(12*(1-$H32))))</f>
        <v/>
      </c>
      <c r="BD32" s="198"/>
      <c r="BE32" s="181" t="str">
        <f aca="false">IF($D32="","",IF(BD32="",$D32,BD32))</f>
        <v/>
      </c>
      <c r="BF32" s="182"/>
      <c r="BG32" s="182"/>
      <c r="BH32" s="183" t="str">
        <f aca="false">IF($A32="","",IF($H$7="General populations",IF($G32="",$F32,$G32)*$I32*$J32*$K32*(BF32+BG32)/(12*(1-$H32)),IF($D$7=VaxData!$P$1,$E32*$I32*$J32*$K32/$J$7,IF($G32="",$F32,$G32)*$I32*$J32*$K32/$J$7)*(BF32+BG32)/(12*(1-$H32))))</f>
        <v/>
      </c>
      <c r="BI32" s="199"/>
      <c r="BJ32" s="181" t="str">
        <f aca="false">IF($D32="","",IF(BI32="",$D32,BI32))</f>
        <v/>
      </c>
      <c r="BK32" s="182"/>
      <c r="BL32" s="182"/>
      <c r="BM32" s="183" t="str">
        <f aca="false">IF($A32="","",IF($H$7="General populations",IF($G32="",$F32,$G32)*$I32*$J32*$K32*(BK32+BL32)/(12*(1-$H32)),IF($D$7=VaxData!$P$1,$E32*$I32*$J32*$K32/$J$7,IF($G32="",$F32,$G32)*$I32*$J32*$K32/$J$7)*(BK32+BL32)/(12*(1-$H32))))</f>
        <v/>
      </c>
      <c r="BN32" s="202"/>
      <c r="BO32" s="181" t="str">
        <f aca="false">IF($D32="","",IF(BN32="",$D32,BN32))</f>
        <v/>
      </c>
      <c r="BP32" s="182"/>
      <c r="BQ32" s="197"/>
      <c r="BR32" s="183" t="str">
        <f aca="false">IF($A32="","",IF($H$7="General populations",IF($G32="",$F32,$G32)*$I32*$J32*$K32*(BP32+BQ32)/(12*(1-$H32)),IF($D$7=VaxData!$P$1,$E32*$I32*$J32*$K32/$J$7,IF($G32="",$F32,$G32)*$I32*$J32*$K32/$J$7)*(BP32+BQ32)/(12*(1-$H32))))</f>
        <v/>
      </c>
      <c r="BS32" s="201"/>
      <c r="BT32" s="181" t="str">
        <f aca="false">IF($D32="","",IF(BS32="",$D32,BS32))</f>
        <v/>
      </c>
      <c r="BU32" s="182"/>
      <c r="BV32" s="182"/>
      <c r="BW32" s="183" t="str">
        <f aca="false">IF($A32="","",IF($H$7="General populations",IF($G32="",$F32,$G32)*$I32*$J32*$K32*(BU32+BV32)/(12*(1-$H32)),IF($D$7=VaxData!$P$1,$E32*$I32*$J32*$K32/$J$7,IF($G32="",$F32,$G32)*$I32*$J32*$K32/$J$7)*(BU32+BV32)/(12*(1-$H32))))</f>
        <v/>
      </c>
      <c r="BX32" s="184"/>
      <c r="BY32" s="181" t="str">
        <f aca="false">IF($D32="","",IF(BX32="",$D32,BX32))</f>
        <v/>
      </c>
      <c r="BZ32" s="182"/>
      <c r="CA32" s="182"/>
      <c r="CB32" s="183" t="str">
        <f aca="false">IF($A32="","",IF($H$7="General populations",IF($G32="",$F32,$G32)*$I32*$J32*$K32*(BZ32+CA32)/(12*(1-$H32)),IF($D$7=VaxData!$P$1,$E32*$I32*$J32*$K32/$J$7,IF($G32="",$F32,$G32)*$I32*$J32*$K32/$J$7)*(BZ32+CA32)/(12*(1-$H32))))</f>
        <v/>
      </c>
      <c r="CC32" s="205"/>
      <c r="CD32" s="181" t="str">
        <f aca="false">IF($D32="","",IF(CC32="",$D32,CC32))</f>
        <v/>
      </c>
      <c r="CE32" s="182"/>
      <c r="CF32" s="197"/>
      <c r="CG32" s="183" t="str">
        <f aca="false">IF($A32="","",IF($H$7="General populations",IF($G32="",$F32,$G32)*$I32*$J32*$K32*(CE32+CF32)/(12*(1-$H32)),IF($D$7=VaxData!$P$1,$E32*$I32*$J32*$K32/$J$7,IF($G32="",$F32,$G32)*$I32*$J32*$K32/$J$7)*(CE32+CF32)/(12*(1-$H32))))</f>
        <v/>
      </c>
      <c r="CH32" s="202"/>
      <c r="CI32" s="181" t="str">
        <f aca="false">IF($D32="","",IF(CH32="",$D32,CH32))</f>
        <v/>
      </c>
      <c r="CJ32" s="182"/>
      <c r="CK32" s="197"/>
      <c r="CL32" s="183" t="str">
        <f aca="false">IF($A32="","",IF($H$7="General populations",IF($G32="",$F32,$G32)*$I32*$J32*$K32*(CJ32+CK32)/(12*(1-$H32)),IF($D$7=VaxData!$P$1,$E32*$I32*$J32*$K32/$J$7,IF($G32="",$F32,$G32)*$I32*$J32*$K32/$J$7)*(CJ32+CK32)/(12*(1-$H32))))</f>
        <v/>
      </c>
      <c r="CM32" s="202"/>
      <c r="CN32" s="181" t="str">
        <f aca="false">IF($D32="","",IF(CM32="",$D32,CM32))</f>
        <v/>
      </c>
      <c r="CO32" s="182"/>
      <c r="CP32" s="197"/>
      <c r="CQ32" s="183" t="str">
        <f aca="false">IF($A32="","",IF($H$7="General populations",IF($G32="",$F32,$G32)*$I32*$J32*$K32*(CO32+CP32)/(12*(1-$H32)),IF($D$7=VaxData!$P$1,$E32*$I32*$J32*$K32/$J$7,IF($G32="",$F32,$G32)*$I32*$J32*$K32/$J$7)*(CO32+CP32)/(12*(1-$H32))))</f>
        <v/>
      </c>
    </row>
    <row r="33" customFormat="false" ht="15" hidden="false" customHeight="false" outlineLevel="0" collapsed="false">
      <c r="A33" s="166"/>
      <c r="B33" s="190"/>
      <c r="C33" s="173"/>
      <c r="D33" s="169" t="str">
        <f aca="false">IF(A33="","",IF($B33="diluent",$P$7,INDEX(tbl_vac[K],MATCH($A33,tbl_vac[W],0))))</f>
        <v/>
      </c>
      <c r="E33" s="191" t="str">
        <f aca="false">IF(A33="","",IF($C33="diluent",AVERAGEIFS(tbl_vac[S],tbl_vac[W],$A33,tbl_vac[G],$C33),AVERAGEIFS(tbl_vac[P],tbl_vac[W],$A33,tbl_vac[G],$C33)))</f>
        <v/>
      </c>
      <c r="F33" s="191" t="str">
        <f aca="false">IF(A33="","",IF($B33="diluent",AVERAGEIFS(tbl_vac[R],tbl_vac[W],$A33,tbl_vac[G],C33),AVERAGEIFS(tbl_vac[O],tbl_vac[W],$A33,tbl_vac[G],C33)))</f>
        <v/>
      </c>
      <c r="G33" s="171"/>
      <c r="H33" s="172"/>
      <c r="I33" s="173"/>
      <c r="J33" s="174"/>
      <c r="K33" s="192"/>
      <c r="L33" s="193"/>
      <c r="M33" s="194"/>
      <c r="N33" s="178"/>
      <c r="O33" s="195"/>
      <c r="P33" s="198"/>
      <c r="Q33" s="181" t="str">
        <f aca="false">IF($D33="","",IF(P33="",$D33,P33))</f>
        <v/>
      </c>
      <c r="R33" s="182"/>
      <c r="S33" s="182"/>
      <c r="T33" s="183" t="str">
        <f aca="false">IF($A33="","",IF($H$7="General populations",IF(AND(Q33&lt;&gt;$S$7,$D$7=VaxData!$P$1),$E33*$I33*$J33*$K33,IF($G33="",$F33,$G33)*$I33*$J33*$K33)*(R33+S33)/(12*(1-$H33)),IF($D$7=VaxData!$P$1,$E33*$I33*$J33*$K33/$J$7,IF($G33="",$F33,$G33)*$I33*$J33*$K33/$J$7)*(R33+S33)/(12*(1-$H33))))</f>
        <v/>
      </c>
      <c r="U33" s="199"/>
      <c r="V33" s="181" t="str">
        <f aca="false">IF($D33="","",IF(U33="",$D33,U33))</f>
        <v/>
      </c>
      <c r="W33" s="182"/>
      <c r="X33" s="182"/>
      <c r="Y33" s="183" t="str">
        <f aca="false">IF($A33="","",IF($H$7="General populations",IF($G33="",$F33,$G33)*$I33*$J33*$K33*(W33+X33)/(12*(1-$H33)),IF($D$7=VaxData!$P$1,$E33*$I33*$J33*$K33/$J$7,IF($G33="",$F33,$G33)*$I33*$J33*$K33/$J$7)*(W33+X33)/(12*(1-$H33))))</f>
        <v/>
      </c>
      <c r="Z33" s="200"/>
      <c r="AA33" s="181" t="str">
        <f aca="false">IF($D33="","",IF(Z33="",$D33,Z33))</f>
        <v/>
      </c>
      <c r="AB33" s="182"/>
      <c r="AC33" s="197"/>
      <c r="AD33" s="183" t="str">
        <f aca="false">IF($A33="","",IF($H$7="General populations",IF($G33="",$F33,$G33)*$I33*$J33*$K33*(AB33+AC33)/(12*(1-$H33)),IF($D$7=VaxData!$P$1,$E33*$I33*$J33*$K33/$J$7,IF($G33="",$F33,$G33)*$I33*$J33*$K33/$J$7)*(AB33+AC33)/(12*(1-$H33))))</f>
        <v/>
      </c>
      <c r="AE33" s="201"/>
      <c r="AF33" s="181" t="str">
        <f aca="false">IF($D33="","",IF(AE33="",$D33,AE33))</f>
        <v/>
      </c>
      <c r="AG33" s="182"/>
      <c r="AH33" s="182"/>
      <c r="AI33" s="183" t="str">
        <f aca="false">IF($A33="","",IF($H$7="General populations",IF($G33="",$F33,$G33)*$I33*$J33*$K33*(AG33+AH33)/(12*(1-$H33)),IF($D$7=VaxData!$P$1,$E33*$I33*$J33*$K33/$J$7,IF($G33="",$F33,$G33)*$I33*$J33*$K33/$J$7)*(AG33+AH33)/(12*(1-$H33))))</f>
        <v/>
      </c>
      <c r="AJ33" s="184"/>
      <c r="AK33" s="181" t="str">
        <f aca="false">IF($D33="","",IF(AJ33="",$D33,AJ33))</f>
        <v/>
      </c>
      <c r="AL33" s="182"/>
      <c r="AM33" s="182"/>
      <c r="AN33" s="183" t="str">
        <f aca="false">IF($A33="","",IF($H$7="General populations",IF($G33="",$F33,$G33)*$I33*$J33*$K33*(AL33+AM33)/(12*(1-$H33)),IF($D$7=VaxData!$P$1,$E33*$I33*$J33*$K33/$J$7,IF($G33="",$F33,$G33)*$I33*$J33*$K33/$J$7)*(AL33+AM33)/(12*(1-$H33))))</f>
        <v/>
      </c>
      <c r="AO33" s="202"/>
      <c r="AP33" s="181" t="str">
        <f aca="false">IF($D33="","",IF(AO33="",$D33,AO33))</f>
        <v/>
      </c>
      <c r="AQ33" s="182"/>
      <c r="AR33" s="197"/>
      <c r="AS33" s="183" t="str">
        <f aca="false">IF($A33="","",IF($H$7="General populations",IF($G33="",$F33,$G33)*$I33*$J33*$K33*(AQ33+AR33)/(12*(1-$H33)),IF($D$7=VaxData!$P$1,$E33*$I33*$J33*$K33/$J$7,IF($G33="",$F33,$G33)*$I33*$J33*$K33/$J$7)*(AQ33+AR33)/(12*(1-$H33))))</f>
        <v/>
      </c>
      <c r="AT33" s="204"/>
      <c r="AU33" s="181" t="str">
        <f aca="false">IF($D33="","",IF(AT33="",$D33,AT33))</f>
        <v/>
      </c>
      <c r="AV33" s="182"/>
      <c r="AW33" s="197"/>
      <c r="AX33" s="183" t="str">
        <f aca="false">IF($A33="","",IF($H$7="General populations",IF($G33="",$F33,$G33)*$I33*$J33*$K33*(AV33+AW33)/(12*(1-$H33)),IF($D$7=VaxData!$P$1,$E33*$I33*$J33*$K33/$J$7,IF($G33="",$F33,$G33)*$I33*$J33*$K33/$J$7)*(AV33+AW33)/(12*(1-$H33))))</f>
        <v/>
      </c>
      <c r="AY33" s="188"/>
      <c r="AZ33" s="181" t="str">
        <f aca="false">IF($D33="","",IF(AY33="",$D33,AY33))</f>
        <v/>
      </c>
      <c r="BA33" s="189"/>
      <c r="BB33" s="189"/>
      <c r="BC33" s="183" t="str">
        <f aca="false">IF($A33="","",IF($H$7="General populations",IF($G33="",$F33,$G33)*$I33*$J33*$K33*(BA33+BB33)/(12*(1-$H33)),IF($D$7=VaxData!$P$1,$E33*$I33*$J33*$K33/$J$7,IF($G33="",$F33,$G33)*$I33*$J33*$K33/$J$7)*(BA33+BB33)/(12*(1-$H33))))</f>
        <v/>
      </c>
      <c r="BD33" s="198"/>
      <c r="BE33" s="181" t="str">
        <f aca="false">IF($D33="","",IF(BD33="",$D33,BD33))</f>
        <v/>
      </c>
      <c r="BF33" s="182"/>
      <c r="BG33" s="182"/>
      <c r="BH33" s="183" t="str">
        <f aca="false">IF($A33="","",IF($H$7="General populations",IF($G33="",$F33,$G33)*$I33*$J33*$K33*(BF33+BG33)/(12*(1-$H33)),IF($D$7=VaxData!$P$1,$E33*$I33*$J33*$K33/$J$7,IF($G33="",$F33,$G33)*$I33*$J33*$K33/$J$7)*(BF33+BG33)/(12*(1-$H33))))</f>
        <v/>
      </c>
      <c r="BI33" s="199"/>
      <c r="BJ33" s="181" t="str">
        <f aca="false">IF($D33="","",IF(BI33="",$D33,BI33))</f>
        <v/>
      </c>
      <c r="BK33" s="182"/>
      <c r="BL33" s="182"/>
      <c r="BM33" s="183" t="str">
        <f aca="false">IF($A33="","",IF($H$7="General populations",IF($G33="",$F33,$G33)*$I33*$J33*$K33*(BK33+BL33)/(12*(1-$H33)),IF($D$7=VaxData!$P$1,$E33*$I33*$J33*$K33/$J$7,IF($G33="",$F33,$G33)*$I33*$J33*$K33/$J$7)*(BK33+BL33)/(12*(1-$H33))))</f>
        <v/>
      </c>
      <c r="BN33" s="202"/>
      <c r="BO33" s="181" t="str">
        <f aca="false">IF($D33="","",IF(BN33="",$D33,BN33))</f>
        <v/>
      </c>
      <c r="BP33" s="182"/>
      <c r="BQ33" s="197"/>
      <c r="BR33" s="183" t="str">
        <f aca="false">IF($A33="","",IF($H$7="General populations",IF($G33="",$F33,$G33)*$I33*$J33*$K33*(BP33+BQ33)/(12*(1-$H33)),IF($D$7=VaxData!$P$1,$E33*$I33*$J33*$K33/$J$7,IF($G33="",$F33,$G33)*$I33*$J33*$K33/$J$7)*(BP33+BQ33)/(12*(1-$H33))))</f>
        <v/>
      </c>
      <c r="BS33" s="201"/>
      <c r="BT33" s="181" t="str">
        <f aca="false">IF($D33="","",IF(BS33="",$D33,BS33))</f>
        <v/>
      </c>
      <c r="BU33" s="182"/>
      <c r="BV33" s="182"/>
      <c r="BW33" s="183" t="str">
        <f aca="false">IF($A33="","",IF($H$7="General populations",IF($G33="",$F33,$G33)*$I33*$J33*$K33*(BU33+BV33)/(12*(1-$H33)),IF($D$7=VaxData!$P$1,$E33*$I33*$J33*$K33/$J$7,IF($G33="",$F33,$G33)*$I33*$J33*$K33/$J$7)*(BU33+BV33)/(12*(1-$H33))))</f>
        <v/>
      </c>
      <c r="BX33" s="184"/>
      <c r="BY33" s="181" t="str">
        <f aca="false">IF($D33="","",IF(BX33="",$D33,BX33))</f>
        <v/>
      </c>
      <c r="BZ33" s="182"/>
      <c r="CA33" s="182"/>
      <c r="CB33" s="183" t="str">
        <f aca="false">IF($A33="","",IF($H$7="General populations",IF($G33="",$F33,$G33)*$I33*$J33*$K33*(BZ33+CA33)/(12*(1-$H33)),IF($D$7=VaxData!$P$1,$E33*$I33*$J33*$K33/$J$7,IF($G33="",$F33,$G33)*$I33*$J33*$K33/$J$7)*(BZ33+CA33)/(12*(1-$H33))))</f>
        <v/>
      </c>
      <c r="CC33" s="205"/>
      <c r="CD33" s="181" t="str">
        <f aca="false">IF($D33="","",IF(CC33="",$D33,CC33))</f>
        <v/>
      </c>
      <c r="CE33" s="182"/>
      <c r="CF33" s="197"/>
      <c r="CG33" s="183" t="str">
        <f aca="false">IF($A33="","",IF($H$7="General populations",IF($G33="",$F33,$G33)*$I33*$J33*$K33*(CE33+CF33)/(12*(1-$H33)),IF($D$7=VaxData!$P$1,$E33*$I33*$J33*$K33/$J$7,IF($G33="",$F33,$G33)*$I33*$J33*$K33/$J$7)*(CE33+CF33)/(12*(1-$H33))))</f>
        <v/>
      </c>
      <c r="CH33" s="202"/>
      <c r="CI33" s="181" t="str">
        <f aca="false">IF($D33="","",IF(CH33="",$D33,CH33))</f>
        <v/>
      </c>
      <c r="CJ33" s="182"/>
      <c r="CK33" s="197"/>
      <c r="CL33" s="183" t="str">
        <f aca="false">IF($A33="","",IF($H$7="General populations",IF($G33="",$F33,$G33)*$I33*$J33*$K33*(CJ33+CK33)/(12*(1-$H33)),IF($D$7=VaxData!$P$1,$E33*$I33*$J33*$K33/$J$7,IF($G33="",$F33,$G33)*$I33*$J33*$K33/$J$7)*(CJ33+CK33)/(12*(1-$H33))))</f>
        <v/>
      </c>
      <c r="CM33" s="202"/>
      <c r="CN33" s="181" t="str">
        <f aca="false">IF($D33="","",IF(CM33="",$D33,CM33))</f>
        <v/>
      </c>
      <c r="CO33" s="182"/>
      <c r="CP33" s="197"/>
      <c r="CQ33" s="183" t="str">
        <f aca="false">IF($A33="","",IF($H$7="General populations",IF($G33="",$F33,$G33)*$I33*$J33*$K33*(CO33+CP33)/(12*(1-$H33)),IF($D$7=VaxData!$P$1,$E33*$I33*$J33*$K33/$J$7,IF($G33="",$F33,$G33)*$I33*$J33*$K33/$J$7)*(CO33+CP33)/(12*(1-$H33))))</f>
        <v/>
      </c>
    </row>
    <row r="34" customFormat="false" ht="15" hidden="false" customHeight="false" outlineLevel="0" collapsed="false">
      <c r="A34" s="166"/>
      <c r="B34" s="190"/>
      <c r="C34" s="173"/>
      <c r="D34" s="169" t="str">
        <f aca="false">IF(A34="","",IF($B34="diluent",$P$7,INDEX(tbl_vac[K],MATCH($A34,tbl_vac[W],0))))</f>
        <v/>
      </c>
      <c r="E34" s="191" t="str">
        <f aca="false">IF(A34="","",IF($C34="diluent",AVERAGEIFS(tbl_vac[S],tbl_vac[W],$A34,tbl_vac[G],$C34),AVERAGEIFS(tbl_vac[P],tbl_vac[W],$A34,tbl_vac[G],$C34)))</f>
        <v/>
      </c>
      <c r="F34" s="191" t="str">
        <f aca="false">IF(A34="","",IF($B34="diluent",AVERAGEIFS(tbl_vac[R],tbl_vac[W],$A34,tbl_vac[G],C34),AVERAGEIFS(tbl_vac[O],tbl_vac[W],$A34,tbl_vac[G],C34)))</f>
        <v/>
      </c>
      <c r="G34" s="171"/>
      <c r="H34" s="172"/>
      <c r="I34" s="173"/>
      <c r="J34" s="174"/>
      <c r="K34" s="192"/>
      <c r="L34" s="193"/>
      <c r="M34" s="194"/>
      <c r="N34" s="178"/>
      <c r="O34" s="195"/>
      <c r="P34" s="198"/>
      <c r="Q34" s="181" t="str">
        <f aca="false">IF($D34="","",IF(P34="",$D34,P34))</f>
        <v/>
      </c>
      <c r="R34" s="182"/>
      <c r="S34" s="182"/>
      <c r="T34" s="183" t="str">
        <f aca="false">IF($A34="","",IF($H$7="General populations",IF(AND(Q34&lt;&gt;$S$7,$D$7=VaxData!$P$1),$E34*$I34*$J34*$K34,IF($G34="",$F34,$G34)*$I34*$J34*$K34)*(R34+S34)/(12*(1-$H34)),IF($D$7=VaxData!$P$1,$E34*$I34*$J34*$K34/$J$7,IF($G34="",$F34,$G34)*$I34*$J34*$K34/$J$7)*(R34+S34)/(12*(1-$H34))))</f>
        <v/>
      </c>
      <c r="U34" s="199"/>
      <c r="V34" s="181" t="str">
        <f aca="false">IF($D34="","",IF(U34="",$D34,U34))</f>
        <v/>
      </c>
      <c r="W34" s="182"/>
      <c r="X34" s="182"/>
      <c r="Y34" s="183" t="str">
        <f aca="false">IF($A34="","",IF($H$7="General populations",IF($G34="",$F34,$G34)*$I34*$J34*$K34*(W34+X34)/(12*(1-$H34)),IF($D$7=VaxData!$P$1,$E34*$I34*$J34*$K34/$J$7,IF($G34="",$F34,$G34)*$I34*$J34*$K34/$J$7)*(W34+X34)/(12*(1-$H34))))</f>
        <v/>
      </c>
      <c r="Z34" s="200"/>
      <c r="AA34" s="181" t="str">
        <f aca="false">IF($D34="","",IF(Z34="",$D34,Z34))</f>
        <v/>
      </c>
      <c r="AB34" s="182"/>
      <c r="AC34" s="197"/>
      <c r="AD34" s="183" t="str">
        <f aca="false">IF($A34="","",IF($H$7="General populations",IF($G34="",$F34,$G34)*$I34*$J34*$K34*(AB34+AC34)/(12*(1-$H34)),IF($D$7=VaxData!$P$1,$E34*$I34*$J34*$K34/$J$7,IF($G34="",$F34,$G34)*$I34*$J34*$K34/$J$7)*(AB34+AC34)/(12*(1-$H34))))</f>
        <v/>
      </c>
      <c r="AE34" s="201"/>
      <c r="AF34" s="181" t="str">
        <f aca="false">IF($D34="","",IF(AE34="",$D34,AE34))</f>
        <v/>
      </c>
      <c r="AG34" s="182"/>
      <c r="AH34" s="182"/>
      <c r="AI34" s="183" t="str">
        <f aca="false">IF($A34="","",IF($H$7="General populations",IF($G34="",$F34,$G34)*$I34*$J34*$K34*(AG34+AH34)/(12*(1-$H34)),IF($D$7=VaxData!$P$1,$E34*$I34*$J34*$K34/$J$7,IF($G34="",$F34,$G34)*$I34*$J34*$K34/$J$7)*(AG34+AH34)/(12*(1-$H34))))</f>
        <v/>
      </c>
      <c r="AJ34" s="184"/>
      <c r="AK34" s="181" t="str">
        <f aca="false">IF($D34="","",IF(AJ34="",$D34,AJ34))</f>
        <v/>
      </c>
      <c r="AL34" s="182"/>
      <c r="AM34" s="182"/>
      <c r="AN34" s="183" t="str">
        <f aca="false">IF($A34="","",IF($H$7="General populations",IF($G34="",$F34,$G34)*$I34*$J34*$K34*(AL34+AM34)/(12*(1-$H34)),IF($D$7=VaxData!$P$1,$E34*$I34*$J34*$K34/$J$7,IF($G34="",$F34,$G34)*$I34*$J34*$K34/$J$7)*(AL34+AM34)/(12*(1-$H34))))</f>
        <v/>
      </c>
      <c r="AO34" s="202"/>
      <c r="AP34" s="181" t="str">
        <f aca="false">IF($D34="","",IF(AO34="",$D34,AO34))</f>
        <v/>
      </c>
      <c r="AQ34" s="182"/>
      <c r="AR34" s="197"/>
      <c r="AS34" s="183" t="str">
        <f aca="false">IF($A34="","",IF($H$7="General populations",IF($G34="",$F34,$G34)*$I34*$J34*$K34*(AQ34+AR34)/(12*(1-$H34)),IF($D$7=VaxData!$P$1,$E34*$I34*$J34*$K34/$J$7,IF($G34="",$F34,$G34)*$I34*$J34*$K34/$J$7)*(AQ34+AR34)/(12*(1-$H34))))</f>
        <v/>
      </c>
      <c r="AT34" s="204"/>
      <c r="AU34" s="181" t="str">
        <f aca="false">IF($D34="","",IF(AT34="",$D34,AT34))</f>
        <v/>
      </c>
      <c r="AV34" s="182"/>
      <c r="AW34" s="197"/>
      <c r="AX34" s="183" t="str">
        <f aca="false">IF($A34="","",IF($H$7="General populations",IF($G34="",$F34,$G34)*$I34*$J34*$K34*(AV34+AW34)/(12*(1-$H34)),IF($D$7=VaxData!$P$1,$E34*$I34*$J34*$K34/$J$7,IF($G34="",$F34,$G34)*$I34*$J34*$K34/$J$7)*(AV34+AW34)/(12*(1-$H34))))</f>
        <v/>
      </c>
      <c r="AY34" s="188"/>
      <c r="AZ34" s="181" t="str">
        <f aca="false">IF($D34="","",IF(AY34="",$D34,AY34))</f>
        <v/>
      </c>
      <c r="BA34" s="189"/>
      <c r="BB34" s="189"/>
      <c r="BC34" s="183" t="str">
        <f aca="false">IF($A34="","",IF($H$7="General populations",IF($G34="",$F34,$G34)*$I34*$J34*$K34*(BA34+BB34)/(12*(1-$H34)),IF($D$7=VaxData!$P$1,$E34*$I34*$J34*$K34/$J$7,IF($G34="",$F34,$G34)*$I34*$J34*$K34/$J$7)*(BA34+BB34)/(12*(1-$H34))))</f>
        <v/>
      </c>
      <c r="BD34" s="198"/>
      <c r="BE34" s="181" t="str">
        <f aca="false">IF($D34="","",IF(BD34="",$D34,BD34))</f>
        <v/>
      </c>
      <c r="BF34" s="182"/>
      <c r="BG34" s="182"/>
      <c r="BH34" s="183" t="str">
        <f aca="false">IF($A34="","",IF($H$7="General populations",IF($G34="",$F34,$G34)*$I34*$J34*$K34*(BF34+BG34)/(12*(1-$H34)),IF($D$7=VaxData!$P$1,$E34*$I34*$J34*$K34/$J$7,IF($G34="",$F34,$G34)*$I34*$J34*$K34/$J$7)*(BF34+BG34)/(12*(1-$H34))))</f>
        <v/>
      </c>
      <c r="BI34" s="199"/>
      <c r="BJ34" s="181" t="str">
        <f aca="false">IF($D34="","",IF(BI34="",$D34,BI34))</f>
        <v/>
      </c>
      <c r="BK34" s="182"/>
      <c r="BL34" s="182"/>
      <c r="BM34" s="183" t="str">
        <f aca="false">IF($A34="","",IF($H$7="General populations",IF($G34="",$F34,$G34)*$I34*$J34*$K34*(BK34+BL34)/(12*(1-$H34)),IF($D$7=VaxData!$P$1,$E34*$I34*$J34*$K34/$J$7,IF($G34="",$F34,$G34)*$I34*$J34*$K34/$J$7)*(BK34+BL34)/(12*(1-$H34))))</f>
        <v/>
      </c>
      <c r="BN34" s="202"/>
      <c r="BO34" s="181" t="str">
        <f aca="false">IF($D34="","",IF(BN34="",$D34,BN34))</f>
        <v/>
      </c>
      <c r="BP34" s="182"/>
      <c r="BQ34" s="197"/>
      <c r="BR34" s="183" t="str">
        <f aca="false">IF($A34="","",IF($H$7="General populations",IF($G34="",$F34,$G34)*$I34*$J34*$K34*(BP34+BQ34)/(12*(1-$H34)),IF($D$7=VaxData!$P$1,$E34*$I34*$J34*$K34/$J$7,IF($G34="",$F34,$G34)*$I34*$J34*$K34/$J$7)*(BP34+BQ34)/(12*(1-$H34))))</f>
        <v/>
      </c>
      <c r="BS34" s="201"/>
      <c r="BT34" s="181" t="str">
        <f aca="false">IF($D34="","",IF(BS34="",$D34,BS34))</f>
        <v/>
      </c>
      <c r="BU34" s="182"/>
      <c r="BV34" s="182"/>
      <c r="BW34" s="183" t="str">
        <f aca="false">IF($A34="","",IF($H$7="General populations",IF($G34="",$F34,$G34)*$I34*$J34*$K34*(BU34+BV34)/(12*(1-$H34)),IF($D$7=VaxData!$P$1,$E34*$I34*$J34*$K34/$J$7,IF($G34="",$F34,$G34)*$I34*$J34*$K34/$J$7)*(BU34+BV34)/(12*(1-$H34))))</f>
        <v/>
      </c>
      <c r="BX34" s="184"/>
      <c r="BY34" s="181" t="str">
        <f aca="false">IF($D34="","",IF(BX34="",$D34,BX34))</f>
        <v/>
      </c>
      <c r="BZ34" s="182"/>
      <c r="CA34" s="182"/>
      <c r="CB34" s="183" t="str">
        <f aca="false">IF($A34="","",IF($H$7="General populations",IF($G34="",$F34,$G34)*$I34*$J34*$K34*(BZ34+CA34)/(12*(1-$H34)),IF($D$7=VaxData!$P$1,$E34*$I34*$J34*$K34/$J$7,IF($G34="",$F34,$G34)*$I34*$J34*$K34/$J$7)*(BZ34+CA34)/(12*(1-$H34))))</f>
        <v/>
      </c>
      <c r="CC34" s="205"/>
      <c r="CD34" s="181" t="str">
        <f aca="false">IF($D34="","",IF(CC34="",$D34,CC34))</f>
        <v/>
      </c>
      <c r="CE34" s="182"/>
      <c r="CF34" s="197"/>
      <c r="CG34" s="183" t="str">
        <f aca="false">IF($A34="","",IF($H$7="General populations",IF($G34="",$F34,$G34)*$I34*$J34*$K34*(CE34+CF34)/(12*(1-$H34)),IF($D$7=VaxData!$P$1,$E34*$I34*$J34*$K34/$J$7,IF($G34="",$F34,$G34)*$I34*$J34*$K34/$J$7)*(CE34+CF34)/(12*(1-$H34))))</f>
        <v/>
      </c>
      <c r="CH34" s="202"/>
      <c r="CI34" s="181" t="str">
        <f aca="false">IF($D34="","",IF(CH34="",$D34,CH34))</f>
        <v/>
      </c>
      <c r="CJ34" s="182"/>
      <c r="CK34" s="197"/>
      <c r="CL34" s="183" t="str">
        <f aca="false">IF($A34="","",IF($H$7="General populations",IF($G34="",$F34,$G34)*$I34*$J34*$K34*(CJ34+CK34)/(12*(1-$H34)),IF($D$7=VaxData!$P$1,$E34*$I34*$J34*$K34/$J$7,IF($G34="",$F34,$G34)*$I34*$J34*$K34/$J$7)*(CJ34+CK34)/(12*(1-$H34))))</f>
        <v/>
      </c>
      <c r="CM34" s="202"/>
      <c r="CN34" s="181" t="str">
        <f aca="false">IF($D34="","",IF(CM34="",$D34,CM34))</f>
        <v/>
      </c>
      <c r="CO34" s="182"/>
      <c r="CP34" s="197"/>
      <c r="CQ34" s="183" t="str">
        <f aca="false">IF($A34="","",IF($H$7="General populations",IF($G34="",$F34,$G34)*$I34*$J34*$K34*(CO34+CP34)/(12*(1-$H34)),IF($D$7=VaxData!$P$1,$E34*$I34*$J34*$K34/$J$7,IF($G34="",$F34,$G34)*$I34*$J34*$K34/$J$7)*(CO34+CP34)/(12*(1-$H34))))</f>
        <v/>
      </c>
    </row>
    <row r="35" customFormat="false" ht="15" hidden="false" customHeight="false" outlineLevel="0" collapsed="false">
      <c r="A35" s="166"/>
      <c r="B35" s="190"/>
      <c r="C35" s="173"/>
      <c r="D35" s="169" t="str">
        <f aca="false">IF(A35="","",IF($B35="diluent",$P$7,INDEX(tbl_vac[K],MATCH($A35,tbl_vac[W],0))))</f>
        <v/>
      </c>
      <c r="E35" s="191" t="str">
        <f aca="false">IF(A35="","",IF($C35="diluent",AVERAGEIFS(tbl_vac[S],tbl_vac[W],$A35,tbl_vac[G],$C35),AVERAGEIFS(tbl_vac[P],tbl_vac[W],$A35,tbl_vac[G],$C35)))</f>
        <v/>
      </c>
      <c r="F35" s="191" t="str">
        <f aca="false">IF(A35="","",IF($B35="diluent",AVERAGEIFS(tbl_vac[R],tbl_vac[W],$A35,tbl_vac[G],C35),AVERAGEIFS(tbl_vac[O],tbl_vac[W],$A35,tbl_vac[G],C35)))</f>
        <v/>
      </c>
      <c r="G35" s="171"/>
      <c r="H35" s="172"/>
      <c r="I35" s="173"/>
      <c r="J35" s="174"/>
      <c r="K35" s="192"/>
      <c r="L35" s="193"/>
      <c r="M35" s="194"/>
      <c r="N35" s="178"/>
      <c r="O35" s="195"/>
      <c r="P35" s="198"/>
      <c r="Q35" s="181" t="str">
        <f aca="false">IF($D35="","",IF(P35="",$D35,P35))</f>
        <v/>
      </c>
      <c r="R35" s="182"/>
      <c r="S35" s="182"/>
      <c r="T35" s="183" t="str">
        <f aca="false">IF($A35="","",IF($H$7="General populations",IF(AND(Q35&lt;&gt;$S$7,$D$7=VaxData!$P$1),$E35*$I35*$J35*$K35,IF($G35="",$F35,$G35)*$I35*$J35*$K35)*(R35+S35)/(12*(1-$H35)),IF($D$7=VaxData!$P$1,$E35*$I35*$J35*$K35/$J$7,IF($G35="",$F35,$G35)*$I35*$J35*$K35/$J$7)*(R35+S35)/(12*(1-$H35))))</f>
        <v/>
      </c>
      <c r="U35" s="199"/>
      <c r="V35" s="181" t="str">
        <f aca="false">IF($D35="","",IF(U35="",$D35,U35))</f>
        <v/>
      </c>
      <c r="W35" s="182"/>
      <c r="X35" s="182"/>
      <c r="Y35" s="183" t="str">
        <f aca="false">IF($A35="","",IF($H$7="General populations",IF($G35="",$F35,$G35)*$I35*$J35*$K35*(W35+X35)/(12*(1-$H35)),IF($D$7=VaxData!$P$1,$E35*$I35*$J35*$K35/$J$7,IF($G35="",$F35,$G35)*$I35*$J35*$K35/$J$7)*(W35+X35)/(12*(1-$H35))))</f>
        <v/>
      </c>
      <c r="Z35" s="200"/>
      <c r="AA35" s="181" t="str">
        <f aca="false">IF($D35="","",IF(Z35="",$D35,Z35))</f>
        <v/>
      </c>
      <c r="AB35" s="182"/>
      <c r="AC35" s="197"/>
      <c r="AD35" s="183" t="str">
        <f aca="false">IF($A35="","",IF($H$7="General populations",IF($G35="",$F35,$G35)*$I35*$J35*$K35*(AB35+AC35)/(12*(1-$H35)),IF($D$7=VaxData!$P$1,$E35*$I35*$J35*$K35/$J$7,IF($G35="",$F35,$G35)*$I35*$J35*$K35/$J$7)*(AB35+AC35)/(12*(1-$H35))))</f>
        <v/>
      </c>
      <c r="AE35" s="201"/>
      <c r="AF35" s="181" t="str">
        <f aca="false">IF($D35="","",IF(AE35="",$D35,AE35))</f>
        <v/>
      </c>
      <c r="AG35" s="182"/>
      <c r="AH35" s="182"/>
      <c r="AI35" s="183" t="str">
        <f aca="false">IF($A35="","",IF($H$7="General populations",IF($G35="",$F35,$G35)*$I35*$J35*$K35*(AG35+AH35)/(12*(1-$H35)),IF($D$7=VaxData!$P$1,$E35*$I35*$J35*$K35/$J$7,IF($G35="",$F35,$G35)*$I35*$J35*$K35/$J$7)*(AG35+AH35)/(12*(1-$H35))))</f>
        <v/>
      </c>
      <c r="AJ35" s="184"/>
      <c r="AK35" s="181" t="str">
        <f aca="false">IF($D35="","",IF(AJ35="",$D35,AJ35))</f>
        <v/>
      </c>
      <c r="AL35" s="182"/>
      <c r="AM35" s="182"/>
      <c r="AN35" s="183" t="str">
        <f aca="false">IF($A35="","",IF($H$7="General populations",IF($G35="",$F35,$G35)*$I35*$J35*$K35*(AL35+AM35)/(12*(1-$H35)),IF($D$7=VaxData!$P$1,$E35*$I35*$J35*$K35/$J$7,IF($G35="",$F35,$G35)*$I35*$J35*$K35/$J$7)*(AL35+AM35)/(12*(1-$H35))))</f>
        <v/>
      </c>
      <c r="AO35" s="202"/>
      <c r="AP35" s="181" t="str">
        <f aca="false">IF($D35="","",IF(AO35="",$D35,AO35))</f>
        <v/>
      </c>
      <c r="AQ35" s="182"/>
      <c r="AR35" s="197"/>
      <c r="AS35" s="183" t="str">
        <f aca="false">IF($A35="","",IF($H$7="General populations",IF($G35="",$F35,$G35)*$I35*$J35*$K35*(AQ35+AR35)/(12*(1-$H35)),IF($D$7=VaxData!$P$1,$E35*$I35*$J35*$K35/$J$7,IF($G35="",$F35,$G35)*$I35*$J35*$K35/$J$7)*(AQ35+AR35)/(12*(1-$H35))))</f>
        <v/>
      </c>
      <c r="AT35" s="204"/>
      <c r="AU35" s="181" t="str">
        <f aca="false">IF($D35="","",IF(AT35="",$D35,AT35))</f>
        <v/>
      </c>
      <c r="AV35" s="182"/>
      <c r="AW35" s="197"/>
      <c r="AX35" s="183" t="str">
        <f aca="false">IF($A35="","",IF($H$7="General populations",IF($G35="",$F35,$G35)*$I35*$J35*$K35*(AV35+AW35)/(12*(1-$H35)),IF($D$7=VaxData!$P$1,$E35*$I35*$J35*$K35/$J$7,IF($G35="",$F35,$G35)*$I35*$J35*$K35/$J$7)*(AV35+AW35)/(12*(1-$H35))))</f>
        <v/>
      </c>
      <c r="AY35" s="188"/>
      <c r="AZ35" s="181" t="str">
        <f aca="false">IF($D35="","",IF(AY35="",$D35,AY35))</f>
        <v/>
      </c>
      <c r="BA35" s="189"/>
      <c r="BB35" s="189"/>
      <c r="BC35" s="183" t="str">
        <f aca="false">IF($A35="","",IF($H$7="General populations",IF($G35="",$F35,$G35)*$I35*$J35*$K35*(BA35+BB35)/(12*(1-$H35)),IF($D$7=VaxData!$P$1,$E35*$I35*$J35*$K35/$J$7,IF($G35="",$F35,$G35)*$I35*$J35*$K35/$J$7)*(BA35+BB35)/(12*(1-$H35))))</f>
        <v/>
      </c>
      <c r="BD35" s="198"/>
      <c r="BE35" s="181" t="str">
        <f aca="false">IF($D35="","",IF(BD35="",$D35,BD35))</f>
        <v/>
      </c>
      <c r="BF35" s="182"/>
      <c r="BG35" s="182"/>
      <c r="BH35" s="183" t="str">
        <f aca="false">IF($A35="","",IF($H$7="General populations",IF($G35="",$F35,$G35)*$I35*$J35*$K35*(BF35+BG35)/(12*(1-$H35)),IF($D$7=VaxData!$P$1,$E35*$I35*$J35*$K35/$J$7,IF($G35="",$F35,$G35)*$I35*$J35*$K35/$J$7)*(BF35+BG35)/(12*(1-$H35))))</f>
        <v/>
      </c>
      <c r="BI35" s="199"/>
      <c r="BJ35" s="181" t="str">
        <f aca="false">IF($D35="","",IF(BI35="",$D35,BI35))</f>
        <v/>
      </c>
      <c r="BK35" s="182"/>
      <c r="BL35" s="182"/>
      <c r="BM35" s="183" t="str">
        <f aca="false">IF($A35="","",IF($H$7="General populations",IF($G35="",$F35,$G35)*$I35*$J35*$K35*(BK35+BL35)/(12*(1-$H35)),IF($D$7=VaxData!$P$1,$E35*$I35*$J35*$K35/$J$7,IF($G35="",$F35,$G35)*$I35*$J35*$K35/$J$7)*(BK35+BL35)/(12*(1-$H35))))</f>
        <v/>
      </c>
      <c r="BN35" s="202"/>
      <c r="BO35" s="181" t="str">
        <f aca="false">IF($D35="","",IF(BN35="",$D35,BN35))</f>
        <v/>
      </c>
      <c r="BP35" s="182"/>
      <c r="BQ35" s="197"/>
      <c r="BR35" s="183" t="str">
        <f aca="false">IF($A35="","",IF($H$7="General populations",IF($G35="",$F35,$G35)*$I35*$J35*$K35*(BP35+BQ35)/(12*(1-$H35)),IF($D$7=VaxData!$P$1,$E35*$I35*$J35*$K35/$J$7,IF($G35="",$F35,$G35)*$I35*$J35*$K35/$J$7)*(BP35+BQ35)/(12*(1-$H35))))</f>
        <v/>
      </c>
      <c r="BS35" s="201"/>
      <c r="BT35" s="181" t="str">
        <f aca="false">IF($D35="","",IF(BS35="",$D35,BS35))</f>
        <v/>
      </c>
      <c r="BU35" s="182"/>
      <c r="BV35" s="182"/>
      <c r="BW35" s="183" t="str">
        <f aca="false">IF($A35="","",IF($H$7="General populations",IF($G35="",$F35,$G35)*$I35*$J35*$K35*(BU35+BV35)/(12*(1-$H35)),IF($D$7=VaxData!$P$1,$E35*$I35*$J35*$K35/$J$7,IF($G35="",$F35,$G35)*$I35*$J35*$K35/$J$7)*(BU35+BV35)/(12*(1-$H35))))</f>
        <v/>
      </c>
      <c r="BX35" s="184"/>
      <c r="BY35" s="181" t="str">
        <f aca="false">IF($D35="","",IF(BX35="",$D35,BX35))</f>
        <v/>
      </c>
      <c r="BZ35" s="182"/>
      <c r="CA35" s="182"/>
      <c r="CB35" s="183" t="str">
        <f aca="false">IF($A35="","",IF($H$7="General populations",IF($G35="",$F35,$G35)*$I35*$J35*$K35*(BZ35+CA35)/(12*(1-$H35)),IF($D$7=VaxData!$P$1,$E35*$I35*$J35*$K35/$J$7,IF($G35="",$F35,$G35)*$I35*$J35*$K35/$J$7)*(BZ35+CA35)/(12*(1-$H35))))</f>
        <v/>
      </c>
      <c r="CC35" s="205"/>
      <c r="CD35" s="181" t="str">
        <f aca="false">IF($D35="","",IF(CC35="",$D35,CC35))</f>
        <v/>
      </c>
      <c r="CE35" s="182"/>
      <c r="CF35" s="197"/>
      <c r="CG35" s="183" t="str">
        <f aca="false">IF($A35="","",IF($H$7="General populations",IF($G35="",$F35,$G35)*$I35*$J35*$K35*(CE35+CF35)/(12*(1-$H35)),IF($D$7=VaxData!$P$1,$E35*$I35*$J35*$K35/$J$7,IF($G35="",$F35,$G35)*$I35*$J35*$K35/$J$7)*(CE35+CF35)/(12*(1-$H35))))</f>
        <v/>
      </c>
      <c r="CH35" s="202"/>
      <c r="CI35" s="181" t="str">
        <f aca="false">IF($D35="","",IF(CH35="",$D35,CH35))</f>
        <v/>
      </c>
      <c r="CJ35" s="182"/>
      <c r="CK35" s="197"/>
      <c r="CL35" s="183" t="str">
        <f aca="false">IF($A35="","",IF($H$7="General populations",IF($G35="",$F35,$G35)*$I35*$J35*$K35*(CJ35+CK35)/(12*(1-$H35)),IF($D$7=VaxData!$P$1,$E35*$I35*$J35*$K35/$J$7,IF($G35="",$F35,$G35)*$I35*$J35*$K35/$J$7)*(CJ35+CK35)/(12*(1-$H35))))</f>
        <v/>
      </c>
      <c r="CM35" s="202"/>
      <c r="CN35" s="181" t="str">
        <f aca="false">IF($D35="","",IF(CM35="",$D35,CM35))</f>
        <v/>
      </c>
      <c r="CO35" s="182"/>
      <c r="CP35" s="197"/>
      <c r="CQ35" s="183" t="str">
        <f aca="false">IF($A35="","",IF($H$7="General populations",IF($G35="",$F35,$G35)*$I35*$J35*$K35*(CO35+CP35)/(12*(1-$H35)),IF($D$7=VaxData!$P$1,$E35*$I35*$J35*$K35/$J$7,IF($G35="",$F35,$G35)*$I35*$J35*$K35/$J$7)*(CO35+CP35)/(12*(1-$H35))))</f>
        <v/>
      </c>
    </row>
    <row r="36" customFormat="false" ht="15" hidden="false" customHeight="false" outlineLevel="0" collapsed="false">
      <c r="A36" s="166"/>
      <c r="B36" s="190"/>
      <c r="C36" s="173"/>
      <c r="D36" s="169" t="str">
        <f aca="false">IF(A36="","",IF($B36="diluent",$P$7,INDEX(tbl_vac[K],MATCH($A36,tbl_vac[W],0))))</f>
        <v/>
      </c>
      <c r="E36" s="191" t="str">
        <f aca="false">IF(A36="","",IF($C36="diluent",AVERAGEIFS(tbl_vac[S],tbl_vac[W],$A36,tbl_vac[G],$C36),AVERAGEIFS(tbl_vac[P],tbl_vac[W],$A36,tbl_vac[G],$C36)))</f>
        <v/>
      </c>
      <c r="F36" s="191" t="str">
        <f aca="false">IF(A36="","",IF($B36="diluent",AVERAGEIFS(tbl_vac[R],tbl_vac[W],$A36,tbl_vac[G],C36),AVERAGEIFS(tbl_vac[O],tbl_vac[W],$A36,tbl_vac[G],C36)))</f>
        <v/>
      </c>
      <c r="G36" s="171"/>
      <c r="H36" s="172"/>
      <c r="I36" s="173"/>
      <c r="J36" s="174"/>
      <c r="K36" s="192"/>
      <c r="L36" s="193"/>
      <c r="M36" s="194"/>
      <c r="N36" s="178"/>
      <c r="O36" s="195"/>
      <c r="P36" s="198"/>
      <c r="Q36" s="181" t="str">
        <f aca="false">IF($D36="","",IF(P36="",$D36,P36))</f>
        <v/>
      </c>
      <c r="R36" s="182"/>
      <c r="S36" s="182"/>
      <c r="T36" s="183" t="str">
        <f aca="false">IF($A36="","",IF($H$7="General populations",IF(AND(Q36&lt;&gt;$S$7,$D$7=VaxData!$P$1),$E36*$I36*$J36*$K36,IF($G36="",$F36,$G36)*$I36*$J36*$K36)*(R36+S36)/(12*(1-$H36)),IF($D$7=VaxData!$P$1,$E36*$I36*$J36*$K36/$J$7,IF($G36="",$F36,$G36)*$I36*$J36*$K36/$J$7)*(R36+S36)/(12*(1-$H36))))</f>
        <v/>
      </c>
      <c r="U36" s="199"/>
      <c r="V36" s="181" t="str">
        <f aca="false">IF($D36="","",IF(U36="",$D36,U36))</f>
        <v/>
      </c>
      <c r="W36" s="182"/>
      <c r="X36" s="182"/>
      <c r="Y36" s="183" t="str">
        <f aca="false">IF($A36="","",IF($H$7="General populations",IF($G36="",$F36,$G36)*$I36*$J36*$K36*(W36+X36)/(12*(1-$H36)),IF($D$7=VaxData!$P$1,$E36*$I36*$J36*$K36/$J$7,IF($G36="",$F36,$G36)*$I36*$J36*$K36/$J$7)*(W36+X36)/(12*(1-$H36))))</f>
        <v/>
      </c>
      <c r="Z36" s="200"/>
      <c r="AA36" s="181" t="str">
        <f aca="false">IF($D36="","",IF(Z36="",$D36,Z36))</f>
        <v/>
      </c>
      <c r="AB36" s="182"/>
      <c r="AC36" s="197"/>
      <c r="AD36" s="183" t="str">
        <f aca="false">IF($A36="","",IF($H$7="General populations",IF($G36="",$F36,$G36)*$I36*$J36*$K36*(AB36+AC36)/(12*(1-$H36)),IF($D$7=VaxData!$P$1,$E36*$I36*$J36*$K36/$J$7,IF($G36="",$F36,$G36)*$I36*$J36*$K36/$J$7)*(AB36+AC36)/(12*(1-$H36))))</f>
        <v/>
      </c>
      <c r="AE36" s="201"/>
      <c r="AF36" s="181" t="str">
        <f aca="false">IF($D36="","",IF(AE36="",$D36,AE36))</f>
        <v/>
      </c>
      <c r="AG36" s="182"/>
      <c r="AH36" s="182"/>
      <c r="AI36" s="183" t="str">
        <f aca="false">IF($A36="","",IF($H$7="General populations",IF($G36="",$F36,$G36)*$I36*$J36*$K36*(AG36+AH36)/(12*(1-$H36)),IF($D$7=VaxData!$P$1,$E36*$I36*$J36*$K36/$J$7,IF($G36="",$F36,$G36)*$I36*$J36*$K36/$J$7)*(AG36+AH36)/(12*(1-$H36))))</f>
        <v/>
      </c>
      <c r="AJ36" s="184"/>
      <c r="AK36" s="181" t="str">
        <f aca="false">IF($D36="","",IF(AJ36="",$D36,AJ36))</f>
        <v/>
      </c>
      <c r="AL36" s="182"/>
      <c r="AM36" s="182"/>
      <c r="AN36" s="183" t="str">
        <f aca="false">IF($A36="","",IF($H$7="General populations",IF($G36="",$F36,$G36)*$I36*$J36*$K36*(AL36+AM36)/(12*(1-$H36)),IF($D$7=VaxData!$P$1,$E36*$I36*$J36*$K36/$J$7,IF($G36="",$F36,$G36)*$I36*$J36*$K36/$J$7)*(AL36+AM36)/(12*(1-$H36))))</f>
        <v/>
      </c>
      <c r="AO36" s="202"/>
      <c r="AP36" s="181" t="str">
        <f aca="false">IF($D36="","",IF(AO36="",$D36,AO36))</f>
        <v/>
      </c>
      <c r="AQ36" s="182"/>
      <c r="AR36" s="197"/>
      <c r="AS36" s="183" t="str">
        <f aca="false">IF($A36="","",IF($H$7="General populations",IF($G36="",$F36,$G36)*$I36*$J36*$K36*(AQ36+AR36)/(12*(1-$H36)),IF($D$7=VaxData!$P$1,$E36*$I36*$J36*$K36/$J$7,IF($G36="",$F36,$G36)*$I36*$J36*$K36/$J$7)*(AQ36+AR36)/(12*(1-$H36))))</f>
        <v/>
      </c>
      <c r="AT36" s="204"/>
      <c r="AU36" s="181" t="str">
        <f aca="false">IF($D36="","",IF(AT36="",$D36,AT36))</f>
        <v/>
      </c>
      <c r="AV36" s="182"/>
      <c r="AW36" s="197"/>
      <c r="AX36" s="183" t="str">
        <f aca="false">IF($A36="","",IF($H$7="General populations",IF($G36="",$F36,$G36)*$I36*$J36*$K36*(AV36+AW36)/(12*(1-$H36)),IF($D$7=VaxData!$P$1,$E36*$I36*$J36*$K36/$J$7,IF($G36="",$F36,$G36)*$I36*$J36*$K36/$J$7)*(AV36+AW36)/(12*(1-$H36))))</f>
        <v/>
      </c>
      <c r="AY36" s="188"/>
      <c r="AZ36" s="181" t="str">
        <f aca="false">IF($D36="","",IF(AY36="",$D36,AY36))</f>
        <v/>
      </c>
      <c r="BA36" s="189"/>
      <c r="BB36" s="189"/>
      <c r="BC36" s="183" t="str">
        <f aca="false">IF($A36="","",IF($H$7="General populations",IF($G36="",$F36,$G36)*$I36*$J36*$K36*(BA36+BB36)/(12*(1-$H36)),IF($D$7=VaxData!$P$1,$E36*$I36*$J36*$K36/$J$7,IF($G36="",$F36,$G36)*$I36*$J36*$K36/$J$7)*(BA36+BB36)/(12*(1-$H36))))</f>
        <v/>
      </c>
      <c r="BD36" s="198"/>
      <c r="BE36" s="181" t="str">
        <f aca="false">IF($D36="","",IF(BD36="",$D36,BD36))</f>
        <v/>
      </c>
      <c r="BF36" s="182"/>
      <c r="BG36" s="182"/>
      <c r="BH36" s="183" t="str">
        <f aca="false">IF($A36="","",IF($H$7="General populations",IF($G36="",$F36,$G36)*$I36*$J36*$K36*(BF36+BG36)/(12*(1-$H36)),IF($D$7=VaxData!$P$1,$E36*$I36*$J36*$K36/$J$7,IF($G36="",$F36,$G36)*$I36*$J36*$K36/$J$7)*(BF36+BG36)/(12*(1-$H36))))</f>
        <v/>
      </c>
      <c r="BI36" s="199"/>
      <c r="BJ36" s="181" t="str">
        <f aca="false">IF($D36="","",IF(BI36="",$D36,BI36))</f>
        <v/>
      </c>
      <c r="BK36" s="182"/>
      <c r="BL36" s="182"/>
      <c r="BM36" s="183" t="str">
        <f aca="false">IF($A36="","",IF($H$7="General populations",IF($G36="",$F36,$G36)*$I36*$J36*$K36*(BK36+BL36)/(12*(1-$H36)),IF($D$7=VaxData!$P$1,$E36*$I36*$J36*$K36/$J$7,IF($G36="",$F36,$G36)*$I36*$J36*$K36/$J$7)*(BK36+BL36)/(12*(1-$H36))))</f>
        <v/>
      </c>
      <c r="BN36" s="202"/>
      <c r="BO36" s="181" t="str">
        <f aca="false">IF($D36="","",IF(BN36="",$D36,BN36))</f>
        <v/>
      </c>
      <c r="BP36" s="182"/>
      <c r="BQ36" s="197"/>
      <c r="BR36" s="183" t="str">
        <f aca="false">IF($A36="","",IF($H$7="General populations",IF($G36="",$F36,$G36)*$I36*$J36*$K36*(BP36+BQ36)/(12*(1-$H36)),IF($D$7=VaxData!$P$1,$E36*$I36*$J36*$K36/$J$7,IF($G36="",$F36,$G36)*$I36*$J36*$K36/$J$7)*(BP36+BQ36)/(12*(1-$H36))))</f>
        <v/>
      </c>
      <c r="BS36" s="201"/>
      <c r="BT36" s="181" t="str">
        <f aca="false">IF($D36="","",IF(BS36="",$D36,BS36))</f>
        <v/>
      </c>
      <c r="BU36" s="182"/>
      <c r="BV36" s="182"/>
      <c r="BW36" s="183" t="str">
        <f aca="false">IF($A36="","",IF($H$7="General populations",IF($G36="",$F36,$G36)*$I36*$J36*$K36*(BU36+BV36)/(12*(1-$H36)),IF($D$7=VaxData!$P$1,$E36*$I36*$J36*$K36/$J$7,IF($G36="",$F36,$G36)*$I36*$J36*$K36/$J$7)*(BU36+BV36)/(12*(1-$H36))))</f>
        <v/>
      </c>
      <c r="BX36" s="184"/>
      <c r="BY36" s="181" t="str">
        <f aca="false">IF($D36="","",IF(BX36="",$D36,BX36))</f>
        <v/>
      </c>
      <c r="BZ36" s="182"/>
      <c r="CA36" s="182"/>
      <c r="CB36" s="183" t="str">
        <f aca="false">IF($A36="","",IF($H$7="General populations",IF($G36="",$F36,$G36)*$I36*$J36*$K36*(BZ36+CA36)/(12*(1-$H36)),IF($D$7=VaxData!$P$1,$E36*$I36*$J36*$K36/$J$7,IF($G36="",$F36,$G36)*$I36*$J36*$K36/$J$7)*(BZ36+CA36)/(12*(1-$H36))))</f>
        <v/>
      </c>
      <c r="CC36" s="205"/>
      <c r="CD36" s="181" t="str">
        <f aca="false">IF($D36="","",IF(CC36="",$D36,CC36))</f>
        <v/>
      </c>
      <c r="CE36" s="182"/>
      <c r="CF36" s="197"/>
      <c r="CG36" s="183" t="str">
        <f aca="false">IF($A36="","",IF($H$7="General populations",IF($G36="",$F36,$G36)*$I36*$J36*$K36*(CE36+CF36)/(12*(1-$H36)),IF($D$7=VaxData!$P$1,$E36*$I36*$J36*$K36/$J$7,IF($G36="",$F36,$G36)*$I36*$J36*$K36/$J$7)*(CE36+CF36)/(12*(1-$H36))))</f>
        <v/>
      </c>
      <c r="CH36" s="202"/>
      <c r="CI36" s="181" t="str">
        <f aca="false">IF($D36="","",IF(CH36="",$D36,CH36))</f>
        <v/>
      </c>
      <c r="CJ36" s="182"/>
      <c r="CK36" s="197"/>
      <c r="CL36" s="183" t="str">
        <f aca="false">IF($A36="","",IF($H$7="General populations",IF($G36="",$F36,$G36)*$I36*$J36*$K36*(CJ36+CK36)/(12*(1-$H36)),IF($D$7=VaxData!$P$1,$E36*$I36*$J36*$K36/$J$7,IF($G36="",$F36,$G36)*$I36*$J36*$K36/$J$7)*(CJ36+CK36)/(12*(1-$H36))))</f>
        <v/>
      </c>
      <c r="CM36" s="202"/>
      <c r="CN36" s="181" t="str">
        <f aca="false">IF($D36="","",IF(CM36="",$D36,CM36))</f>
        <v/>
      </c>
      <c r="CO36" s="182"/>
      <c r="CP36" s="197"/>
      <c r="CQ36" s="183" t="str">
        <f aca="false">IF($A36="","",IF($H$7="General populations",IF($G36="",$F36,$G36)*$I36*$J36*$K36*(CO36+CP36)/(12*(1-$H36)),IF($D$7=VaxData!$P$1,$E36*$I36*$J36*$K36/$J$7,IF($G36="",$F36,$G36)*$I36*$J36*$K36/$J$7)*(CO36+CP36)/(12*(1-$H36))))</f>
        <v/>
      </c>
    </row>
    <row r="37" customFormat="false" ht="15" hidden="false" customHeight="false" outlineLevel="0" collapsed="false">
      <c r="A37" s="166"/>
      <c r="B37" s="190"/>
      <c r="C37" s="173"/>
      <c r="D37" s="169" t="str">
        <f aca="false">IF(A37="","",IF($B37="diluent",$P$7,INDEX(tbl_vac[K],MATCH($A37,tbl_vac[W],0))))</f>
        <v/>
      </c>
      <c r="E37" s="191" t="str">
        <f aca="false">IF(A37="","",IF($C37="diluent",AVERAGEIFS(tbl_vac[S],tbl_vac[W],$A37,tbl_vac[G],$C37),AVERAGEIFS(tbl_vac[P],tbl_vac[W],$A37,tbl_vac[G],$C37)))</f>
        <v/>
      </c>
      <c r="F37" s="191" t="str">
        <f aca="false">IF(A37="","",IF($B37="diluent",AVERAGEIFS(tbl_vac[R],tbl_vac[W],$A37,tbl_vac[G],C37),AVERAGEIFS(tbl_vac[O],tbl_vac[W],$A37,tbl_vac[G],C37)))</f>
        <v/>
      </c>
      <c r="G37" s="171"/>
      <c r="H37" s="172"/>
      <c r="I37" s="173"/>
      <c r="J37" s="174"/>
      <c r="K37" s="192"/>
      <c r="L37" s="193"/>
      <c r="M37" s="194"/>
      <c r="N37" s="178"/>
      <c r="O37" s="195"/>
      <c r="P37" s="198"/>
      <c r="Q37" s="181" t="str">
        <f aca="false">IF($D37="","",IF(P37="",$D37,P37))</f>
        <v/>
      </c>
      <c r="R37" s="182"/>
      <c r="S37" s="197"/>
      <c r="T37" s="183" t="str">
        <f aca="false">IF($A37="","",IF($H$7="General populations",IF(AND(Q37&lt;&gt;$S$7,$D$7=VaxData!$P$1),$E37*$I37*$J37*$K37,IF($G37="",$F37,$G37)*$I37*$J37*$K37)*(R37+S37)/(12*(1-$H37)),IF($D$7=VaxData!$P$1,$E37*$I37*$J37*$K37/$J$7,IF($G37="",$F37,$G37)*$I37*$J37*$K37/$J$7)*(R37+S37)/(12*(1-$H37))))</f>
        <v/>
      </c>
      <c r="U37" s="199"/>
      <c r="V37" s="181" t="str">
        <f aca="false">IF($D37="","",IF(U37="",$D37,U37))</f>
        <v/>
      </c>
      <c r="W37" s="182"/>
      <c r="X37" s="197"/>
      <c r="Y37" s="183" t="str">
        <f aca="false">IF($A37="","",IF($H$7="General populations",IF($G37="",$F37,$G37)*$I37*$J37*$K37*(W37+X37)/(12*(1-$H37)),IF($D$7=VaxData!$P$1,$E37*$I37*$J37*$K37/$J$7,IF($G37="",$F37,$G37)*$I37*$J37*$K37/$J$7)*(W37+X37)/(12*(1-$H37))))</f>
        <v/>
      </c>
      <c r="Z37" s="200"/>
      <c r="AA37" s="181" t="str">
        <f aca="false">IF($D37="","",IF(Z37="",$D37,Z37))</f>
        <v/>
      </c>
      <c r="AB37" s="182"/>
      <c r="AC37" s="197"/>
      <c r="AD37" s="183" t="str">
        <f aca="false">IF($A37="","",IF($H$7="General populations",IF($G37="",$F37,$G37)*$I37*$J37*$K37*(AB37+AC37)/(12*(1-$H37)),IF($D$7=VaxData!$P$1,$E37*$I37*$J37*$K37/$J$7,IF($G37="",$F37,$G37)*$I37*$J37*$K37/$J$7)*(AB37+AC37)/(12*(1-$H37))))</f>
        <v/>
      </c>
      <c r="AE37" s="201"/>
      <c r="AF37" s="181" t="str">
        <f aca="false">IF($D37="","",IF(AE37="",$D37,AE37))</f>
        <v/>
      </c>
      <c r="AG37" s="182"/>
      <c r="AH37" s="203"/>
      <c r="AI37" s="183" t="str">
        <f aca="false">IF($A37="","",IF($H$7="General populations",IF($G37="",$F37,$G37)*$I37*$J37*$K37*(AG37+AH37)/(12*(1-$H37)),IF($D$7=VaxData!$P$1,$E37*$I37*$J37*$K37/$J$7,IF($G37="",$F37,$G37)*$I37*$J37*$K37/$J$7)*(AG37+AH37)/(12*(1-$H37))))</f>
        <v/>
      </c>
      <c r="AJ37" s="202"/>
      <c r="AK37" s="181" t="str">
        <f aca="false">IF($D37="","",IF(AJ37="",$D37,AJ37))</f>
        <v/>
      </c>
      <c r="AL37" s="182"/>
      <c r="AM37" s="197"/>
      <c r="AN37" s="183" t="str">
        <f aca="false">IF($A37="","",IF($H$7="General populations",IF($G37="",$F37,$G37)*$I37*$J37*$K37*(AL37+AM37)/(12*(1-$H37)),IF($D$7=VaxData!$P$1,$E37*$I37*$J37*$K37/$J$7,IF($G37="",$F37,$G37)*$I37*$J37*$K37/$J$7)*(AL37+AM37)/(12*(1-$H37))))</f>
        <v/>
      </c>
      <c r="AO37" s="202"/>
      <c r="AP37" s="181" t="str">
        <f aca="false">IF($D37="","",IF(AO37="",$D37,AO37))</f>
        <v/>
      </c>
      <c r="AQ37" s="182"/>
      <c r="AR37" s="197"/>
      <c r="AS37" s="183" t="str">
        <f aca="false">IF($A37="","",IF($H$7="General populations",IF($G37="",$F37,$G37)*$I37*$J37*$K37*(AQ37+AR37)/(12*(1-$H37)),IF($D$7=VaxData!$P$1,$E37*$I37*$J37*$K37/$J$7,IF($G37="",$F37,$G37)*$I37*$J37*$K37/$J$7)*(AQ37+AR37)/(12*(1-$H37))))</f>
        <v/>
      </c>
      <c r="AT37" s="204"/>
      <c r="AU37" s="181" t="str">
        <f aca="false">IF($D37="","",IF(AT37="",$D37,AT37))</f>
        <v/>
      </c>
      <c r="AV37" s="182"/>
      <c r="AW37" s="197"/>
      <c r="AX37" s="183" t="str">
        <f aca="false">IF($A37="","",IF($H$7="General populations",IF($G37="",$F37,$G37)*$I37*$J37*$K37*(AV37+AW37)/(12*(1-$H37)),IF($D$7=VaxData!$P$1,$E37*$I37*$J37*$K37/$J$7,IF($G37="",$F37,$G37)*$I37*$J37*$K37/$J$7)*(AV37+AW37)/(12*(1-$H37))))</f>
        <v/>
      </c>
      <c r="AY37" s="188"/>
      <c r="AZ37" s="181" t="str">
        <f aca="false">IF($D37="","",IF(AY37="",$D37,AY37))</f>
        <v/>
      </c>
      <c r="BA37" s="189"/>
      <c r="BB37" s="189"/>
      <c r="BC37" s="183" t="str">
        <f aca="false">IF($A37="","",IF($H$7="General populations",IF($G37="",$F37,$G37)*$I37*$J37*$K37*(BA37+BB37)/(12*(1-$H37)),IF($D$7=VaxData!$P$1,$E37*$I37*$J37*$K37/$J$7,IF($G37="",$F37,$G37)*$I37*$J37*$K37/$J$7)*(BA37+BB37)/(12*(1-$H37))))</f>
        <v/>
      </c>
      <c r="BD37" s="198"/>
      <c r="BE37" s="181" t="str">
        <f aca="false">IF($D37="","",IF(BD37="",$D37,BD37))</f>
        <v/>
      </c>
      <c r="BF37" s="182"/>
      <c r="BG37" s="197"/>
      <c r="BH37" s="183" t="str">
        <f aca="false">IF($A37="","",IF($H$7="General populations",IF($G37="",$F37,$G37)*$I37*$J37*$K37*(BF37+BG37)/(12*(1-$H37)),IF($D$7=VaxData!$P$1,$E37*$I37*$J37*$K37/$J$7,IF($G37="",$F37,$G37)*$I37*$J37*$K37/$J$7)*(BF37+BG37)/(12*(1-$H37))))</f>
        <v/>
      </c>
      <c r="BI37" s="199"/>
      <c r="BJ37" s="181" t="str">
        <f aca="false">IF($D37="","",IF(BI37="",$D37,BI37))</f>
        <v/>
      </c>
      <c r="BK37" s="182"/>
      <c r="BL37" s="197"/>
      <c r="BM37" s="183" t="str">
        <f aca="false">IF($A37="","",IF($H$7="General populations",IF($G37="",$F37,$G37)*$I37*$J37*$K37*(BK37+BL37)/(12*(1-$H37)),IF($D$7=VaxData!$P$1,$E37*$I37*$J37*$K37/$J$7,IF($G37="",$F37,$G37)*$I37*$J37*$K37/$J$7)*(BK37+BL37)/(12*(1-$H37))))</f>
        <v/>
      </c>
      <c r="BN37" s="202"/>
      <c r="BO37" s="181" t="str">
        <f aca="false">IF($D37="","",IF(BN37="",$D37,BN37))</f>
        <v/>
      </c>
      <c r="BP37" s="182"/>
      <c r="BQ37" s="197"/>
      <c r="BR37" s="183" t="str">
        <f aca="false">IF($A37="","",IF($H$7="General populations",IF($G37="",$F37,$G37)*$I37*$J37*$K37*(BP37+BQ37)/(12*(1-$H37)),IF($D$7=VaxData!$P$1,$E37*$I37*$J37*$K37/$J$7,IF($G37="",$F37,$G37)*$I37*$J37*$K37/$J$7)*(BP37+BQ37)/(12*(1-$H37))))</f>
        <v/>
      </c>
      <c r="BS37" s="201"/>
      <c r="BT37" s="181" t="str">
        <f aca="false">IF($D37="","",IF(BS37="",$D37,BS37))</f>
        <v/>
      </c>
      <c r="BU37" s="182"/>
      <c r="BV37" s="197"/>
      <c r="BW37" s="183" t="str">
        <f aca="false">IF($A37="","",IF($H$7="General populations",IF($G37="",$F37,$G37)*$I37*$J37*$K37*(BU37+BV37)/(12*(1-$H37)),IF($D$7=VaxData!$P$1,$E37*$I37*$J37*$K37/$J$7,IF($G37="",$F37,$G37)*$I37*$J37*$K37/$J$7)*(BU37+BV37)/(12*(1-$H37))))</f>
        <v/>
      </c>
      <c r="BX37" s="202"/>
      <c r="BY37" s="181" t="str">
        <f aca="false">IF($D37="","",IF(BX37="",$D37,BX37))</f>
        <v/>
      </c>
      <c r="BZ37" s="182"/>
      <c r="CA37" s="197"/>
      <c r="CB37" s="183" t="str">
        <f aca="false">IF($A37="","",IF($H$7="General populations",IF($G37="",$F37,$G37)*$I37*$J37*$K37*(BZ37+CA37)/(12*(1-$H37)),IF($D$7=VaxData!$P$1,$E37*$I37*$J37*$K37/$J$7,IF($G37="",$F37,$G37)*$I37*$J37*$K37/$J$7)*(BZ37+CA37)/(12*(1-$H37))))</f>
        <v/>
      </c>
      <c r="CC37" s="205"/>
      <c r="CD37" s="181" t="str">
        <f aca="false">IF($D37="","",IF(CC37="",$D37,CC37))</f>
        <v/>
      </c>
      <c r="CE37" s="182"/>
      <c r="CF37" s="197"/>
      <c r="CG37" s="183" t="str">
        <f aca="false">IF($A37="","",IF($H$7="General populations",IF($G37="",$F37,$G37)*$I37*$J37*$K37*(CE37+CF37)/(12*(1-$H37)),IF($D$7=VaxData!$P$1,$E37*$I37*$J37*$K37/$J$7,IF($G37="",$F37,$G37)*$I37*$J37*$K37/$J$7)*(CE37+CF37)/(12*(1-$H37))))</f>
        <v/>
      </c>
      <c r="CH37" s="202"/>
      <c r="CI37" s="181" t="str">
        <f aca="false">IF($D37="","",IF(CH37="",$D37,CH37))</f>
        <v/>
      </c>
      <c r="CJ37" s="182"/>
      <c r="CK37" s="197"/>
      <c r="CL37" s="183" t="str">
        <f aca="false">IF($A37="","",IF($H$7="General populations",IF($G37="",$F37,$G37)*$I37*$J37*$K37*(CJ37+CK37)/(12*(1-$H37)),IF($D$7=VaxData!$P$1,$E37*$I37*$J37*$K37/$J$7,IF($G37="",$F37,$G37)*$I37*$J37*$K37/$J$7)*(CJ37+CK37)/(12*(1-$H37))))</f>
        <v/>
      </c>
      <c r="CM37" s="202"/>
      <c r="CN37" s="181" t="str">
        <f aca="false">IF($D37="","",IF(CM37="",$D37,CM37))</f>
        <v/>
      </c>
      <c r="CO37" s="182"/>
      <c r="CP37" s="197"/>
      <c r="CQ37" s="183" t="str">
        <f aca="false">IF($A37="","",IF($H$7="General populations",IF($G37="",$F37,$G37)*$I37*$J37*$K37*(CO37+CP37)/(12*(1-$H37)),IF($D$7=VaxData!$P$1,$E37*$I37*$J37*$K37/$J$7,IF($G37="",$F37,$G37)*$I37*$J37*$K37/$J$7)*(CO37+CP37)/(12*(1-$H37))))</f>
        <v/>
      </c>
    </row>
    <row r="38" customFormat="false" ht="15" hidden="false" customHeight="false" outlineLevel="0" collapsed="false">
      <c r="A38" s="166"/>
      <c r="B38" s="190"/>
      <c r="C38" s="173"/>
      <c r="D38" s="169" t="str">
        <f aca="false">IF(A38="","",IF($B38="diluent",$P$7,INDEX(tbl_vac[K],MATCH($A38,tbl_vac[W],0))))</f>
        <v/>
      </c>
      <c r="E38" s="191" t="str">
        <f aca="false">IF(A38="","",IF($C38="diluent",AVERAGEIFS(tbl_vac[S],tbl_vac[W],$A38,tbl_vac[G],$C38),AVERAGEIFS(tbl_vac[P],tbl_vac[W],$A38,tbl_vac[G],$C38)))</f>
        <v/>
      </c>
      <c r="F38" s="191" t="str">
        <f aca="false">IF(A38="","",IF($B38="diluent",AVERAGEIFS(tbl_vac[R],tbl_vac[W],$A38,tbl_vac[G],C38),AVERAGEIFS(tbl_vac[O],tbl_vac[W],$A38,tbl_vac[G],C38)))</f>
        <v/>
      </c>
      <c r="G38" s="171"/>
      <c r="H38" s="172"/>
      <c r="I38" s="173"/>
      <c r="J38" s="174"/>
      <c r="K38" s="192"/>
      <c r="L38" s="193"/>
      <c r="M38" s="194"/>
      <c r="N38" s="178"/>
      <c r="O38" s="195"/>
      <c r="P38" s="198"/>
      <c r="Q38" s="181" t="str">
        <f aca="false">IF($D38="","",IF(P38="",$D38,P38))</f>
        <v/>
      </c>
      <c r="R38" s="182"/>
      <c r="S38" s="197"/>
      <c r="T38" s="183" t="str">
        <f aca="false">IF($A38="","",IF($H$7="General populations",IF(AND(Q38&lt;&gt;$S$7,$D$7=VaxData!$P$1),$E38*$I38*$J38*$K38,IF($G38="",$F38,$G38)*$I38*$J38*$K38)*(R38+S38)/(12*(1-$H38)),IF($D$7=VaxData!$P$1,$E38*$I38*$J38*$K38/$J$7,IF($G38="",$F38,$G38)*$I38*$J38*$K38/$J$7)*(R38+S38)/(12*(1-$H38))))</f>
        <v/>
      </c>
      <c r="U38" s="199"/>
      <c r="V38" s="181" t="str">
        <f aca="false">IF($D38="","",IF(U38="",$D38,U38))</f>
        <v/>
      </c>
      <c r="W38" s="182"/>
      <c r="X38" s="197"/>
      <c r="Y38" s="183" t="str">
        <f aca="false">IF($A38="","",IF($H$7="General populations",IF($G38="",$F38,$G38)*$I38*$J38*$K38*(W38+X38)/(12*(1-$H38)),IF($D$7=VaxData!$P$1,$E38*$I38*$J38*$K38/$J$7,IF($G38="",$F38,$G38)*$I38*$J38*$K38/$J$7)*(W38+X38)/(12*(1-$H38))))</f>
        <v/>
      </c>
      <c r="Z38" s="200"/>
      <c r="AA38" s="181" t="str">
        <f aca="false">IF($D38="","",IF(Z38="",$D38,Z38))</f>
        <v/>
      </c>
      <c r="AB38" s="182"/>
      <c r="AC38" s="197"/>
      <c r="AD38" s="183" t="str">
        <f aca="false">IF($A38="","",IF($H$7="General populations",IF($G38="",$F38,$G38)*$I38*$J38*$K38*(AB38+AC38)/(12*(1-$H38)),IF($D$7=VaxData!$P$1,$E38*$I38*$J38*$K38/$J$7,IF($G38="",$F38,$G38)*$I38*$J38*$K38/$J$7)*(AB38+AC38)/(12*(1-$H38))))</f>
        <v/>
      </c>
      <c r="AE38" s="201"/>
      <c r="AF38" s="181" t="str">
        <f aca="false">IF($D38="","",IF(AE38="",$D38,AE38))</f>
        <v/>
      </c>
      <c r="AG38" s="182"/>
      <c r="AH38" s="203"/>
      <c r="AI38" s="183" t="str">
        <f aca="false">IF($A38="","",IF($H$7="General populations",IF($G38="",$F38,$G38)*$I38*$J38*$K38*(AG38+AH38)/(12*(1-$H38)),IF($D$7=VaxData!$P$1,$E38*$I38*$J38*$K38/$J$7,IF($G38="",$F38,$G38)*$I38*$J38*$K38/$J$7)*(AG38+AH38)/(12*(1-$H38))))</f>
        <v/>
      </c>
      <c r="AJ38" s="202"/>
      <c r="AK38" s="181" t="str">
        <f aca="false">IF($D38="","",IF(AJ38="",$D38,AJ38))</f>
        <v/>
      </c>
      <c r="AL38" s="182"/>
      <c r="AM38" s="197"/>
      <c r="AN38" s="183" t="str">
        <f aca="false">IF($A38="","",IF($H$7="General populations",IF($G38="",$F38,$G38)*$I38*$J38*$K38*(AL38+AM38)/(12*(1-$H38)),IF($D$7=VaxData!$P$1,$E38*$I38*$J38*$K38/$J$7,IF($G38="",$F38,$G38)*$I38*$J38*$K38/$J$7)*(AL38+AM38)/(12*(1-$H38))))</f>
        <v/>
      </c>
      <c r="AO38" s="202"/>
      <c r="AP38" s="181" t="str">
        <f aca="false">IF($D38="","",IF(AO38="",$D38,AO38))</f>
        <v/>
      </c>
      <c r="AQ38" s="182"/>
      <c r="AR38" s="197"/>
      <c r="AS38" s="183" t="str">
        <f aca="false">IF($A38="","",IF($H$7="General populations",IF($G38="",$F38,$G38)*$I38*$J38*$K38*(AQ38+AR38)/(12*(1-$H38)),IF($D$7=VaxData!$P$1,$E38*$I38*$J38*$K38/$J$7,IF($G38="",$F38,$G38)*$I38*$J38*$K38/$J$7)*(AQ38+AR38)/(12*(1-$H38))))</f>
        <v/>
      </c>
      <c r="AT38" s="204"/>
      <c r="AU38" s="181" t="str">
        <f aca="false">IF($D38="","",IF(AT38="",$D38,AT38))</f>
        <v/>
      </c>
      <c r="AV38" s="182"/>
      <c r="AW38" s="197"/>
      <c r="AX38" s="183" t="str">
        <f aca="false">IF($A38="","",IF($H$7="General populations",IF($G38="",$F38,$G38)*$I38*$J38*$K38*(AV38+AW38)/(12*(1-$H38)),IF($D$7=VaxData!$P$1,$E38*$I38*$J38*$K38/$J$7,IF($G38="",$F38,$G38)*$I38*$J38*$K38/$J$7)*(AV38+AW38)/(12*(1-$H38))))</f>
        <v/>
      </c>
      <c r="AY38" s="188"/>
      <c r="AZ38" s="181" t="str">
        <f aca="false">IF($D38="","",IF(AY38="",$D38,AY38))</f>
        <v/>
      </c>
      <c r="BA38" s="189"/>
      <c r="BB38" s="189"/>
      <c r="BC38" s="183" t="str">
        <f aca="false">IF($A38="","",IF($H$7="General populations",IF($G38="",$F38,$G38)*$I38*$J38*$K38*(BA38+BB38)/(12*(1-$H38)),IF($D$7=VaxData!$P$1,$E38*$I38*$J38*$K38/$J$7,IF($G38="",$F38,$G38)*$I38*$J38*$K38/$J$7)*(BA38+BB38)/(12*(1-$H38))))</f>
        <v/>
      </c>
      <c r="BD38" s="198"/>
      <c r="BE38" s="181" t="str">
        <f aca="false">IF($D38="","",IF(BD38="",$D38,BD38))</f>
        <v/>
      </c>
      <c r="BF38" s="182"/>
      <c r="BG38" s="197"/>
      <c r="BH38" s="183" t="str">
        <f aca="false">IF($A38="","",IF($H$7="General populations",IF($G38="",$F38,$G38)*$I38*$J38*$K38*(BF38+BG38)/(12*(1-$H38)),IF($D$7=VaxData!$P$1,$E38*$I38*$J38*$K38/$J$7,IF($G38="",$F38,$G38)*$I38*$J38*$K38/$J$7)*(BF38+BG38)/(12*(1-$H38))))</f>
        <v/>
      </c>
      <c r="BI38" s="199"/>
      <c r="BJ38" s="181" t="str">
        <f aca="false">IF($D38="","",IF(BI38="",$D38,BI38))</f>
        <v/>
      </c>
      <c r="BK38" s="182"/>
      <c r="BL38" s="197"/>
      <c r="BM38" s="183" t="str">
        <f aca="false">IF($A38="","",IF($H$7="General populations",IF($G38="",$F38,$G38)*$I38*$J38*$K38*(BK38+BL38)/(12*(1-$H38)),IF($D$7=VaxData!$P$1,$E38*$I38*$J38*$K38/$J$7,IF($G38="",$F38,$G38)*$I38*$J38*$K38/$J$7)*(BK38+BL38)/(12*(1-$H38))))</f>
        <v/>
      </c>
      <c r="BN38" s="202"/>
      <c r="BO38" s="181" t="str">
        <f aca="false">IF($D38="","",IF(BN38="",$D38,BN38))</f>
        <v/>
      </c>
      <c r="BP38" s="182"/>
      <c r="BQ38" s="197"/>
      <c r="BR38" s="183" t="str">
        <f aca="false">IF($A38="","",IF($H$7="General populations",IF($G38="",$F38,$G38)*$I38*$J38*$K38*(BP38+BQ38)/(12*(1-$H38)),IF($D$7=VaxData!$P$1,$E38*$I38*$J38*$K38/$J$7,IF($G38="",$F38,$G38)*$I38*$J38*$K38/$J$7)*(BP38+BQ38)/(12*(1-$H38))))</f>
        <v/>
      </c>
      <c r="BS38" s="201"/>
      <c r="BT38" s="181" t="str">
        <f aca="false">IF($D38="","",IF(BS38="",$D38,BS38))</f>
        <v/>
      </c>
      <c r="BU38" s="182"/>
      <c r="BV38" s="197"/>
      <c r="BW38" s="183" t="str">
        <f aca="false">IF($A38="","",IF($H$7="General populations",IF($G38="",$F38,$G38)*$I38*$J38*$K38*(BU38+BV38)/(12*(1-$H38)),IF($D$7=VaxData!$P$1,$E38*$I38*$J38*$K38/$J$7,IF($G38="",$F38,$G38)*$I38*$J38*$K38/$J$7)*(BU38+BV38)/(12*(1-$H38))))</f>
        <v/>
      </c>
      <c r="BX38" s="202"/>
      <c r="BY38" s="181" t="str">
        <f aca="false">IF($D38="","",IF(BX38="",$D38,BX38))</f>
        <v/>
      </c>
      <c r="BZ38" s="182"/>
      <c r="CA38" s="197"/>
      <c r="CB38" s="183" t="str">
        <f aca="false">IF($A38="","",IF($H$7="General populations",IF($G38="",$F38,$G38)*$I38*$J38*$K38*(BZ38+CA38)/(12*(1-$H38)),IF($D$7=VaxData!$P$1,$E38*$I38*$J38*$K38/$J$7,IF($G38="",$F38,$G38)*$I38*$J38*$K38/$J$7)*(BZ38+CA38)/(12*(1-$H38))))</f>
        <v/>
      </c>
      <c r="CC38" s="205"/>
      <c r="CD38" s="181" t="str">
        <f aca="false">IF($D38="","",IF(CC38="",$D38,CC38))</f>
        <v/>
      </c>
      <c r="CE38" s="182"/>
      <c r="CF38" s="197"/>
      <c r="CG38" s="183" t="str">
        <f aca="false">IF($A38="","",IF($H$7="General populations",IF($G38="",$F38,$G38)*$I38*$J38*$K38*(CE38+CF38)/(12*(1-$H38)),IF($D$7=VaxData!$P$1,$E38*$I38*$J38*$K38/$J$7,IF($G38="",$F38,$G38)*$I38*$J38*$K38/$J$7)*(CE38+CF38)/(12*(1-$H38))))</f>
        <v/>
      </c>
      <c r="CH38" s="202"/>
      <c r="CI38" s="181" t="str">
        <f aca="false">IF($D38="","",IF(CH38="",$D38,CH38))</f>
        <v/>
      </c>
      <c r="CJ38" s="182"/>
      <c r="CK38" s="197"/>
      <c r="CL38" s="183" t="str">
        <f aca="false">IF($A38="","",IF($H$7="General populations",IF($G38="",$F38,$G38)*$I38*$J38*$K38*(CJ38+CK38)/(12*(1-$H38)),IF($D$7=VaxData!$P$1,$E38*$I38*$J38*$K38/$J$7,IF($G38="",$F38,$G38)*$I38*$J38*$K38/$J$7)*(CJ38+CK38)/(12*(1-$H38))))</f>
        <v/>
      </c>
      <c r="CM38" s="202"/>
      <c r="CN38" s="181" t="str">
        <f aca="false">IF($D38="","",IF(CM38="",$D38,CM38))</f>
        <v/>
      </c>
      <c r="CO38" s="182"/>
      <c r="CP38" s="197"/>
      <c r="CQ38" s="183" t="str">
        <f aca="false">IF($A38="","",IF($H$7="General populations",IF($G38="",$F38,$G38)*$I38*$J38*$K38*(CO38+CP38)/(12*(1-$H38)),IF($D$7=VaxData!$P$1,$E38*$I38*$J38*$K38/$J$7,IF($G38="",$F38,$G38)*$I38*$J38*$K38/$J$7)*(CO38+CP38)/(12*(1-$H38))))</f>
        <v/>
      </c>
    </row>
    <row r="39" customFormat="false" ht="15" hidden="false" customHeight="false" outlineLevel="0" collapsed="false">
      <c r="A39" s="166"/>
      <c r="B39" s="190"/>
      <c r="C39" s="173"/>
      <c r="D39" s="169" t="str">
        <f aca="false">IF(A39="","",IF($B39="diluent",$P$7,INDEX(tbl_vac[K],MATCH($A39,tbl_vac[W],0))))</f>
        <v/>
      </c>
      <c r="E39" s="191" t="str">
        <f aca="false">IF(A39="","",IF($C39="diluent",AVERAGEIFS(tbl_vac[S],tbl_vac[W],$A39,tbl_vac[G],$C39),AVERAGEIFS(tbl_vac[P],tbl_vac[W],$A39,tbl_vac[G],$C39)))</f>
        <v/>
      </c>
      <c r="F39" s="191" t="str">
        <f aca="false">IF(A39="","",IF($B39="diluent",AVERAGEIFS(tbl_vac[R],tbl_vac[W],$A39,tbl_vac[G],C39),AVERAGEIFS(tbl_vac[O],tbl_vac[W],$A39,tbl_vac[G],C39)))</f>
        <v/>
      </c>
      <c r="G39" s="171"/>
      <c r="H39" s="172"/>
      <c r="I39" s="173"/>
      <c r="J39" s="174"/>
      <c r="K39" s="192"/>
      <c r="L39" s="193"/>
      <c r="M39" s="194"/>
      <c r="N39" s="178"/>
      <c r="O39" s="195"/>
      <c r="P39" s="198"/>
      <c r="Q39" s="181" t="str">
        <f aca="false">IF($D39="","",IF(P39="",$D39,P39))</f>
        <v/>
      </c>
      <c r="R39" s="182"/>
      <c r="S39" s="197"/>
      <c r="T39" s="183" t="str">
        <f aca="false">IF($A39="","",IF($H$7="General populations",IF(AND(Q39&lt;&gt;$S$7,$D$7=VaxData!$P$1),$E39*$I39*$J39*$K39,IF($G39="",$F39,$G39)*$I39*$J39*$K39)*(R39+S39)/(12*(1-$H39)),IF($D$7=VaxData!$P$1,$E39*$I39*$J39*$K39/$J$7,IF($G39="",$F39,$G39)*$I39*$J39*$K39/$J$7)*(R39+S39)/(12*(1-$H39))))</f>
        <v/>
      </c>
      <c r="U39" s="199"/>
      <c r="V39" s="181" t="str">
        <f aca="false">IF($D39="","",IF(U39="",$D39,U39))</f>
        <v/>
      </c>
      <c r="W39" s="182"/>
      <c r="X39" s="197"/>
      <c r="Y39" s="183" t="str">
        <f aca="false">IF($A39="","",IF($H$7="General populations",IF($G39="",$F39,$G39)*$I39*$J39*$K39*(W39+X39)/(12*(1-$H39)),IF($D$7=VaxData!$P$1,$E39*$I39*$J39*$K39/$J$7,IF($G39="",$F39,$G39)*$I39*$J39*$K39/$J$7)*(W39+X39)/(12*(1-$H39))))</f>
        <v/>
      </c>
      <c r="Z39" s="200"/>
      <c r="AA39" s="181" t="str">
        <f aca="false">IF($D39="","",IF(Z39="",$D39,Z39))</f>
        <v/>
      </c>
      <c r="AB39" s="182"/>
      <c r="AC39" s="197"/>
      <c r="AD39" s="183" t="str">
        <f aca="false">IF($A39="","",IF($H$7="General populations",IF($G39="",$F39,$G39)*$I39*$J39*$K39*(AB39+AC39)/(12*(1-$H39)),IF($D$7=VaxData!$P$1,$E39*$I39*$J39*$K39/$J$7,IF($G39="",$F39,$G39)*$I39*$J39*$K39/$J$7)*(AB39+AC39)/(12*(1-$H39))))</f>
        <v/>
      </c>
      <c r="AE39" s="201"/>
      <c r="AF39" s="181" t="str">
        <f aca="false">IF($D39="","",IF(AE39="",$D39,AE39))</f>
        <v/>
      </c>
      <c r="AG39" s="182"/>
      <c r="AH39" s="203"/>
      <c r="AI39" s="183" t="str">
        <f aca="false">IF($A39="","",IF($H$7="General populations",IF($G39="",$F39,$G39)*$I39*$J39*$K39*(AG39+AH39)/(12*(1-$H39)),IF($D$7=VaxData!$P$1,$E39*$I39*$J39*$K39/$J$7,IF($G39="",$F39,$G39)*$I39*$J39*$K39/$J$7)*(AG39+AH39)/(12*(1-$H39))))</f>
        <v/>
      </c>
      <c r="AJ39" s="202"/>
      <c r="AK39" s="181" t="str">
        <f aca="false">IF($D39="","",IF(AJ39="",$D39,AJ39))</f>
        <v/>
      </c>
      <c r="AL39" s="182"/>
      <c r="AM39" s="197"/>
      <c r="AN39" s="183" t="str">
        <f aca="false">IF($A39="","",IF($H$7="General populations",IF($G39="",$F39,$G39)*$I39*$J39*$K39*(AL39+AM39)/(12*(1-$H39)),IF($D$7=VaxData!$P$1,$E39*$I39*$J39*$K39/$J$7,IF($G39="",$F39,$G39)*$I39*$J39*$K39/$J$7)*(AL39+AM39)/(12*(1-$H39))))</f>
        <v/>
      </c>
      <c r="AO39" s="202"/>
      <c r="AP39" s="181" t="str">
        <f aca="false">IF($D39="","",IF(AO39="",$D39,AO39))</f>
        <v/>
      </c>
      <c r="AQ39" s="182"/>
      <c r="AR39" s="197"/>
      <c r="AS39" s="183" t="str">
        <f aca="false">IF($A39="","",IF($H$7="General populations",IF($G39="",$F39,$G39)*$I39*$J39*$K39*(AQ39+AR39)/(12*(1-$H39)),IF($D$7=VaxData!$P$1,$E39*$I39*$J39*$K39/$J$7,IF($G39="",$F39,$G39)*$I39*$J39*$K39/$J$7)*(AQ39+AR39)/(12*(1-$H39))))</f>
        <v/>
      </c>
      <c r="AT39" s="204"/>
      <c r="AU39" s="181" t="str">
        <f aca="false">IF($D39="","",IF(AT39="",$D39,AT39))</f>
        <v/>
      </c>
      <c r="AV39" s="182"/>
      <c r="AW39" s="197"/>
      <c r="AX39" s="183" t="str">
        <f aca="false">IF($A39="","",IF($H$7="General populations",IF($G39="",$F39,$G39)*$I39*$J39*$K39*(AV39+AW39)/(12*(1-$H39)),IF($D$7=VaxData!$P$1,$E39*$I39*$J39*$K39/$J$7,IF($G39="",$F39,$G39)*$I39*$J39*$K39/$J$7)*(AV39+AW39)/(12*(1-$H39))))</f>
        <v/>
      </c>
      <c r="AY39" s="188"/>
      <c r="AZ39" s="181" t="str">
        <f aca="false">IF($D39="","",IF(AY39="",$D39,AY39))</f>
        <v/>
      </c>
      <c r="BA39" s="189"/>
      <c r="BB39" s="189"/>
      <c r="BC39" s="183" t="str">
        <f aca="false">IF($A39="","",IF($H$7="General populations",IF($G39="",$F39,$G39)*$I39*$J39*$K39*(BA39+BB39)/(12*(1-$H39)),IF($D$7=VaxData!$P$1,$E39*$I39*$J39*$K39/$J$7,IF($G39="",$F39,$G39)*$I39*$J39*$K39/$J$7)*(BA39+BB39)/(12*(1-$H39))))</f>
        <v/>
      </c>
      <c r="BD39" s="198"/>
      <c r="BE39" s="181" t="str">
        <f aca="false">IF($D39="","",IF(BD39="",$D39,BD39))</f>
        <v/>
      </c>
      <c r="BF39" s="182"/>
      <c r="BG39" s="197"/>
      <c r="BH39" s="183" t="str">
        <f aca="false">IF($A39="","",IF($H$7="General populations",IF($G39="",$F39,$G39)*$I39*$J39*$K39*(BF39+BG39)/(12*(1-$H39)),IF($D$7=VaxData!$P$1,$E39*$I39*$J39*$K39/$J$7,IF($G39="",$F39,$G39)*$I39*$J39*$K39/$J$7)*(BF39+BG39)/(12*(1-$H39))))</f>
        <v/>
      </c>
      <c r="BI39" s="199"/>
      <c r="BJ39" s="181" t="str">
        <f aca="false">IF($D39="","",IF(BI39="",$D39,BI39))</f>
        <v/>
      </c>
      <c r="BK39" s="182"/>
      <c r="BL39" s="197"/>
      <c r="BM39" s="183" t="str">
        <f aca="false">IF($A39="","",IF($H$7="General populations",IF($G39="",$F39,$G39)*$I39*$J39*$K39*(BK39+BL39)/(12*(1-$H39)),IF($D$7=VaxData!$P$1,$E39*$I39*$J39*$K39/$J$7,IF($G39="",$F39,$G39)*$I39*$J39*$K39/$J$7)*(BK39+BL39)/(12*(1-$H39))))</f>
        <v/>
      </c>
      <c r="BN39" s="202"/>
      <c r="BO39" s="181" t="str">
        <f aca="false">IF($D39="","",IF(BN39="",$D39,BN39))</f>
        <v/>
      </c>
      <c r="BP39" s="182"/>
      <c r="BQ39" s="197"/>
      <c r="BR39" s="183" t="str">
        <f aca="false">IF($A39="","",IF($H$7="General populations",IF($G39="",$F39,$G39)*$I39*$J39*$K39*(BP39+BQ39)/(12*(1-$H39)),IF($D$7=VaxData!$P$1,$E39*$I39*$J39*$K39/$J$7,IF($G39="",$F39,$G39)*$I39*$J39*$K39/$J$7)*(BP39+BQ39)/(12*(1-$H39))))</f>
        <v/>
      </c>
      <c r="BS39" s="201"/>
      <c r="BT39" s="181" t="str">
        <f aca="false">IF($D39="","",IF(BS39="",$D39,BS39))</f>
        <v/>
      </c>
      <c r="BU39" s="182"/>
      <c r="BV39" s="197"/>
      <c r="BW39" s="183" t="str">
        <f aca="false">IF($A39="","",IF($H$7="General populations",IF($G39="",$F39,$G39)*$I39*$J39*$K39*(BU39+BV39)/(12*(1-$H39)),IF($D$7=VaxData!$P$1,$E39*$I39*$J39*$K39/$J$7,IF($G39="",$F39,$G39)*$I39*$J39*$K39/$J$7)*(BU39+BV39)/(12*(1-$H39))))</f>
        <v/>
      </c>
      <c r="BX39" s="202"/>
      <c r="BY39" s="181" t="str">
        <f aca="false">IF($D39="","",IF(BX39="",$D39,BX39))</f>
        <v/>
      </c>
      <c r="BZ39" s="182"/>
      <c r="CA39" s="197"/>
      <c r="CB39" s="183" t="str">
        <f aca="false">IF($A39="","",IF($H$7="General populations",IF($G39="",$F39,$G39)*$I39*$J39*$K39*(BZ39+CA39)/(12*(1-$H39)),IF($D$7=VaxData!$P$1,$E39*$I39*$J39*$K39/$J$7,IF($G39="",$F39,$G39)*$I39*$J39*$K39/$J$7)*(BZ39+CA39)/(12*(1-$H39))))</f>
        <v/>
      </c>
      <c r="CC39" s="205"/>
      <c r="CD39" s="181" t="str">
        <f aca="false">IF($D39="","",IF(CC39="",$D39,CC39))</f>
        <v/>
      </c>
      <c r="CE39" s="182"/>
      <c r="CF39" s="197"/>
      <c r="CG39" s="183" t="str">
        <f aca="false">IF($A39="","",IF($H$7="General populations",IF($G39="",$F39,$G39)*$I39*$J39*$K39*(CE39+CF39)/(12*(1-$H39)),IF($D$7=VaxData!$P$1,$E39*$I39*$J39*$K39/$J$7,IF($G39="",$F39,$G39)*$I39*$J39*$K39/$J$7)*(CE39+CF39)/(12*(1-$H39))))</f>
        <v/>
      </c>
      <c r="CH39" s="202"/>
      <c r="CI39" s="181" t="str">
        <f aca="false">IF($D39="","",IF(CH39="",$D39,CH39))</f>
        <v/>
      </c>
      <c r="CJ39" s="182"/>
      <c r="CK39" s="197"/>
      <c r="CL39" s="183" t="str">
        <f aca="false">IF($A39="","",IF($H$7="General populations",IF($G39="",$F39,$G39)*$I39*$J39*$K39*(CJ39+CK39)/(12*(1-$H39)),IF($D$7=VaxData!$P$1,$E39*$I39*$J39*$K39/$J$7,IF($G39="",$F39,$G39)*$I39*$J39*$K39/$J$7)*(CJ39+CK39)/(12*(1-$H39))))</f>
        <v/>
      </c>
      <c r="CM39" s="202"/>
      <c r="CN39" s="181" t="str">
        <f aca="false">IF($D39="","",IF(CM39="",$D39,CM39))</f>
        <v/>
      </c>
      <c r="CO39" s="182"/>
      <c r="CP39" s="197"/>
      <c r="CQ39" s="183" t="str">
        <f aca="false">IF($A39="","",IF($H$7="General populations",IF($G39="",$F39,$G39)*$I39*$J39*$K39*(CO39+CP39)/(12*(1-$H39)),IF($D$7=VaxData!$P$1,$E39*$I39*$J39*$K39/$J$7,IF($G39="",$F39,$G39)*$I39*$J39*$K39/$J$7)*(CO39+CP39)/(12*(1-$H39))))</f>
        <v/>
      </c>
    </row>
    <row r="40" customFormat="false" ht="15" hidden="false" customHeight="false" outlineLevel="0" collapsed="false">
      <c r="A40" s="166"/>
      <c r="B40" s="190"/>
      <c r="C40" s="173"/>
      <c r="D40" s="169" t="str">
        <f aca="false">IF(A40="","",IF($B40="diluent",$P$7,INDEX(tbl_vac[K],MATCH($A40,tbl_vac[W],0))))</f>
        <v/>
      </c>
      <c r="E40" s="191" t="str">
        <f aca="false">IF(A40="","",IF($C40="diluent",AVERAGEIFS(tbl_vac[S],tbl_vac[W],$A40,tbl_vac[G],$C40),AVERAGEIFS(tbl_vac[P],tbl_vac[W],$A40,tbl_vac[G],$C40)))</f>
        <v/>
      </c>
      <c r="F40" s="191" t="str">
        <f aca="false">IF(A40="","",IF($B40="diluent",AVERAGEIFS(tbl_vac[R],tbl_vac[W],$A40,tbl_vac[G],C40),AVERAGEIFS(tbl_vac[O],tbl_vac[W],$A40,tbl_vac[G],C40)))</f>
        <v/>
      </c>
      <c r="G40" s="171"/>
      <c r="H40" s="172"/>
      <c r="I40" s="173"/>
      <c r="J40" s="174"/>
      <c r="K40" s="192"/>
      <c r="L40" s="193"/>
      <c r="M40" s="194"/>
      <c r="N40" s="178"/>
      <c r="O40" s="195"/>
      <c r="P40" s="198"/>
      <c r="Q40" s="181" t="str">
        <f aca="false">IF($D40="","",IF(P40="",$D40,P40))</f>
        <v/>
      </c>
      <c r="R40" s="182"/>
      <c r="S40" s="197"/>
      <c r="T40" s="183" t="str">
        <f aca="false">IF($A40="","",IF($H$7="General populations",IF(AND(Q40&lt;&gt;$S$7,$D$7=VaxData!$P$1),$E40*$I40*$J40*$K40,IF($G40="",$F40,$G40)*$I40*$J40*$K40)*(R40+S40)/(12*(1-$H40)),IF($D$7=VaxData!$P$1,$E40*$I40*$J40*$K40/$J$7,IF($G40="",$F40,$G40)*$I40*$J40*$K40/$J$7)*(R40+S40)/(12*(1-$H40))))</f>
        <v/>
      </c>
      <c r="U40" s="199"/>
      <c r="V40" s="181" t="str">
        <f aca="false">IF($D40="","",IF(U40="",$D40,U40))</f>
        <v/>
      </c>
      <c r="W40" s="182"/>
      <c r="X40" s="197"/>
      <c r="Y40" s="183" t="str">
        <f aca="false">IF($A40="","",IF($H$7="General populations",IF($G40="",$F40,$G40)*$I40*$J40*$K40*(W40+X40)/(12*(1-$H40)),IF($D$7=VaxData!$P$1,$E40*$I40*$J40*$K40/$J$7,IF($G40="",$F40,$G40)*$I40*$J40*$K40/$J$7)*(W40+X40)/(12*(1-$H40))))</f>
        <v/>
      </c>
      <c r="Z40" s="200"/>
      <c r="AA40" s="181" t="str">
        <f aca="false">IF($D40="","",IF(Z40="",$D40,Z40))</f>
        <v/>
      </c>
      <c r="AB40" s="182"/>
      <c r="AC40" s="197"/>
      <c r="AD40" s="183" t="str">
        <f aca="false">IF($A40="","",IF($H$7="General populations",IF($G40="",$F40,$G40)*$I40*$J40*$K40*(AB40+AC40)/(12*(1-$H40)),IF($D$7=VaxData!$P$1,$E40*$I40*$J40*$K40/$J$7,IF($G40="",$F40,$G40)*$I40*$J40*$K40/$J$7)*(AB40+AC40)/(12*(1-$H40))))</f>
        <v/>
      </c>
      <c r="AE40" s="201"/>
      <c r="AF40" s="181" t="str">
        <f aca="false">IF($D40="","",IF(AE40="",$D40,AE40))</f>
        <v/>
      </c>
      <c r="AG40" s="182"/>
      <c r="AH40" s="203"/>
      <c r="AI40" s="183" t="str">
        <f aca="false">IF($A40="","",IF($H$7="General populations",IF($G40="",$F40,$G40)*$I40*$J40*$K40*(AG40+AH40)/(12*(1-$H40)),IF($D$7=VaxData!$P$1,$E40*$I40*$J40*$K40/$J$7,IF($G40="",$F40,$G40)*$I40*$J40*$K40/$J$7)*(AG40+AH40)/(12*(1-$H40))))</f>
        <v/>
      </c>
      <c r="AJ40" s="202"/>
      <c r="AK40" s="181" t="str">
        <f aca="false">IF($D40="","",IF(AJ40="",$D40,AJ40))</f>
        <v/>
      </c>
      <c r="AL40" s="182"/>
      <c r="AM40" s="197"/>
      <c r="AN40" s="183" t="str">
        <f aca="false">IF($A40="","",IF($H$7="General populations",IF($G40="",$F40,$G40)*$I40*$J40*$K40*(AL40+AM40)/(12*(1-$H40)),IF($D$7=VaxData!$P$1,$E40*$I40*$J40*$K40/$J$7,IF($G40="",$F40,$G40)*$I40*$J40*$K40/$J$7)*(AL40+AM40)/(12*(1-$H40))))</f>
        <v/>
      </c>
      <c r="AO40" s="202"/>
      <c r="AP40" s="181" t="str">
        <f aca="false">IF($D40="","",IF(AO40="",$D40,AO40))</f>
        <v/>
      </c>
      <c r="AQ40" s="182"/>
      <c r="AR40" s="197"/>
      <c r="AS40" s="183" t="str">
        <f aca="false">IF($A40="","",IF($H$7="General populations",IF($G40="",$F40,$G40)*$I40*$J40*$K40*(AQ40+AR40)/(12*(1-$H40)),IF($D$7=VaxData!$P$1,$E40*$I40*$J40*$K40/$J$7,IF($G40="",$F40,$G40)*$I40*$J40*$K40/$J$7)*(AQ40+AR40)/(12*(1-$H40))))</f>
        <v/>
      </c>
      <c r="AT40" s="204"/>
      <c r="AU40" s="181" t="str">
        <f aca="false">IF($D40="","",IF(AT40="",$D40,AT40))</f>
        <v/>
      </c>
      <c r="AV40" s="182"/>
      <c r="AW40" s="197"/>
      <c r="AX40" s="183" t="str">
        <f aca="false">IF($A40="","",IF($H$7="General populations",IF($G40="",$F40,$G40)*$I40*$J40*$K40*(AV40+AW40)/(12*(1-$H40)),IF($D$7=VaxData!$P$1,$E40*$I40*$J40*$K40/$J$7,IF($G40="",$F40,$G40)*$I40*$J40*$K40/$J$7)*(AV40+AW40)/(12*(1-$H40))))</f>
        <v/>
      </c>
      <c r="AY40" s="188"/>
      <c r="AZ40" s="181" t="str">
        <f aca="false">IF($D40="","",IF(AY40="",$D40,AY40))</f>
        <v/>
      </c>
      <c r="BA40" s="189"/>
      <c r="BB40" s="189"/>
      <c r="BC40" s="183" t="str">
        <f aca="false">IF($A40="","",IF($H$7="General populations",IF($G40="",$F40,$G40)*$I40*$J40*$K40*(BA40+BB40)/(12*(1-$H40)),IF($D$7=VaxData!$P$1,$E40*$I40*$J40*$K40/$J$7,IF($G40="",$F40,$G40)*$I40*$J40*$K40/$J$7)*(BA40+BB40)/(12*(1-$H40))))</f>
        <v/>
      </c>
      <c r="BD40" s="198"/>
      <c r="BE40" s="181" t="str">
        <f aca="false">IF($D40="","",IF(BD40="",$D40,BD40))</f>
        <v/>
      </c>
      <c r="BF40" s="182"/>
      <c r="BG40" s="197"/>
      <c r="BH40" s="183" t="str">
        <f aca="false">IF($A40="","",IF($H$7="General populations",IF($G40="",$F40,$G40)*$I40*$J40*$K40*(BF40+BG40)/(12*(1-$H40)),IF($D$7=VaxData!$P$1,$E40*$I40*$J40*$K40/$J$7,IF($G40="",$F40,$G40)*$I40*$J40*$K40/$J$7)*(BF40+BG40)/(12*(1-$H40))))</f>
        <v/>
      </c>
      <c r="BI40" s="199"/>
      <c r="BJ40" s="181" t="str">
        <f aca="false">IF($D40="","",IF(BI40="",$D40,BI40))</f>
        <v/>
      </c>
      <c r="BK40" s="182"/>
      <c r="BL40" s="197"/>
      <c r="BM40" s="183" t="str">
        <f aca="false">IF($A40="","",IF($H$7="General populations",IF($G40="",$F40,$G40)*$I40*$J40*$K40*(BK40+BL40)/(12*(1-$H40)),IF($D$7=VaxData!$P$1,$E40*$I40*$J40*$K40/$J$7,IF($G40="",$F40,$G40)*$I40*$J40*$K40/$J$7)*(BK40+BL40)/(12*(1-$H40))))</f>
        <v/>
      </c>
      <c r="BN40" s="202"/>
      <c r="BO40" s="181" t="str">
        <f aca="false">IF($D40="","",IF(BN40="",$D40,BN40))</f>
        <v/>
      </c>
      <c r="BP40" s="182"/>
      <c r="BQ40" s="197"/>
      <c r="BR40" s="183" t="str">
        <f aca="false">IF($A40="","",IF($H$7="General populations",IF($G40="",$F40,$G40)*$I40*$J40*$K40*(BP40+BQ40)/(12*(1-$H40)),IF($D$7=VaxData!$P$1,$E40*$I40*$J40*$K40/$J$7,IF($G40="",$F40,$G40)*$I40*$J40*$K40/$J$7)*(BP40+BQ40)/(12*(1-$H40))))</f>
        <v/>
      </c>
      <c r="BS40" s="201"/>
      <c r="BT40" s="181" t="str">
        <f aca="false">IF($D40="","",IF(BS40="",$D40,BS40))</f>
        <v/>
      </c>
      <c r="BU40" s="182"/>
      <c r="BV40" s="197"/>
      <c r="BW40" s="183" t="str">
        <f aca="false">IF($A40="","",IF($H$7="General populations",IF($G40="",$F40,$G40)*$I40*$J40*$K40*(BU40+BV40)/(12*(1-$H40)),IF($D$7=VaxData!$P$1,$E40*$I40*$J40*$K40/$J$7,IF($G40="",$F40,$G40)*$I40*$J40*$K40/$J$7)*(BU40+BV40)/(12*(1-$H40))))</f>
        <v/>
      </c>
      <c r="BX40" s="202"/>
      <c r="BY40" s="181" t="str">
        <f aca="false">IF($D40="","",IF(BX40="",$D40,BX40))</f>
        <v/>
      </c>
      <c r="BZ40" s="182"/>
      <c r="CA40" s="197"/>
      <c r="CB40" s="183" t="str">
        <f aca="false">IF($A40="","",IF($H$7="General populations",IF($G40="",$F40,$G40)*$I40*$J40*$K40*(BZ40+CA40)/(12*(1-$H40)),IF($D$7=VaxData!$P$1,$E40*$I40*$J40*$K40/$J$7,IF($G40="",$F40,$G40)*$I40*$J40*$K40/$J$7)*(BZ40+CA40)/(12*(1-$H40))))</f>
        <v/>
      </c>
      <c r="CC40" s="205"/>
      <c r="CD40" s="181" t="str">
        <f aca="false">IF($D40="","",IF(CC40="",$D40,CC40))</f>
        <v/>
      </c>
      <c r="CE40" s="182"/>
      <c r="CF40" s="197"/>
      <c r="CG40" s="183" t="str">
        <f aca="false">IF($A40="","",IF($H$7="General populations",IF($G40="",$F40,$G40)*$I40*$J40*$K40*(CE40+CF40)/(12*(1-$H40)),IF($D$7=VaxData!$P$1,$E40*$I40*$J40*$K40/$J$7,IF($G40="",$F40,$G40)*$I40*$J40*$K40/$J$7)*(CE40+CF40)/(12*(1-$H40))))</f>
        <v/>
      </c>
      <c r="CH40" s="202"/>
      <c r="CI40" s="181" t="str">
        <f aca="false">IF($D40="","",IF(CH40="",$D40,CH40))</f>
        <v/>
      </c>
      <c r="CJ40" s="182"/>
      <c r="CK40" s="197"/>
      <c r="CL40" s="183" t="str">
        <f aca="false">IF($A40="","",IF($H$7="General populations",IF($G40="",$F40,$G40)*$I40*$J40*$K40*(CJ40+CK40)/(12*(1-$H40)),IF($D$7=VaxData!$P$1,$E40*$I40*$J40*$K40/$J$7,IF($G40="",$F40,$G40)*$I40*$J40*$K40/$J$7)*(CJ40+CK40)/(12*(1-$H40))))</f>
        <v/>
      </c>
      <c r="CM40" s="202"/>
      <c r="CN40" s="181" t="str">
        <f aca="false">IF($D40="","",IF(CM40="",$D40,CM40))</f>
        <v/>
      </c>
      <c r="CO40" s="182"/>
      <c r="CP40" s="197"/>
      <c r="CQ40" s="183" t="str">
        <f aca="false">IF($A40="","",IF($H$7="General populations",IF($G40="",$F40,$G40)*$I40*$J40*$K40*(CO40+CP40)/(12*(1-$H40)),IF($D$7=VaxData!$P$1,$E40*$I40*$J40*$K40/$J$7,IF($G40="",$F40,$G40)*$I40*$J40*$K40/$J$7)*(CO40+CP40)/(12*(1-$H40))))</f>
        <v/>
      </c>
    </row>
    <row r="41" customFormat="false" ht="15" hidden="false" customHeight="false" outlineLevel="0" collapsed="false">
      <c r="A41" s="166"/>
      <c r="B41" s="190"/>
      <c r="C41" s="173"/>
      <c r="D41" s="169" t="str">
        <f aca="false">IF(A41="","",IF($B41="diluent",$P$7,INDEX(tbl_vac[K],MATCH($A41,tbl_vac[W],0))))</f>
        <v/>
      </c>
      <c r="E41" s="191" t="str">
        <f aca="false">IF(A41="","",IF($C41="diluent",AVERAGEIFS(tbl_vac[S],tbl_vac[W],$A41,tbl_vac[G],$C41),AVERAGEIFS(tbl_vac[P],tbl_vac[W],$A41,tbl_vac[G],$C41)))</f>
        <v/>
      </c>
      <c r="F41" s="191" t="str">
        <f aca="false">IF(A41="","",IF($B41="diluent",AVERAGEIFS(tbl_vac[R],tbl_vac[W],$A41,tbl_vac[G],C41),AVERAGEIFS(tbl_vac[O],tbl_vac[W],$A41,tbl_vac[G],C41)))</f>
        <v/>
      </c>
      <c r="G41" s="171"/>
      <c r="H41" s="172"/>
      <c r="I41" s="173"/>
      <c r="J41" s="174"/>
      <c r="K41" s="192"/>
      <c r="L41" s="193"/>
      <c r="M41" s="194"/>
      <c r="N41" s="178"/>
      <c r="O41" s="195"/>
      <c r="P41" s="198"/>
      <c r="Q41" s="181" t="str">
        <f aca="false">IF($D41="","",IF(P41="",$D41,P41))</f>
        <v/>
      </c>
      <c r="R41" s="182"/>
      <c r="S41" s="197"/>
      <c r="T41" s="183" t="str">
        <f aca="false">IF($A41="","",IF($H$7="General populations",IF(AND(Q41&lt;&gt;$S$7,$D$7=VaxData!$P$1),$E41*$I41*$J41*$K41,IF($G41="",$F41,$G41)*$I41*$J41*$K41)*(R41+S41)/(12*(1-$H41)),IF($D$7=VaxData!$P$1,$E41*$I41*$J41*$K41/$J$7,IF($G41="",$F41,$G41)*$I41*$J41*$K41/$J$7)*(R41+S41)/(12*(1-$H41))))</f>
        <v/>
      </c>
      <c r="U41" s="199"/>
      <c r="V41" s="181" t="str">
        <f aca="false">IF($D41="","",IF(U41="",$D41,U41))</f>
        <v/>
      </c>
      <c r="W41" s="182"/>
      <c r="X41" s="197"/>
      <c r="Y41" s="183" t="str">
        <f aca="false">IF($A41="","",IF($H$7="General populations",IF($G41="",$F41,$G41)*$I41*$J41*$K41*(W41+X41)/(12*(1-$H41)),IF($D$7=VaxData!$P$1,$E41*$I41*$J41*$K41/$J$7,IF($G41="",$F41,$G41)*$I41*$J41*$K41/$J$7)*(W41+X41)/(12*(1-$H41))))</f>
        <v/>
      </c>
      <c r="Z41" s="200"/>
      <c r="AA41" s="181" t="str">
        <f aca="false">IF($D41="","",IF(Z41="",$D41,Z41))</f>
        <v/>
      </c>
      <c r="AB41" s="182"/>
      <c r="AC41" s="197"/>
      <c r="AD41" s="183" t="str">
        <f aca="false">IF($A41="","",IF($H$7="General populations",IF($G41="",$F41,$G41)*$I41*$J41*$K41*(AB41+AC41)/(12*(1-$H41)),IF($D$7=VaxData!$P$1,$E41*$I41*$J41*$K41/$J$7,IF($G41="",$F41,$G41)*$I41*$J41*$K41/$J$7)*(AB41+AC41)/(12*(1-$H41))))</f>
        <v/>
      </c>
      <c r="AE41" s="201"/>
      <c r="AF41" s="181" t="str">
        <f aca="false">IF($D41="","",IF(AE41="",$D41,AE41))</f>
        <v/>
      </c>
      <c r="AG41" s="182"/>
      <c r="AH41" s="203"/>
      <c r="AI41" s="183" t="str">
        <f aca="false">IF($A41="","",IF($H$7="General populations",IF($G41="",$F41,$G41)*$I41*$J41*$K41*(AG41+AH41)/(12*(1-$H41)),IF($D$7=VaxData!$P$1,$E41*$I41*$J41*$K41/$J$7,IF($G41="",$F41,$G41)*$I41*$J41*$K41/$J$7)*(AG41+AH41)/(12*(1-$H41))))</f>
        <v/>
      </c>
      <c r="AJ41" s="202"/>
      <c r="AK41" s="181" t="str">
        <f aca="false">IF($D41="","",IF(AJ41="",$D41,AJ41))</f>
        <v/>
      </c>
      <c r="AL41" s="182"/>
      <c r="AM41" s="197"/>
      <c r="AN41" s="183" t="str">
        <f aca="false">IF($A41="","",IF($H$7="General populations",IF($G41="",$F41,$G41)*$I41*$J41*$K41*(AL41+AM41)/(12*(1-$H41)),IF($D$7=VaxData!$P$1,$E41*$I41*$J41*$K41/$J$7,IF($G41="",$F41,$G41)*$I41*$J41*$K41/$J$7)*(AL41+AM41)/(12*(1-$H41))))</f>
        <v/>
      </c>
      <c r="AO41" s="202"/>
      <c r="AP41" s="181" t="str">
        <f aca="false">IF($D41="","",IF(AO41="",$D41,AO41))</f>
        <v/>
      </c>
      <c r="AQ41" s="182"/>
      <c r="AR41" s="197"/>
      <c r="AS41" s="183" t="str">
        <f aca="false">IF($A41="","",IF($H$7="General populations",IF($G41="",$F41,$G41)*$I41*$J41*$K41*(AQ41+AR41)/(12*(1-$H41)),IF($D$7=VaxData!$P$1,$E41*$I41*$J41*$K41/$J$7,IF($G41="",$F41,$G41)*$I41*$J41*$K41/$J$7)*(AQ41+AR41)/(12*(1-$H41))))</f>
        <v/>
      </c>
      <c r="AT41" s="204"/>
      <c r="AU41" s="181" t="str">
        <f aca="false">IF($D41="","",IF(AT41="",$D41,AT41))</f>
        <v/>
      </c>
      <c r="AV41" s="182"/>
      <c r="AW41" s="197"/>
      <c r="AX41" s="183" t="str">
        <f aca="false">IF($A41="","",IF($H$7="General populations",IF($G41="",$F41,$G41)*$I41*$J41*$K41*(AV41+AW41)/(12*(1-$H41)),IF($D$7=VaxData!$P$1,$E41*$I41*$J41*$K41/$J$7,IF($G41="",$F41,$G41)*$I41*$J41*$K41/$J$7)*(AV41+AW41)/(12*(1-$H41))))</f>
        <v/>
      </c>
      <c r="AY41" s="188"/>
      <c r="AZ41" s="181" t="str">
        <f aca="false">IF($D41="","",IF(AY41="",$D41,AY41))</f>
        <v/>
      </c>
      <c r="BA41" s="189"/>
      <c r="BB41" s="189"/>
      <c r="BC41" s="183" t="str">
        <f aca="false">IF($A41="","",IF($H$7="General populations",IF($G41="",$F41,$G41)*$I41*$J41*$K41*(BA41+BB41)/(12*(1-$H41)),IF($D$7=VaxData!$P$1,$E41*$I41*$J41*$K41/$J$7,IF($G41="",$F41,$G41)*$I41*$J41*$K41/$J$7)*(BA41+BB41)/(12*(1-$H41))))</f>
        <v/>
      </c>
      <c r="BD41" s="198"/>
      <c r="BE41" s="181" t="str">
        <f aca="false">IF($D41="","",IF(BD41="",$D41,BD41))</f>
        <v/>
      </c>
      <c r="BF41" s="182"/>
      <c r="BG41" s="197"/>
      <c r="BH41" s="183" t="str">
        <f aca="false">IF($A41="","",IF($H$7="General populations",IF($G41="",$F41,$G41)*$I41*$J41*$K41*(BF41+BG41)/(12*(1-$H41)),IF($D$7=VaxData!$P$1,$E41*$I41*$J41*$K41/$J$7,IF($G41="",$F41,$G41)*$I41*$J41*$K41/$J$7)*(BF41+BG41)/(12*(1-$H41))))</f>
        <v/>
      </c>
      <c r="BI41" s="199"/>
      <c r="BJ41" s="181" t="str">
        <f aca="false">IF($D41="","",IF(BI41="",$D41,BI41))</f>
        <v/>
      </c>
      <c r="BK41" s="182"/>
      <c r="BL41" s="197"/>
      <c r="BM41" s="183" t="str">
        <f aca="false">IF($A41="","",IF($H$7="General populations",IF($G41="",$F41,$G41)*$I41*$J41*$K41*(BK41+BL41)/(12*(1-$H41)),IF($D$7=VaxData!$P$1,$E41*$I41*$J41*$K41/$J$7,IF($G41="",$F41,$G41)*$I41*$J41*$K41/$J$7)*(BK41+BL41)/(12*(1-$H41))))</f>
        <v/>
      </c>
      <c r="BN41" s="202"/>
      <c r="BO41" s="181" t="str">
        <f aca="false">IF($D41="","",IF(BN41="",$D41,BN41))</f>
        <v/>
      </c>
      <c r="BP41" s="182"/>
      <c r="BQ41" s="197"/>
      <c r="BR41" s="183" t="str">
        <f aca="false">IF($A41="","",IF($H$7="General populations",IF($G41="",$F41,$G41)*$I41*$J41*$K41*(BP41+BQ41)/(12*(1-$H41)),IF($D$7=VaxData!$P$1,$E41*$I41*$J41*$K41/$J$7,IF($G41="",$F41,$G41)*$I41*$J41*$K41/$J$7)*(BP41+BQ41)/(12*(1-$H41))))</f>
        <v/>
      </c>
      <c r="BS41" s="201"/>
      <c r="BT41" s="181" t="str">
        <f aca="false">IF($D41="","",IF(BS41="",$D41,BS41))</f>
        <v/>
      </c>
      <c r="BU41" s="182"/>
      <c r="BV41" s="197"/>
      <c r="BW41" s="183" t="str">
        <f aca="false">IF($A41="","",IF($H$7="General populations",IF($G41="",$F41,$G41)*$I41*$J41*$K41*(BU41+BV41)/(12*(1-$H41)),IF($D$7=VaxData!$P$1,$E41*$I41*$J41*$K41/$J$7,IF($G41="",$F41,$G41)*$I41*$J41*$K41/$J$7)*(BU41+BV41)/(12*(1-$H41))))</f>
        <v/>
      </c>
      <c r="BX41" s="202"/>
      <c r="BY41" s="181" t="str">
        <f aca="false">IF($D41="","",IF(BX41="",$D41,BX41))</f>
        <v/>
      </c>
      <c r="BZ41" s="182"/>
      <c r="CA41" s="197"/>
      <c r="CB41" s="183" t="str">
        <f aca="false">IF($A41="","",IF($H$7="General populations",IF($G41="",$F41,$G41)*$I41*$J41*$K41*(BZ41+CA41)/(12*(1-$H41)),IF($D$7=VaxData!$P$1,$E41*$I41*$J41*$K41/$J$7,IF($G41="",$F41,$G41)*$I41*$J41*$K41/$J$7)*(BZ41+CA41)/(12*(1-$H41))))</f>
        <v/>
      </c>
      <c r="CC41" s="205"/>
      <c r="CD41" s="181" t="str">
        <f aca="false">IF($D41="","",IF(CC41="",$D41,CC41))</f>
        <v/>
      </c>
      <c r="CE41" s="182"/>
      <c r="CF41" s="197"/>
      <c r="CG41" s="183" t="str">
        <f aca="false">IF($A41="","",IF($H$7="General populations",IF($G41="",$F41,$G41)*$I41*$J41*$K41*(CE41+CF41)/(12*(1-$H41)),IF($D$7=VaxData!$P$1,$E41*$I41*$J41*$K41/$J$7,IF($G41="",$F41,$G41)*$I41*$J41*$K41/$J$7)*(CE41+CF41)/(12*(1-$H41))))</f>
        <v/>
      </c>
      <c r="CH41" s="202"/>
      <c r="CI41" s="181" t="str">
        <f aca="false">IF($D41="","",IF(CH41="",$D41,CH41))</f>
        <v/>
      </c>
      <c r="CJ41" s="182"/>
      <c r="CK41" s="197"/>
      <c r="CL41" s="183" t="str">
        <f aca="false">IF($A41="","",IF($H$7="General populations",IF($G41="",$F41,$G41)*$I41*$J41*$K41*(CJ41+CK41)/(12*(1-$H41)),IF($D$7=VaxData!$P$1,$E41*$I41*$J41*$K41/$J$7,IF($G41="",$F41,$G41)*$I41*$J41*$K41/$J$7)*(CJ41+CK41)/(12*(1-$H41))))</f>
        <v/>
      </c>
      <c r="CM41" s="202"/>
      <c r="CN41" s="181" t="str">
        <f aca="false">IF($D41="","",IF(CM41="",$D41,CM41))</f>
        <v/>
      </c>
      <c r="CO41" s="182"/>
      <c r="CP41" s="197"/>
      <c r="CQ41" s="183" t="str">
        <f aca="false">IF($A41="","",IF($H$7="General populations",IF($G41="",$F41,$G41)*$I41*$J41*$K41*(CO41+CP41)/(12*(1-$H41)),IF($D$7=VaxData!$P$1,$E41*$I41*$J41*$K41/$J$7,IF($G41="",$F41,$G41)*$I41*$J41*$K41/$J$7)*(CO41+CP41)/(12*(1-$H41))))</f>
        <v/>
      </c>
    </row>
    <row r="42" customFormat="false" ht="15" hidden="false" customHeight="false" outlineLevel="0" collapsed="false">
      <c r="A42" s="166"/>
      <c r="B42" s="190"/>
      <c r="C42" s="173"/>
      <c r="D42" s="169" t="str">
        <f aca="false">IF(A42="","",IF($B42="diluent",$P$7,INDEX(tbl_vac[K],MATCH($A42,tbl_vac[W],0))))</f>
        <v/>
      </c>
      <c r="E42" s="191" t="str">
        <f aca="false">IF(A42="","",IF($C42="diluent",AVERAGEIFS(tbl_vac[S],tbl_vac[W],$A42,tbl_vac[G],$C42),AVERAGEIFS(tbl_vac[P],tbl_vac[W],$A42,tbl_vac[G],$C42)))</f>
        <v/>
      </c>
      <c r="F42" s="191" t="str">
        <f aca="false">IF(A42="","",IF($B42="diluent",AVERAGEIFS(tbl_vac[R],tbl_vac[W],$A42,tbl_vac[G],C42),AVERAGEIFS(tbl_vac[O],tbl_vac[W],$A42,tbl_vac[G],C42)))</f>
        <v/>
      </c>
      <c r="G42" s="171"/>
      <c r="H42" s="172"/>
      <c r="I42" s="173"/>
      <c r="J42" s="174"/>
      <c r="K42" s="192"/>
      <c r="L42" s="193"/>
      <c r="M42" s="194"/>
      <c r="N42" s="178"/>
      <c r="O42" s="195"/>
      <c r="P42" s="198"/>
      <c r="Q42" s="181" t="str">
        <f aca="false">IF($D42="","",IF(P42="",$D42,P42))</f>
        <v/>
      </c>
      <c r="R42" s="182"/>
      <c r="S42" s="197"/>
      <c r="T42" s="183" t="str">
        <f aca="false">IF($A42="","",IF($H$7="General populations",IF(AND(Q42&lt;&gt;$S$7,$D$7=VaxData!$P$1),$E42*$I42*$J42*$K42,IF($G42="",$F42,$G42)*$I42*$J42*$K42)*(R42+S42)/(12*(1-$H42)),IF($D$7=VaxData!$P$1,$E42*$I42*$J42*$K42/$J$7,IF($G42="",$F42,$G42)*$I42*$J42*$K42/$J$7)*(R42+S42)/(12*(1-$H42))))</f>
        <v/>
      </c>
      <c r="U42" s="199"/>
      <c r="V42" s="181" t="str">
        <f aca="false">IF($D42="","",IF(U42="",$D42,U42))</f>
        <v/>
      </c>
      <c r="W42" s="182"/>
      <c r="X42" s="197"/>
      <c r="Y42" s="183" t="str">
        <f aca="false">IF($A42="","",IF($H$7="General populations",IF($G42="",$F42,$G42)*$I42*$J42*$K42*(W42+X42)/(12*(1-$H42)),IF($D$7=VaxData!$P$1,$E42*$I42*$J42*$K42/$J$7,IF($G42="",$F42,$G42)*$I42*$J42*$K42/$J$7)*(W42+X42)/(12*(1-$H42))))</f>
        <v/>
      </c>
      <c r="Z42" s="200"/>
      <c r="AA42" s="181" t="str">
        <f aca="false">IF($D42="","",IF(Z42="",$D42,Z42))</f>
        <v/>
      </c>
      <c r="AB42" s="182"/>
      <c r="AC42" s="197"/>
      <c r="AD42" s="183" t="str">
        <f aca="false">IF($A42="","",IF($H$7="General populations",IF($G42="",$F42,$G42)*$I42*$J42*$K42*(AB42+AC42)/(12*(1-$H42)),IF($D$7=VaxData!$P$1,$E42*$I42*$J42*$K42/$J$7,IF($G42="",$F42,$G42)*$I42*$J42*$K42/$J$7)*(AB42+AC42)/(12*(1-$H42))))</f>
        <v/>
      </c>
      <c r="AE42" s="201"/>
      <c r="AF42" s="181" t="str">
        <f aca="false">IF($D42="","",IF(AE42="",$D42,AE42))</f>
        <v/>
      </c>
      <c r="AG42" s="182"/>
      <c r="AH42" s="203"/>
      <c r="AI42" s="183" t="str">
        <f aca="false">IF($A42="","",IF($H$7="General populations",IF($G42="",$F42,$G42)*$I42*$J42*$K42*(AG42+AH42)/(12*(1-$H42)),IF($D$7=VaxData!$P$1,$E42*$I42*$J42*$K42/$J$7,IF($G42="",$F42,$G42)*$I42*$J42*$K42/$J$7)*(AG42+AH42)/(12*(1-$H42))))</f>
        <v/>
      </c>
      <c r="AJ42" s="202"/>
      <c r="AK42" s="181" t="str">
        <f aca="false">IF($D42="","",IF(AJ42="",$D42,AJ42))</f>
        <v/>
      </c>
      <c r="AL42" s="182"/>
      <c r="AM42" s="197"/>
      <c r="AN42" s="183" t="str">
        <f aca="false">IF($A42="","",IF($H$7="General populations",IF($G42="",$F42,$G42)*$I42*$J42*$K42*(AL42+AM42)/(12*(1-$H42)),IF($D$7=VaxData!$P$1,$E42*$I42*$J42*$K42/$J$7,IF($G42="",$F42,$G42)*$I42*$J42*$K42/$J$7)*(AL42+AM42)/(12*(1-$H42))))</f>
        <v/>
      </c>
      <c r="AO42" s="202"/>
      <c r="AP42" s="181" t="str">
        <f aca="false">IF($D42="","",IF(AO42="",$D42,AO42))</f>
        <v/>
      </c>
      <c r="AQ42" s="182"/>
      <c r="AR42" s="197"/>
      <c r="AS42" s="183" t="str">
        <f aca="false">IF($A42="","",IF($H$7="General populations",IF($G42="",$F42,$G42)*$I42*$J42*$K42*(AQ42+AR42)/(12*(1-$H42)),IF($D$7=VaxData!$P$1,$E42*$I42*$J42*$K42/$J$7,IF($G42="",$F42,$G42)*$I42*$J42*$K42/$J$7)*(AQ42+AR42)/(12*(1-$H42))))</f>
        <v/>
      </c>
      <c r="AT42" s="204"/>
      <c r="AU42" s="181" t="str">
        <f aca="false">IF($D42="","",IF(AT42="",$D42,AT42))</f>
        <v/>
      </c>
      <c r="AV42" s="182"/>
      <c r="AW42" s="197"/>
      <c r="AX42" s="183" t="str">
        <f aca="false">IF($A42="","",IF($H$7="General populations",IF($G42="",$F42,$G42)*$I42*$J42*$K42*(AV42+AW42)/(12*(1-$H42)),IF($D$7=VaxData!$P$1,$E42*$I42*$J42*$K42/$J$7,IF($G42="",$F42,$G42)*$I42*$J42*$K42/$J$7)*(AV42+AW42)/(12*(1-$H42))))</f>
        <v/>
      </c>
      <c r="AY42" s="188"/>
      <c r="AZ42" s="181" t="str">
        <f aca="false">IF($D42="","",IF(AY42="",$D42,AY42))</f>
        <v/>
      </c>
      <c r="BA42" s="189"/>
      <c r="BB42" s="189"/>
      <c r="BC42" s="183" t="str">
        <f aca="false">IF($A42="","",IF($H$7="General populations",IF($G42="",$F42,$G42)*$I42*$J42*$K42*(BA42+BB42)/(12*(1-$H42)),IF($D$7=VaxData!$P$1,$E42*$I42*$J42*$K42/$J$7,IF($G42="",$F42,$G42)*$I42*$J42*$K42/$J$7)*(BA42+BB42)/(12*(1-$H42))))</f>
        <v/>
      </c>
      <c r="BD42" s="198"/>
      <c r="BE42" s="181" t="str">
        <f aca="false">IF($D42="","",IF(BD42="",$D42,BD42))</f>
        <v/>
      </c>
      <c r="BF42" s="182"/>
      <c r="BG42" s="197"/>
      <c r="BH42" s="183" t="str">
        <f aca="false">IF($A42="","",IF($H$7="General populations",IF($G42="",$F42,$G42)*$I42*$J42*$K42*(BF42+BG42)/(12*(1-$H42)),IF($D$7=VaxData!$P$1,$E42*$I42*$J42*$K42/$J$7,IF($G42="",$F42,$G42)*$I42*$J42*$K42/$J$7)*(BF42+BG42)/(12*(1-$H42))))</f>
        <v/>
      </c>
      <c r="BI42" s="199"/>
      <c r="BJ42" s="181" t="str">
        <f aca="false">IF($D42="","",IF(BI42="",$D42,BI42))</f>
        <v/>
      </c>
      <c r="BK42" s="182"/>
      <c r="BL42" s="197"/>
      <c r="BM42" s="183" t="str">
        <f aca="false">IF($A42="","",IF($H$7="General populations",IF($G42="",$F42,$G42)*$I42*$J42*$K42*(BK42+BL42)/(12*(1-$H42)),IF($D$7=VaxData!$P$1,$E42*$I42*$J42*$K42/$J$7,IF($G42="",$F42,$G42)*$I42*$J42*$K42/$J$7)*(BK42+BL42)/(12*(1-$H42))))</f>
        <v/>
      </c>
      <c r="BN42" s="202"/>
      <c r="BO42" s="181" t="str">
        <f aca="false">IF($D42="","",IF(BN42="",$D42,BN42))</f>
        <v/>
      </c>
      <c r="BP42" s="182"/>
      <c r="BQ42" s="197"/>
      <c r="BR42" s="183" t="str">
        <f aca="false">IF($A42="","",IF($H$7="General populations",IF($G42="",$F42,$G42)*$I42*$J42*$K42*(BP42+BQ42)/(12*(1-$H42)),IF($D$7=VaxData!$P$1,$E42*$I42*$J42*$K42/$J$7,IF($G42="",$F42,$G42)*$I42*$J42*$K42/$J$7)*(BP42+BQ42)/(12*(1-$H42))))</f>
        <v/>
      </c>
      <c r="BS42" s="201"/>
      <c r="BT42" s="181" t="str">
        <f aca="false">IF($D42="","",IF(BS42="",$D42,BS42))</f>
        <v/>
      </c>
      <c r="BU42" s="182"/>
      <c r="BV42" s="197"/>
      <c r="BW42" s="183" t="str">
        <f aca="false">IF($A42="","",IF($H$7="General populations",IF($G42="",$F42,$G42)*$I42*$J42*$K42*(BU42+BV42)/(12*(1-$H42)),IF($D$7=VaxData!$P$1,$E42*$I42*$J42*$K42/$J$7,IF($G42="",$F42,$G42)*$I42*$J42*$K42/$J$7)*(BU42+BV42)/(12*(1-$H42))))</f>
        <v/>
      </c>
      <c r="BX42" s="202"/>
      <c r="BY42" s="181" t="str">
        <f aca="false">IF($D42="","",IF(BX42="",$D42,BX42))</f>
        <v/>
      </c>
      <c r="BZ42" s="182"/>
      <c r="CA42" s="197"/>
      <c r="CB42" s="183" t="str">
        <f aca="false">IF($A42="","",IF($H$7="General populations",IF($G42="",$F42,$G42)*$I42*$J42*$K42*(BZ42+CA42)/(12*(1-$H42)),IF($D$7=VaxData!$P$1,$E42*$I42*$J42*$K42/$J$7,IF($G42="",$F42,$G42)*$I42*$J42*$K42/$J$7)*(BZ42+CA42)/(12*(1-$H42))))</f>
        <v/>
      </c>
      <c r="CC42" s="205"/>
      <c r="CD42" s="181" t="str">
        <f aca="false">IF($D42="","",IF(CC42="",$D42,CC42))</f>
        <v/>
      </c>
      <c r="CE42" s="182"/>
      <c r="CF42" s="197"/>
      <c r="CG42" s="183" t="str">
        <f aca="false">IF($A42="","",IF($H$7="General populations",IF($G42="",$F42,$G42)*$I42*$J42*$K42*(CE42+CF42)/(12*(1-$H42)),IF($D$7=VaxData!$P$1,$E42*$I42*$J42*$K42/$J$7,IF($G42="",$F42,$G42)*$I42*$J42*$K42/$J$7)*(CE42+CF42)/(12*(1-$H42))))</f>
        <v/>
      </c>
      <c r="CH42" s="202"/>
      <c r="CI42" s="181" t="str">
        <f aca="false">IF($D42="","",IF(CH42="",$D42,CH42))</f>
        <v/>
      </c>
      <c r="CJ42" s="182"/>
      <c r="CK42" s="197"/>
      <c r="CL42" s="183" t="str">
        <f aca="false">IF($A42="","",IF($H$7="General populations",IF($G42="",$F42,$G42)*$I42*$J42*$K42*(CJ42+CK42)/(12*(1-$H42)),IF($D$7=VaxData!$P$1,$E42*$I42*$J42*$K42/$J$7,IF($G42="",$F42,$G42)*$I42*$J42*$K42/$J$7)*(CJ42+CK42)/(12*(1-$H42))))</f>
        <v/>
      </c>
      <c r="CM42" s="202"/>
      <c r="CN42" s="181" t="str">
        <f aca="false">IF($D42="","",IF(CM42="",$D42,CM42))</f>
        <v/>
      </c>
      <c r="CO42" s="182"/>
      <c r="CP42" s="197"/>
      <c r="CQ42" s="183" t="str">
        <f aca="false">IF($A42="","",IF($H$7="General populations",IF($G42="",$F42,$G42)*$I42*$J42*$K42*(CO42+CP42)/(12*(1-$H42)),IF($D$7=VaxData!$P$1,$E42*$I42*$J42*$K42/$J$7,IF($G42="",$F42,$G42)*$I42*$J42*$K42/$J$7)*(CO42+CP42)/(12*(1-$H42))))</f>
        <v/>
      </c>
    </row>
    <row r="43" customFormat="false" ht="15" hidden="false" customHeight="false" outlineLevel="0" collapsed="false">
      <c r="A43" s="166"/>
      <c r="B43" s="190"/>
      <c r="C43" s="173"/>
      <c r="D43" s="169" t="str">
        <f aca="false">IF(A43="","",IF($B43="diluent",$P$7,INDEX(tbl_vac[K],MATCH($A43,tbl_vac[W],0))))</f>
        <v/>
      </c>
      <c r="E43" s="191" t="str">
        <f aca="false">IF(A43="","",IF($C43="diluent",AVERAGEIFS(tbl_vac[S],tbl_vac[W],$A43,tbl_vac[G],$C43),AVERAGEIFS(tbl_vac[P],tbl_vac[W],$A43,tbl_vac[G],$C43)))</f>
        <v/>
      </c>
      <c r="F43" s="191" t="str">
        <f aca="false">IF(A43="","",IF($B43="diluent",AVERAGEIFS(tbl_vac[R],tbl_vac[W],$A43,tbl_vac[G],C43),AVERAGEIFS(tbl_vac[O],tbl_vac[W],$A43,tbl_vac[G],C43)))</f>
        <v/>
      </c>
      <c r="G43" s="171"/>
      <c r="H43" s="172"/>
      <c r="I43" s="173"/>
      <c r="J43" s="174"/>
      <c r="K43" s="192"/>
      <c r="L43" s="193"/>
      <c r="M43" s="194"/>
      <c r="N43" s="178"/>
      <c r="O43" s="195"/>
      <c r="P43" s="198"/>
      <c r="Q43" s="181" t="str">
        <f aca="false">IF($D43="","",IF(P43="",$D43,P43))</f>
        <v/>
      </c>
      <c r="R43" s="182"/>
      <c r="S43" s="197"/>
      <c r="T43" s="183" t="str">
        <f aca="false">IF($A43="","",IF($H$7="General populations",IF(AND(Q43&lt;&gt;$S$7,$D$7=VaxData!$P$1),$E43*$I43*$J43*$K43,IF($G43="",$F43,$G43)*$I43*$J43*$K43)*(R43+S43)/(12*(1-$H43)),IF($D$7=VaxData!$P$1,$E43*$I43*$J43*$K43/$J$7,IF($G43="",$F43,$G43)*$I43*$J43*$K43/$J$7)*(R43+S43)/(12*(1-$H43))))</f>
        <v/>
      </c>
      <c r="U43" s="199"/>
      <c r="V43" s="181" t="str">
        <f aca="false">IF($D43="","",IF(U43="",$D43,U43))</f>
        <v/>
      </c>
      <c r="W43" s="182"/>
      <c r="X43" s="197"/>
      <c r="Y43" s="183" t="str">
        <f aca="false">IF($A43="","",IF($H$7="General populations",IF($G43="",$F43,$G43)*$I43*$J43*$K43*(W43+X43)/(12*(1-$H43)),IF($D$7=VaxData!$P$1,$E43*$I43*$J43*$K43/$J$7,IF($G43="",$F43,$G43)*$I43*$J43*$K43/$J$7)*(W43+X43)/(12*(1-$H43))))</f>
        <v/>
      </c>
      <c r="Z43" s="200"/>
      <c r="AA43" s="181" t="str">
        <f aca="false">IF($D43="","",IF(Z43="",$D43,Z43))</f>
        <v/>
      </c>
      <c r="AB43" s="182"/>
      <c r="AC43" s="197"/>
      <c r="AD43" s="183" t="str">
        <f aca="false">IF($A43="","",IF($H$7="General populations",IF($G43="",$F43,$G43)*$I43*$J43*$K43*(AB43+AC43)/(12*(1-$H43)),IF($D$7=VaxData!$P$1,$E43*$I43*$J43*$K43/$J$7,IF($G43="",$F43,$G43)*$I43*$J43*$K43/$J$7)*(AB43+AC43)/(12*(1-$H43))))</f>
        <v/>
      </c>
      <c r="AE43" s="201"/>
      <c r="AF43" s="181" t="str">
        <f aca="false">IF($D43="","",IF(AE43="",$D43,AE43))</f>
        <v/>
      </c>
      <c r="AG43" s="182"/>
      <c r="AH43" s="203"/>
      <c r="AI43" s="183" t="str">
        <f aca="false">IF($A43="","",IF($H$7="General populations",IF($G43="",$F43,$G43)*$I43*$J43*$K43*(AG43+AH43)/(12*(1-$H43)),IF($D$7=VaxData!$P$1,$E43*$I43*$J43*$K43/$J$7,IF($G43="",$F43,$G43)*$I43*$J43*$K43/$J$7)*(AG43+AH43)/(12*(1-$H43))))</f>
        <v/>
      </c>
      <c r="AJ43" s="202"/>
      <c r="AK43" s="181" t="str">
        <f aca="false">IF($D43="","",IF(AJ43="",$D43,AJ43))</f>
        <v/>
      </c>
      <c r="AL43" s="182"/>
      <c r="AM43" s="197"/>
      <c r="AN43" s="183" t="str">
        <f aca="false">IF($A43="","",IF($H$7="General populations",IF($G43="",$F43,$G43)*$I43*$J43*$K43*(AL43+AM43)/(12*(1-$H43)),IF($D$7=VaxData!$P$1,$E43*$I43*$J43*$K43/$J$7,IF($G43="",$F43,$G43)*$I43*$J43*$K43/$J$7)*(AL43+AM43)/(12*(1-$H43))))</f>
        <v/>
      </c>
      <c r="AO43" s="202"/>
      <c r="AP43" s="181" t="str">
        <f aca="false">IF($D43="","",IF(AO43="",$D43,AO43))</f>
        <v/>
      </c>
      <c r="AQ43" s="182"/>
      <c r="AR43" s="197"/>
      <c r="AS43" s="183" t="str">
        <f aca="false">IF($A43="","",IF($H$7="General populations",IF($G43="",$F43,$G43)*$I43*$J43*$K43*(AQ43+AR43)/(12*(1-$H43)),IF($D$7=VaxData!$P$1,$E43*$I43*$J43*$K43/$J$7,IF($G43="",$F43,$G43)*$I43*$J43*$K43/$J$7)*(AQ43+AR43)/(12*(1-$H43))))</f>
        <v/>
      </c>
      <c r="AT43" s="204"/>
      <c r="AU43" s="181" t="str">
        <f aca="false">IF($D43="","",IF(AT43="",$D43,AT43))</f>
        <v/>
      </c>
      <c r="AV43" s="182"/>
      <c r="AW43" s="197"/>
      <c r="AX43" s="183" t="str">
        <f aca="false">IF($A43="","",IF($H$7="General populations",IF($G43="",$F43,$G43)*$I43*$J43*$K43*(AV43+AW43)/(12*(1-$H43)),IF($D$7=VaxData!$P$1,$E43*$I43*$J43*$K43/$J$7,IF($G43="",$F43,$G43)*$I43*$J43*$K43/$J$7)*(AV43+AW43)/(12*(1-$H43))))</f>
        <v/>
      </c>
      <c r="AY43" s="188"/>
      <c r="AZ43" s="181" t="str">
        <f aca="false">IF($D43="","",IF(AY43="",$D43,AY43))</f>
        <v/>
      </c>
      <c r="BA43" s="189"/>
      <c r="BB43" s="189"/>
      <c r="BC43" s="183" t="str">
        <f aca="false">IF($A43="","",IF($H$7="General populations",IF($G43="",$F43,$G43)*$I43*$J43*$K43*(BA43+BB43)/(12*(1-$H43)),IF($D$7=VaxData!$P$1,$E43*$I43*$J43*$K43/$J$7,IF($G43="",$F43,$G43)*$I43*$J43*$K43/$J$7)*(BA43+BB43)/(12*(1-$H43))))</f>
        <v/>
      </c>
      <c r="BD43" s="198"/>
      <c r="BE43" s="181" t="str">
        <f aca="false">IF($D43="","",IF(BD43="",$D43,BD43))</f>
        <v/>
      </c>
      <c r="BF43" s="182"/>
      <c r="BG43" s="197"/>
      <c r="BH43" s="183" t="str">
        <f aca="false">IF($A43="","",IF($H$7="General populations",IF($G43="",$F43,$G43)*$I43*$J43*$K43*(BF43+BG43)/(12*(1-$H43)),IF($D$7=VaxData!$P$1,$E43*$I43*$J43*$K43/$J$7,IF($G43="",$F43,$G43)*$I43*$J43*$K43/$J$7)*(BF43+BG43)/(12*(1-$H43))))</f>
        <v/>
      </c>
      <c r="BI43" s="199"/>
      <c r="BJ43" s="181" t="str">
        <f aca="false">IF($D43="","",IF(BI43="",$D43,BI43))</f>
        <v/>
      </c>
      <c r="BK43" s="182"/>
      <c r="BL43" s="197"/>
      <c r="BM43" s="183" t="str">
        <f aca="false">IF($A43="","",IF($H$7="General populations",IF($G43="",$F43,$G43)*$I43*$J43*$K43*(BK43+BL43)/(12*(1-$H43)),IF($D$7=VaxData!$P$1,$E43*$I43*$J43*$K43/$J$7,IF($G43="",$F43,$G43)*$I43*$J43*$K43/$J$7)*(BK43+BL43)/(12*(1-$H43))))</f>
        <v/>
      </c>
      <c r="BN43" s="202"/>
      <c r="BO43" s="181" t="str">
        <f aca="false">IF($D43="","",IF(BN43="",$D43,BN43))</f>
        <v/>
      </c>
      <c r="BP43" s="182"/>
      <c r="BQ43" s="197"/>
      <c r="BR43" s="183" t="str">
        <f aca="false">IF($A43="","",IF($H$7="General populations",IF($G43="",$F43,$G43)*$I43*$J43*$K43*(BP43+BQ43)/(12*(1-$H43)),IF($D$7=VaxData!$P$1,$E43*$I43*$J43*$K43/$J$7,IF($G43="",$F43,$G43)*$I43*$J43*$K43/$J$7)*(BP43+BQ43)/(12*(1-$H43))))</f>
        <v/>
      </c>
      <c r="BS43" s="201"/>
      <c r="BT43" s="181" t="str">
        <f aca="false">IF($D43="","",IF(BS43="",$D43,BS43))</f>
        <v/>
      </c>
      <c r="BU43" s="182"/>
      <c r="BV43" s="197"/>
      <c r="BW43" s="183" t="str">
        <f aca="false">IF($A43="","",IF($H$7="General populations",IF($G43="",$F43,$G43)*$I43*$J43*$K43*(BU43+BV43)/(12*(1-$H43)),IF($D$7=VaxData!$P$1,$E43*$I43*$J43*$K43/$J$7,IF($G43="",$F43,$G43)*$I43*$J43*$K43/$J$7)*(BU43+BV43)/(12*(1-$H43))))</f>
        <v/>
      </c>
      <c r="BX43" s="202"/>
      <c r="BY43" s="181" t="str">
        <f aca="false">IF($D43="","",IF(BX43="",$D43,BX43))</f>
        <v/>
      </c>
      <c r="BZ43" s="182"/>
      <c r="CA43" s="197"/>
      <c r="CB43" s="183" t="str">
        <f aca="false">IF($A43="","",IF($H$7="General populations",IF($G43="",$F43,$G43)*$I43*$J43*$K43*(BZ43+CA43)/(12*(1-$H43)),IF($D$7=VaxData!$P$1,$E43*$I43*$J43*$K43/$J$7,IF($G43="",$F43,$G43)*$I43*$J43*$K43/$J$7)*(BZ43+CA43)/(12*(1-$H43))))</f>
        <v/>
      </c>
      <c r="CC43" s="205"/>
      <c r="CD43" s="181" t="str">
        <f aca="false">IF($D43="","",IF(CC43="",$D43,CC43))</f>
        <v/>
      </c>
      <c r="CE43" s="182"/>
      <c r="CF43" s="197"/>
      <c r="CG43" s="183" t="str">
        <f aca="false">IF($A43="","",IF($H$7="General populations",IF($G43="",$F43,$G43)*$I43*$J43*$K43*(CE43+CF43)/(12*(1-$H43)),IF($D$7=VaxData!$P$1,$E43*$I43*$J43*$K43/$J$7,IF($G43="",$F43,$G43)*$I43*$J43*$K43/$J$7)*(CE43+CF43)/(12*(1-$H43))))</f>
        <v/>
      </c>
      <c r="CH43" s="202"/>
      <c r="CI43" s="181" t="str">
        <f aca="false">IF($D43="","",IF(CH43="",$D43,CH43))</f>
        <v/>
      </c>
      <c r="CJ43" s="182"/>
      <c r="CK43" s="197"/>
      <c r="CL43" s="183" t="str">
        <f aca="false">IF($A43="","",IF($H$7="General populations",IF($G43="",$F43,$G43)*$I43*$J43*$K43*(CJ43+CK43)/(12*(1-$H43)),IF($D$7=VaxData!$P$1,$E43*$I43*$J43*$K43/$J$7,IF($G43="",$F43,$G43)*$I43*$J43*$K43/$J$7)*(CJ43+CK43)/(12*(1-$H43))))</f>
        <v/>
      </c>
      <c r="CM43" s="202"/>
      <c r="CN43" s="181" t="str">
        <f aca="false">IF($D43="","",IF(CM43="",$D43,CM43))</f>
        <v/>
      </c>
      <c r="CO43" s="182"/>
      <c r="CP43" s="197"/>
      <c r="CQ43" s="183" t="str">
        <f aca="false">IF($A43="","",IF($H$7="General populations",IF($G43="",$F43,$G43)*$I43*$J43*$K43*(CO43+CP43)/(12*(1-$H43)),IF($D$7=VaxData!$P$1,$E43*$I43*$J43*$K43/$J$7,IF($G43="",$F43,$G43)*$I43*$J43*$K43/$J$7)*(CO43+CP43)/(12*(1-$H43))))</f>
        <v/>
      </c>
    </row>
    <row r="44" customFormat="false" ht="15" hidden="false" customHeight="false" outlineLevel="0" collapsed="false">
      <c r="A44" s="166"/>
      <c r="B44" s="190"/>
      <c r="C44" s="173"/>
      <c r="D44" s="169" t="str">
        <f aca="false">IF(A44="","",IF($B44="diluent",$P$7,INDEX(tbl_vac[K],MATCH($A44,tbl_vac[W],0))))</f>
        <v/>
      </c>
      <c r="E44" s="191" t="str">
        <f aca="false">IF(A44="","",IF($C44="diluent",AVERAGEIFS(tbl_vac[S],tbl_vac[W],$A44,tbl_vac[G],$C44),AVERAGEIFS(tbl_vac[P],tbl_vac[W],$A44,tbl_vac[G],$C44)))</f>
        <v/>
      </c>
      <c r="F44" s="191" t="str">
        <f aca="false">IF(A44="","",IF($B44="diluent",AVERAGEIFS(tbl_vac[R],tbl_vac[W],$A44,tbl_vac[G],C44),AVERAGEIFS(tbl_vac[O],tbl_vac[W],$A44,tbl_vac[G],C44)))</f>
        <v/>
      </c>
      <c r="G44" s="171"/>
      <c r="H44" s="172"/>
      <c r="I44" s="173"/>
      <c r="J44" s="174"/>
      <c r="K44" s="192"/>
      <c r="L44" s="193"/>
      <c r="M44" s="194"/>
      <c r="N44" s="178"/>
      <c r="O44" s="195"/>
      <c r="P44" s="198"/>
      <c r="Q44" s="181" t="str">
        <f aca="false">IF($D44="","",IF(P44="",$D44,P44))</f>
        <v/>
      </c>
      <c r="R44" s="182"/>
      <c r="S44" s="197"/>
      <c r="T44" s="183" t="str">
        <f aca="false">IF($A44="","",IF($H$7="General populations",IF(AND(Q44&lt;&gt;$S$7,$D$7=VaxData!$P$1),$E44*$I44*$J44*$K44,IF($G44="",$F44,$G44)*$I44*$J44*$K44)*(R44+S44)/(12*(1-$H44)),IF($D$7=VaxData!$P$1,$E44*$I44*$J44*$K44/$J$7,IF($G44="",$F44,$G44)*$I44*$J44*$K44/$J$7)*(R44+S44)/(12*(1-$H44))))</f>
        <v/>
      </c>
      <c r="U44" s="199"/>
      <c r="V44" s="181" t="str">
        <f aca="false">IF($D44="","",IF(U44="",$D44,U44))</f>
        <v/>
      </c>
      <c r="W44" s="182"/>
      <c r="X44" s="197"/>
      <c r="Y44" s="183" t="str">
        <f aca="false">IF($A44="","",IF($H$7="General populations",IF($G44="",$F44,$G44)*$I44*$J44*$K44*(W44+X44)/(12*(1-$H44)),IF($D$7=VaxData!$P$1,$E44*$I44*$J44*$K44/$J$7,IF($G44="",$F44,$G44)*$I44*$J44*$K44/$J$7)*(W44+X44)/(12*(1-$H44))))</f>
        <v/>
      </c>
      <c r="Z44" s="200"/>
      <c r="AA44" s="181" t="str">
        <f aca="false">IF($D44="","",IF(Z44="",$D44,Z44))</f>
        <v/>
      </c>
      <c r="AB44" s="182"/>
      <c r="AC44" s="197"/>
      <c r="AD44" s="183" t="str">
        <f aca="false">IF($A44="","",IF($H$7="General populations",IF($G44="",$F44,$G44)*$I44*$J44*$K44*(AB44+AC44)/(12*(1-$H44)),IF($D$7=VaxData!$P$1,$E44*$I44*$J44*$K44/$J$7,IF($G44="",$F44,$G44)*$I44*$J44*$K44/$J$7)*(AB44+AC44)/(12*(1-$H44))))</f>
        <v/>
      </c>
      <c r="AE44" s="201"/>
      <c r="AF44" s="181" t="str">
        <f aca="false">IF($D44="","",IF(AE44="",$D44,AE44))</f>
        <v/>
      </c>
      <c r="AG44" s="182"/>
      <c r="AH44" s="203"/>
      <c r="AI44" s="183" t="str">
        <f aca="false">IF($A44="","",IF($H$7="General populations",IF($G44="",$F44,$G44)*$I44*$J44*$K44*(AG44+AH44)/(12*(1-$H44)),IF($D$7=VaxData!$P$1,$E44*$I44*$J44*$K44/$J$7,IF($G44="",$F44,$G44)*$I44*$J44*$K44/$J$7)*(AG44+AH44)/(12*(1-$H44))))</f>
        <v/>
      </c>
      <c r="AJ44" s="202"/>
      <c r="AK44" s="181" t="str">
        <f aca="false">IF($D44="","",IF(AJ44="",$D44,AJ44))</f>
        <v/>
      </c>
      <c r="AL44" s="182"/>
      <c r="AM44" s="197"/>
      <c r="AN44" s="183" t="str">
        <f aca="false">IF($A44="","",IF($H$7="General populations",IF($G44="",$F44,$G44)*$I44*$J44*$K44*(AL44+AM44)/(12*(1-$H44)),IF($D$7=VaxData!$P$1,$E44*$I44*$J44*$K44/$J$7,IF($G44="",$F44,$G44)*$I44*$J44*$K44/$J$7)*(AL44+AM44)/(12*(1-$H44))))</f>
        <v/>
      </c>
      <c r="AO44" s="202"/>
      <c r="AP44" s="181" t="str">
        <f aca="false">IF($D44="","",IF(AO44="",$D44,AO44))</f>
        <v/>
      </c>
      <c r="AQ44" s="182"/>
      <c r="AR44" s="197"/>
      <c r="AS44" s="183" t="str">
        <f aca="false">IF($A44="","",IF($H$7="General populations",IF($G44="",$F44,$G44)*$I44*$J44*$K44*(AQ44+AR44)/(12*(1-$H44)),IF($D$7=VaxData!$P$1,$E44*$I44*$J44*$K44/$J$7,IF($G44="",$F44,$G44)*$I44*$J44*$K44/$J$7)*(AQ44+AR44)/(12*(1-$H44))))</f>
        <v/>
      </c>
      <c r="AT44" s="204"/>
      <c r="AU44" s="181" t="str">
        <f aca="false">IF($D44="","",IF(AT44="",$D44,AT44))</f>
        <v/>
      </c>
      <c r="AV44" s="182"/>
      <c r="AW44" s="197"/>
      <c r="AX44" s="183" t="str">
        <f aca="false">IF($A44="","",IF($H$7="General populations",IF($G44="",$F44,$G44)*$I44*$J44*$K44*(AV44+AW44)/(12*(1-$H44)),IF($D$7=VaxData!$P$1,$E44*$I44*$J44*$K44/$J$7,IF($G44="",$F44,$G44)*$I44*$J44*$K44/$J$7)*(AV44+AW44)/(12*(1-$H44))))</f>
        <v/>
      </c>
      <c r="AY44" s="188"/>
      <c r="AZ44" s="181" t="str">
        <f aca="false">IF($D44="","",IF(AY44="",$D44,AY44))</f>
        <v/>
      </c>
      <c r="BA44" s="189"/>
      <c r="BB44" s="189"/>
      <c r="BC44" s="183" t="str">
        <f aca="false">IF($A44="","",IF($H$7="General populations",IF($G44="",$F44,$G44)*$I44*$J44*$K44*(BA44+BB44)/(12*(1-$H44)),IF($D$7=VaxData!$P$1,$E44*$I44*$J44*$K44/$J$7,IF($G44="",$F44,$G44)*$I44*$J44*$K44/$J$7)*(BA44+BB44)/(12*(1-$H44))))</f>
        <v/>
      </c>
      <c r="BD44" s="198"/>
      <c r="BE44" s="181" t="str">
        <f aca="false">IF($D44="","",IF(BD44="",$D44,BD44))</f>
        <v/>
      </c>
      <c r="BF44" s="182"/>
      <c r="BG44" s="197"/>
      <c r="BH44" s="183" t="str">
        <f aca="false">IF($A44="","",IF($H$7="General populations",IF($G44="",$F44,$G44)*$I44*$J44*$K44*(BF44+BG44)/(12*(1-$H44)),IF($D$7=VaxData!$P$1,$E44*$I44*$J44*$K44/$J$7,IF($G44="",$F44,$G44)*$I44*$J44*$K44/$J$7)*(BF44+BG44)/(12*(1-$H44))))</f>
        <v/>
      </c>
      <c r="BI44" s="199"/>
      <c r="BJ44" s="181" t="str">
        <f aca="false">IF($D44="","",IF(BI44="",$D44,BI44))</f>
        <v/>
      </c>
      <c r="BK44" s="182"/>
      <c r="BL44" s="197"/>
      <c r="BM44" s="183" t="str">
        <f aca="false">IF($A44="","",IF($H$7="General populations",IF($G44="",$F44,$G44)*$I44*$J44*$K44*(BK44+BL44)/(12*(1-$H44)),IF($D$7=VaxData!$P$1,$E44*$I44*$J44*$K44/$J$7,IF($G44="",$F44,$G44)*$I44*$J44*$K44/$J$7)*(BK44+BL44)/(12*(1-$H44))))</f>
        <v/>
      </c>
      <c r="BN44" s="202"/>
      <c r="BO44" s="181" t="str">
        <f aca="false">IF($D44="","",IF(BN44="",$D44,BN44))</f>
        <v/>
      </c>
      <c r="BP44" s="182"/>
      <c r="BQ44" s="197"/>
      <c r="BR44" s="183" t="str">
        <f aca="false">IF($A44="","",IF($H$7="General populations",IF($G44="",$F44,$G44)*$I44*$J44*$K44*(BP44+BQ44)/(12*(1-$H44)),IF($D$7=VaxData!$P$1,$E44*$I44*$J44*$K44/$J$7,IF($G44="",$F44,$G44)*$I44*$J44*$K44/$J$7)*(BP44+BQ44)/(12*(1-$H44))))</f>
        <v/>
      </c>
      <c r="BS44" s="201"/>
      <c r="BT44" s="181" t="str">
        <f aca="false">IF($D44="","",IF(BS44="",$D44,BS44))</f>
        <v/>
      </c>
      <c r="BU44" s="182"/>
      <c r="BV44" s="197"/>
      <c r="BW44" s="183" t="str">
        <f aca="false">IF($A44="","",IF($H$7="General populations",IF($G44="",$F44,$G44)*$I44*$J44*$K44*(BU44+BV44)/(12*(1-$H44)),IF($D$7=VaxData!$P$1,$E44*$I44*$J44*$K44/$J$7,IF($G44="",$F44,$G44)*$I44*$J44*$K44/$J$7)*(BU44+BV44)/(12*(1-$H44))))</f>
        <v/>
      </c>
      <c r="BX44" s="202"/>
      <c r="BY44" s="181" t="str">
        <f aca="false">IF($D44="","",IF(BX44="",$D44,BX44))</f>
        <v/>
      </c>
      <c r="BZ44" s="182"/>
      <c r="CA44" s="197"/>
      <c r="CB44" s="183" t="str">
        <f aca="false">IF($A44="","",IF($H$7="General populations",IF($G44="",$F44,$G44)*$I44*$J44*$K44*(BZ44+CA44)/(12*(1-$H44)),IF($D$7=VaxData!$P$1,$E44*$I44*$J44*$K44/$J$7,IF($G44="",$F44,$G44)*$I44*$J44*$K44/$J$7)*(BZ44+CA44)/(12*(1-$H44))))</f>
        <v/>
      </c>
      <c r="CC44" s="205"/>
      <c r="CD44" s="181" t="str">
        <f aca="false">IF($D44="","",IF(CC44="",$D44,CC44))</f>
        <v/>
      </c>
      <c r="CE44" s="182"/>
      <c r="CF44" s="197"/>
      <c r="CG44" s="183" t="str">
        <f aca="false">IF($A44="","",IF($H$7="General populations",IF($G44="",$F44,$G44)*$I44*$J44*$K44*(CE44+CF44)/(12*(1-$H44)),IF($D$7=VaxData!$P$1,$E44*$I44*$J44*$K44/$J$7,IF($G44="",$F44,$G44)*$I44*$J44*$K44/$J$7)*(CE44+CF44)/(12*(1-$H44))))</f>
        <v/>
      </c>
      <c r="CH44" s="202"/>
      <c r="CI44" s="181" t="str">
        <f aca="false">IF($D44="","",IF(CH44="",$D44,CH44))</f>
        <v/>
      </c>
      <c r="CJ44" s="182"/>
      <c r="CK44" s="197"/>
      <c r="CL44" s="183" t="str">
        <f aca="false">IF($A44="","",IF($H$7="General populations",IF($G44="",$F44,$G44)*$I44*$J44*$K44*(CJ44+CK44)/(12*(1-$H44)),IF($D$7=VaxData!$P$1,$E44*$I44*$J44*$K44/$J$7,IF($G44="",$F44,$G44)*$I44*$J44*$K44/$J$7)*(CJ44+CK44)/(12*(1-$H44))))</f>
        <v/>
      </c>
      <c r="CM44" s="202"/>
      <c r="CN44" s="181" t="str">
        <f aca="false">IF($D44="","",IF(CM44="",$D44,CM44))</f>
        <v/>
      </c>
      <c r="CO44" s="182"/>
      <c r="CP44" s="197"/>
      <c r="CQ44" s="183" t="str">
        <f aca="false">IF($A44="","",IF($H$7="General populations",IF($G44="",$F44,$G44)*$I44*$J44*$K44*(CO44+CP44)/(12*(1-$H44)),IF($D$7=VaxData!$P$1,$E44*$I44*$J44*$K44/$J$7,IF($G44="",$F44,$G44)*$I44*$J44*$K44/$J$7)*(CO44+CP44)/(12*(1-$H44))))</f>
        <v/>
      </c>
    </row>
    <row r="45" customFormat="false" ht="15" hidden="false" customHeight="false" outlineLevel="0" collapsed="false">
      <c r="A45" s="166"/>
      <c r="B45" s="190"/>
      <c r="C45" s="173"/>
      <c r="D45" s="169" t="str">
        <f aca="false">IF(A45="","",IF($B45="diluent",$P$7,INDEX(tbl_vac[K],MATCH($A45,tbl_vac[W],0))))</f>
        <v/>
      </c>
      <c r="E45" s="191" t="str">
        <f aca="false">IF(A45="","",IF($C45="diluent",AVERAGEIFS(tbl_vac[S],tbl_vac[W],$A45,tbl_vac[G],$C45),AVERAGEIFS(tbl_vac[P],tbl_vac[W],$A45,tbl_vac[G],$C45)))</f>
        <v/>
      </c>
      <c r="F45" s="191" t="str">
        <f aca="false">IF(A45="","",IF($B45="diluent",AVERAGEIFS(tbl_vac[R],tbl_vac[W],$A45,tbl_vac[G],C45),AVERAGEIFS(tbl_vac[O],tbl_vac[W],$A45,tbl_vac[G],C45)))</f>
        <v/>
      </c>
      <c r="G45" s="171"/>
      <c r="H45" s="172"/>
      <c r="I45" s="173"/>
      <c r="J45" s="174"/>
      <c r="K45" s="192"/>
      <c r="L45" s="193"/>
      <c r="M45" s="194"/>
      <c r="N45" s="178"/>
      <c r="O45" s="195"/>
      <c r="P45" s="198"/>
      <c r="Q45" s="181" t="str">
        <f aca="false">IF($D45="","",IF(P45="",$D45,P45))</f>
        <v/>
      </c>
      <c r="R45" s="182"/>
      <c r="S45" s="197"/>
      <c r="T45" s="183" t="str">
        <f aca="false">IF($A45="","",IF($H$7="General populations",IF(AND(Q45&lt;&gt;$S$7,$D$7=VaxData!$P$1),$E45*$I45*$J45*$K45,IF($G45="",$F45,$G45)*$I45*$J45*$K45)*(R45+S45)/(12*(1-$H45)),IF($D$7=VaxData!$P$1,$E45*$I45*$J45*$K45/$J$7,IF($G45="",$F45,$G45)*$I45*$J45*$K45/$J$7)*(R45+S45)/(12*(1-$H45))))</f>
        <v/>
      </c>
      <c r="U45" s="199"/>
      <c r="V45" s="181" t="str">
        <f aca="false">IF($D45="","",IF(U45="",$D45,U45))</f>
        <v/>
      </c>
      <c r="W45" s="182"/>
      <c r="X45" s="197"/>
      <c r="Y45" s="183" t="str">
        <f aca="false">IF($A45="","",IF($H$7="General populations",IF($G45="",$F45,$G45)*$I45*$J45*$K45*(W45+X45)/(12*(1-$H45)),IF($D$7=VaxData!$P$1,$E45*$I45*$J45*$K45/$J$7,IF($G45="",$F45,$G45)*$I45*$J45*$K45/$J$7)*(W45+X45)/(12*(1-$H45))))</f>
        <v/>
      </c>
      <c r="Z45" s="200"/>
      <c r="AA45" s="181" t="str">
        <f aca="false">IF($D45="","",IF(Z45="",$D45,Z45))</f>
        <v/>
      </c>
      <c r="AB45" s="182"/>
      <c r="AC45" s="197"/>
      <c r="AD45" s="183" t="str">
        <f aca="false">IF($A45="","",IF($H$7="General populations",IF($G45="",$F45,$G45)*$I45*$J45*$K45*(AB45+AC45)/(12*(1-$H45)),IF($D$7=VaxData!$P$1,$E45*$I45*$J45*$K45/$J$7,IF($G45="",$F45,$G45)*$I45*$J45*$K45/$J$7)*(AB45+AC45)/(12*(1-$H45))))</f>
        <v/>
      </c>
      <c r="AE45" s="201"/>
      <c r="AF45" s="181" t="str">
        <f aca="false">IF($D45="","",IF(AE45="",$D45,AE45))</f>
        <v/>
      </c>
      <c r="AG45" s="182"/>
      <c r="AH45" s="203"/>
      <c r="AI45" s="183" t="str">
        <f aca="false">IF($A45="","",IF($H$7="General populations",IF($G45="",$F45,$G45)*$I45*$J45*$K45*(AG45+AH45)/(12*(1-$H45)),IF($D$7=VaxData!$P$1,$E45*$I45*$J45*$K45/$J$7,IF($G45="",$F45,$G45)*$I45*$J45*$K45/$J$7)*(AG45+AH45)/(12*(1-$H45))))</f>
        <v/>
      </c>
      <c r="AJ45" s="202"/>
      <c r="AK45" s="181" t="str">
        <f aca="false">IF($D45="","",IF(AJ45="",$D45,AJ45))</f>
        <v/>
      </c>
      <c r="AL45" s="182"/>
      <c r="AM45" s="197"/>
      <c r="AN45" s="183" t="str">
        <f aca="false">IF($A45="","",IF($H$7="General populations",IF($G45="",$F45,$G45)*$I45*$J45*$K45*(AL45+AM45)/(12*(1-$H45)),IF($D$7=VaxData!$P$1,$E45*$I45*$J45*$K45/$J$7,IF($G45="",$F45,$G45)*$I45*$J45*$K45/$J$7)*(AL45+AM45)/(12*(1-$H45))))</f>
        <v/>
      </c>
      <c r="AO45" s="202"/>
      <c r="AP45" s="181" t="str">
        <f aca="false">IF($D45="","",IF(AO45="",$D45,AO45))</f>
        <v/>
      </c>
      <c r="AQ45" s="182"/>
      <c r="AR45" s="197"/>
      <c r="AS45" s="183" t="str">
        <f aca="false">IF($A45="","",IF($H$7="General populations",IF($G45="",$F45,$G45)*$I45*$J45*$K45*(AQ45+AR45)/(12*(1-$H45)),IF($D$7=VaxData!$P$1,$E45*$I45*$J45*$K45/$J$7,IF($G45="",$F45,$G45)*$I45*$J45*$K45/$J$7)*(AQ45+AR45)/(12*(1-$H45))))</f>
        <v/>
      </c>
      <c r="AT45" s="204"/>
      <c r="AU45" s="181" t="str">
        <f aca="false">IF($D45="","",IF(AT45="",$D45,AT45))</f>
        <v/>
      </c>
      <c r="AV45" s="182"/>
      <c r="AW45" s="197"/>
      <c r="AX45" s="183" t="str">
        <f aca="false">IF($A45="","",IF($H$7="General populations",IF($G45="",$F45,$G45)*$I45*$J45*$K45*(AV45+AW45)/(12*(1-$H45)),IF($D$7=VaxData!$P$1,$E45*$I45*$J45*$K45/$J$7,IF($G45="",$F45,$G45)*$I45*$J45*$K45/$J$7)*(AV45+AW45)/(12*(1-$H45))))</f>
        <v/>
      </c>
      <c r="AY45" s="188"/>
      <c r="AZ45" s="181" t="str">
        <f aca="false">IF($D45="","",IF(AY45="",$D45,AY45))</f>
        <v/>
      </c>
      <c r="BA45" s="189"/>
      <c r="BB45" s="189"/>
      <c r="BC45" s="183" t="str">
        <f aca="false">IF($A45="","",IF($H$7="General populations",IF($G45="",$F45,$G45)*$I45*$J45*$K45*(BA45+BB45)/(12*(1-$H45)),IF($D$7=VaxData!$P$1,$E45*$I45*$J45*$K45/$J$7,IF($G45="",$F45,$G45)*$I45*$J45*$K45/$J$7)*(BA45+BB45)/(12*(1-$H45))))</f>
        <v/>
      </c>
      <c r="BD45" s="198"/>
      <c r="BE45" s="181" t="str">
        <f aca="false">IF($D45="","",IF(BD45="",$D45,BD45))</f>
        <v/>
      </c>
      <c r="BF45" s="182"/>
      <c r="BG45" s="197"/>
      <c r="BH45" s="183" t="str">
        <f aca="false">IF($A45="","",IF($H$7="General populations",IF($G45="",$F45,$G45)*$I45*$J45*$K45*(BF45+BG45)/(12*(1-$H45)),IF($D$7=VaxData!$P$1,$E45*$I45*$J45*$K45/$J$7,IF($G45="",$F45,$G45)*$I45*$J45*$K45/$J$7)*(BF45+BG45)/(12*(1-$H45))))</f>
        <v/>
      </c>
      <c r="BI45" s="199"/>
      <c r="BJ45" s="181" t="str">
        <f aca="false">IF($D45="","",IF(BI45="",$D45,BI45))</f>
        <v/>
      </c>
      <c r="BK45" s="182"/>
      <c r="BL45" s="197"/>
      <c r="BM45" s="183" t="str">
        <f aca="false">IF($A45="","",IF($H$7="General populations",IF($G45="",$F45,$G45)*$I45*$J45*$K45*(BK45+BL45)/(12*(1-$H45)),IF($D$7=VaxData!$P$1,$E45*$I45*$J45*$K45/$J$7,IF($G45="",$F45,$G45)*$I45*$J45*$K45/$J$7)*(BK45+BL45)/(12*(1-$H45))))</f>
        <v/>
      </c>
      <c r="BN45" s="202"/>
      <c r="BO45" s="181" t="str">
        <f aca="false">IF($D45="","",IF(BN45="",$D45,BN45))</f>
        <v/>
      </c>
      <c r="BP45" s="182"/>
      <c r="BQ45" s="197"/>
      <c r="BR45" s="183" t="str">
        <f aca="false">IF($A45="","",IF($H$7="General populations",IF($G45="",$F45,$G45)*$I45*$J45*$K45*(BP45+BQ45)/(12*(1-$H45)),IF($D$7=VaxData!$P$1,$E45*$I45*$J45*$K45/$J$7,IF($G45="",$F45,$G45)*$I45*$J45*$K45/$J$7)*(BP45+BQ45)/(12*(1-$H45))))</f>
        <v/>
      </c>
      <c r="BS45" s="201"/>
      <c r="BT45" s="181" t="str">
        <f aca="false">IF($D45="","",IF(BS45="",$D45,BS45))</f>
        <v/>
      </c>
      <c r="BU45" s="182"/>
      <c r="BV45" s="197"/>
      <c r="BW45" s="183" t="str">
        <f aca="false">IF($A45="","",IF($H$7="General populations",IF($G45="",$F45,$G45)*$I45*$J45*$K45*(BU45+BV45)/(12*(1-$H45)),IF($D$7=VaxData!$P$1,$E45*$I45*$J45*$K45/$J$7,IF($G45="",$F45,$G45)*$I45*$J45*$K45/$J$7)*(BU45+BV45)/(12*(1-$H45))))</f>
        <v/>
      </c>
      <c r="BX45" s="202"/>
      <c r="BY45" s="181" t="str">
        <f aca="false">IF($D45="","",IF(BX45="",$D45,BX45))</f>
        <v/>
      </c>
      <c r="BZ45" s="182"/>
      <c r="CA45" s="197"/>
      <c r="CB45" s="183" t="str">
        <f aca="false">IF($A45="","",IF($H$7="General populations",IF($G45="",$F45,$G45)*$I45*$J45*$K45*(BZ45+CA45)/(12*(1-$H45)),IF($D$7=VaxData!$P$1,$E45*$I45*$J45*$K45/$J$7,IF($G45="",$F45,$G45)*$I45*$J45*$K45/$J$7)*(BZ45+CA45)/(12*(1-$H45))))</f>
        <v/>
      </c>
      <c r="CC45" s="205"/>
      <c r="CD45" s="181" t="str">
        <f aca="false">IF($D45="","",IF(CC45="",$D45,CC45))</f>
        <v/>
      </c>
      <c r="CE45" s="182"/>
      <c r="CF45" s="197"/>
      <c r="CG45" s="183" t="str">
        <f aca="false">IF($A45="","",IF($H$7="General populations",IF($G45="",$F45,$G45)*$I45*$J45*$K45*(CE45+CF45)/(12*(1-$H45)),IF($D$7=VaxData!$P$1,$E45*$I45*$J45*$K45/$J$7,IF($G45="",$F45,$G45)*$I45*$J45*$K45/$J$7)*(CE45+CF45)/(12*(1-$H45))))</f>
        <v/>
      </c>
      <c r="CH45" s="202"/>
      <c r="CI45" s="181" t="str">
        <f aca="false">IF($D45="","",IF(CH45="",$D45,CH45))</f>
        <v/>
      </c>
      <c r="CJ45" s="182"/>
      <c r="CK45" s="197"/>
      <c r="CL45" s="183" t="str">
        <f aca="false">IF($A45="","",IF($H$7="General populations",IF($G45="",$F45,$G45)*$I45*$J45*$K45*(CJ45+CK45)/(12*(1-$H45)),IF($D$7=VaxData!$P$1,$E45*$I45*$J45*$K45/$J$7,IF($G45="",$F45,$G45)*$I45*$J45*$K45/$J$7)*(CJ45+CK45)/(12*(1-$H45))))</f>
        <v/>
      </c>
      <c r="CM45" s="202"/>
      <c r="CN45" s="181" t="str">
        <f aca="false">IF($D45="","",IF(CM45="",$D45,CM45))</f>
        <v/>
      </c>
      <c r="CO45" s="182"/>
      <c r="CP45" s="197"/>
      <c r="CQ45" s="183" t="str">
        <f aca="false">IF($A45="","",IF($H$7="General populations",IF($G45="",$F45,$G45)*$I45*$J45*$K45*(CO45+CP45)/(12*(1-$H45)),IF($D$7=VaxData!$P$1,$E45*$I45*$J45*$K45/$J$7,IF($G45="",$F45,$G45)*$I45*$J45*$K45/$J$7)*(CO45+CP45)/(12*(1-$H45))))</f>
        <v/>
      </c>
    </row>
    <row r="46" customFormat="false" ht="15" hidden="false" customHeight="false" outlineLevel="0" collapsed="false">
      <c r="D46" s="184"/>
      <c r="E46" s="206"/>
      <c r="F46" s="206"/>
      <c r="G46" s="206"/>
      <c r="H46" s="207"/>
      <c r="J46" s="207"/>
      <c r="K46" s="178"/>
      <c r="L46" s="178"/>
      <c r="M46" s="208"/>
      <c r="N46" s="178"/>
      <c r="O46" s="178"/>
      <c r="P46" s="199"/>
      <c r="Q46" s="184"/>
      <c r="R46" s="206"/>
      <c r="S46" s="207"/>
      <c r="T46" s="188"/>
      <c r="U46" s="199"/>
      <c r="V46" s="184"/>
      <c r="W46" s="206"/>
      <c r="X46" s="188"/>
      <c r="Y46" s="188"/>
      <c r="Z46" s="202"/>
      <c r="AA46" s="184"/>
      <c r="AB46" s="206"/>
      <c r="AC46" s="207"/>
      <c r="AD46" s="188"/>
      <c r="AE46" s="199"/>
      <c r="AF46" s="184"/>
      <c r="AG46" s="206"/>
      <c r="AH46" s="207"/>
      <c r="AI46" s="188"/>
      <c r="AJ46" s="202"/>
      <c r="AK46" s="184"/>
      <c r="AL46" s="206"/>
      <c r="AM46" s="207"/>
      <c r="AN46" s="188"/>
      <c r="AO46" s="202"/>
      <c r="AP46" s="184"/>
      <c r="AQ46" s="206"/>
      <c r="AR46" s="207"/>
      <c r="AS46" s="188"/>
      <c r="AT46" s="202"/>
      <c r="AU46" s="184"/>
      <c r="AV46" s="206"/>
      <c r="AW46" s="207"/>
      <c r="AX46" s="188"/>
      <c r="AY46" s="188"/>
      <c r="AZ46" s="184"/>
      <c r="BA46" s="188"/>
      <c r="BB46" s="188"/>
      <c r="BC46" s="188"/>
      <c r="BD46" s="199"/>
      <c r="BE46" s="184"/>
      <c r="BF46" s="206"/>
      <c r="BG46" s="207"/>
      <c r="BH46" s="188"/>
      <c r="BI46" s="199"/>
      <c r="BJ46" s="184"/>
      <c r="BK46" s="206"/>
      <c r="BL46" s="207"/>
      <c r="BM46" s="188"/>
      <c r="BN46" s="202"/>
      <c r="BO46" s="184"/>
      <c r="BP46" s="206"/>
      <c r="BQ46" s="207"/>
      <c r="BR46" s="188"/>
      <c r="BS46" s="199"/>
      <c r="BT46" s="184"/>
      <c r="BU46" s="206"/>
      <c r="BV46" s="207"/>
      <c r="BW46" s="188"/>
      <c r="BX46" s="202"/>
      <c r="BY46" s="184"/>
      <c r="BZ46" s="206"/>
      <c r="CA46" s="207"/>
      <c r="CB46" s="188"/>
      <c r="CC46" s="202"/>
      <c r="CD46" s="184"/>
      <c r="CE46" s="206"/>
      <c r="CF46" s="207"/>
      <c r="CG46" s="188"/>
      <c r="CH46" s="202"/>
      <c r="CI46" s="184"/>
      <c r="CJ46" s="206"/>
      <c r="CK46" s="207"/>
      <c r="CL46" s="188"/>
      <c r="CM46" s="202"/>
      <c r="CN46" s="184"/>
      <c r="CO46" s="206"/>
      <c r="CP46" s="207"/>
      <c r="CQ46" s="188"/>
    </row>
    <row r="47" customFormat="false" ht="15" hidden="false" customHeight="false" outlineLevel="0" collapsed="false">
      <c r="D47" s="184"/>
      <c r="E47" s="206"/>
      <c r="F47" s="206"/>
      <c r="G47" s="206"/>
      <c r="H47" s="207"/>
      <c r="J47" s="207"/>
      <c r="K47" s="178"/>
      <c r="L47" s="178"/>
      <c r="M47" s="208"/>
      <c r="N47" s="178"/>
      <c r="O47" s="178"/>
      <c r="P47" s="199"/>
      <c r="Q47" s="184"/>
      <c r="R47" s="206"/>
      <c r="S47" s="207"/>
      <c r="T47" s="188"/>
      <c r="U47" s="199"/>
      <c r="V47" s="184"/>
      <c r="W47" s="206"/>
      <c r="X47" s="188"/>
      <c r="Y47" s="188"/>
      <c r="Z47" s="202"/>
      <c r="AA47" s="184"/>
      <c r="AB47" s="206"/>
      <c r="AC47" s="207"/>
      <c r="AD47" s="188"/>
      <c r="AE47" s="199"/>
      <c r="AF47" s="184"/>
      <c r="AG47" s="206"/>
      <c r="AH47" s="207"/>
      <c r="AI47" s="188"/>
      <c r="AJ47" s="202"/>
      <c r="AK47" s="184"/>
      <c r="AL47" s="206"/>
      <c r="AM47" s="207"/>
      <c r="AN47" s="188"/>
      <c r="AO47" s="202"/>
      <c r="AP47" s="184"/>
      <c r="AQ47" s="206"/>
      <c r="AR47" s="207"/>
      <c r="AS47" s="188"/>
      <c r="AT47" s="202"/>
      <c r="AU47" s="184"/>
      <c r="AV47" s="206"/>
      <c r="AW47" s="207"/>
      <c r="AX47" s="188"/>
      <c r="AY47" s="188"/>
      <c r="AZ47" s="184"/>
      <c r="BA47" s="188"/>
      <c r="BB47" s="188"/>
      <c r="BC47" s="188"/>
      <c r="BD47" s="199"/>
      <c r="BE47" s="184"/>
      <c r="BF47" s="206"/>
      <c r="BG47" s="207"/>
      <c r="BH47" s="188"/>
      <c r="BI47" s="199"/>
      <c r="BJ47" s="184"/>
      <c r="BK47" s="206"/>
      <c r="BL47" s="207"/>
      <c r="BM47" s="188"/>
      <c r="BN47" s="202"/>
      <c r="BO47" s="184"/>
      <c r="BP47" s="206"/>
      <c r="BQ47" s="207"/>
      <c r="BR47" s="188"/>
      <c r="BS47" s="199"/>
      <c r="BT47" s="184"/>
      <c r="BU47" s="206"/>
      <c r="BV47" s="207"/>
      <c r="BW47" s="188"/>
      <c r="BX47" s="202"/>
      <c r="BY47" s="184"/>
      <c r="BZ47" s="206"/>
      <c r="CA47" s="207"/>
      <c r="CB47" s="188"/>
      <c r="CC47" s="202"/>
      <c r="CD47" s="184"/>
      <c r="CE47" s="206"/>
      <c r="CF47" s="207"/>
      <c r="CG47" s="188"/>
      <c r="CH47" s="202"/>
      <c r="CI47" s="184"/>
      <c r="CJ47" s="206"/>
      <c r="CK47" s="207"/>
      <c r="CL47" s="188"/>
      <c r="CM47" s="202"/>
      <c r="CN47" s="184"/>
      <c r="CO47" s="206"/>
      <c r="CP47" s="207"/>
      <c r="CQ47" s="188"/>
    </row>
    <row r="48" customFormat="false" ht="15" hidden="false" customHeight="false" outlineLevel="0" collapsed="false">
      <c r="D48" s="184"/>
      <c r="E48" s="206"/>
      <c r="F48" s="206"/>
      <c r="G48" s="206"/>
      <c r="H48" s="207"/>
      <c r="J48" s="207"/>
      <c r="K48" s="178"/>
      <c r="L48" s="178"/>
      <c r="M48" s="208"/>
      <c r="N48" s="178"/>
      <c r="O48" s="178"/>
      <c r="P48" s="199"/>
      <c r="Q48" s="184"/>
      <c r="R48" s="206"/>
      <c r="S48" s="207"/>
      <c r="T48" s="188"/>
      <c r="U48" s="199"/>
      <c r="V48" s="184"/>
      <c r="W48" s="206"/>
      <c r="X48" s="188"/>
      <c r="Y48" s="188"/>
      <c r="Z48" s="202"/>
      <c r="AA48" s="184"/>
      <c r="AB48" s="206"/>
      <c r="AC48" s="207"/>
      <c r="AD48" s="188"/>
      <c r="AE48" s="199"/>
      <c r="AF48" s="184"/>
      <c r="AG48" s="206"/>
      <c r="AH48" s="207"/>
      <c r="AI48" s="188"/>
      <c r="AJ48" s="202"/>
      <c r="AK48" s="184"/>
      <c r="AL48" s="206"/>
      <c r="AM48" s="207"/>
      <c r="AN48" s="188"/>
      <c r="AO48" s="202"/>
      <c r="AP48" s="184"/>
      <c r="AQ48" s="206"/>
      <c r="AR48" s="207"/>
      <c r="AS48" s="188"/>
      <c r="AT48" s="202"/>
      <c r="AU48" s="184"/>
      <c r="AV48" s="206"/>
      <c r="AW48" s="207"/>
      <c r="AX48" s="188"/>
      <c r="AY48" s="188"/>
      <c r="AZ48" s="184"/>
      <c r="BA48" s="188"/>
      <c r="BB48" s="188"/>
      <c r="BC48" s="188"/>
      <c r="BD48" s="199"/>
      <c r="BE48" s="184"/>
      <c r="BF48" s="206"/>
      <c r="BG48" s="207"/>
      <c r="BH48" s="188"/>
      <c r="BI48" s="199"/>
      <c r="BJ48" s="184"/>
      <c r="BK48" s="206"/>
      <c r="BL48" s="207"/>
      <c r="BM48" s="188"/>
      <c r="BN48" s="202"/>
      <c r="BO48" s="184"/>
      <c r="BP48" s="206"/>
      <c r="BQ48" s="207"/>
      <c r="BR48" s="188"/>
      <c r="BS48" s="199"/>
      <c r="BT48" s="184"/>
      <c r="BU48" s="206"/>
      <c r="BV48" s="207"/>
      <c r="BW48" s="188"/>
      <c r="BX48" s="202"/>
      <c r="BY48" s="184"/>
      <c r="BZ48" s="206"/>
      <c r="CA48" s="207"/>
      <c r="CB48" s="188"/>
      <c r="CC48" s="202"/>
      <c r="CD48" s="184"/>
      <c r="CE48" s="206"/>
      <c r="CF48" s="207"/>
      <c r="CG48" s="188"/>
      <c r="CH48" s="202"/>
      <c r="CI48" s="184"/>
      <c r="CJ48" s="206"/>
      <c r="CK48" s="207"/>
      <c r="CL48" s="188"/>
      <c r="CM48" s="202"/>
      <c r="CN48" s="184"/>
      <c r="CO48" s="206"/>
      <c r="CP48" s="207"/>
      <c r="CQ48" s="188"/>
    </row>
    <row r="49" customFormat="false" ht="15" hidden="false" customHeight="false" outlineLevel="0" collapsed="false">
      <c r="D49" s="184"/>
      <c r="E49" s="206"/>
      <c r="F49" s="206"/>
      <c r="G49" s="206"/>
      <c r="H49" s="207"/>
      <c r="J49" s="207"/>
      <c r="K49" s="178"/>
      <c r="L49" s="178"/>
      <c r="M49" s="208"/>
      <c r="N49" s="178"/>
      <c r="O49" s="178"/>
      <c r="P49" s="199"/>
      <c r="Q49" s="184"/>
      <c r="R49" s="206"/>
      <c r="S49" s="207"/>
      <c r="T49" s="188"/>
      <c r="U49" s="199"/>
      <c r="V49" s="184"/>
      <c r="W49" s="206"/>
      <c r="X49" s="188"/>
      <c r="Y49" s="188"/>
      <c r="Z49" s="202"/>
      <c r="AA49" s="184"/>
      <c r="AB49" s="206"/>
      <c r="AC49" s="207"/>
      <c r="AD49" s="188"/>
      <c r="AE49" s="199"/>
      <c r="AF49" s="184"/>
      <c r="AG49" s="206"/>
      <c r="AH49" s="207"/>
      <c r="AI49" s="188"/>
      <c r="AJ49" s="202"/>
      <c r="AK49" s="184"/>
      <c r="AL49" s="206"/>
      <c r="AM49" s="207"/>
      <c r="AN49" s="188"/>
      <c r="AO49" s="202"/>
      <c r="AP49" s="184"/>
      <c r="AQ49" s="206"/>
      <c r="AR49" s="207"/>
      <c r="AS49" s="188"/>
      <c r="AT49" s="202"/>
      <c r="AU49" s="184"/>
      <c r="AV49" s="206"/>
      <c r="AW49" s="207"/>
      <c r="AX49" s="188"/>
      <c r="AY49" s="188"/>
      <c r="AZ49" s="184"/>
      <c r="BA49" s="188"/>
      <c r="BB49" s="188"/>
      <c r="BC49" s="188"/>
      <c r="BD49" s="199"/>
      <c r="BE49" s="184"/>
      <c r="BF49" s="206"/>
      <c r="BG49" s="207"/>
      <c r="BH49" s="188"/>
      <c r="BI49" s="199"/>
      <c r="BJ49" s="184"/>
      <c r="BK49" s="206"/>
      <c r="BL49" s="207"/>
      <c r="BM49" s="188"/>
      <c r="BN49" s="202"/>
      <c r="BO49" s="184"/>
      <c r="BP49" s="206"/>
      <c r="BQ49" s="207"/>
      <c r="BR49" s="188"/>
      <c r="BS49" s="199"/>
      <c r="BT49" s="184"/>
      <c r="BU49" s="206"/>
      <c r="BV49" s="207"/>
      <c r="BW49" s="188"/>
      <c r="BX49" s="202"/>
      <c r="BY49" s="184"/>
      <c r="BZ49" s="206"/>
      <c r="CA49" s="207"/>
      <c r="CB49" s="188"/>
      <c r="CC49" s="202"/>
      <c r="CD49" s="184"/>
      <c r="CE49" s="206"/>
      <c r="CF49" s="207"/>
      <c r="CG49" s="188"/>
      <c r="CH49" s="202"/>
      <c r="CI49" s="184"/>
      <c r="CJ49" s="206"/>
      <c r="CK49" s="207"/>
      <c r="CL49" s="188"/>
      <c r="CM49" s="202"/>
      <c r="CN49" s="184"/>
      <c r="CO49" s="206"/>
      <c r="CP49" s="207"/>
      <c r="CQ49" s="188"/>
    </row>
    <row r="50" customFormat="false" ht="15" hidden="false" customHeight="false" outlineLevel="0" collapsed="false">
      <c r="D50" s="184"/>
      <c r="E50" s="206"/>
      <c r="F50" s="206"/>
      <c r="G50" s="206"/>
      <c r="H50" s="207"/>
      <c r="J50" s="207"/>
      <c r="K50" s="178"/>
      <c r="L50" s="178"/>
      <c r="M50" s="208"/>
      <c r="N50" s="178"/>
      <c r="O50" s="178"/>
      <c r="P50" s="199"/>
      <c r="Q50" s="184"/>
      <c r="R50" s="206"/>
      <c r="S50" s="207"/>
      <c r="T50" s="188"/>
      <c r="U50" s="199"/>
      <c r="V50" s="184"/>
      <c r="W50" s="206"/>
      <c r="X50" s="188"/>
      <c r="Y50" s="188"/>
      <c r="Z50" s="202"/>
      <c r="AA50" s="184"/>
      <c r="AB50" s="206"/>
      <c r="AC50" s="207"/>
      <c r="AD50" s="188"/>
      <c r="AE50" s="199"/>
      <c r="AF50" s="184"/>
      <c r="AG50" s="206"/>
      <c r="AH50" s="207"/>
      <c r="AI50" s="188"/>
      <c r="AJ50" s="202"/>
      <c r="AK50" s="184"/>
      <c r="AL50" s="206"/>
      <c r="AM50" s="207"/>
      <c r="AN50" s="188"/>
      <c r="AO50" s="202"/>
      <c r="AP50" s="184"/>
      <c r="AQ50" s="206"/>
      <c r="AR50" s="207"/>
      <c r="AS50" s="188"/>
      <c r="AT50" s="202"/>
      <c r="AU50" s="184"/>
      <c r="AV50" s="206"/>
      <c r="AW50" s="207"/>
      <c r="AX50" s="188"/>
      <c r="AY50" s="188"/>
      <c r="AZ50" s="184"/>
      <c r="BA50" s="188"/>
      <c r="BB50" s="188"/>
      <c r="BC50" s="188"/>
      <c r="BD50" s="199"/>
      <c r="BE50" s="184"/>
      <c r="BF50" s="206"/>
      <c r="BG50" s="207"/>
      <c r="BH50" s="188"/>
      <c r="BI50" s="199"/>
      <c r="BJ50" s="184"/>
      <c r="BK50" s="206"/>
      <c r="BL50" s="207"/>
      <c r="BM50" s="188"/>
      <c r="BN50" s="202"/>
      <c r="BO50" s="184"/>
      <c r="BP50" s="206"/>
      <c r="BQ50" s="207"/>
      <c r="BR50" s="188"/>
      <c r="BS50" s="199"/>
      <c r="BT50" s="184"/>
      <c r="BU50" s="206"/>
      <c r="BV50" s="207"/>
      <c r="BW50" s="188"/>
      <c r="BX50" s="202"/>
      <c r="BY50" s="184"/>
      <c r="BZ50" s="206"/>
      <c r="CA50" s="207"/>
      <c r="CB50" s="188"/>
      <c r="CC50" s="202"/>
      <c r="CD50" s="184"/>
      <c r="CE50" s="206"/>
      <c r="CF50" s="207"/>
      <c r="CG50" s="188"/>
      <c r="CH50" s="202"/>
      <c r="CI50" s="184"/>
      <c r="CJ50" s="206"/>
      <c r="CK50" s="207"/>
      <c r="CL50" s="188"/>
      <c r="CM50" s="202"/>
      <c r="CN50" s="184"/>
      <c r="CO50" s="206"/>
      <c r="CP50" s="207"/>
      <c r="CQ50" s="188"/>
    </row>
    <row r="51" customFormat="false" ht="15" hidden="false" customHeight="false" outlineLevel="0" collapsed="false">
      <c r="D51" s="184"/>
      <c r="E51" s="206"/>
      <c r="F51" s="206"/>
      <c r="G51" s="206"/>
      <c r="H51" s="207"/>
      <c r="J51" s="207"/>
      <c r="K51" s="178"/>
      <c r="L51" s="178"/>
      <c r="M51" s="208"/>
      <c r="N51" s="178"/>
      <c r="O51" s="178"/>
      <c r="P51" s="199"/>
      <c r="Q51" s="184"/>
      <c r="R51" s="206"/>
      <c r="S51" s="207"/>
      <c r="T51" s="188"/>
      <c r="U51" s="199"/>
      <c r="V51" s="184"/>
      <c r="W51" s="206"/>
      <c r="X51" s="188"/>
      <c r="Y51" s="188"/>
      <c r="Z51" s="202"/>
      <c r="AA51" s="184"/>
      <c r="AB51" s="206"/>
      <c r="AC51" s="207"/>
      <c r="AD51" s="188"/>
      <c r="AE51" s="199"/>
      <c r="AF51" s="184"/>
      <c r="AG51" s="206"/>
      <c r="AH51" s="207"/>
      <c r="AI51" s="188"/>
      <c r="AJ51" s="202"/>
      <c r="AK51" s="184"/>
      <c r="AL51" s="206"/>
      <c r="AM51" s="207"/>
      <c r="AN51" s="188"/>
      <c r="AO51" s="202"/>
      <c r="AP51" s="184"/>
      <c r="AQ51" s="206"/>
      <c r="AR51" s="207"/>
      <c r="AS51" s="188"/>
      <c r="AT51" s="202"/>
      <c r="AU51" s="184"/>
      <c r="AV51" s="206"/>
      <c r="AW51" s="207"/>
      <c r="AX51" s="188"/>
      <c r="AY51" s="188"/>
      <c r="AZ51" s="184"/>
      <c r="BA51" s="188"/>
      <c r="BB51" s="188"/>
      <c r="BC51" s="188"/>
      <c r="BD51" s="199"/>
      <c r="BE51" s="184"/>
      <c r="BF51" s="206"/>
      <c r="BG51" s="207"/>
      <c r="BH51" s="188"/>
      <c r="BI51" s="199"/>
      <c r="BJ51" s="184"/>
      <c r="BK51" s="206"/>
      <c r="BL51" s="207"/>
      <c r="BM51" s="188"/>
      <c r="BN51" s="202"/>
      <c r="BO51" s="184"/>
      <c r="BP51" s="206"/>
      <c r="BQ51" s="207"/>
      <c r="BR51" s="188"/>
      <c r="BS51" s="199"/>
      <c r="BT51" s="184"/>
      <c r="BU51" s="206"/>
      <c r="BV51" s="207"/>
      <c r="BW51" s="188"/>
      <c r="BX51" s="202"/>
      <c r="BY51" s="184"/>
      <c r="BZ51" s="206"/>
      <c r="CA51" s="207"/>
      <c r="CB51" s="188"/>
      <c r="CC51" s="202"/>
      <c r="CD51" s="184"/>
      <c r="CE51" s="206"/>
      <c r="CF51" s="207"/>
      <c r="CG51" s="188"/>
      <c r="CH51" s="202"/>
      <c r="CI51" s="184"/>
      <c r="CJ51" s="206"/>
      <c r="CK51" s="207"/>
      <c r="CL51" s="188"/>
      <c r="CM51" s="202"/>
      <c r="CN51" s="184"/>
      <c r="CO51" s="206"/>
      <c r="CP51" s="207"/>
      <c r="CQ51" s="188"/>
    </row>
    <row r="52" customFormat="false" ht="15" hidden="false" customHeight="false" outlineLevel="0" collapsed="false">
      <c r="D52" s="184"/>
      <c r="E52" s="206"/>
      <c r="F52" s="206"/>
      <c r="G52" s="206"/>
      <c r="H52" s="207"/>
      <c r="J52" s="207"/>
      <c r="K52" s="178"/>
      <c r="L52" s="178"/>
      <c r="M52" s="208"/>
      <c r="N52" s="178"/>
      <c r="O52" s="178"/>
      <c r="P52" s="199"/>
      <c r="Q52" s="184"/>
      <c r="R52" s="206"/>
      <c r="S52" s="207"/>
      <c r="T52" s="188"/>
      <c r="U52" s="199"/>
      <c r="V52" s="184"/>
      <c r="W52" s="206"/>
      <c r="X52" s="188"/>
      <c r="Y52" s="188"/>
      <c r="Z52" s="202"/>
      <c r="AA52" s="184"/>
      <c r="AB52" s="206"/>
      <c r="AC52" s="207"/>
      <c r="AD52" s="188"/>
      <c r="AE52" s="199"/>
      <c r="AF52" s="184"/>
      <c r="AG52" s="206"/>
      <c r="AH52" s="207"/>
      <c r="AI52" s="188"/>
      <c r="AJ52" s="202"/>
      <c r="AK52" s="184"/>
      <c r="AL52" s="206"/>
      <c r="AM52" s="207"/>
      <c r="AN52" s="188"/>
      <c r="AO52" s="202"/>
      <c r="AP52" s="184"/>
      <c r="AQ52" s="206"/>
      <c r="AR52" s="207"/>
      <c r="AS52" s="188"/>
      <c r="AT52" s="202"/>
      <c r="AU52" s="184"/>
      <c r="AV52" s="206"/>
      <c r="AW52" s="207"/>
      <c r="AX52" s="188"/>
      <c r="AY52" s="188"/>
      <c r="AZ52" s="184"/>
      <c r="BA52" s="188"/>
      <c r="BB52" s="188"/>
      <c r="BC52" s="188"/>
      <c r="BD52" s="199"/>
      <c r="BE52" s="184"/>
      <c r="BF52" s="206"/>
      <c r="BG52" s="207"/>
      <c r="BH52" s="188"/>
      <c r="BI52" s="199"/>
      <c r="BJ52" s="184"/>
      <c r="BK52" s="206"/>
      <c r="BL52" s="207"/>
      <c r="BM52" s="188"/>
      <c r="BN52" s="202"/>
      <c r="BO52" s="184"/>
      <c r="BP52" s="206"/>
      <c r="BQ52" s="207"/>
      <c r="BR52" s="188"/>
      <c r="BS52" s="199"/>
      <c r="BT52" s="184"/>
      <c r="BU52" s="206"/>
      <c r="BV52" s="207"/>
      <c r="BW52" s="188"/>
      <c r="BX52" s="202"/>
      <c r="BY52" s="184"/>
      <c r="BZ52" s="206"/>
      <c r="CA52" s="207"/>
      <c r="CB52" s="188"/>
      <c r="CC52" s="202"/>
      <c r="CD52" s="184"/>
      <c r="CE52" s="206"/>
      <c r="CF52" s="207"/>
      <c r="CG52" s="188"/>
      <c r="CH52" s="202"/>
      <c r="CI52" s="184"/>
      <c r="CJ52" s="206"/>
      <c r="CK52" s="207"/>
      <c r="CL52" s="188"/>
      <c r="CM52" s="202"/>
      <c r="CN52" s="184"/>
      <c r="CO52" s="206"/>
      <c r="CP52" s="207"/>
      <c r="CQ52" s="188"/>
    </row>
    <row r="53" customFormat="false" ht="15" hidden="false" customHeight="false" outlineLevel="0" collapsed="false">
      <c r="D53" s="184"/>
      <c r="E53" s="206"/>
      <c r="F53" s="206"/>
      <c r="G53" s="206"/>
      <c r="H53" s="207"/>
      <c r="J53" s="207"/>
      <c r="K53" s="178"/>
      <c r="L53" s="178"/>
      <c r="M53" s="208"/>
      <c r="N53" s="178"/>
      <c r="O53" s="178"/>
      <c r="P53" s="199"/>
      <c r="Q53" s="184"/>
      <c r="R53" s="206"/>
      <c r="S53" s="207"/>
      <c r="T53" s="188"/>
      <c r="U53" s="199"/>
      <c r="V53" s="184"/>
      <c r="W53" s="206"/>
      <c r="X53" s="188"/>
      <c r="Y53" s="188"/>
      <c r="Z53" s="202"/>
      <c r="AA53" s="184"/>
      <c r="AB53" s="206"/>
      <c r="AC53" s="207"/>
      <c r="AD53" s="188"/>
      <c r="AE53" s="199"/>
      <c r="AF53" s="184"/>
      <c r="AG53" s="206"/>
      <c r="AH53" s="207"/>
      <c r="AI53" s="188"/>
      <c r="AJ53" s="202"/>
      <c r="AK53" s="184"/>
      <c r="AL53" s="206"/>
      <c r="AM53" s="207"/>
      <c r="AN53" s="188"/>
      <c r="AO53" s="202"/>
      <c r="AP53" s="184"/>
      <c r="AQ53" s="206"/>
      <c r="AR53" s="207"/>
      <c r="AS53" s="188"/>
      <c r="AT53" s="202"/>
      <c r="AU53" s="184"/>
      <c r="AV53" s="206"/>
      <c r="AW53" s="207"/>
      <c r="AX53" s="188"/>
      <c r="AY53" s="188"/>
      <c r="AZ53" s="184"/>
      <c r="BA53" s="188"/>
      <c r="BB53" s="188"/>
      <c r="BC53" s="188"/>
      <c r="BD53" s="199"/>
      <c r="BE53" s="184"/>
      <c r="BF53" s="206"/>
      <c r="BG53" s="207"/>
      <c r="BH53" s="188"/>
      <c r="BI53" s="199"/>
      <c r="BJ53" s="184"/>
      <c r="BK53" s="206"/>
      <c r="BL53" s="207"/>
      <c r="BM53" s="188"/>
      <c r="BN53" s="202"/>
      <c r="BO53" s="184"/>
      <c r="BP53" s="206"/>
      <c r="BQ53" s="207"/>
      <c r="BR53" s="188"/>
      <c r="BS53" s="199"/>
      <c r="BT53" s="184"/>
      <c r="BU53" s="206"/>
      <c r="BV53" s="207"/>
      <c r="BW53" s="188"/>
      <c r="BX53" s="202"/>
      <c r="BY53" s="184"/>
      <c r="BZ53" s="206"/>
      <c r="CA53" s="207"/>
      <c r="CB53" s="188"/>
      <c r="CC53" s="202"/>
      <c r="CD53" s="184"/>
      <c r="CE53" s="206"/>
      <c r="CF53" s="207"/>
      <c r="CG53" s="188"/>
      <c r="CH53" s="202"/>
      <c r="CI53" s="184"/>
      <c r="CJ53" s="206"/>
      <c r="CK53" s="207"/>
      <c r="CL53" s="188"/>
      <c r="CM53" s="202"/>
      <c r="CN53" s="184"/>
      <c r="CO53" s="206"/>
      <c r="CP53" s="207"/>
      <c r="CQ53" s="188"/>
    </row>
    <row r="54" customFormat="false" ht="15" hidden="false" customHeight="false" outlineLevel="0" collapsed="false">
      <c r="D54" s="184"/>
      <c r="E54" s="206"/>
      <c r="F54" s="206"/>
      <c r="G54" s="206"/>
      <c r="H54" s="207"/>
      <c r="J54" s="207"/>
      <c r="K54" s="178"/>
      <c r="L54" s="178"/>
      <c r="M54" s="208"/>
      <c r="N54" s="178"/>
      <c r="O54" s="178"/>
      <c r="P54" s="199"/>
      <c r="Q54" s="184"/>
      <c r="R54" s="206"/>
      <c r="S54" s="207"/>
      <c r="T54" s="188"/>
      <c r="U54" s="199"/>
      <c r="V54" s="184"/>
      <c r="W54" s="206"/>
      <c r="X54" s="188"/>
      <c r="Y54" s="188"/>
      <c r="Z54" s="202"/>
      <c r="AA54" s="184"/>
      <c r="AB54" s="206"/>
      <c r="AC54" s="207"/>
      <c r="AD54" s="188"/>
      <c r="AE54" s="199"/>
      <c r="AF54" s="184"/>
      <c r="AG54" s="206"/>
      <c r="AH54" s="207"/>
      <c r="AI54" s="188"/>
      <c r="AJ54" s="202"/>
      <c r="AK54" s="184"/>
      <c r="AL54" s="206"/>
      <c r="AM54" s="207"/>
      <c r="AN54" s="188"/>
      <c r="AO54" s="202"/>
      <c r="AP54" s="184"/>
      <c r="AQ54" s="206"/>
      <c r="AR54" s="207"/>
      <c r="AS54" s="188"/>
      <c r="AT54" s="202"/>
      <c r="AU54" s="184"/>
      <c r="AV54" s="206"/>
      <c r="AW54" s="207"/>
      <c r="AX54" s="188"/>
      <c r="AY54" s="188"/>
      <c r="AZ54" s="184"/>
      <c r="BA54" s="188"/>
      <c r="BB54" s="188"/>
      <c r="BC54" s="188"/>
      <c r="BD54" s="199"/>
      <c r="BE54" s="184"/>
      <c r="BF54" s="206"/>
      <c r="BG54" s="207"/>
      <c r="BH54" s="188"/>
      <c r="BI54" s="199"/>
      <c r="BJ54" s="184"/>
      <c r="BK54" s="206"/>
      <c r="BL54" s="207"/>
      <c r="BM54" s="188"/>
      <c r="BN54" s="202"/>
      <c r="BO54" s="184"/>
      <c r="BP54" s="206"/>
      <c r="BQ54" s="207"/>
      <c r="BR54" s="188"/>
      <c r="BS54" s="199"/>
      <c r="BT54" s="184"/>
      <c r="BU54" s="206"/>
      <c r="BV54" s="207"/>
      <c r="BW54" s="188"/>
      <c r="BX54" s="202"/>
      <c r="BY54" s="184"/>
      <c r="BZ54" s="206"/>
      <c r="CA54" s="207"/>
      <c r="CB54" s="188"/>
      <c r="CC54" s="202"/>
      <c r="CD54" s="184"/>
      <c r="CE54" s="206"/>
      <c r="CF54" s="207"/>
      <c r="CG54" s="188"/>
      <c r="CH54" s="202"/>
      <c r="CI54" s="184"/>
      <c r="CJ54" s="206"/>
      <c r="CK54" s="207"/>
      <c r="CL54" s="188"/>
      <c r="CM54" s="202"/>
      <c r="CN54" s="184"/>
      <c r="CO54" s="206"/>
      <c r="CP54" s="207"/>
      <c r="CQ54" s="188"/>
    </row>
    <row r="55" customFormat="false" ht="15" hidden="false" customHeight="false" outlineLevel="0" collapsed="false">
      <c r="D55" s="184"/>
      <c r="E55" s="206"/>
      <c r="G55" s="206"/>
      <c r="H55" s="207"/>
      <c r="J55" s="207"/>
      <c r="K55" s="178"/>
      <c r="L55" s="178"/>
      <c r="M55" s="178"/>
      <c r="N55" s="178"/>
      <c r="O55" s="178"/>
      <c r="P55" s="199"/>
      <c r="Q55" s="184"/>
      <c r="R55" s="206"/>
      <c r="S55" s="207"/>
      <c r="T55" s="188"/>
      <c r="U55" s="199"/>
      <c r="V55" s="184"/>
      <c r="W55" s="206"/>
      <c r="X55" s="188"/>
      <c r="Y55" s="188"/>
      <c r="Z55" s="202"/>
      <c r="AA55" s="184"/>
      <c r="AB55" s="206"/>
      <c r="AC55" s="207"/>
      <c r="AD55" s="188"/>
      <c r="AE55" s="199"/>
      <c r="AF55" s="184"/>
      <c r="AG55" s="206"/>
      <c r="AH55" s="207"/>
      <c r="AI55" s="188"/>
      <c r="AJ55" s="202"/>
      <c r="AK55" s="184"/>
      <c r="AL55" s="206"/>
      <c r="AM55" s="207"/>
      <c r="AN55" s="188"/>
      <c r="AO55" s="202"/>
      <c r="AP55" s="184"/>
      <c r="AQ55" s="206"/>
      <c r="AR55" s="207"/>
      <c r="AS55" s="188"/>
      <c r="AT55" s="202"/>
      <c r="AU55" s="184"/>
      <c r="AV55" s="206"/>
      <c r="AW55" s="207"/>
      <c r="AX55" s="188"/>
      <c r="AY55" s="188"/>
      <c r="AZ55" s="184"/>
      <c r="BA55" s="188"/>
      <c r="BB55" s="188"/>
      <c r="BC55" s="188"/>
      <c r="BD55" s="199"/>
      <c r="BE55" s="184"/>
      <c r="BF55" s="206"/>
      <c r="BG55" s="207"/>
      <c r="BH55" s="188"/>
      <c r="BI55" s="199"/>
      <c r="BJ55" s="184"/>
      <c r="BK55" s="206"/>
      <c r="BL55" s="207"/>
      <c r="BM55" s="188"/>
      <c r="BN55" s="202"/>
      <c r="BO55" s="184"/>
      <c r="BP55" s="206"/>
      <c r="BQ55" s="207"/>
      <c r="BR55" s="188"/>
      <c r="BS55" s="199"/>
      <c r="BT55" s="184"/>
      <c r="BU55" s="206"/>
      <c r="BV55" s="207"/>
      <c r="BW55" s="188"/>
      <c r="BX55" s="202"/>
      <c r="BY55" s="184"/>
      <c r="BZ55" s="206"/>
      <c r="CA55" s="207"/>
      <c r="CB55" s="188"/>
      <c r="CC55" s="202"/>
      <c r="CD55" s="184"/>
      <c r="CE55" s="206"/>
      <c r="CF55" s="207"/>
      <c r="CG55" s="188"/>
      <c r="CH55" s="202"/>
      <c r="CI55" s="184"/>
      <c r="CJ55" s="206"/>
      <c r="CK55" s="207"/>
      <c r="CL55" s="188"/>
      <c r="CM55" s="202"/>
      <c r="CN55" s="184"/>
      <c r="CO55" s="206"/>
      <c r="CP55" s="207"/>
      <c r="CQ55" s="188"/>
    </row>
    <row r="56" customFormat="false" ht="15" hidden="false" customHeight="false" outlineLevel="0" collapsed="false">
      <c r="D56" s="184"/>
      <c r="E56" s="206"/>
      <c r="G56" s="206"/>
      <c r="H56" s="207"/>
      <c r="J56" s="207"/>
      <c r="K56" s="178"/>
      <c r="L56" s="178"/>
      <c r="M56" s="178"/>
      <c r="N56" s="178"/>
      <c r="O56" s="178"/>
      <c r="P56" s="202"/>
      <c r="Q56" s="184"/>
      <c r="R56" s="206"/>
      <c r="S56" s="207"/>
      <c r="T56" s="188"/>
      <c r="U56" s="202"/>
      <c r="V56" s="184"/>
      <c r="W56" s="206"/>
      <c r="X56" s="188"/>
      <c r="Y56" s="188"/>
      <c r="Z56" s="202"/>
      <c r="AA56" s="184"/>
      <c r="AB56" s="206"/>
      <c r="AC56" s="207"/>
      <c r="AD56" s="188"/>
      <c r="AE56" s="202"/>
      <c r="AF56" s="184"/>
      <c r="AG56" s="206"/>
      <c r="AH56" s="207"/>
      <c r="AI56" s="188"/>
      <c r="AJ56" s="202"/>
      <c r="AK56" s="184"/>
      <c r="AL56" s="206"/>
      <c r="AM56" s="207"/>
      <c r="AN56" s="188"/>
      <c r="AO56" s="202"/>
      <c r="AP56" s="202"/>
      <c r="AQ56" s="206"/>
      <c r="AR56" s="207"/>
      <c r="AS56" s="188"/>
      <c r="AT56" s="202"/>
      <c r="AU56" s="184"/>
      <c r="AV56" s="206"/>
      <c r="AW56" s="207"/>
      <c r="AX56" s="188"/>
      <c r="AY56" s="188"/>
      <c r="AZ56" s="188"/>
      <c r="BA56" s="188"/>
      <c r="BB56" s="188"/>
      <c r="BC56" s="188"/>
      <c r="BD56" s="209"/>
    </row>
    <row r="57" customFormat="false" ht="15" hidden="false" customHeight="false" outlineLevel="0" collapsed="false">
      <c r="D57" s="184"/>
      <c r="E57" s="206"/>
      <c r="G57" s="206"/>
      <c r="H57" s="207"/>
      <c r="J57" s="207"/>
      <c r="K57" s="178"/>
      <c r="L57" s="178"/>
      <c r="M57" s="178"/>
      <c r="N57" s="178"/>
      <c r="O57" s="178"/>
      <c r="P57" s="202"/>
      <c r="Q57" s="184"/>
      <c r="R57" s="206"/>
      <c r="S57" s="207"/>
      <c r="T57" s="188"/>
      <c r="U57" s="202"/>
      <c r="V57" s="184"/>
      <c r="W57" s="206"/>
      <c r="X57" s="188"/>
      <c r="Y57" s="188"/>
      <c r="Z57" s="202"/>
      <c r="AA57" s="184"/>
      <c r="AB57" s="206"/>
      <c r="AC57" s="207"/>
      <c r="AD57" s="188"/>
      <c r="AE57" s="202"/>
      <c r="AF57" s="184"/>
      <c r="AG57" s="206"/>
      <c r="AH57" s="207"/>
      <c r="AI57" s="188"/>
      <c r="AJ57" s="202"/>
      <c r="AK57" s="184"/>
      <c r="AL57" s="206"/>
      <c r="AM57" s="207"/>
      <c r="AN57" s="188"/>
      <c r="AO57" s="202"/>
      <c r="AP57" s="202"/>
      <c r="AQ57" s="206"/>
      <c r="AR57" s="207"/>
      <c r="AS57" s="188"/>
      <c r="AT57" s="202"/>
      <c r="AU57" s="184"/>
      <c r="AV57" s="206"/>
      <c r="AW57" s="207"/>
      <c r="AX57" s="188"/>
      <c r="AY57" s="188"/>
      <c r="AZ57" s="188"/>
      <c r="BA57" s="188"/>
      <c r="BB57" s="188"/>
      <c r="BC57" s="188"/>
      <c r="BD57" s="209"/>
    </row>
    <row r="58" customFormat="false" ht="15" hidden="false" customHeight="false" outlineLevel="0" collapsed="false">
      <c r="D58" s="184"/>
      <c r="E58" s="206"/>
      <c r="G58" s="206"/>
      <c r="H58" s="207"/>
      <c r="J58" s="207"/>
      <c r="K58" s="178"/>
      <c r="L58" s="178"/>
      <c r="M58" s="178"/>
      <c r="N58" s="178"/>
      <c r="O58" s="178"/>
      <c r="P58" s="202"/>
      <c r="Q58" s="184"/>
      <c r="R58" s="206"/>
      <c r="S58" s="207"/>
      <c r="T58" s="188"/>
      <c r="U58" s="202"/>
      <c r="V58" s="184"/>
      <c r="W58" s="206"/>
      <c r="X58" s="188"/>
      <c r="Y58" s="188"/>
      <c r="Z58" s="202"/>
      <c r="AA58" s="184"/>
      <c r="AB58" s="206"/>
      <c r="AC58" s="207"/>
      <c r="AD58" s="188"/>
      <c r="AE58" s="202"/>
      <c r="AF58" s="184"/>
      <c r="AG58" s="206"/>
      <c r="AH58" s="207"/>
      <c r="AI58" s="188"/>
      <c r="AJ58" s="202"/>
      <c r="AK58" s="184"/>
      <c r="AL58" s="206"/>
      <c r="AM58" s="207"/>
      <c r="AN58" s="188"/>
      <c r="AO58" s="202"/>
      <c r="AP58" s="202"/>
      <c r="AQ58" s="206"/>
      <c r="AR58" s="207"/>
      <c r="AS58" s="188"/>
      <c r="AT58" s="202"/>
      <c r="AU58" s="184"/>
      <c r="AV58" s="206"/>
      <c r="AW58" s="207"/>
      <c r="AX58" s="188"/>
      <c r="AY58" s="188"/>
      <c r="AZ58" s="188"/>
      <c r="BA58" s="188"/>
      <c r="BB58" s="188"/>
      <c r="BC58" s="188"/>
      <c r="BD58" s="209"/>
    </row>
    <row r="59" customFormat="false" ht="15" hidden="false" customHeight="false" outlineLevel="0" collapsed="false">
      <c r="X59" s="206"/>
      <c r="Y59" s="206"/>
      <c r="BD59" s="209"/>
    </row>
    <row r="60" customFormat="false" ht="15" hidden="false" customHeight="false" outlineLevel="0" collapsed="false">
      <c r="BD60" s="209"/>
    </row>
  </sheetData>
  <sheetProtection algorithmName="SHA-512" hashValue="4G4cRG9KFN2CTQw/5MV/774miav/QhcfEZmLG3JwnGqIe8np115Plty919g3W8GCAbHNEV37bzuibZDzj0e+tQ==" saltValue="4apP1bKyDrQOYDWjvuxQhA==" spinCount="100000" sheet="true" objects="true" scenarios="true"/>
  <mergeCells count="122">
    <mergeCell ref="P4:T5"/>
    <mergeCell ref="U4:Y4"/>
    <mergeCell ref="Z4:AD4"/>
    <mergeCell ref="AE4:AI4"/>
    <mergeCell ref="AJ4:AN4"/>
    <mergeCell ref="AO4:AS4"/>
    <mergeCell ref="AT4:AX4"/>
    <mergeCell ref="AY4:BC4"/>
    <mergeCell ref="BD4:BH4"/>
    <mergeCell ref="BI4:BM4"/>
    <mergeCell ref="BN4:BR4"/>
    <mergeCell ref="BS4:BW4"/>
    <mergeCell ref="BX4:CB4"/>
    <mergeCell ref="CC4:CG4"/>
    <mergeCell ref="CH4:CL4"/>
    <mergeCell ref="CM4:CQ4"/>
    <mergeCell ref="U5:V5"/>
    <mergeCell ref="W5:Y5"/>
    <mergeCell ref="Z5:AA5"/>
    <mergeCell ref="AB5:AD5"/>
    <mergeCell ref="AE5:AF5"/>
    <mergeCell ref="AG5:AI5"/>
    <mergeCell ref="AJ5:AK5"/>
    <mergeCell ref="AL5:AN5"/>
    <mergeCell ref="AO5:AP5"/>
    <mergeCell ref="AQ5:AS5"/>
    <mergeCell ref="AT5:AU5"/>
    <mergeCell ref="AV5:AX5"/>
    <mergeCell ref="AY5:AZ5"/>
    <mergeCell ref="BA5:BC5"/>
    <mergeCell ref="BD5:BE5"/>
    <mergeCell ref="BF5:BH5"/>
    <mergeCell ref="BI5:BJ5"/>
    <mergeCell ref="BK5:BM5"/>
    <mergeCell ref="BN5:BO5"/>
    <mergeCell ref="BP5:BR5"/>
    <mergeCell ref="BS5:BT5"/>
    <mergeCell ref="BU5:BW5"/>
    <mergeCell ref="BX5:BY5"/>
    <mergeCell ref="BZ5:CB5"/>
    <mergeCell ref="CC5:CD5"/>
    <mergeCell ref="CE5:CG5"/>
    <mergeCell ref="CH5:CI5"/>
    <mergeCell ref="CJ5:CL5"/>
    <mergeCell ref="CM5:CN5"/>
    <mergeCell ref="CO5:CQ5"/>
    <mergeCell ref="D6:F6"/>
    <mergeCell ref="H6:I6"/>
    <mergeCell ref="J6:L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  <mergeCell ref="BN6:BR6"/>
    <mergeCell ref="BS6:BW6"/>
    <mergeCell ref="BX6:CB6"/>
    <mergeCell ref="CC6:CG6"/>
    <mergeCell ref="CH6:CL6"/>
    <mergeCell ref="CM6:CQ6"/>
    <mergeCell ref="A7:C7"/>
    <mergeCell ref="D7:F7"/>
    <mergeCell ref="H7:I7"/>
    <mergeCell ref="J7:L7"/>
    <mergeCell ref="B8:C8"/>
    <mergeCell ref="G8:O8"/>
    <mergeCell ref="B9:C9"/>
    <mergeCell ref="G9:O9"/>
    <mergeCell ref="B10:C10"/>
    <mergeCell ref="G10:O10"/>
    <mergeCell ref="G11:O11"/>
    <mergeCell ref="H12:K12"/>
    <mergeCell ref="L12:O12"/>
    <mergeCell ref="P12:T12"/>
    <mergeCell ref="U12:Y12"/>
    <mergeCell ref="Z12:AD12"/>
    <mergeCell ref="AE12:AI12"/>
    <mergeCell ref="AJ12:AN12"/>
    <mergeCell ref="AO12:AS12"/>
    <mergeCell ref="AT12:AX12"/>
    <mergeCell ref="AY12:BC12"/>
    <mergeCell ref="BD12:BH12"/>
    <mergeCell ref="BI12:BM12"/>
    <mergeCell ref="BN12:BR12"/>
    <mergeCell ref="BS12:BW12"/>
    <mergeCell ref="BX12:CB12"/>
    <mergeCell ref="CC12:CG12"/>
    <mergeCell ref="CH12:CL12"/>
    <mergeCell ref="CM12:CQ12"/>
    <mergeCell ref="A13:B13"/>
    <mergeCell ref="C13:C14"/>
    <mergeCell ref="D13:D14"/>
    <mergeCell ref="E13:G13"/>
    <mergeCell ref="H13:H14"/>
    <mergeCell ref="I13:I14"/>
    <mergeCell ref="J13:J14"/>
    <mergeCell ref="K13:K14"/>
    <mergeCell ref="L13:L14"/>
    <mergeCell ref="M13:M14"/>
    <mergeCell ref="N13:N14"/>
    <mergeCell ref="O13:O14"/>
    <mergeCell ref="P13:T13"/>
    <mergeCell ref="U13:Y13"/>
    <mergeCell ref="Z13:AD13"/>
    <mergeCell ref="AE13:AI13"/>
    <mergeCell ref="AJ13:AN13"/>
    <mergeCell ref="AO13:AS13"/>
    <mergeCell ref="AT13:AX13"/>
    <mergeCell ref="AY13:BC13"/>
    <mergeCell ref="BD13:BH13"/>
    <mergeCell ref="BI13:BM13"/>
    <mergeCell ref="BN13:BR13"/>
    <mergeCell ref="BS13:BW13"/>
    <mergeCell ref="BX13:CB13"/>
    <mergeCell ref="CC13:CG13"/>
    <mergeCell ref="CH13:CL13"/>
    <mergeCell ref="CM13:CQ13"/>
  </mergeCells>
  <conditionalFormatting sqref="L15:L55">
    <cfRule type="expression" priority="2" aboveAverage="0" equalAverage="0" bottom="0" percent="0" rank="0" text="" dxfId="4">
      <formula>$L15:$L55&lt;&gt;$H15:$H55</formula>
    </cfRule>
  </conditionalFormatting>
  <conditionalFormatting sqref="M15:M55">
    <cfRule type="expression" priority="3" aboveAverage="0" equalAverage="0" bottom="0" percent="0" rank="0" text="" dxfId="5">
      <formula>$M15:$M55&lt;&gt;$I15:$I55</formula>
    </cfRule>
  </conditionalFormatting>
  <conditionalFormatting sqref="N15:N55">
    <cfRule type="expression" priority="4" aboveAverage="0" equalAverage="0" bottom="0" percent="0" rank="0" text="" dxfId="6">
      <formula>$N15:$N55&lt;&gt;$J15:$J55</formula>
    </cfRule>
  </conditionalFormatting>
  <conditionalFormatting sqref="O15:O55">
    <cfRule type="expression" priority="5" aboveAverage="0" equalAverage="0" bottom="0" percent="0" rank="0" text="" dxfId="7">
      <formula>$O15:$O55&lt;&gt;$K15:$K55</formula>
    </cfRule>
  </conditionalFormatting>
  <dataValidations count="14">
    <dataValidation allowBlank="true" operator="between" showDropDown="false" showErrorMessage="true" showInputMessage="true" sqref="H15:H58" type="decimal">
      <formula1>0</formula1>
      <formula2>2</formula2>
    </dataValidation>
    <dataValidation allowBlank="true" operator="between" showDropDown="false" showErrorMessage="true" showInputMessage="true" sqref="I56:I57" type="whole">
      <formula1>1</formula1>
      <formula2>12</formula2>
    </dataValidation>
    <dataValidation allowBlank="true" operator="between" showDropDown="false" showErrorMessage="true" showInputMessage="true" sqref="J15:J58 L15:L55 N15:O55 K46:K55 K56:O58" type="decimal">
      <formula1>0.01</formula1>
      <formula2>1</formula2>
    </dataValidation>
    <dataValidation allowBlank="true" operator="between" showDropDown="false" showErrorMessage="true" showInputMessage="true" sqref="B15:B45" type="list">
      <formula1>"diluent,vaccine"</formula1>
      <formula2>0</formula2>
    </dataValidation>
    <dataValidation allowBlank="true" operator="between" showDropDown="false" showErrorMessage="true" showInputMessage="true" sqref="P9:CQ9" type="decimal">
      <formula1>0</formula1>
      <formula2>0.3</formula2>
    </dataValidation>
    <dataValidation allowBlank="true" operator="between" showDropDown="false" showErrorMessage="true" showInputMessage="true" sqref="I15:I55 M15:M55" type="whole">
      <formula1>0</formula1>
      <formula2>12</formula2>
    </dataValidation>
    <dataValidation allowBlank="true" operator="between" showDropDown="false" showErrorMessage="true" showInputMessage="true" sqref="D9:D10" type="list">
      <formula1>"Yes,No"</formula1>
      <formula2>0</formula2>
    </dataValidation>
    <dataValidation allowBlank="true" operator="between" showDropDown="false" showErrorMessage="true" showInputMessage="true" sqref="P15:P23 AO15:AO22 AT15:AT22 BD15:BD55 CC15:CC22 CH15:CH22 CM15:CM22 P24:P58" type="list">
      <formula1>$P$7:$T$7</formula1>
      <formula2>0</formula2>
    </dataValidation>
    <dataValidation allowBlank="true" operator="between" showDropDown="false" showErrorMessage="true" showInputMessage="true" sqref="U15:U37 AE15:AE36 BI15:BI55 BS15:BS36 U38:U58" type="list">
      <formula1>$U$7:$Y$7</formula1>
      <formula2>0</formula2>
    </dataValidation>
    <dataValidation allowBlank="true" operator="between" showDropDown="false" showErrorMessage="true" showInputMessage="true" sqref="Z15:Z56 BN15:BN55 Z57:Z58" type="list">
      <formula1>$Z$7:$AD$7</formula1>
      <formula2>0</formula2>
    </dataValidation>
    <dataValidation allowBlank="true" operator="between" showDropDown="false" showErrorMessage="true" showInputMessage="true" sqref="AE37:AE56 BS37:BS55 AE57:AE58" type="list">
      <formula1>$AE$7:$AI$7</formula1>
      <formula2>0</formula2>
    </dataValidation>
    <dataValidation allowBlank="true" operator="between" showDropDown="false" showErrorMessage="true" showInputMessage="true" sqref="AJ15:AJ56 BX15:BX55 AJ57:AJ58" type="list">
      <formula1>$AJ$7:$AN$7</formula1>
      <formula2>0</formula2>
    </dataValidation>
    <dataValidation allowBlank="true" operator="between" showDropDown="false" showErrorMessage="true" showInputMessage="true" sqref="A15:A58 BH56:BH58" type="list">
      <formula1>VaxData!$AG$4:$AG$80</formula1>
      <formula2>0</formula2>
    </dataValidation>
    <dataValidation allowBlank="true" operator="between" showDropDown="false" showErrorMessage="true" showInputMessage="true" sqref="C15:C58" type="list">
      <formula1>VaxData!$AK$4:$AK$13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4" activeCellId="0" sqref="S14"/>
    </sheetView>
  </sheetViews>
  <sheetFormatPr defaultColWidth="8.8789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1.57"/>
    <col collapsed="false" customWidth="true" hidden="false" outlineLevel="0" max="3" min="3" style="0" width="3.5"/>
    <col collapsed="false" customWidth="true" hidden="false" outlineLevel="0" max="4" min="4" style="0" width="25.69"/>
    <col collapsed="false" customWidth="true" hidden="false" outlineLevel="0" max="5" min="5" style="0" width="9.55"/>
    <col collapsed="false" customWidth="true" hidden="false" outlineLevel="0" max="6" min="6" style="0" width="10.49"/>
    <col collapsed="false" customWidth="true" hidden="false" outlineLevel="0" max="9" min="7" style="0" width="9.55"/>
    <col collapsed="false" customWidth="true" hidden="false" outlineLevel="0" max="10" min="10" style="0" width="10.49"/>
  </cols>
  <sheetData>
    <row r="1" customFormat="false" ht="15.75" hidden="false" customHeight="false" outlineLevel="0" collapsed="false">
      <c r="A1" s="210" t="s">
        <v>3</v>
      </c>
      <c r="B1" s="210"/>
      <c r="C1" s="211" t="str">
        <f aca="false">General!B4</f>
        <v>Azerbaijan</v>
      </c>
      <c r="D1" s="211"/>
      <c r="V1" s="7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customFormat="false" ht="15" hidden="false" customHeight="true" outlineLevel="0" collapsed="false">
      <c r="A2" s="210" t="s">
        <v>35</v>
      </c>
      <c r="B2" s="210"/>
      <c r="C2" s="211" t="n">
        <f aca="false">General!B5</f>
        <v>4</v>
      </c>
      <c r="D2" s="211"/>
      <c r="E2" s="212" t="str">
        <f aca="false">'Current&amp;Planned'!A5</f>
        <v>Estimated required capacity based on 1 fully immunized individual from the general populations</v>
      </c>
      <c r="F2" s="212"/>
      <c r="G2" s="212"/>
      <c r="H2" s="212"/>
      <c r="I2" s="212"/>
      <c r="J2" s="212"/>
      <c r="K2" s="212"/>
      <c r="L2" s="212"/>
      <c r="M2" s="212"/>
      <c r="N2" s="212"/>
      <c r="V2" s="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customFormat="false" ht="14.45" hidden="false" customHeight="true" outlineLevel="0" collapsed="false">
      <c r="A3" s="213" t="s">
        <v>10</v>
      </c>
      <c r="B3" s="213"/>
      <c r="C3" s="214" t="str">
        <f aca="false">General!B6</f>
        <v>Current</v>
      </c>
      <c r="D3" s="214"/>
      <c r="E3" s="212"/>
      <c r="F3" s="212"/>
      <c r="G3" s="212"/>
      <c r="H3" s="212"/>
      <c r="I3" s="212"/>
      <c r="J3" s="212"/>
      <c r="K3" s="212"/>
      <c r="L3" s="212"/>
      <c r="M3" s="212"/>
      <c r="N3" s="212"/>
      <c r="P3" s="215" t="s">
        <v>73</v>
      </c>
      <c r="Q3" s="215"/>
      <c r="R3" s="215"/>
      <c r="S3" s="215"/>
      <c r="V3" s="7" t="str">
        <f aca="false">$E$5&amp;"  "&amp; "("&amp;F7&amp;")"&amp;" in cubic cm"</f>
        <v>Scenario 1: Current  (2-8°C) in cubic cm</v>
      </c>
      <c r="W3" s="6"/>
      <c r="X3" s="7"/>
      <c r="Y3" s="7"/>
      <c r="Z3" s="7"/>
      <c r="AA3" s="7"/>
      <c r="AB3" s="7"/>
      <c r="AC3" s="7"/>
      <c r="AD3" s="7"/>
      <c r="AE3" s="7"/>
      <c r="AF3" s="6"/>
      <c r="AG3" s="6"/>
    </row>
    <row r="4" customFormat="false" ht="15" hidden="false" customHeight="true" outlineLevel="0" collapsed="false">
      <c r="A4" s="216" t="s">
        <v>13</v>
      </c>
      <c r="B4" s="216"/>
      <c r="C4" s="217" t="n">
        <f aca="false">IF(General!B7="","",General!B7)</f>
        <v>2025</v>
      </c>
      <c r="D4" s="217"/>
      <c r="E4" s="212"/>
      <c r="F4" s="212"/>
      <c r="G4" s="212"/>
      <c r="H4" s="212"/>
      <c r="I4" s="212"/>
      <c r="J4" s="212"/>
      <c r="K4" s="212"/>
      <c r="L4" s="212"/>
      <c r="M4" s="212"/>
      <c r="N4" s="212"/>
      <c r="V4" s="7" t="str">
        <f aca="false">$E$5&amp;"  "&amp; "("&amp;G7&amp;")"&amp;" in cubic cm"</f>
        <v>Scenario 1: Current  (-20°C) in cubic cm</v>
      </c>
      <c r="W4" s="6"/>
      <c r="X4" s="7"/>
      <c r="Y4" s="7"/>
      <c r="Z4" s="7"/>
      <c r="AA4" s="7"/>
      <c r="AB4" s="7"/>
      <c r="AC4" s="7"/>
      <c r="AD4" s="7"/>
      <c r="AE4" s="7"/>
      <c r="AF4" s="6"/>
      <c r="AG4" s="6"/>
    </row>
    <row r="5" customFormat="false" ht="19.5" hidden="false" customHeight="false" outlineLevel="0" collapsed="false">
      <c r="A5" s="210" t="s">
        <v>16</v>
      </c>
      <c r="B5" s="210"/>
      <c r="C5" s="218" t="str">
        <f aca="false">General!B9</f>
        <v>General populations</v>
      </c>
      <c r="D5" s="218"/>
      <c r="E5" s="219" t="str">
        <f aca="false">"Scenario 1:" &amp; " " &amp; General!B6</f>
        <v>Scenario 1: Current</v>
      </c>
      <c r="F5" s="219"/>
      <c r="G5" s="219"/>
      <c r="H5" s="219"/>
      <c r="I5" s="219"/>
      <c r="J5" s="220" t="str">
        <f aca="false">IF(General!B7="","No scenario 2",("Scenarion 2: " &amp; " " &amp; General!B7))</f>
        <v>Scenarion 2:  2025</v>
      </c>
      <c r="K5" s="220"/>
      <c r="L5" s="220"/>
      <c r="M5" s="220"/>
      <c r="N5" s="220"/>
      <c r="V5" s="7" t="str">
        <f aca="false">$E$5&amp; " "&amp;"("&amp;H7&amp;")"&amp;" in cubic cm"</f>
        <v>Scenario 1: Current (-70°C) in cubic cm</v>
      </c>
      <c r="W5" s="6"/>
      <c r="X5" s="7"/>
      <c r="Y5" s="7"/>
      <c r="Z5" s="7"/>
      <c r="AA5" s="7"/>
      <c r="AB5" s="7"/>
      <c r="AC5" s="7"/>
      <c r="AD5" s="7"/>
      <c r="AE5" s="7"/>
      <c r="AF5" s="6"/>
      <c r="AG5" s="6"/>
    </row>
    <row r="6" customFormat="false" ht="15.75" hidden="false" customHeight="false" outlineLevel="0" collapsed="false">
      <c r="A6" s="7"/>
      <c r="E6" s="221" t="s">
        <v>74</v>
      </c>
      <c r="F6" s="221"/>
      <c r="G6" s="221"/>
      <c r="H6" s="221"/>
      <c r="I6" s="221"/>
      <c r="J6" s="222" t="str">
        <f aca="false">E6</f>
        <v>Storage conditions (in cubic cm)</v>
      </c>
      <c r="K6" s="222"/>
      <c r="L6" s="222"/>
      <c r="M6" s="222"/>
      <c r="N6" s="222"/>
      <c r="V6" s="7" t="str">
        <f aca="false">$E$5&amp; " "&amp;"("&amp;I7&amp;")"&amp;" in cubic cm"</f>
        <v>Scenario 1: Current (Dry store) in cubic cm</v>
      </c>
      <c r="W6" s="6"/>
      <c r="X6" s="7"/>
      <c r="Y6" s="7"/>
      <c r="Z6" s="7"/>
      <c r="AA6" s="7"/>
      <c r="AB6" s="7"/>
      <c r="AC6" s="7"/>
      <c r="AD6" s="7"/>
      <c r="AE6" s="7"/>
      <c r="AF6" s="6"/>
      <c r="AG6" s="6"/>
    </row>
    <row r="7" customFormat="false" ht="15" hidden="false" customHeight="false" outlineLevel="0" collapsed="false">
      <c r="A7" s="7"/>
      <c r="B7" s="223" t="str">
        <f aca="false">General!D8</f>
        <v>Level</v>
      </c>
      <c r="C7" s="223"/>
      <c r="D7" s="224" t="str">
        <f aca="false">General!F8</f>
        <v>Service delivery level</v>
      </c>
      <c r="E7" s="80" t="s">
        <v>30</v>
      </c>
      <c r="F7" s="225" t="s">
        <v>31</v>
      </c>
      <c r="G7" s="226" t="s">
        <v>32</v>
      </c>
      <c r="H7" s="227" t="s">
        <v>33</v>
      </c>
      <c r="I7" s="228" t="s">
        <v>34</v>
      </c>
      <c r="J7" s="229" t="s">
        <v>30</v>
      </c>
      <c r="K7" s="230" t="s">
        <v>31</v>
      </c>
      <c r="L7" s="231" t="s">
        <v>32</v>
      </c>
      <c r="M7" s="232" t="s">
        <v>33</v>
      </c>
      <c r="N7" s="233" t="s">
        <v>34</v>
      </c>
      <c r="V7" s="7" t="str">
        <f aca="false">$J$5&amp;"  "&amp; "("&amp;K7&amp;")"&amp;" in cubic cm"</f>
        <v>Scenarion 2:  2025  (2-8°C) in cubic cm</v>
      </c>
      <c r="W7" s="6"/>
      <c r="X7" s="7"/>
      <c r="Y7" s="7"/>
      <c r="Z7" s="7"/>
      <c r="AA7" s="7"/>
      <c r="AB7" s="7"/>
      <c r="AC7" s="7"/>
      <c r="AD7" s="7"/>
      <c r="AE7" s="7"/>
      <c r="AF7" s="6"/>
      <c r="AG7" s="6"/>
    </row>
    <row r="8" customFormat="false" ht="15" hidden="false" customHeight="false" outlineLevel="0" collapsed="false">
      <c r="A8" s="7"/>
      <c r="B8" s="16" t="s">
        <v>5</v>
      </c>
      <c r="C8" s="17" t="n">
        <v>1</v>
      </c>
      <c r="D8" s="234" t="str">
        <f aca="false">General!F5</f>
        <v>Central level</v>
      </c>
      <c r="E8" s="235" t="n">
        <f aca="false">'Current&amp;Planned'!P$8</f>
        <v>0</v>
      </c>
      <c r="F8" s="236" t="n">
        <f aca="false">'Current&amp;Planned'!Q$8</f>
        <v>3.81460317297034</v>
      </c>
      <c r="G8" s="237" t="n">
        <f aca="false">'Current&amp;Planned'!R$8</f>
        <v>0.360166408668731</v>
      </c>
      <c r="H8" s="238" t="n">
        <f aca="false">'Current&amp;Planned'!S$8</f>
        <v>0.133777777777778</v>
      </c>
      <c r="I8" s="239" t="n">
        <f aca="false">'Current&amp;Planned'!T$8</f>
        <v>1.99795480665205</v>
      </c>
      <c r="J8" s="240" t="n">
        <f aca="false">'Current&amp;Planned'!BD$8</f>
        <v>0</v>
      </c>
      <c r="K8" s="241" t="n">
        <f aca="false">'Current&amp;Planned'!BE$8</f>
        <v>0</v>
      </c>
      <c r="L8" s="242" t="n">
        <f aca="false">'Current&amp;Planned'!BF$8</f>
        <v>0.031375</v>
      </c>
      <c r="M8" s="243" t="n">
        <f aca="false">'Current&amp;Planned'!BG$8</f>
        <v>0</v>
      </c>
      <c r="N8" s="244" t="n">
        <f aca="false">'Current&amp;Planned'!BH$8</f>
        <v>0.0144613125</v>
      </c>
      <c r="V8" s="7" t="str">
        <f aca="false">$J$5&amp;"  "&amp; "("&amp;L7&amp;")"&amp;" in cubic cm"</f>
        <v>Scenarion 2:  2025  (-20°C) in cubic cm</v>
      </c>
      <c r="W8" s="6"/>
      <c r="X8" s="7"/>
      <c r="Y8" s="7"/>
      <c r="Z8" s="7"/>
      <c r="AA8" s="7"/>
      <c r="AB8" s="7"/>
      <c r="AC8" s="7"/>
      <c r="AD8" s="7"/>
      <c r="AE8" s="7"/>
      <c r="AF8" s="6"/>
      <c r="AG8" s="6"/>
    </row>
    <row r="9" customFormat="false" ht="15" hidden="false" customHeight="false" outlineLevel="0" collapsed="false">
      <c r="A9" s="7"/>
      <c r="B9" s="23" t="s">
        <v>5</v>
      </c>
      <c r="C9" s="22" t="n">
        <v>2</v>
      </c>
      <c r="D9" s="234" t="str">
        <f aca="false">IF($C9&gt;$C$2,"",General!F6)</f>
        <v>Regional level</v>
      </c>
      <c r="E9" s="235" t="n">
        <f aca="false">IF($C9&lt;=$C$2,'Current&amp;Planned'!U$8,"")</f>
        <v>0</v>
      </c>
      <c r="F9" s="245" t="n">
        <f aca="false">IF($C9&lt;=$C$2,'Current&amp;Planned'!V$8,"")</f>
        <v>2.52221052631579</v>
      </c>
      <c r="G9" s="246" t="n">
        <f aca="false">IF($C9&lt;=$C$2,'Current&amp;Planned'!W$8,"")</f>
        <v>0</v>
      </c>
      <c r="H9" s="247" t="n">
        <f aca="false">IF($C9&lt;=$C$2,'Current&amp;Planned'!X$8,"")</f>
        <v>0.133777777777778</v>
      </c>
      <c r="I9" s="248" t="n">
        <f aca="false">IF($C9&lt;=$C$2,'Current&amp;Planned'!Y$8,"")</f>
        <v>0.288088888888889</v>
      </c>
      <c r="J9" s="249" t="n">
        <f aca="false">IF($C$9&lt;=$C$2,'Current&amp;Planned'!BI$8,"")</f>
        <v>0</v>
      </c>
      <c r="K9" s="250" t="n">
        <f aca="false">IF($C$9&lt;=$C$2,'Current&amp;Planned'!BJ$8,"")</f>
        <v>0</v>
      </c>
      <c r="L9" s="251" t="n">
        <f aca="false">IF($C$9&lt;=$C$2,'Current&amp;Planned'!BK$8,"")</f>
        <v>0.031375</v>
      </c>
      <c r="M9" s="238" t="n">
        <f aca="false">IF($C$9&lt;=$C$2,'Current&amp;Planned'!BL$8,"")</f>
        <v>0</v>
      </c>
      <c r="N9" s="252" t="n">
        <f aca="false">IF($C$9&lt;=$C$2,'Current&amp;Planned'!BM$8,"")</f>
        <v>0.0144613125</v>
      </c>
      <c r="R9" s="253" t="s">
        <v>75</v>
      </c>
      <c r="V9" s="7" t="str">
        <f aca="false">$J$5&amp;"  "&amp; "("&amp;M7&amp;")"&amp;" in cubic cm"</f>
        <v>Scenarion 2:  2025  (-70°C) in cubic cm</v>
      </c>
      <c r="W9" s="6"/>
      <c r="X9" s="7"/>
      <c r="Y9" s="7"/>
      <c r="Z9" s="7"/>
      <c r="AA9" s="7"/>
      <c r="AB9" s="7"/>
      <c r="AC9" s="7"/>
      <c r="AD9" s="7"/>
      <c r="AE9" s="7"/>
      <c r="AF9" s="6"/>
      <c r="AG9" s="6"/>
    </row>
    <row r="10" customFormat="false" ht="15" hidden="false" customHeight="false" outlineLevel="0" collapsed="false">
      <c r="A10" s="7"/>
      <c r="B10" s="23" t="s">
        <v>5</v>
      </c>
      <c r="C10" s="22" t="n">
        <v>3</v>
      </c>
      <c r="D10" s="234" t="str">
        <f aca="false">IF($C10&gt;$C$2,"",General!F7)</f>
        <v>District level</v>
      </c>
      <c r="E10" s="235" t="n">
        <f aca="false">IF($C10&lt;=$C$2,'Current&amp;Planned'!Z$8,"")</f>
        <v>0.009640875</v>
      </c>
      <c r="F10" s="245" t="n">
        <f aca="false">IF($C10&lt;=$C$2,'Current&amp;Planned'!AA$8,"")</f>
        <v>3.40472229075216</v>
      </c>
      <c r="G10" s="246" t="n">
        <f aca="false">IF($C10&lt;=$C$2,'Current&amp;Planned'!AB$8,"")</f>
        <v>0.21919427244582</v>
      </c>
      <c r="H10" s="247" t="n">
        <f aca="false">IF($C10&lt;=$C$2,'Current&amp;Planned'!AC$8,"")</f>
        <v>0.133777777777778</v>
      </c>
      <c r="I10" s="248" t="n">
        <f aca="false">IF($C10&lt;=$C$2,'Current&amp;Planned'!AD$8,"")</f>
        <v>1.41835862573099</v>
      </c>
      <c r="J10" s="249" t="n">
        <f aca="false">IF($C10&lt;=$C$2,'Current&amp;Planned'!BN$8,"")</f>
        <v>0</v>
      </c>
      <c r="K10" s="250" t="n">
        <f aca="false">IF($C10&lt;=$C$2,'Current&amp;Planned'!BO$8,"")</f>
        <v>0</v>
      </c>
      <c r="L10" s="242" t="n">
        <f aca="false">IF($C10&lt;=$C$2,'Current&amp;Planned'!BP$8,"")</f>
        <v>0</v>
      </c>
      <c r="M10" s="238" t="n">
        <f aca="false">IF($C10&lt;=$C$2,'Current&amp;Planned'!BQ$8,"")</f>
        <v>0</v>
      </c>
      <c r="N10" s="252" t="n">
        <f aca="false">IF($C10&lt;=$C$2,'Current&amp;Planned'!BR$8,"")</f>
        <v>0</v>
      </c>
      <c r="P10" s="7" t="str">
        <f aca="false">$J$5&amp;"  "&amp; "("&amp;N7&amp;")"&amp;" in cubic cm"</f>
        <v>Scenarion 2:  2025  (Dry store) in cubic cm</v>
      </c>
      <c r="V10" s="7" t="str">
        <f aca="false">$J$5&amp;"  "&amp; "("&amp;T7&amp;")"&amp;" in cubic cm"</f>
        <v>Scenarion 2:  2025  () in cubic cm</v>
      </c>
      <c r="W10" s="6"/>
      <c r="X10" s="7"/>
      <c r="Y10" s="7"/>
      <c r="Z10" s="7"/>
      <c r="AA10" s="7"/>
      <c r="AB10" s="7"/>
      <c r="AC10" s="7"/>
      <c r="AD10" s="7"/>
      <c r="AE10" s="7"/>
      <c r="AF10" s="6"/>
      <c r="AG10" s="6"/>
    </row>
    <row r="11" customFormat="false" ht="15" hidden="false" customHeight="false" outlineLevel="0" collapsed="false">
      <c r="A11" s="7"/>
      <c r="B11" s="23" t="s">
        <v>5</v>
      </c>
      <c r="C11" s="22" t="n">
        <v>4</v>
      </c>
      <c r="D11" s="234" t="str">
        <f aca="false">IF($C11&gt;$C$2,"",General!F8)</f>
        <v>Service delivery level</v>
      </c>
      <c r="E11" s="235" t="n">
        <f aca="false">IF($C11&lt;=$C$2,'Current&amp;Planned'!AE$8,"")</f>
        <v>0</v>
      </c>
      <c r="F11" s="245" t="n">
        <f aca="false">IF($C11&lt;=$C$2,'Current&amp;Planned'!AF$8,"")</f>
        <v>2.88944587194319</v>
      </c>
      <c r="G11" s="246" t="n">
        <f aca="false">IF($C11&lt;=$C$2,'Current&amp;Planned'!AG$8,"")</f>
        <v>0</v>
      </c>
      <c r="H11" s="247" t="n">
        <f aca="false">IF($C11&lt;=$C$2,'Current&amp;Planned'!AH$8,"")</f>
        <v>0</v>
      </c>
      <c r="I11" s="248" t="n">
        <f aca="false">IF($C11&lt;=$C$2,'Current&amp;Planned'!AI$8,"")</f>
        <v>0.379970203947369</v>
      </c>
      <c r="J11" s="249" t="n">
        <f aca="false">IF($C11&lt;=$C$2,'Current&amp;Planned'!BS$8,"")</f>
        <v>0</v>
      </c>
      <c r="K11" s="250" t="n">
        <f aca="false">IF($C11&lt;=$C$2,'Current&amp;Planned'!BT$8,"")</f>
        <v>0</v>
      </c>
      <c r="L11" s="251" t="n">
        <f aca="false">IF($C11&lt;=$C$2,'Current&amp;Planned'!BU$8,"")</f>
        <v>0.0104583333333333</v>
      </c>
      <c r="M11" s="243" t="n">
        <f aca="false">IF($C11&lt;=$C$2,'Current&amp;Planned'!BV$8,"")</f>
        <v>0</v>
      </c>
      <c r="N11" s="254" t="n">
        <f aca="false">IF($C11&lt;=$C$2,'Current&amp;Planned'!BW$8,"")</f>
        <v>0.0048204375</v>
      </c>
      <c r="P11" s="0" t="s">
        <v>76</v>
      </c>
      <c r="V11" s="7"/>
      <c r="W11" s="6"/>
      <c r="X11" s="7"/>
      <c r="Y11" s="7"/>
      <c r="Z11" s="7"/>
      <c r="AA11" s="7"/>
      <c r="AB11" s="7"/>
      <c r="AC11" s="7"/>
      <c r="AD11" s="7"/>
      <c r="AE11" s="7"/>
      <c r="AF11" s="6"/>
      <c r="AG11" s="6"/>
    </row>
    <row r="12" customFormat="false" ht="15" hidden="false" customHeight="false" outlineLevel="0" collapsed="false">
      <c r="A12" s="7"/>
      <c r="B12" s="23" t="s">
        <v>5</v>
      </c>
      <c r="C12" s="22" t="n">
        <v>5</v>
      </c>
      <c r="D12" s="234" t="str">
        <f aca="false">IF($C12&gt;$C$2,"",General!F9)</f>
        <v/>
      </c>
      <c r="E12" s="235" t="str">
        <f aca="false">IF($C12&lt;=$C$2,'Current&amp;Planned'!AJ$8,"")</f>
        <v/>
      </c>
      <c r="F12" s="245" t="str">
        <f aca="false">IF($C12&lt;=$C$2,'Current&amp;Planned'!AK$8,"")</f>
        <v/>
      </c>
      <c r="G12" s="246" t="str">
        <f aca="false">IF($C12&lt;=$C$2,'Current&amp;Planned'!AL$8,"")</f>
        <v/>
      </c>
      <c r="H12" s="247" t="str">
        <f aca="false">IF($C12&lt;=$C$2,'Current&amp;Planned'!AM$8,"")</f>
        <v/>
      </c>
      <c r="I12" s="248" t="str">
        <f aca="false">IF($C12&lt;=$C$2,'Current&amp;Planned'!AN$8,"")</f>
        <v/>
      </c>
      <c r="J12" s="249" t="str">
        <f aca="false">IF($C12&lt;=$C$2,'Current&amp;Planned'!BX$8,"")</f>
        <v/>
      </c>
      <c r="K12" s="250" t="str">
        <f aca="false">IF($C12&lt;=$C$2,'Current&amp;Planned'!BY$8,"")</f>
        <v/>
      </c>
      <c r="L12" s="251" t="str">
        <f aca="false">IF($C12&lt;=$C$2,'Current&amp;Planned'!BZ$8,"")</f>
        <v/>
      </c>
      <c r="M12" s="238" t="str">
        <f aca="false">IF($C12&lt;=$C$2,'Current&amp;Planned'!CA$8,"")</f>
        <v/>
      </c>
      <c r="N12" s="252" t="str">
        <f aca="false">IF($C12&lt;=$C$2,'Current&amp;Planned'!CB$8,"")</f>
        <v/>
      </c>
      <c r="Q12" s="7"/>
      <c r="R12" s="7"/>
      <c r="S12" s="7"/>
      <c r="T12" s="7"/>
      <c r="U12" s="7"/>
      <c r="V12" s="7" t="str">
        <f aca="false">"Comparison between scenario 1 " &amp; "(" &amp;$C$3 &amp;")" &amp; " and scenario 2 " &amp; "(" &amp; $J$5 &amp; ")" &amp; " required capacity at -20 C"</f>
        <v>Comparison between scenario 1 (Current) and scenario 2 (Scenarion 2:  2025) required capacity at -20 C</v>
      </c>
      <c r="W12" s="6"/>
      <c r="X12" s="7"/>
      <c r="Y12" s="7"/>
      <c r="Z12" s="7"/>
      <c r="AA12" s="7"/>
      <c r="AB12" s="7"/>
      <c r="AC12" s="7"/>
      <c r="AD12" s="7"/>
      <c r="AE12" s="7"/>
      <c r="AF12" s="6"/>
      <c r="AG12" s="6"/>
    </row>
    <row r="13" customFormat="false" ht="15" hidden="false" customHeight="false" outlineLevel="0" collapsed="false">
      <c r="A13" s="7"/>
      <c r="B13" s="23" t="s">
        <v>5</v>
      </c>
      <c r="C13" s="22" t="n">
        <v>6</v>
      </c>
      <c r="D13" s="234" t="str">
        <f aca="false">IF($C13&gt;$C$2,"",General!F10)</f>
        <v/>
      </c>
      <c r="E13" s="235" t="str">
        <f aca="false">IF($C13&lt;=$C$2,'Current&amp;Planned'!AO$8,"")</f>
        <v/>
      </c>
      <c r="F13" s="245" t="str">
        <f aca="false">IF($C13&lt;=$C$2,'Current&amp;Planned'!AP$8,"")</f>
        <v/>
      </c>
      <c r="G13" s="246" t="str">
        <f aca="false">IF($C13&lt;=$C$2,'Current&amp;Planned'!AQ$8,"")</f>
        <v/>
      </c>
      <c r="H13" s="247" t="str">
        <f aca="false">IF($C13&lt;=$C$2,'Current&amp;Planned'!AR$8,"")</f>
        <v/>
      </c>
      <c r="I13" s="248" t="str">
        <f aca="false">IF($C13&lt;=$C$2,'Current&amp;Planned'!AS$8,"")</f>
        <v/>
      </c>
      <c r="J13" s="249" t="str">
        <f aca="false">IF($C13&lt;=$C$2,'Current&amp;Planned'!CC$8,"")</f>
        <v/>
      </c>
      <c r="K13" s="250" t="str">
        <f aca="false">IF($C13&lt;=$C$2,'Current&amp;Planned'!CD$8,"")</f>
        <v/>
      </c>
      <c r="L13" s="251" t="str">
        <f aca="false">IF($C13&lt;=$C$2,'Current&amp;Planned'!CE$8,"")</f>
        <v/>
      </c>
      <c r="M13" s="238" t="str">
        <f aca="false">IF($C13&lt;=$C$2,'Current&amp;Planned'!CF$8,"")</f>
        <v/>
      </c>
      <c r="N13" s="252" t="str">
        <f aca="false">IF($C13&lt;=$C$2,'Current&amp;Planned'!CG$8,"")</f>
        <v/>
      </c>
      <c r="Q13" s="7"/>
      <c r="R13" s="7"/>
      <c r="S13" s="7"/>
      <c r="T13" s="7"/>
      <c r="U13" s="7"/>
      <c r="V13" s="7" t="str">
        <f aca="false">"Comparison between scenario 1 " &amp; "(" &amp;$C$3 &amp;")" &amp; " and scenario 2 " &amp; "(" &amp; $J$5 &amp; ")" &amp; " required capacity at -70 C"</f>
        <v>Comparison between scenario 1 (Current) and scenario 2 (Scenarion 2:  2025) required capacity at -70 C</v>
      </c>
      <c r="W13" s="6"/>
      <c r="X13" s="7"/>
      <c r="Y13" s="7"/>
      <c r="Z13" s="7"/>
      <c r="AA13" s="7"/>
      <c r="AB13" s="7"/>
      <c r="AC13" s="7"/>
      <c r="AD13" s="7"/>
      <c r="AE13" s="7"/>
      <c r="AF13" s="6"/>
      <c r="AG13" s="6"/>
    </row>
    <row r="14" customFormat="false" ht="15" hidden="false" customHeight="false" outlineLevel="0" collapsed="false">
      <c r="A14" s="7"/>
      <c r="B14" s="23" t="s">
        <v>5</v>
      </c>
      <c r="C14" s="22" t="n">
        <v>7</v>
      </c>
      <c r="D14" s="234" t="str">
        <f aca="false">IF($C14&gt;$C$2,"",General!F11)</f>
        <v/>
      </c>
      <c r="E14" s="235" t="str">
        <f aca="false">IF($C14&lt;=$C$2,'Current&amp;Planned'!AT$8,"")</f>
        <v/>
      </c>
      <c r="F14" s="245" t="str">
        <f aca="false">IF($C14&lt;=$C$2,'Current&amp;Planned'!AU$8,"")</f>
        <v/>
      </c>
      <c r="G14" s="246" t="str">
        <f aca="false">IF($C14&lt;=$C$2,'Current&amp;Planned'!AV$8,"")</f>
        <v/>
      </c>
      <c r="H14" s="247" t="str">
        <f aca="false">IF($C14&lt;=$C$2,'Current&amp;Planned'!AW$8,"")</f>
        <v/>
      </c>
      <c r="I14" s="248" t="str">
        <f aca="false">IF($C14&lt;=$C$2,'Current&amp;Planned'!AX$8,"")</f>
        <v/>
      </c>
      <c r="J14" s="249" t="str">
        <f aca="false">IF($C14&lt;=$C$2,'Current&amp;Planned'!CH$8,"")</f>
        <v/>
      </c>
      <c r="K14" s="250" t="str">
        <f aca="false">IF($C14&lt;=$C$2,'Current&amp;Planned'!CI$8,"")</f>
        <v/>
      </c>
      <c r="L14" s="251" t="str">
        <f aca="false">IF($C14&lt;=$C$2,'Current&amp;Planned'!CJ$8,"")</f>
        <v/>
      </c>
      <c r="M14" s="243" t="str">
        <f aca="false">IF($C14&lt;=$C$2,'Current&amp;Planned'!CK$8,"")</f>
        <v/>
      </c>
      <c r="N14" s="254" t="str">
        <f aca="false">IF($C14&lt;=$C$2,'Current&amp;Planned'!CL$8,"")</f>
        <v/>
      </c>
      <c r="V14" s="7" t="str">
        <f aca="false">"Comparison between scenario 1 " &amp; "(" &amp;$C$3 &amp;")" &amp; " and scenario 2 " &amp; "(" &amp; $J$5 &amp; ")" &amp; " required capacity at 2 - 8 C"</f>
        <v>Comparison between scenario 1 (Current) and scenario 2 (Scenarion 2:  2025) required capacity at 2 - 8 C</v>
      </c>
      <c r="W14" s="6"/>
      <c r="X14" s="7"/>
      <c r="Y14" s="7"/>
      <c r="Z14" s="7"/>
      <c r="AA14" s="7"/>
      <c r="AB14" s="7"/>
      <c r="AC14" s="7"/>
      <c r="AD14" s="7"/>
      <c r="AE14" s="7"/>
      <c r="AF14" s="6"/>
      <c r="AG14" s="6"/>
    </row>
    <row r="15" customFormat="false" ht="15" hidden="false" customHeight="false" outlineLevel="0" collapsed="false">
      <c r="A15" s="7"/>
      <c r="B15" s="23" t="s">
        <v>5</v>
      </c>
      <c r="C15" s="22" t="n">
        <v>8</v>
      </c>
      <c r="D15" s="234" t="str">
        <f aca="false">IF($C15&gt;$C$2,"",General!F12)</f>
        <v/>
      </c>
      <c r="E15" s="235" t="str">
        <f aca="false">IF($C15&lt;=$C$2,'Current&amp;Planned'!AY$8,"")</f>
        <v/>
      </c>
      <c r="F15" s="245" t="str">
        <f aca="false">IF($C15&lt;=$C$2,'Current&amp;Planned'!AZ$8,"")</f>
        <v/>
      </c>
      <c r="G15" s="246" t="str">
        <f aca="false">IF($C15&lt;=$C$2,'Current&amp;Planned'!BA$8,"")</f>
        <v/>
      </c>
      <c r="H15" s="247" t="str">
        <f aca="false">IF($C15&lt;=$C$2,'Current&amp;Planned'!BB$8,"")</f>
        <v/>
      </c>
      <c r="I15" s="248" t="str">
        <f aca="false">IF($C15&lt;=$C$2,'Current&amp;Planned'!BC$8,"")</f>
        <v/>
      </c>
      <c r="J15" s="249" t="str">
        <f aca="false">IF($C15&lt;=$C$2,'Current&amp;Planned'!CM$8,"")</f>
        <v/>
      </c>
      <c r="K15" s="250" t="str">
        <f aca="false">IF($C15&lt;=$C$2,'Current&amp;Planned'!CN$8,"")</f>
        <v/>
      </c>
      <c r="L15" s="251" t="str">
        <f aca="false">IF($C15&lt;=$C$2,'Current&amp;Planned'!CO$8,"")</f>
        <v/>
      </c>
      <c r="M15" s="238" t="str">
        <f aca="false">IF($C15&lt;=$C$2,'Current&amp;Planned'!CP$8,"")</f>
        <v/>
      </c>
      <c r="N15" s="252" t="str">
        <f aca="false">IF($C15&lt;=$C$2,'Current&amp;Planned'!CQ$8,"")</f>
        <v/>
      </c>
      <c r="V15" s="7" t="s">
        <v>77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customFormat="false" ht="15" hidden="false" customHeight="false" outlineLevel="0" collapsed="false">
      <c r="A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</sheetData>
  <sheetProtection algorithmName="SHA-512" hashValue="SPhio/6N4n2xsatbf8JQaMO3AiT4QeldA9whT9MbdEx8O+/tnMOxOvfchlG0wPFsZBdzJ85NnV4anvPuzy4U5A==" saltValue="w/+6aOwmxA0IM/1eednlAA==" spinCount="100000" sheet="true" objects="true" scenarios="true"/>
  <mergeCells count="17">
    <mergeCell ref="A1:B1"/>
    <mergeCell ref="C1:D1"/>
    <mergeCell ref="A2:B2"/>
    <mergeCell ref="C2:D2"/>
    <mergeCell ref="E2:N4"/>
    <mergeCell ref="A3:B3"/>
    <mergeCell ref="C3:D3"/>
    <mergeCell ref="P3:S3"/>
    <mergeCell ref="A4:B4"/>
    <mergeCell ref="C4:D4"/>
    <mergeCell ref="A5:B5"/>
    <mergeCell ref="C5:D5"/>
    <mergeCell ref="E5:I5"/>
    <mergeCell ref="J5:N5"/>
    <mergeCell ref="E6:I6"/>
    <mergeCell ref="J6:N6"/>
    <mergeCell ref="B7:C7"/>
  </mergeCells>
  <conditionalFormatting sqref="A9:A15">
    <cfRule type="expression" priority="2" aboveAverage="0" equalAverage="0" bottom="0" percent="0" rank="0" text="" dxfId="8">
      <formula>$A9&gt;=$C$4</formula>
    </cfRule>
  </conditionalFormatting>
  <conditionalFormatting sqref="B9:C15">
    <cfRule type="expression" priority="3" aboveAverage="0" equalAverage="0" bottom="0" percent="0" rank="0" text="" dxfId="9">
      <formula>$C9&gt;$C$4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87890625" defaultRowHeight="15" zeroHeight="false" outlineLevelRow="0" outlineLevelCol="0"/>
  <cols>
    <col collapsed="false" customWidth="true" hidden="false" outlineLevel="0" max="2" min="2" style="0" width="12.38"/>
    <col collapsed="false" customWidth="true" hidden="false" outlineLevel="0" max="4" min="4" style="0" width="6.06"/>
  </cols>
  <sheetData>
    <row r="1" customFormat="false" ht="15.75" hidden="false" customHeight="false" outlineLevel="0" collapsed="false">
      <c r="A1" s="255" t="str">
        <f aca="false">General!A4</f>
        <v>Country:</v>
      </c>
      <c r="B1" s="256" t="str">
        <f aca="false">General!B4</f>
        <v>Azerbaijan</v>
      </c>
      <c r="C1" s="257" t="str">
        <f aca="false">General!A5</f>
        <v>Number of SC levels:</v>
      </c>
      <c r="D1" s="257"/>
      <c r="E1" s="257"/>
      <c r="F1" s="218" t="n">
        <f aca="false">General!B5</f>
        <v>4</v>
      </c>
      <c r="H1" s="258"/>
      <c r="I1" s="258"/>
      <c r="J1" s="259"/>
    </row>
    <row r="2" customFormat="false" ht="15.75" hidden="false" customHeight="false" outlineLevel="0" collapsed="false">
      <c r="A2" s="260" t="str">
        <f aca="false">General!A6</f>
        <v>Scenario 1</v>
      </c>
      <c r="B2" s="260"/>
      <c r="C2" s="261" t="str">
        <f aca="false">General!B6</f>
        <v>Current</v>
      </c>
      <c r="D2" s="261"/>
      <c r="E2" s="40"/>
      <c r="H2" s="259"/>
      <c r="I2" s="259"/>
    </row>
    <row r="3" customFormat="false" ht="15.75" hidden="false" customHeight="false" outlineLevel="0" collapsed="false">
      <c r="A3" s="260" t="str">
        <f aca="false">General!A7</f>
        <v>Scenario 2</v>
      </c>
      <c r="B3" s="260"/>
      <c r="C3" s="262" t="n">
        <f aca="false">General!B7</f>
        <v>2025</v>
      </c>
      <c r="D3" s="262"/>
      <c r="E3" s="40"/>
      <c r="H3" s="259"/>
      <c r="I3" s="259"/>
    </row>
    <row r="4" customFormat="false" ht="15.75" hidden="false" customHeight="false" outlineLevel="0" collapsed="false">
      <c r="A4" s="255" t="str">
        <f aca="false">General!A9</f>
        <v>Basis of estimation</v>
      </c>
      <c r="B4" s="255"/>
      <c r="C4" s="218" t="str">
        <f aca="false">General!A10</f>
        <v>Percentage of under-1 populations</v>
      </c>
      <c r="D4" s="218"/>
      <c r="E4" s="218"/>
      <c r="F4" s="218"/>
      <c r="H4" s="259" t="s">
        <v>78</v>
      </c>
      <c r="P4" s="263"/>
      <c r="Q4" s="263"/>
    </row>
    <row r="5" customFormat="false" ht="15" hidden="false" customHeight="false" outlineLevel="0" collapsed="false">
      <c r="A5" s="40"/>
      <c r="B5" s="40"/>
      <c r="C5" s="40"/>
      <c r="D5" s="40"/>
      <c r="E5" s="40"/>
    </row>
    <row r="6" customFormat="false" ht="15" hidden="false" customHeight="false" outlineLevel="0" collapsed="false">
      <c r="F6" s="264" t="n">
        <f aca="false">General!C6</f>
        <v>0</v>
      </c>
      <c r="G6" s="264"/>
      <c r="K6" s="264" t="str">
        <f aca="false">IF(General!C7="","",General!C7)</f>
        <v/>
      </c>
      <c r="L6" s="264"/>
    </row>
    <row r="7" customFormat="false" ht="15" hidden="false" customHeight="false" outlineLevel="0" collapsed="false">
      <c r="E7" s="265" t="s">
        <v>30</v>
      </c>
      <c r="F7" s="266" t="s">
        <v>31</v>
      </c>
      <c r="G7" s="231" t="s">
        <v>32</v>
      </c>
      <c r="H7" s="232" t="s">
        <v>33</v>
      </c>
      <c r="I7" s="267" t="s">
        <v>34</v>
      </c>
      <c r="J7" s="265" t="s">
        <v>30</v>
      </c>
      <c r="K7" s="266" t="s">
        <v>31</v>
      </c>
      <c r="L7" s="231" t="s">
        <v>32</v>
      </c>
      <c r="M7" s="232" t="s">
        <v>33</v>
      </c>
      <c r="N7" s="267" t="s">
        <v>34</v>
      </c>
    </row>
    <row r="8" customFormat="false" ht="15" hidden="false" customHeight="false" outlineLevel="0" collapsed="false">
      <c r="C8" s="37" t="s">
        <v>5</v>
      </c>
      <c r="D8" s="22" t="n">
        <v>1</v>
      </c>
      <c r="E8" s="268" t="n">
        <v>0</v>
      </c>
      <c r="F8" s="268" t="n">
        <v>305.168253837627</v>
      </c>
      <c r="G8" s="268" t="n">
        <v>28.8133126934985</v>
      </c>
      <c r="H8" s="268" t="n">
        <v>10.7022222222222</v>
      </c>
      <c r="I8" s="268" t="n">
        <v>159.836384532164</v>
      </c>
      <c r="J8" s="269" t="n">
        <v>0</v>
      </c>
      <c r="K8" s="268" t="n">
        <v>0</v>
      </c>
      <c r="L8" s="268" t="n">
        <v>2.51</v>
      </c>
      <c r="M8" s="268" t="n">
        <v>0</v>
      </c>
      <c r="N8" s="268" t="n">
        <v>1.156905</v>
      </c>
    </row>
    <row r="9" customFormat="false" ht="15" hidden="false" customHeight="false" outlineLevel="0" collapsed="false">
      <c r="C9" s="37" t="s">
        <v>5</v>
      </c>
      <c r="D9" s="22" t="n">
        <v>2</v>
      </c>
      <c r="E9" s="268" t="n">
        <v>0</v>
      </c>
      <c r="F9" s="268" t="n">
        <v>201.776842105263</v>
      </c>
      <c r="G9" s="268" t="n">
        <v>0</v>
      </c>
      <c r="H9" s="268" t="n">
        <v>10.7022222222222</v>
      </c>
      <c r="I9" s="268" t="n">
        <v>23.0471111111111</v>
      </c>
      <c r="J9" s="269" t="n">
        <v>0</v>
      </c>
      <c r="K9" s="268" t="n">
        <v>0</v>
      </c>
      <c r="L9" s="268" t="n">
        <v>2.51</v>
      </c>
      <c r="M9" s="268" t="n">
        <v>0</v>
      </c>
      <c r="N9" s="268" t="n">
        <v>1.156905</v>
      </c>
    </row>
    <row r="10" customFormat="false" ht="15" hidden="false" customHeight="false" outlineLevel="0" collapsed="false">
      <c r="C10" s="37" t="s">
        <v>5</v>
      </c>
      <c r="D10" s="22" t="n">
        <v>3</v>
      </c>
      <c r="E10" s="268" t="n">
        <v>0.77127</v>
      </c>
      <c r="F10" s="268" t="n">
        <v>272.377783260172</v>
      </c>
      <c r="G10" s="268" t="n">
        <v>17.5355417956656</v>
      </c>
      <c r="H10" s="268" t="n">
        <v>10.7022222222222</v>
      </c>
      <c r="I10" s="268" t="n">
        <v>113.46869005848</v>
      </c>
      <c r="J10" s="269" t="n">
        <v>0</v>
      </c>
      <c r="K10" s="268" t="n">
        <v>0</v>
      </c>
      <c r="L10" s="268" t="n">
        <v>0</v>
      </c>
      <c r="M10" s="268" t="n">
        <v>0</v>
      </c>
      <c r="N10" s="268" t="n">
        <v>0</v>
      </c>
    </row>
    <row r="11" customFormat="false" ht="15" hidden="false" customHeight="false" outlineLevel="0" collapsed="false">
      <c r="C11" s="37" t="s">
        <v>5</v>
      </c>
      <c r="D11" s="22" t="n">
        <v>4</v>
      </c>
      <c r="E11" s="268" t="n">
        <v>0</v>
      </c>
      <c r="F11" s="268" t="n">
        <v>231.155669755455</v>
      </c>
      <c r="G11" s="268" t="n">
        <v>0</v>
      </c>
      <c r="H11" s="268" t="n">
        <v>0</v>
      </c>
      <c r="I11" s="268" t="n">
        <v>30.3976163157895</v>
      </c>
      <c r="J11" s="269" t="n">
        <v>0</v>
      </c>
      <c r="K11" s="268" t="n">
        <v>0</v>
      </c>
      <c r="L11" s="268" t="n">
        <v>0.836666666666667</v>
      </c>
      <c r="M11" s="268" t="n">
        <v>0</v>
      </c>
      <c r="N11" s="268" t="n">
        <v>0.385635</v>
      </c>
    </row>
    <row r="12" customFormat="false" ht="15" hidden="false" customHeight="false" outlineLevel="0" collapsed="false">
      <c r="C12" s="37" t="s">
        <v>5</v>
      </c>
      <c r="D12" s="22" t="n">
        <v>5</v>
      </c>
      <c r="E12" s="268"/>
      <c r="F12" s="268"/>
      <c r="G12" s="268"/>
      <c r="H12" s="268"/>
      <c r="I12" s="268"/>
      <c r="J12" s="269"/>
      <c r="K12" s="268"/>
      <c r="L12" s="268"/>
      <c r="M12" s="268"/>
      <c r="N12" s="268"/>
    </row>
    <row r="13" customFormat="false" ht="15" hidden="false" customHeight="false" outlineLevel="0" collapsed="false">
      <c r="C13" s="37" t="s">
        <v>5</v>
      </c>
      <c r="D13" s="22" t="n">
        <v>6</v>
      </c>
      <c r="E13" s="268"/>
      <c r="F13" s="268"/>
      <c r="G13" s="268"/>
      <c r="H13" s="268"/>
      <c r="I13" s="268"/>
      <c r="J13" s="269"/>
      <c r="K13" s="268"/>
      <c r="L13" s="268"/>
      <c r="M13" s="268"/>
      <c r="N13" s="268"/>
    </row>
    <row r="14" customFormat="false" ht="15" hidden="false" customHeight="false" outlineLevel="0" collapsed="false">
      <c r="C14" s="37" t="s">
        <v>5</v>
      </c>
      <c r="D14" s="22" t="n">
        <v>7</v>
      </c>
      <c r="E14" s="268"/>
      <c r="F14" s="268"/>
      <c r="G14" s="268"/>
      <c r="H14" s="268"/>
      <c r="I14" s="268"/>
      <c r="J14" s="269"/>
      <c r="K14" s="268"/>
      <c r="L14" s="268"/>
      <c r="M14" s="268"/>
      <c r="N14" s="268"/>
    </row>
    <row r="15" customFormat="false" ht="15" hidden="false" customHeight="false" outlineLevel="0" collapsed="false">
      <c r="C15" s="37" t="s">
        <v>5</v>
      </c>
      <c r="D15" s="22" t="n">
        <v>8</v>
      </c>
      <c r="E15" s="268"/>
      <c r="F15" s="270"/>
      <c r="G15" s="270"/>
      <c r="H15" s="270"/>
      <c r="I15" s="270"/>
      <c r="J15" s="271"/>
      <c r="K15" s="270"/>
      <c r="L15" s="270"/>
      <c r="M15" s="270"/>
      <c r="N15" s="270"/>
    </row>
    <row r="16" customFormat="false" ht="15" hidden="false" customHeight="false" outlineLevel="0" collapsed="false">
      <c r="E16" s="272"/>
    </row>
    <row r="17" customFormat="false" ht="15" hidden="false" customHeight="false" outlineLevel="0" collapsed="false">
      <c r="E17" s="272"/>
    </row>
    <row r="18" customFormat="false" ht="15" hidden="false" customHeight="false" outlineLevel="0" collapsed="false">
      <c r="E18" s="272"/>
    </row>
    <row r="19" customFormat="false" ht="15" hidden="false" customHeight="false" outlineLevel="0" collapsed="false">
      <c r="E19" s="272"/>
    </row>
    <row r="20" customFormat="false" ht="15" hidden="false" customHeight="false" outlineLevel="0" collapsed="false">
      <c r="E20" s="272"/>
    </row>
    <row r="21" customFormat="false" ht="15" hidden="false" customHeight="false" outlineLevel="0" collapsed="false">
      <c r="E21" s="272"/>
    </row>
  </sheetData>
  <sheetProtection algorithmName="SHA-512" hashValue="6E/A+2KLMKVjYmBhVV7Pc2RTnVxOQgYIxLLqG7mT0IADVxxA7WH+G2o+zbBNm5RsS/R8xkHpCeXqbaWd8xTDTg==" saltValue="OZBGb0KNkV+67mEqhgA7xw==" spinCount="100000" sheet="true" objects="true" scenarios="true"/>
  <mergeCells count="9">
    <mergeCell ref="C1:E1"/>
    <mergeCell ref="H1:I1"/>
    <mergeCell ref="A2:B2"/>
    <mergeCell ref="C2:D2"/>
    <mergeCell ref="A3:B3"/>
    <mergeCell ref="C3:D3"/>
    <mergeCell ref="C4:F4"/>
    <mergeCell ref="F6:G6"/>
    <mergeCell ref="K6:L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8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W13" activeCellId="0" sqref="W13"/>
    </sheetView>
  </sheetViews>
  <sheetFormatPr defaultColWidth="9.15234375" defaultRowHeight="14.25" zeroHeight="false" outlineLevelRow="0" outlineLevelCol="0"/>
  <cols>
    <col collapsed="false" customWidth="false" hidden="false" outlineLevel="0" max="1" min="1" style="273" width="9.15"/>
    <col collapsed="false" customWidth="true" hidden="false" outlineLevel="0" max="2" min="2" style="273" width="30.66"/>
    <col collapsed="false" customWidth="true" hidden="false" outlineLevel="0" max="3" min="3" style="273" width="34.97"/>
    <col collapsed="false" customWidth="true" hidden="false" outlineLevel="0" max="4" min="4" style="273" width="34.04"/>
    <col collapsed="false" customWidth="true" hidden="false" outlineLevel="0" max="5" min="5" style="273" width="18.96"/>
    <col collapsed="false" customWidth="false" hidden="false" outlineLevel="0" max="9" min="6" style="273" width="9.15"/>
    <col collapsed="false" customWidth="true" hidden="false" outlineLevel="0" max="10" min="10" style="273" width="18.02"/>
    <col collapsed="false" customWidth="true" hidden="false" outlineLevel="0" max="11" min="11" style="273" width="7.53"/>
    <col collapsed="false" customWidth="false" hidden="false" outlineLevel="0" max="22" min="12" style="273" width="9.15"/>
    <col collapsed="false" customWidth="true" hidden="false" outlineLevel="0" max="23" min="23" style="273" width="35.65"/>
    <col collapsed="false" customWidth="false" hidden="false" outlineLevel="0" max="30" min="24" style="273" width="9.15"/>
    <col collapsed="false" customWidth="true" hidden="false" outlineLevel="0" max="31" min="31" style="273" width="2.68"/>
    <col collapsed="false" customWidth="false" hidden="false" outlineLevel="0" max="1024" min="32" style="273" width="9.15"/>
  </cols>
  <sheetData>
    <row r="1" customFormat="false" ht="14.25" hidden="false" customHeight="false" outlineLevel="0" collapsed="false">
      <c r="A1" s="274" t="s">
        <v>79</v>
      </c>
      <c r="B1" s="274" t="s">
        <v>80</v>
      </c>
      <c r="C1" s="274" t="s">
        <v>81</v>
      </c>
      <c r="D1" s="274" t="s">
        <v>82</v>
      </c>
      <c r="E1" s="274" t="s">
        <v>83</v>
      </c>
      <c r="F1" s="274" t="s">
        <v>84</v>
      </c>
      <c r="G1" s="274" t="s">
        <v>85</v>
      </c>
      <c r="H1" s="274" t="s">
        <v>86</v>
      </c>
      <c r="I1" s="274" t="s">
        <v>87</v>
      </c>
      <c r="J1" s="274" t="s">
        <v>88</v>
      </c>
      <c r="K1" s="274" t="s">
        <v>89</v>
      </c>
      <c r="L1" s="274" t="s">
        <v>90</v>
      </c>
      <c r="M1" s="274" t="s">
        <v>91</v>
      </c>
      <c r="N1" s="274" t="s">
        <v>92</v>
      </c>
      <c r="O1" s="275" t="s">
        <v>20</v>
      </c>
      <c r="P1" s="275" t="s">
        <v>93</v>
      </c>
      <c r="Q1" s="274" t="s">
        <v>94</v>
      </c>
      <c r="R1" s="274" t="s">
        <v>95</v>
      </c>
      <c r="S1" s="274" t="s">
        <v>96</v>
      </c>
      <c r="T1" s="274" t="s">
        <v>97</v>
      </c>
      <c r="U1" s="274" t="s">
        <v>98</v>
      </c>
      <c r="V1" s="274" t="s">
        <v>99</v>
      </c>
      <c r="W1" s="274" t="s">
        <v>100</v>
      </c>
      <c r="X1" s="274" t="s">
        <v>101</v>
      </c>
      <c r="Y1" s="274" t="s">
        <v>102</v>
      </c>
      <c r="Z1" s="276" t="s">
        <v>103</v>
      </c>
      <c r="AA1" s="276" t="s">
        <v>104</v>
      </c>
      <c r="AB1" s="276" t="s">
        <v>105</v>
      </c>
      <c r="AC1" s="276" t="s">
        <v>106</v>
      </c>
      <c r="AD1" s="276" t="s">
        <v>107</v>
      </c>
    </row>
    <row r="2" customFormat="false" ht="3" hidden="false" customHeight="true" outlineLevel="0" collapsed="false"/>
    <row r="3" customFormat="false" ht="15.75" hidden="false" customHeight="false" outlineLevel="0" collapsed="false">
      <c r="A3" s="277" t="s">
        <v>108</v>
      </c>
      <c r="B3" s="277" t="s">
        <v>109</v>
      </c>
      <c r="C3" s="277" t="s">
        <v>110</v>
      </c>
      <c r="D3" s="277" t="s">
        <v>111</v>
      </c>
      <c r="E3" s="277" t="s">
        <v>112</v>
      </c>
      <c r="F3" s="277" t="s">
        <v>113</v>
      </c>
      <c r="G3" s="277" t="s">
        <v>114</v>
      </c>
      <c r="H3" s="277" t="s">
        <v>115</v>
      </c>
      <c r="I3" s="277" t="s">
        <v>116</v>
      </c>
      <c r="J3" s="277" t="s">
        <v>117</v>
      </c>
      <c r="K3" s="277" t="s">
        <v>118</v>
      </c>
      <c r="L3" s="277" t="s">
        <v>119</v>
      </c>
      <c r="M3" s="277" t="s">
        <v>120</v>
      </c>
      <c r="N3" s="277" t="s">
        <v>121</v>
      </c>
      <c r="O3" s="277" t="s">
        <v>122</v>
      </c>
      <c r="P3" s="278" t="s">
        <v>123</v>
      </c>
      <c r="Q3" s="277" t="s">
        <v>124</v>
      </c>
      <c r="R3" s="277" t="s">
        <v>125</v>
      </c>
      <c r="S3" s="279" t="s">
        <v>126</v>
      </c>
      <c r="T3" s="279" t="s">
        <v>127</v>
      </c>
      <c r="U3" s="277" t="s">
        <v>128</v>
      </c>
      <c r="V3" s="277" t="s">
        <v>129</v>
      </c>
      <c r="W3" s="277" t="s">
        <v>130</v>
      </c>
      <c r="X3" s="277" t="s">
        <v>131</v>
      </c>
      <c r="Y3" s="277" t="s">
        <v>132</v>
      </c>
      <c r="Z3" s="277" t="s">
        <v>133</v>
      </c>
      <c r="AA3" s="277" t="s">
        <v>134</v>
      </c>
      <c r="AB3" s="277" t="s">
        <v>135</v>
      </c>
      <c r="AC3" s="277" t="s">
        <v>136</v>
      </c>
      <c r="AD3" s="277" t="s">
        <v>137</v>
      </c>
      <c r="AG3" s="280" t="s">
        <v>138</v>
      </c>
      <c r="AK3" s="273" t="s">
        <v>139</v>
      </c>
    </row>
    <row r="4" customFormat="false" ht="15.75" hidden="false" customHeight="false" outlineLevel="0" collapsed="false">
      <c r="A4" s="273" t="n">
        <v>73</v>
      </c>
      <c r="B4" s="273" t="s">
        <v>59</v>
      </c>
      <c r="C4" s="273" t="s">
        <v>140</v>
      </c>
      <c r="D4" s="273" t="s">
        <v>141</v>
      </c>
      <c r="E4" s="273" t="s">
        <v>142</v>
      </c>
      <c r="F4" s="273" t="s">
        <v>143</v>
      </c>
      <c r="G4" s="273" t="n">
        <v>10</v>
      </c>
      <c r="H4" s="273" t="n">
        <v>24</v>
      </c>
      <c r="I4" s="273" t="s">
        <v>144</v>
      </c>
      <c r="J4" s="273" t="s">
        <v>145</v>
      </c>
      <c r="K4" s="273" t="s">
        <v>31</v>
      </c>
      <c r="L4" s="273" t="s">
        <v>11</v>
      </c>
      <c r="M4" s="281" t="s">
        <v>146</v>
      </c>
      <c r="N4" s="281" t="n">
        <v>0</v>
      </c>
      <c r="O4" s="282" t="n">
        <v>2.25</v>
      </c>
      <c r="P4" s="282" t="n">
        <v>3.37</v>
      </c>
      <c r="Q4" s="273" t="s">
        <v>147</v>
      </c>
      <c r="R4" s="283" t="n">
        <v>1.12</v>
      </c>
      <c r="S4" s="283" t="n">
        <v>1.12</v>
      </c>
      <c r="U4" s="273" t="s">
        <v>148</v>
      </c>
      <c r="W4" s="273" t="s">
        <v>59</v>
      </c>
      <c r="X4" s="284" t="n">
        <v>1</v>
      </c>
      <c r="Y4" s="282" t="n">
        <v>2.3112</v>
      </c>
      <c r="Z4" s="285" t="n">
        <f aca="false">tbl_vac[[#This Row],[Y]]/tbl_vac[[#This Row],[G]]</f>
        <v>0.23112</v>
      </c>
      <c r="AG4" s="273" t="str">
        <f aca="false">IFERROR(INDEX(tbl_vac[W],MATCH(0,INDEX(COUNTIF($AG$3:AG3,tbl_vac[W]),),0)),"")</f>
        <v>BCG</v>
      </c>
      <c r="AK4" s="273" t="n">
        <v>1</v>
      </c>
    </row>
    <row r="5" customFormat="false" ht="15" hidden="false" customHeight="false" outlineLevel="0" collapsed="false">
      <c r="A5" s="273" t="n">
        <v>164</v>
      </c>
      <c r="B5" s="273" t="s">
        <v>59</v>
      </c>
      <c r="C5" s="273" t="s">
        <v>149</v>
      </c>
      <c r="D5" s="273" t="s">
        <v>150</v>
      </c>
      <c r="E5" s="273" t="s">
        <v>142</v>
      </c>
      <c r="F5" s="273" t="s">
        <v>151</v>
      </c>
      <c r="G5" s="273" t="n">
        <v>10</v>
      </c>
      <c r="H5" s="273" t="n">
        <v>12</v>
      </c>
      <c r="I5" s="273" t="s">
        <v>144</v>
      </c>
      <c r="J5" s="273" t="s">
        <v>145</v>
      </c>
      <c r="K5" s="273" t="s">
        <v>31</v>
      </c>
      <c r="L5" s="273" t="s">
        <v>11</v>
      </c>
      <c r="M5" s="281" t="s">
        <v>152</v>
      </c>
      <c r="N5" s="281" t="n">
        <v>0</v>
      </c>
      <c r="O5" s="282" t="n">
        <v>1.33</v>
      </c>
      <c r="P5" s="282" t="n">
        <v>1.33</v>
      </c>
      <c r="Q5" s="273" t="s">
        <v>153</v>
      </c>
      <c r="R5" s="283" t="n">
        <v>0</v>
      </c>
      <c r="S5" s="283" t="n">
        <v>0</v>
      </c>
      <c r="U5" s="273" t="s">
        <v>148</v>
      </c>
      <c r="W5" s="273" t="s">
        <v>59</v>
      </c>
      <c r="X5" s="284" t="n">
        <v>1</v>
      </c>
      <c r="Y5" s="282" t="n">
        <v>2.3112</v>
      </c>
      <c r="Z5" s="285" t="n">
        <f aca="false">tbl_vac[[#This Row],[Y]]/tbl_vac[[#This Row],[G]]</f>
        <v>0.23112</v>
      </c>
      <c r="AG5" s="273" t="str">
        <f aca="false">IFERROR(INDEX(tbl_vac[W],MATCH(0,INDEX(COUNTIF($AG$3:AG4,tbl_vac[W]),),0)),"")</f>
        <v>bOPV</v>
      </c>
      <c r="AK5" s="273" t="n">
        <v>2</v>
      </c>
    </row>
    <row r="6" customFormat="false" ht="15" hidden="false" customHeight="false" outlineLevel="0" collapsed="false">
      <c r="A6" s="273" t="n">
        <v>338</v>
      </c>
      <c r="B6" s="273" t="s">
        <v>59</v>
      </c>
      <c r="C6" s="273" t="s">
        <v>154</v>
      </c>
      <c r="D6" s="273" t="s">
        <v>155</v>
      </c>
      <c r="E6" s="273" t="s">
        <v>142</v>
      </c>
      <c r="F6" s="273" t="s">
        <v>143</v>
      </c>
      <c r="G6" s="273" t="n">
        <v>10</v>
      </c>
      <c r="H6" s="273" t="n">
        <v>24</v>
      </c>
      <c r="I6" s="273" t="s">
        <v>144</v>
      </c>
      <c r="J6" s="273" t="s">
        <v>145</v>
      </c>
      <c r="K6" s="273" t="s">
        <v>31</v>
      </c>
      <c r="L6" s="273" t="s">
        <v>11</v>
      </c>
      <c r="M6" s="281" t="s">
        <v>146</v>
      </c>
      <c r="N6" s="281" t="n">
        <v>0</v>
      </c>
      <c r="O6" s="282" t="n">
        <v>1.44</v>
      </c>
      <c r="P6" s="282" t="n">
        <v>4.9837</v>
      </c>
      <c r="Q6" s="273" t="s">
        <v>147</v>
      </c>
      <c r="R6" s="283" t="n">
        <v>1.19381</v>
      </c>
      <c r="S6" s="283" t="n">
        <v>2.2755</v>
      </c>
      <c r="U6" s="273" t="s">
        <v>31</v>
      </c>
      <c r="W6" s="273" t="s">
        <v>59</v>
      </c>
      <c r="X6" s="284" t="n">
        <v>1</v>
      </c>
      <c r="Y6" s="282" t="n">
        <v>2.3112</v>
      </c>
      <c r="Z6" s="285" t="n">
        <f aca="false">tbl_vac[[#This Row],[Y]]/tbl_vac[[#This Row],[G]]</f>
        <v>0.23112</v>
      </c>
      <c r="AG6" s="273" t="str">
        <f aca="false">IFERROR(INDEX(tbl_vac[W],MATCH(0,INDEX(COUNTIF($AG$3:AG5,tbl_vac[W]),),0)),"")</f>
        <v>Dengue</v>
      </c>
      <c r="AK6" s="273" t="n">
        <v>4</v>
      </c>
    </row>
    <row r="7" customFormat="false" ht="15" hidden="false" customHeight="false" outlineLevel="0" collapsed="false">
      <c r="A7" s="273" t="n">
        <v>67</v>
      </c>
      <c r="B7" s="273" t="s">
        <v>59</v>
      </c>
      <c r="C7" s="273" t="s">
        <v>154</v>
      </c>
      <c r="D7" s="273" t="s">
        <v>156</v>
      </c>
      <c r="E7" s="273" t="s">
        <v>142</v>
      </c>
      <c r="F7" s="273" t="s">
        <v>143</v>
      </c>
      <c r="G7" s="273" t="n">
        <v>20</v>
      </c>
      <c r="H7" s="273" t="n">
        <v>24</v>
      </c>
      <c r="I7" s="273" t="s">
        <v>144</v>
      </c>
      <c r="J7" s="273" t="s">
        <v>145</v>
      </c>
      <c r="K7" s="273" t="s">
        <v>31</v>
      </c>
      <c r="L7" s="273" t="s">
        <v>11</v>
      </c>
      <c r="M7" s="281" t="s">
        <v>146</v>
      </c>
      <c r="N7" s="281" t="n">
        <v>0</v>
      </c>
      <c r="O7" s="282" t="n">
        <v>0.72</v>
      </c>
      <c r="P7" s="282" t="n">
        <v>2.49185</v>
      </c>
      <c r="Q7" s="273" t="s">
        <v>147</v>
      </c>
      <c r="R7" s="283" t="n">
        <v>0.5969</v>
      </c>
      <c r="S7" s="283" t="n">
        <v>1.13775</v>
      </c>
      <c r="T7" s="273" t="s">
        <v>147</v>
      </c>
      <c r="U7" s="273" t="s">
        <v>31</v>
      </c>
      <c r="V7" s="273" t="s">
        <v>147</v>
      </c>
      <c r="W7" s="273" t="s">
        <v>59</v>
      </c>
      <c r="X7" s="284" t="n">
        <v>1</v>
      </c>
      <c r="Y7" s="282" t="n">
        <v>2.74</v>
      </c>
      <c r="Z7" s="285" t="n">
        <f aca="false">tbl_vac[[#This Row],[Y]]/tbl_vac[[#This Row],[G]]</f>
        <v>0.137</v>
      </c>
      <c r="AG7" s="273" t="str">
        <f aca="false">IFERROR(INDEX(tbl_vac[W],MATCH(0,INDEX(COUNTIF($AG$3:AG6,tbl_vac[W]),),0)),"")</f>
        <v>DT</v>
      </c>
      <c r="AK7" s="273" t="n">
        <v>5</v>
      </c>
    </row>
    <row r="8" customFormat="false" ht="15" hidden="false" customHeight="false" outlineLevel="0" collapsed="false">
      <c r="A8" s="273" t="n">
        <v>74</v>
      </c>
      <c r="B8" s="273" t="s">
        <v>59</v>
      </c>
      <c r="C8" s="273" t="s">
        <v>140</v>
      </c>
      <c r="D8" s="273" t="s">
        <v>141</v>
      </c>
      <c r="E8" s="273" t="s">
        <v>142</v>
      </c>
      <c r="F8" s="273" t="s">
        <v>143</v>
      </c>
      <c r="G8" s="273" t="n">
        <v>20</v>
      </c>
      <c r="H8" s="273" t="n">
        <v>24</v>
      </c>
      <c r="I8" s="273" t="s">
        <v>144</v>
      </c>
      <c r="J8" s="273" t="s">
        <v>145</v>
      </c>
      <c r="K8" s="273" t="s">
        <v>31</v>
      </c>
      <c r="L8" s="273" t="s">
        <v>11</v>
      </c>
      <c r="M8" s="281" t="s">
        <v>146</v>
      </c>
      <c r="N8" s="281" t="n">
        <v>0</v>
      </c>
      <c r="O8" s="282" t="n">
        <v>1.125</v>
      </c>
      <c r="P8" s="282" t="n">
        <v>2.245</v>
      </c>
      <c r="Q8" s="273" t="s">
        <v>147</v>
      </c>
      <c r="R8" s="283" t="n">
        <v>1.12</v>
      </c>
      <c r="S8" s="283" t="n">
        <v>1.12</v>
      </c>
      <c r="U8" s="273" t="s">
        <v>148</v>
      </c>
      <c r="W8" s="273" t="s">
        <v>59</v>
      </c>
      <c r="X8" s="284" t="n">
        <v>1</v>
      </c>
      <c r="Y8" s="282" t="n">
        <v>2.74</v>
      </c>
      <c r="Z8" s="285" t="n">
        <f aca="false">tbl_vac[[#This Row],[Y]]/tbl_vac[[#This Row],[G]]</f>
        <v>0.137</v>
      </c>
      <c r="AG8" s="273" t="str">
        <f aca="false">IFERROR(INDEX(tbl_vac[W],MATCH(0,INDEX(COUNTIF($AG$3:AG7,tbl_vac[W]),),0)),"")</f>
        <v>DTaP</v>
      </c>
      <c r="AK8" s="273" t="n">
        <v>6</v>
      </c>
    </row>
    <row r="9" customFormat="false" ht="15" hidden="false" customHeight="false" outlineLevel="0" collapsed="false">
      <c r="A9" s="273" t="n">
        <v>117</v>
      </c>
      <c r="B9" s="273" t="s">
        <v>59</v>
      </c>
      <c r="C9" s="273" t="s">
        <v>157</v>
      </c>
      <c r="D9" s="273" t="s">
        <v>141</v>
      </c>
      <c r="E9" s="273" t="s">
        <v>142</v>
      </c>
      <c r="F9" s="273" t="s">
        <v>158</v>
      </c>
      <c r="G9" s="273" t="n">
        <v>20</v>
      </c>
      <c r="H9" s="273" t="n">
        <v>24</v>
      </c>
      <c r="I9" s="273" t="s">
        <v>144</v>
      </c>
      <c r="J9" s="273" t="s">
        <v>145</v>
      </c>
      <c r="K9" s="273" t="s">
        <v>31</v>
      </c>
      <c r="L9" s="273" t="s">
        <v>11</v>
      </c>
      <c r="M9" s="281" t="s">
        <v>152</v>
      </c>
      <c r="N9" s="281" t="n">
        <v>0</v>
      </c>
      <c r="O9" s="282" t="n">
        <v>0.878</v>
      </c>
      <c r="P9" s="282" t="n">
        <v>4.32</v>
      </c>
      <c r="Q9" s="273" t="s">
        <v>147</v>
      </c>
      <c r="R9" s="283" t="n">
        <v>0.6264</v>
      </c>
      <c r="S9" s="283" t="n">
        <v>0</v>
      </c>
      <c r="T9" s="273" t="s">
        <v>147</v>
      </c>
      <c r="U9" s="273" t="s">
        <v>31</v>
      </c>
      <c r="V9" s="273" t="s">
        <v>147</v>
      </c>
      <c r="W9" s="273" t="s">
        <v>59</v>
      </c>
      <c r="X9" s="284" t="n">
        <v>1</v>
      </c>
      <c r="Y9" s="282" t="n">
        <v>2.74</v>
      </c>
      <c r="Z9" s="285" t="n">
        <f aca="false">tbl_vac[[#This Row],[Y]]/tbl_vac[[#This Row],[G]]</f>
        <v>0.137</v>
      </c>
      <c r="AG9" s="273" t="str">
        <f aca="false">IFERROR(INDEX(tbl_vac[W],MATCH(0,INDEX(COUNTIF($AG$3:AG8,tbl_vac[W]),),0)),"")</f>
        <v>DTaP-HepB-Hib-IPV</v>
      </c>
      <c r="AK9" s="273" t="n">
        <v>8</v>
      </c>
    </row>
    <row r="10" customFormat="false" ht="15" hidden="false" customHeight="false" outlineLevel="0" collapsed="false">
      <c r="A10" s="273" t="n">
        <v>294</v>
      </c>
      <c r="B10" s="273" t="s">
        <v>59</v>
      </c>
      <c r="C10" s="273" t="s">
        <v>159</v>
      </c>
      <c r="D10" s="273" t="s">
        <v>160</v>
      </c>
      <c r="E10" s="273" t="s">
        <v>142</v>
      </c>
      <c r="F10" s="273" t="s">
        <v>161</v>
      </c>
      <c r="G10" s="273" t="n">
        <v>20</v>
      </c>
      <c r="H10" s="273" t="n">
        <v>24</v>
      </c>
      <c r="I10" s="273" t="s">
        <v>144</v>
      </c>
      <c r="J10" s="273" t="s">
        <v>145</v>
      </c>
      <c r="K10" s="273" t="s">
        <v>31</v>
      </c>
      <c r="L10" s="273" t="s">
        <v>11</v>
      </c>
      <c r="M10" s="281" t="s">
        <v>152</v>
      </c>
      <c r="N10" s="281" t="n">
        <v>0</v>
      </c>
      <c r="O10" s="282" t="n">
        <v>0.54</v>
      </c>
      <c r="P10" s="282" t="n">
        <v>0.87318</v>
      </c>
      <c r="Q10" s="273" t="s">
        <v>147</v>
      </c>
      <c r="R10" s="283" t="n">
        <v>0</v>
      </c>
      <c r="S10" s="283" t="n">
        <v>0.77963</v>
      </c>
      <c r="U10" s="273" t="s">
        <v>31</v>
      </c>
      <c r="W10" s="273" t="s">
        <v>59</v>
      </c>
      <c r="X10" s="284" t="n">
        <v>1</v>
      </c>
      <c r="Y10" s="282" t="n">
        <v>2.74</v>
      </c>
      <c r="Z10" s="285" t="n">
        <f aca="false">tbl_vac[[#This Row],[Y]]/tbl_vac[[#This Row],[G]]</f>
        <v>0.137</v>
      </c>
      <c r="AG10" s="273" t="str">
        <f aca="false">IFERROR(INDEX(tbl_vac[W],MATCH(0,INDEX(COUNTIF($AG$3:AG9,tbl_vac[W]),),0)),"")</f>
        <v>DTwP</v>
      </c>
      <c r="AK10" s="273" t="n">
        <v>10</v>
      </c>
    </row>
    <row r="11" customFormat="false" ht="15" hidden="false" customHeight="false" outlineLevel="0" collapsed="false">
      <c r="A11" s="273" t="n">
        <v>183</v>
      </c>
      <c r="B11" s="273" t="s">
        <v>162</v>
      </c>
      <c r="C11" s="273" t="s">
        <v>163</v>
      </c>
      <c r="D11" s="273" t="s">
        <v>164</v>
      </c>
      <c r="E11" s="273" t="s">
        <v>165</v>
      </c>
      <c r="F11" s="273" t="s">
        <v>158</v>
      </c>
      <c r="G11" s="273" t="n">
        <v>10</v>
      </c>
      <c r="H11" s="273" t="n">
        <v>24</v>
      </c>
      <c r="I11" s="273" t="s">
        <v>144</v>
      </c>
      <c r="J11" s="273" t="s">
        <v>166</v>
      </c>
      <c r="K11" s="273" t="s">
        <v>32</v>
      </c>
      <c r="L11" s="273" t="s">
        <v>11</v>
      </c>
      <c r="M11" s="281" t="s">
        <v>167</v>
      </c>
      <c r="N11" s="281" t="n">
        <v>28</v>
      </c>
      <c r="O11" s="282" t="n">
        <v>0.97</v>
      </c>
      <c r="P11" s="282" t="n">
        <v>3.978</v>
      </c>
      <c r="Q11" s="273" t="s">
        <v>168</v>
      </c>
      <c r="R11" s="283" t="n">
        <v>0</v>
      </c>
      <c r="S11" s="283" t="n">
        <v>0</v>
      </c>
      <c r="T11" s="273" t="s">
        <v>147</v>
      </c>
      <c r="U11" s="273" t="s">
        <v>148</v>
      </c>
      <c r="V11" s="273" t="s">
        <v>147</v>
      </c>
      <c r="W11" s="273" t="s">
        <v>63</v>
      </c>
      <c r="X11" s="284" t="n">
        <v>4</v>
      </c>
      <c r="Y11" s="282" t="n">
        <v>3.08</v>
      </c>
      <c r="Z11" s="285" t="n">
        <f aca="false">tbl_vac[[#This Row],[Y]]/tbl_vac[[#This Row],[G]]</f>
        <v>0.308</v>
      </c>
      <c r="AG11" s="273" t="str">
        <f aca="false">IFERROR(INDEX(tbl_vac[W],MATCH(0,INDEX(COUNTIF($AG$3:AG10,tbl_vac[W]),),0)),"")</f>
        <v>DTwP+Hib</v>
      </c>
      <c r="AK11" s="273" t="n">
        <v>17</v>
      </c>
    </row>
    <row r="12" customFormat="false" ht="15" hidden="false" customHeight="false" outlineLevel="0" collapsed="false">
      <c r="A12" s="273" t="n">
        <v>281</v>
      </c>
      <c r="B12" s="273" t="s">
        <v>162</v>
      </c>
      <c r="C12" s="273" t="s">
        <v>157</v>
      </c>
      <c r="D12" s="273" t="s">
        <v>169</v>
      </c>
      <c r="E12" s="273" t="s">
        <v>165</v>
      </c>
      <c r="F12" s="273" t="s">
        <v>158</v>
      </c>
      <c r="G12" s="273" t="n">
        <v>10</v>
      </c>
      <c r="H12" s="273" t="n">
        <v>24</v>
      </c>
      <c r="I12" s="273" t="s">
        <v>144</v>
      </c>
      <c r="J12" s="273" t="s">
        <v>166</v>
      </c>
      <c r="K12" s="273" t="s">
        <v>32</v>
      </c>
      <c r="L12" s="273" t="s">
        <v>11</v>
      </c>
      <c r="M12" s="281" t="s">
        <v>167</v>
      </c>
      <c r="N12" s="281" t="n">
        <v>28</v>
      </c>
      <c r="O12" s="282" t="n">
        <v>1.757</v>
      </c>
      <c r="P12" s="282" t="n">
        <v>11.52</v>
      </c>
      <c r="Q12" s="273" t="s">
        <v>168</v>
      </c>
      <c r="R12" s="283" t="n">
        <v>0</v>
      </c>
      <c r="S12" s="283" t="n">
        <v>0</v>
      </c>
      <c r="U12" s="273" t="s">
        <v>148</v>
      </c>
      <c r="W12" s="273" t="s">
        <v>63</v>
      </c>
      <c r="X12" s="284" t="n">
        <v>4</v>
      </c>
      <c r="Y12" s="282" t="n">
        <v>3.08</v>
      </c>
      <c r="Z12" s="285" t="n">
        <f aca="false">tbl_vac[[#This Row],[Y]]/tbl_vac[[#This Row],[G]]</f>
        <v>0.308</v>
      </c>
      <c r="AG12" s="273" t="str">
        <f aca="false">IFERROR(INDEX(tbl_vac[W],MATCH(0,INDEX(COUNTIF($AG$3:AG11,tbl_vac[W]),),0)),"")</f>
        <v>DTwP-HepB</v>
      </c>
      <c r="AK12" s="273" t="n">
        <v>20</v>
      </c>
    </row>
    <row r="13" customFormat="false" ht="15" hidden="false" customHeight="false" outlineLevel="0" collapsed="false">
      <c r="A13" s="273" t="n">
        <v>297</v>
      </c>
      <c r="B13" s="273" t="s">
        <v>162</v>
      </c>
      <c r="C13" s="273" t="s">
        <v>170</v>
      </c>
      <c r="D13" s="273" t="s">
        <v>171</v>
      </c>
      <c r="E13" s="273" t="s">
        <v>165</v>
      </c>
      <c r="F13" s="273" t="s">
        <v>158</v>
      </c>
      <c r="G13" s="273" t="n">
        <v>10</v>
      </c>
      <c r="H13" s="273" t="n">
        <v>24</v>
      </c>
      <c r="I13" s="273" t="s">
        <v>144</v>
      </c>
      <c r="J13" s="273" t="s">
        <v>166</v>
      </c>
      <c r="K13" s="273" t="s">
        <v>32</v>
      </c>
      <c r="L13" s="273" t="s">
        <v>11</v>
      </c>
      <c r="M13" s="281" t="s">
        <v>167</v>
      </c>
      <c r="N13" s="281" t="n">
        <v>28</v>
      </c>
      <c r="O13" s="282" t="n">
        <v>1.4</v>
      </c>
      <c r="P13" s="282" t="n">
        <v>6.21563</v>
      </c>
      <c r="Q13" s="273" t="s">
        <v>168</v>
      </c>
      <c r="R13" s="283" t="n">
        <v>0</v>
      </c>
      <c r="S13" s="283" t="n">
        <v>0</v>
      </c>
      <c r="T13" s="273" t="s">
        <v>147</v>
      </c>
      <c r="U13" s="273" t="s">
        <v>148</v>
      </c>
      <c r="V13" s="273" t="s">
        <v>147</v>
      </c>
      <c r="W13" s="273" t="s">
        <v>63</v>
      </c>
      <c r="X13" s="284" t="n">
        <v>4</v>
      </c>
      <c r="Y13" s="282" t="n">
        <v>3.08</v>
      </c>
      <c r="Z13" s="285" t="n">
        <f aca="false">tbl_vac[[#This Row],[Y]]/tbl_vac[[#This Row],[G]]</f>
        <v>0.308</v>
      </c>
      <c r="AG13" s="273" t="str">
        <f aca="false">IFERROR(INDEX(tbl_vac[W],MATCH(0,INDEX(COUNTIF($AG$3:AG12,tbl_vac[W]),),0)),"")</f>
        <v>DTwP-HepB+Hib</v>
      </c>
      <c r="AK13" s="273" t="n">
        <v>50</v>
      </c>
    </row>
    <row r="14" customFormat="false" ht="15" hidden="false" customHeight="false" outlineLevel="0" collapsed="false">
      <c r="A14" s="273" t="n">
        <v>337</v>
      </c>
      <c r="B14" s="273" t="s">
        <v>162</v>
      </c>
      <c r="C14" s="273" t="s">
        <v>172</v>
      </c>
      <c r="D14" s="273" t="s">
        <v>173</v>
      </c>
      <c r="E14" s="273" t="s">
        <v>165</v>
      </c>
      <c r="F14" s="273" t="s">
        <v>158</v>
      </c>
      <c r="G14" s="273" t="n">
        <v>10</v>
      </c>
      <c r="H14" s="273" t="n">
        <v>24</v>
      </c>
      <c r="I14" s="273" t="s">
        <v>144</v>
      </c>
      <c r="J14" s="273" t="s">
        <v>166</v>
      </c>
      <c r="K14" s="273" t="s">
        <v>32</v>
      </c>
      <c r="L14" s="273" t="s">
        <v>11</v>
      </c>
      <c r="M14" s="281" t="s">
        <v>167</v>
      </c>
      <c r="N14" s="281" t="n">
        <v>28</v>
      </c>
      <c r="O14" s="282" t="n">
        <v>0</v>
      </c>
      <c r="P14" s="282" t="n">
        <v>0</v>
      </c>
      <c r="Q14" s="273" t="s">
        <v>168</v>
      </c>
      <c r="R14" s="283" t="n">
        <v>0</v>
      </c>
      <c r="S14" s="283" t="n">
        <v>0</v>
      </c>
      <c r="U14" s="273" t="s">
        <v>148</v>
      </c>
      <c r="W14" s="273" t="s">
        <v>63</v>
      </c>
      <c r="X14" s="284" t="n">
        <v>4</v>
      </c>
      <c r="Y14" s="282" t="n">
        <v>3.08</v>
      </c>
      <c r="Z14" s="285" t="n">
        <f aca="false">tbl_vac[[#This Row],[Y]]/tbl_vac[[#This Row],[G]]</f>
        <v>0.308</v>
      </c>
      <c r="AG14" s="273" t="str">
        <f aca="false">IFERROR(INDEX(tbl_vac[W],MATCH(0,INDEX(COUNTIF($AG$3:AG13,tbl_vac[W]),),0)),"")</f>
        <v>DTwP-HepB-Hib</v>
      </c>
    </row>
    <row r="15" customFormat="false" ht="15" hidden="false" customHeight="false" outlineLevel="0" collapsed="false">
      <c r="A15" s="273" t="n">
        <v>184</v>
      </c>
      <c r="B15" s="273" t="s">
        <v>162</v>
      </c>
      <c r="C15" s="273" t="s">
        <v>163</v>
      </c>
      <c r="D15" s="273" t="s">
        <v>164</v>
      </c>
      <c r="E15" s="273" t="s">
        <v>165</v>
      </c>
      <c r="F15" s="273" t="s">
        <v>158</v>
      </c>
      <c r="G15" s="273" t="n">
        <v>20</v>
      </c>
      <c r="H15" s="273" t="n">
        <v>24</v>
      </c>
      <c r="I15" s="273" t="s">
        <v>144</v>
      </c>
      <c r="J15" s="273" t="s">
        <v>166</v>
      </c>
      <c r="K15" s="273" t="s">
        <v>32</v>
      </c>
      <c r="L15" s="273" t="s">
        <v>11</v>
      </c>
      <c r="M15" s="281" t="s">
        <v>167</v>
      </c>
      <c r="N15" s="281" t="n">
        <v>28</v>
      </c>
      <c r="O15" s="282" t="n">
        <v>0.48</v>
      </c>
      <c r="P15" s="282" t="n">
        <v>1.989</v>
      </c>
      <c r="Q15" s="273" t="s">
        <v>168</v>
      </c>
      <c r="R15" s="283" t="n">
        <v>0</v>
      </c>
      <c r="S15" s="283" t="n">
        <v>0</v>
      </c>
      <c r="U15" s="273" t="s">
        <v>148</v>
      </c>
      <c r="W15" s="273" t="s">
        <v>63</v>
      </c>
      <c r="X15" s="284" t="n">
        <v>4</v>
      </c>
      <c r="Y15" s="282" t="n">
        <v>3.05</v>
      </c>
      <c r="Z15" s="285" t="n">
        <f aca="false">tbl_vac[[#This Row],[Y]]/tbl_vac[[#This Row],[G]]</f>
        <v>0.1525</v>
      </c>
      <c r="AG15" s="273" t="str">
        <f aca="false">IFERROR(INDEX(tbl_vac[W],MATCH(0,INDEX(COUNTIF($AG$3:AG14,tbl_vac[W]),),0)),"")</f>
        <v>Ebola-Vax (rVSV∆G-ZEBOV-GP, live attenuated)</v>
      </c>
    </row>
    <row r="16" customFormat="false" ht="15" hidden="false" customHeight="false" outlineLevel="0" collapsed="false">
      <c r="A16" s="273" t="n">
        <v>195</v>
      </c>
      <c r="B16" s="273" t="s">
        <v>162</v>
      </c>
      <c r="C16" s="273" t="s">
        <v>170</v>
      </c>
      <c r="D16" s="273" t="s">
        <v>171</v>
      </c>
      <c r="E16" s="273" t="s">
        <v>165</v>
      </c>
      <c r="F16" s="273" t="s">
        <v>158</v>
      </c>
      <c r="G16" s="273" t="n">
        <v>20</v>
      </c>
      <c r="H16" s="273" t="n">
        <v>24</v>
      </c>
      <c r="I16" s="273" t="s">
        <v>144</v>
      </c>
      <c r="J16" s="273" t="s">
        <v>166</v>
      </c>
      <c r="K16" s="273" t="s">
        <v>32</v>
      </c>
      <c r="L16" s="273" t="s">
        <v>11</v>
      </c>
      <c r="M16" s="281" t="s">
        <v>167</v>
      </c>
      <c r="N16" s="281" t="n">
        <v>28</v>
      </c>
      <c r="O16" s="282" t="n">
        <v>0.55</v>
      </c>
      <c r="P16" s="282" t="n">
        <v>4.14375</v>
      </c>
      <c r="Q16" s="273" t="s">
        <v>168</v>
      </c>
      <c r="R16" s="283" t="n">
        <v>0</v>
      </c>
      <c r="S16" s="283" t="n">
        <v>0</v>
      </c>
      <c r="U16" s="273" t="s">
        <v>148</v>
      </c>
      <c r="W16" s="273" t="s">
        <v>63</v>
      </c>
      <c r="X16" s="284" t="n">
        <v>4</v>
      </c>
      <c r="Y16" s="282" t="n">
        <v>3.05</v>
      </c>
      <c r="Z16" s="285" t="n">
        <f aca="false">tbl_vac[[#This Row],[Y]]/tbl_vac[[#This Row],[G]]</f>
        <v>0.1525</v>
      </c>
      <c r="AG16" s="273" t="str">
        <f aca="false">IFERROR(INDEX(tbl_vac[W],MATCH(0,INDEX(COUNTIF($AG$3:AG15,tbl_vac[W]),),0)),"")</f>
        <v>Ebola-Vax (MVA-BN-Filo [recombinant])</v>
      </c>
    </row>
    <row r="17" customFormat="false" ht="15" hidden="false" customHeight="false" outlineLevel="0" collapsed="false">
      <c r="A17" s="273" t="n">
        <v>200</v>
      </c>
      <c r="B17" s="273" t="s">
        <v>162</v>
      </c>
      <c r="C17" s="273" t="s">
        <v>174</v>
      </c>
      <c r="D17" s="273" t="s">
        <v>175</v>
      </c>
      <c r="E17" s="273" t="s">
        <v>165</v>
      </c>
      <c r="F17" s="273" t="s">
        <v>158</v>
      </c>
      <c r="G17" s="273" t="n">
        <v>20</v>
      </c>
      <c r="H17" s="273" t="n">
        <v>24</v>
      </c>
      <c r="I17" s="273" t="s">
        <v>144</v>
      </c>
      <c r="J17" s="273" t="s">
        <v>166</v>
      </c>
      <c r="K17" s="273" t="s">
        <v>32</v>
      </c>
      <c r="L17" s="273" t="s">
        <v>11</v>
      </c>
      <c r="M17" s="281" t="s">
        <v>167</v>
      </c>
      <c r="N17" s="281" t="n">
        <v>28</v>
      </c>
      <c r="O17" s="282" t="n">
        <v>1</v>
      </c>
      <c r="P17" s="282" t="n">
        <v>1</v>
      </c>
      <c r="Q17" s="273" t="s">
        <v>168</v>
      </c>
      <c r="R17" s="283" t="n">
        <v>0</v>
      </c>
      <c r="S17" s="283" t="n">
        <v>0</v>
      </c>
      <c r="U17" s="273" t="s">
        <v>148</v>
      </c>
      <c r="W17" s="273" t="s">
        <v>63</v>
      </c>
      <c r="X17" s="284" t="n">
        <v>4</v>
      </c>
      <c r="Y17" s="282" t="n">
        <v>3.05</v>
      </c>
      <c r="Z17" s="285" t="n">
        <f aca="false">tbl_vac[[#This Row],[Y]]/tbl_vac[[#This Row],[G]]</f>
        <v>0.1525</v>
      </c>
      <c r="AG17" s="273" t="str">
        <f aca="false">IFERROR(INDEX(tbl_vac[W],MATCH(0,INDEX(COUNTIF($AG$3:AG16,tbl_vac[W]),),0)),"")</f>
        <v>Ebola-Vax (Ad26.ZEBOV-GP [recombinant])</v>
      </c>
    </row>
    <row r="18" customFormat="false" ht="15" hidden="false" customHeight="false" outlineLevel="0" collapsed="false">
      <c r="A18" s="273" t="n">
        <v>244</v>
      </c>
      <c r="B18" s="273" t="s">
        <v>162</v>
      </c>
      <c r="C18" s="273" t="s">
        <v>172</v>
      </c>
      <c r="D18" s="273" t="s">
        <v>173</v>
      </c>
      <c r="E18" s="273" t="s">
        <v>165</v>
      </c>
      <c r="F18" s="273" t="s">
        <v>158</v>
      </c>
      <c r="G18" s="273" t="n">
        <v>20</v>
      </c>
      <c r="H18" s="273" t="n">
        <v>24</v>
      </c>
      <c r="I18" s="273" t="s">
        <v>144</v>
      </c>
      <c r="J18" s="273" t="s">
        <v>166</v>
      </c>
      <c r="K18" s="273" t="s">
        <v>32</v>
      </c>
      <c r="L18" s="273" t="s">
        <v>11</v>
      </c>
      <c r="M18" s="281" t="s">
        <v>167</v>
      </c>
      <c r="N18" s="281" t="n">
        <v>28</v>
      </c>
      <c r="O18" s="282" t="n">
        <v>0.85</v>
      </c>
      <c r="P18" s="282" t="n">
        <v>5.41856</v>
      </c>
      <c r="Q18" s="273" t="s">
        <v>168</v>
      </c>
      <c r="R18" s="283" t="n">
        <v>0</v>
      </c>
      <c r="S18" s="283" t="n">
        <v>0</v>
      </c>
      <c r="U18" s="273" t="s">
        <v>148</v>
      </c>
      <c r="W18" s="273" t="s">
        <v>63</v>
      </c>
      <c r="X18" s="284" t="n">
        <v>4</v>
      </c>
      <c r="Y18" s="282" t="n">
        <v>3.05</v>
      </c>
      <c r="Z18" s="285" t="n">
        <f aca="false">tbl_vac[[#This Row],[Y]]/tbl_vac[[#This Row],[G]]</f>
        <v>0.1525</v>
      </c>
      <c r="AG18" s="273" t="str">
        <f aca="false">IFERROR(INDEX(tbl_vac[W],MATCH(0,INDEX(COUNTIF($AG$3:AG17,tbl_vac[W]),),0)),"")</f>
        <v>H1N1</v>
      </c>
    </row>
    <row r="19" customFormat="false" ht="15" hidden="false" customHeight="false" outlineLevel="0" collapsed="false">
      <c r="A19" s="273" t="n">
        <v>246</v>
      </c>
      <c r="B19" s="273" t="s">
        <v>162</v>
      </c>
      <c r="C19" s="273" t="s">
        <v>176</v>
      </c>
      <c r="D19" s="273" t="s">
        <v>144</v>
      </c>
      <c r="E19" s="273" t="s">
        <v>165</v>
      </c>
      <c r="F19" s="273" t="s">
        <v>158</v>
      </c>
      <c r="G19" s="273" t="n">
        <v>20</v>
      </c>
      <c r="H19" s="273" t="n">
        <v>24</v>
      </c>
      <c r="I19" s="273" t="s">
        <v>144</v>
      </c>
      <c r="J19" s="273" t="s">
        <v>166</v>
      </c>
      <c r="K19" s="273" t="s">
        <v>32</v>
      </c>
      <c r="L19" s="273" t="s">
        <v>11</v>
      </c>
      <c r="M19" s="281" t="s">
        <v>167</v>
      </c>
      <c r="N19" s="281" t="n">
        <v>28</v>
      </c>
      <c r="O19" s="282" t="n">
        <v>0.49</v>
      </c>
      <c r="P19" s="282" t="n">
        <v>2.41818</v>
      </c>
      <c r="Q19" s="273" t="s">
        <v>168</v>
      </c>
      <c r="R19" s="283" t="n">
        <v>0</v>
      </c>
      <c r="S19" s="283" t="n">
        <v>0</v>
      </c>
      <c r="U19" s="273" t="s">
        <v>148</v>
      </c>
      <c r="W19" s="273" t="s">
        <v>63</v>
      </c>
      <c r="X19" s="284" t="n">
        <v>4</v>
      </c>
      <c r="Y19" s="282" t="n">
        <v>3.05</v>
      </c>
      <c r="Z19" s="285" t="n">
        <f aca="false">tbl_vac[[#This Row],[Y]]/tbl_vac[[#This Row],[G]]</f>
        <v>0.1525</v>
      </c>
      <c r="AG19" s="273" t="str">
        <f aca="false">IFERROR(INDEX(tbl_vac[W],MATCH(0,INDEX(COUNTIF($AG$3:AG18,tbl_vac[W]),),0)),"")</f>
        <v>HepA</v>
      </c>
    </row>
    <row r="20" customFormat="false" ht="14.25" hidden="false" customHeight="false" outlineLevel="0" collapsed="false">
      <c r="A20" s="273" t="n">
        <v>253</v>
      </c>
      <c r="B20" s="273" t="s">
        <v>162</v>
      </c>
      <c r="C20" s="273" t="s">
        <v>157</v>
      </c>
      <c r="D20" s="273" t="s">
        <v>169</v>
      </c>
      <c r="E20" s="273" t="s">
        <v>165</v>
      </c>
      <c r="F20" s="273" t="s">
        <v>158</v>
      </c>
      <c r="G20" s="273" t="n">
        <v>20</v>
      </c>
      <c r="H20" s="273" t="n">
        <v>24</v>
      </c>
      <c r="I20" s="273" t="s">
        <v>144</v>
      </c>
      <c r="J20" s="273" t="s">
        <v>166</v>
      </c>
      <c r="K20" s="273" t="s">
        <v>32</v>
      </c>
      <c r="L20" s="273" t="s">
        <v>11</v>
      </c>
      <c r="M20" s="281" t="s">
        <v>167</v>
      </c>
      <c r="N20" s="281" t="n">
        <v>28</v>
      </c>
      <c r="O20" s="282" t="n">
        <v>0.8787</v>
      </c>
      <c r="P20" s="282" t="n">
        <v>5.76</v>
      </c>
      <c r="Q20" s="273" t="s">
        <v>168</v>
      </c>
      <c r="R20" s="283" t="n">
        <v>0</v>
      </c>
      <c r="S20" s="283" t="n">
        <v>0</v>
      </c>
      <c r="U20" s="273" t="s">
        <v>148</v>
      </c>
      <c r="W20" s="273" t="s">
        <v>63</v>
      </c>
      <c r="X20" s="284" t="n">
        <v>4</v>
      </c>
      <c r="Y20" s="282" t="n">
        <v>3.05</v>
      </c>
      <c r="Z20" s="285" t="n">
        <f aca="false">tbl_vac[[#This Row],[Y]]/tbl_vac[[#This Row],[G]]</f>
        <v>0.1525</v>
      </c>
      <c r="AG20" s="273" t="str">
        <f aca="false">IFERROR(INDEX(tbl_vac[W],MATCH(0,INDEX(COUNTIF($AG$3:AG19,tbl_vac[W]),),0)),"")</f>
        <v>HepB</v>
      </c>
    </row>
    <row r="21" customFormat="false" ht="14.25" hidden="false" customHeight="false" outlineLevel="0" collapsed="false">
      <c r="A21" s="273" t="n">
        <v>357</v>
      </c>
      <c r="B21" s="273" t="s">
        <v>177</v>
      </c>
      <c r="C21" s="273" t="s">
        <v>176</v>
      </c>
      <c r="D21" s="273" t="s">
        <v>178</v>
      </c>
      <c r="E21" s="273" t="s">
        <v>142</v>
      </c>
      <c r="F21" s="273" t="s">
        <v>151</v>
      </c>
      <c r="G21" s="273" t="n">
        <v>5</v>
      </c>
      <c r="H21" s="273" t="n">
        <v>36</v>
      </c>
      <c r="I21" s="273" t="s">
        <v>144</v>
      </c>
      <c r="J21" s="273" t="s">
        <v>179</v>
      </c>
      <c r="K21" s="273" t="s">
        <v>31</v>
      </c>
      <c r="L21" s="273" t="s">
        <v>11</v>
      </c>
      <c r="M21" s="281" t="n">
        <v>14</v>
      </c>
      <c r="N21" s="281" t="n">
        <v>0</v>
      </c>
      <c r="O21" s="282" t="n">
        <v>5.22</v>
      </c>
      <c r="P21" s="282" t="n">
        <v>5.979</v>
      </c>
      <c r="Q21" s="273" t="s">
        <v>153</v>
      </c>
      <c r="R21" s="283" t="n">
        <v>0</v>
      </c>
      <c r="S21" s="283" t="n">
        <v>0</v>
      </c>
      <c r="U21" s="273" t="s">
        <v>31</v>
      </c>
      <c r="W21" s="273" t="s">
        <v>180</v>
      </c>
      <c r="X21" s="284" t="n">
        <v>1</v>
      </c>
      <c r="Y21" s="282"/>
      <c r="Z21" s="285" t="n">
        <f aca="false">tbl_vac[[#This Row],[Y]]/tbl_vac[[#This Row],[G]]</f>
        <v>0</v>
      </c>
      <c r="AG21" s="273" t="str">
        <f aca="false">IFERROR(INDEX(tbl_vac[W],MATCH(0,INDEX(COUNTIF($AG$3:AG20,tbl_vac[W]),),0)),"")</f>
        <v>Hib_liq</v>
      </c>
    </row>
    <row r="22" customFormat="false" ht="14.25" hidden="false" customHeight="false" outlineLevel="0" collapsed="false">
      <c r="A22" s="273" t="n">
        <v>118</v>
      </c>
      <c r="B22" s="273" t="s">
        <v>181</v>
      </c>
      <c r="C22" s="273" t="s">
        <v>157</v>
      </c>
      <c r="D22" s="273" t="s">
        <v>182</v>
      </c>
      <c r="E22" s="273" t="s">
        <v>165</v>
      </c>
      <c r="F22" s="273" t="s">
        <v>143</v>
      </c>
      <c r="G22" s="273" t="n">
        <v>1</v>
      </c>
      <c r="H22" s="273" t="n">
        <v>36</v>
      </c>
      <c r="I22" s="273" t="s">
        <v>183</v>
      </c>
      <c r="J22" s="273" t="s">
        <v>184</v>
      </c>
      <c r="K22" s="273" t="s">
        <v>31</v>
      </c>
      <c r="L22" s="273" t="s">
        <v>11</v>
      </c>
      <c r="M22" s="281" t="s">
        <v>144</v>
      </c>
      <c r="N22" s="281" t="s">
        <v>148</v>
      </c>
      <c r="O22" s="282" t="n">
        <v>12.18</v>
      </c>
      <c r="P22" s="282" t="n">
        <v>9.84</v>
      </c>
      <c r="Q22" s="273" t="s">
        <v>168</v>
      </c>
      <c r="R22" s="283" t="n">
        <v>0</v>
      </c>
      <c r="S22" s="283" t="n">
        <v>0</v>
      </c>
      <c r="U22" s="273" t="s">
        <v>148</v>
      </c>
      <c r="W22" s="273" t="s">
        <v>67</v>
      </c>
      <c r="X22" s="284" t="n">
        <v>3</v>
      </c>
      <c r="Y22" s="282" t="e">
        <f aca="false">#N/A</f>
        <v>#N/A</v>
      </c>
      <c r="Z22" s="285" t="e">
        <f aca="false">tbl_vac[[#This Row],[Y]]/tbl_vac[[#This Row],[G]]</f>
        <v>#N/A</v>
      </c>
      <c r="AG22" s="273" t="str">
        <f aca="false">IFERROR(INDEX(tbl_vac[W],MATCH(0,INDEX(COUNTIF($AG$3:AG21,tbl_vac[W]),),0)),"")</f>
        <v>Hib_lyo</v>
      </c>
    </row>
    <row r="23" customFormat="false" ht="14.25" hidden="false" customHeight="false" outlineLevel="0" collapsed="false">
      <c r="A23" s="273" t="n">
        <v>7</v>
      </c>
      <c r="B23" s="273" t="s">
        <v>181</v>
      </c>
      <c r="C23" s="273" t="s">
        <v>170</v>
      </c>
      <c r="D23" s="273" t="s">
        <v>185</v>
      </c>
      <c r="E23" s="273" t="s">
        <v>165</v>
      </c>
      <c r="F23" s="273" t="s">
        <v>158</v>
      </c>
      <c r="G23" s="273" t="n">
        <v>10</v>
      </c>
      <c r="H23" s="273" t="n">
        <v>36</v>
      </c>
      <c r="I23" s="273" t="s">
        <v>183</v>
      </c>
      <c r="J23" s="273" t="s">
        <v>184</v>
      </c>
      <c r="K23" s="273" t="s">
        <v>31</v>
      </c>
      <c r="L23" s="273" t="s">
        <v>11</v>
      </c>
      <c r="M23" s="281" t="s">
        <v>146</v>
      </c>
      <c r="N23" s="281" t="n">
        <v>28</v>
      </c>
      <c r="O23" s="282" t="n">
        <v>2.38</v>
      </c>
      <c r="P23" s="282" t="n">
        <v>9.47143</v>
      </c>
      <c r="Q23" s="273" t="s">
        <v>168</v>
      </c>
      <c r="R23" s="283" t="n">
        <v>0</v>
      </c>
      <c r="S23" s="283" t="n">
        <v>0</v>
      </c>
      <c r="T23" s="273" t="s">
        <v>153</v>
      </c>
      <c r="U23" s="273" t="s">
        <v>148</v>
      </c>
      <c r="V23" s="273" t="s">
        <v>153</v>
      </c>
      <c r="W23" s="273" t="s">
        <v>67</v>
      </c>
      <c r="X23" s="284" t="n">
        <v>3</v>
      </c>
      <c r="Y23" s="282" t="n">
        <v>1.1875</v>
      </c>
      <c r="Z23" s="285" t="n">
        <f aca="false">tbl_vac[[#This Row],[Y]]/tbl_vac[[#This Row],[G]]</f>
        <v>0.11875</v>
      </c>
      <c r="AG23" s="273" t="str">
        <f aca="false">IFERROR(INDEX(tbl_vac[W],MATCH(0,INDEX(COUNTIF($AG$3:AG22,tbl_vac[W]),),0)),"")</f>
        <v>HPV</v>
      </c>
    </row>
    <row r="24" customFormat="false" ht="14.25" hidden="false" customHeight="false" outlineLevel="0" collapsed="false">
      <c r="A24" s="273" t="n">
        <v>77</v>
      </c>
      <c r="B24" s="273" t="s">
        <v>181</v>
      </c>
      <c r="C24" s="273" t="s">
        <v>140</v>
      </c>
      <c r="D24" s="273" t="s">
        <v>186</v>
      </c>
      <c r="E24" s="273" t="s">
        <v>165</v>
      </c>
      <c r="F24" s="273" t="s">
        <v>158</v>
      </c>
      <c r="G24" s="273" t="n">
        <v>10</v>
      </c>
      <c r="H24" s="273" t="n">
        <v>36</v>
      </c>
      <c r="I24" s="273" t="s">
        <v>183</v>
      </c>
      <c r="J24" s="273" t="s">
        <v>184</v>
      </c>
      <c r="K24" s="273" t="s">
        <v>31</v>
      </c>
      <c r="L24" s="273" t="s">
        <v>11</v>
      </c>
      <c r="M24" s="281" t="s">
        <v>152</v>
      </c>
      <c r="N24" s="281" t="n">
        <v>28</v>
      </c>
      <c r="O24" s="282" t="n">
        <v>3.78</v>
      </c>
      <c r="P24" s="282" t="n">
        <v>9.28604</v>
      </c>
      <c r="Q24" s="273" t="s">
        <v>168</v>
      </c>
      <c r="R24" s="283" t="n">
        <v>0</v>
      </c>
      <c r="S24" s="283" t="n">
        <v>0</v>
      </c>
      <c r="U24" s="273" t="s">
        <v>148</v>
      </c>
      <c r="W24" s="273" t="s">
        <v>67</v>
      </c>
      <c r="X24" s="284" t="n">
        <v>3</v>
      </c>
      <c r="Y24" s="282" t="n">
        <v>1.1875</v>
      </c>
      <c r="Z24" s="285" t="n">
        <f aca="false">tbl_vac[[#This Row],[Y]]/tbl_vac[[#This Row],[G]]</f>
        <v>0.11875</v>
      </c>
      <c r="AG24" s="273" t="str">
        <f aca="false">IFERROR(INDEX(tbl_vac[W],MATCH(0,INDEX(COUNTIF($AG$3:AG23,tbl_vac[W]),),0)),"")</f>
        <v>Influenza</v>
      </c>
    </row>
    <row r="25" customFormat="false" ht="14.25" hidden="false" customHeight="false" outlineLevel="0" collapsed="false">
      <c r="A25" s="273" t="n">
        <v>119</v>
      </c>
      <c r="B25" s="273" t="s">
        <v>181</v>
      </c>
      <c r="C25" s="273" t="s">
        <v>157</v>
      </c>
      <c r="D25" s="273" t="s">
        <v>187</v>
      </c>
      <c r="E25" s="273" t="s">
        <v>165</v>
      </c>
      <c r="F25" s="273" t="s">
        <v>158</v>
      </c>
      <c r="G25" s="273" t="n">
        <v>10</v>
      </c>
      <c r="H25" s="273" t="n">
        <v>36</v>
      </c>
      <c r="I25" s="273" t="s">
        <v>183</v>
      </c>
      <c r="J25" s="273" t="s">
        <v>184</v>
      </c>
      <c r="K25" s="273" t="s">
        <v>31</v>
      </c>
      <c r="L25" s="273" t="s">
        <v>11</v>
      </c>
      <c r="M25" s="281" t="s">
        <v>146</v>
      </c>
      <c r="N25" s="281" t="n">
        <v>28</v>
      </c>
      <c r="O25" s="282" t="n">
        <v>2.109</v>
      </c>
      <c r="P25" s="282" t="n">
        <v>9.84</v>
      </c>
      <c r="Q25" s="273" t="s">
        <v>168</v>
      </c>
      <c r="R25" s="283" t="n">
        <v>0</v>
      </c>
      <c r="S25" s="283" t="n">
        <v>0</v>
      </c>
      <c r="T25" s="273" t="s">
        <v>153</v>
      </c>
      <c r="U25" s="273" t="s">
        <v>148</v>
      </c>
      <c r="V25" s="273" t="s">
        <v>153</v>
      </c>
      <c r="W25" s="273" t="s">
        <v>67</v>
      </c>
      <c r="X25" s="284" t="n">
        <v>3</v>
      </c>
      <c r="Y25" s="282" t="n">
        <v>1.1875</v>
      </c>
      <c r="Z25" s="285" t="n">
        <f aca="false">tbl_vac[[#This Row],[Y]]/tbl_vac[[#This Row],[G]]</f>
        <v>0.11875</v>
      </c>
      <c r="AG25" s="273" t="str">
        <f aca="false">IFERROR(INDEX(tbl_vac[W],MATCH(0,INDEX(COUNTIF($AG$3:AG24,tbl_vac[W]),),0)),"")</f>
        <v>Influenza (Quadrivalent)</v>
      </c>
    </row>
    <row r="26" customFormat="false" ht="14.25" hidden="false" customHeight="false" outlineLevel="0" collapsed="false">
      <c r="A26" s="273" t="n">
        <v>78</v>
      </c>
      <c r="B26" s="273" t="s">
        <v>181</v>
      </c>
      <c r="C26" s="273" t="s">
        <v>140</v>
      </c>
      <c r="D26" s="273" t="s">
        <v>186</v>
      </c>
      <c r="E26" s="273" t="s">
        <v>165</v>
      </c>
      <c r="F26" s="273" t="s">
        <v>158</v>
      </c>
      <c r="G26" s="273" t="n">
        <v>20</v>
      </c>
      <c r="H26" s="273" t="n">
        <v>36</v>
      </c>
      <c r="I26" s="273" t="s">
        <v>183</v>
      </c>
      <c r="J26" s="273" t="s">
        <v>184</v>
      </c>
      <c r="K26" s="273" t="s">
        <v>31</v>
      </c>
      <c r="L26" s="273" t="s">
        <v>188</v>
      </c>
      <c r="M26" s="281" t="s">
        <v>152</v>
      </c>
      <c r="N26" s="281" t="n">
        <v>28</v>
      </c>
      <c r="O26" s="282" t="n">
        <v>1.89</v>
      </c>
      <c r="P26" s="282" t="n">
        <v>1.89</v>
      </c>
      <c r="Q26" s="273" t="s">
        <v>168</v>
      </c>
      <c r="R26" s="283" t="n">
        <v>0</v>
      </c>
      <c r="S26" s="283" t="n">
        <v>0</v>
      </c>
      <c r="U26" s="273" t="s">
        <v>148</v>
      </c>
      <c r="W26" s="273" t="s">
        <v>67</v>
      </c>
      <c r="X26" s="284" t="n">
        <v>3</v>
      </c>
      <c r="Y26" s="282" t="n">
        <v>2.185</v>
      </c>
      <c r="Z26" s="285" t="n">
        <f aca="false">tbl_vac[[#This Row],[Y]]/tbl_vac[[#This Row],[G]]</f>
        <v>0.10925</v>
      </c>
      <c r="AG26" s="273" t="str">
        <f aca="false">IFERROR(INDEX(tbl_vac[W],MATCH(0,INDEX(COUNTIF($AG$3:AG25,tbl_vac[W]),),0)),"")</f>
        <v>IPV</v>
      </c>
    </row>
    <row r="27" customFormat="false" ht="14.25" hidden="false" customHeight="false" outlineLevel="0" collapsed="false">
      <c r="A27" s="273" t="n">
        <v>120</v>
      </c>
      <c r="B27" s="273" t="s">
        <v>181</v>
      </c>
      <c r="C27" s="273" t="s">
        <v>157</v>
      </c>
      <c r="D27" s="273" t="s">
        <v>187</v>
      </c>
      <c r="E27" s="273" t="s">
        <v>165</v>
      </c>
      <c r="F27" s="273" t="s">
        <v>158</v>
      </c>
      <c r="G27" s="273" t="n">
        <v>20</v>
      </c>
      <c r="H27" s="273" t="n">
        <v>36</v>
      </c>
      <c r="I27" s="273" t="s">
        <v>183</v>
      </c>
      <c r="J27" s="273" t="s">
        <v>184</v>
      </c>
      <c r="K27" s="273" t="s">
        <v>31</v>
      </c>
      <c r="L27" s="273" t="s">
        <v>11</v>
      </c>
      <c r="M27" s="281" t="s">
        <v>146</v>
      </c>
      <c r="N27" s="281" t="n">
        <v>28</v>
      </c>
      <c r="O27" s="282" t="n">
        <v>2.122</v>
      </c>
      <c r="P27" s="282" t="n">
        <v>9.84</v>
      </c>
      <c r="Q27" s="273" t="s">
        <v>168</v>
      </c>
      <c r="R27" s="283" t="n">
        <v>0</v>
      </c>
      <c r="S27" s="283" t="n">
        <v>0</v>
      </c>
      <c r="U27" s="273" t="s">
        <v>148</v>
      </c>
      <c r="W27" s="273" t="s">
        <v>67</v>
      </c>
      <c r="X27" s="284" t="n">
        <v>3</v>
      </c>
      <c r="Y27" s="282" t="n">
        <v>2.185</v>
      </c>
      <c r="Z27" s="285" t="n">
        <f aca="false">tbl_vac[[#This Row],[Y]]/tbl_vac[[#This Row],[G]]</f>
        <v>0.10925</v>
      </c>
      <c r="AG27" s="273" t="str">
        <f aca="false">IFERROR(INDEX(tbl_vac[W],MATCH(0,INDEX(COUNTIF($AG$3:AG26,tbl_vac[W]),),0)),"")</f>
        <v>JE_liq</v>
      </c>
    </row>
    <row r="28" customFormat="false" ht="14.25" hidden="false" customHeight="false" outlineLevel="0" collapsed="false">
      <c r="A28" s="273" t="n">
        <v>266</v>
      </c>
      <c r="B28" s="273" t="s">
        <v>189</v>
      </c>
      <c r="C28" s="273" t="s">
        <v>163</v>
      </c>
      <c r="D28" s="273" t="s">
        <v>190</v>
      </c>
      <c r="E28" s="273" t="s">
        <v>165</v>
      </c>
      <c r="F28" s="273" t="s">
        <v>158</v>
      </c>
      <c r="G28" s="273" t="n">
        <v>1</v>
      </c>
      <c r="H28" s="273" t="n">
        <v>36</v>
      </c>
      <c r="I28" s="273" t="s">
        <v>144</v>
      </c>
      <c r="J28" s="273" t="s">
        <v>184</v>
      </c>
      <c r="K28" s="273" t="s">
        <v>31</v>
      </c>
      <c r="L28" s="273" t="s">
        <v>11</v>
      </c>
      <c r="M28" s="281" t="s">
        <v>146</v>
      </c>
      <c r="N28" s="281" t="s">
        <v>148</v>
      </c>
      <c r="O28" s="282" t="n">
        <v>9.7</v>
      </c>
      <c r="P28" s="282" t="n">
        <v>15.22917</v>
      </c>
      <c r="Q28" s="273" t="s">
        <v>168</v>
      </c>
      <c r="R28" s="283" t="n">
        <v>0</v>
      </c>
      <c r="S28" s="283" t="n">
        <v>0</v>
      </c>
      <c r="U28" s="273" t="s">
        <v>148</v>
      </c>
      <c r="W28" s="273" t="s">
        <v>191</v>
      </c>
      <c r="X28" s="284" t="n">
        <v>3</v>
      </c>
      <c r="Y28" s="282" t="e">
        <f aca="false">#N/A</f>
        <v>#N/A</v>
      </c>
      <c r="Z28" s="285" t="e">
        <f aca="false">tbl_vac[[#This Row],[Y]]/tbl_vac[[#This Row],[G]]</f>
        <v>#N/A</v>
      </c>
      <c r="AG28" s="273" t="str">
        <f aca="false">IFERROR(INDEX(tbl_vac[W],MATCH(0,INDEX(COUNTIF($AG$3:AG27,tbl_vac[W]),),0)),"")</f>
        <v>JE_lyo</v>
      </c>
    </row>
    <row r="29" customFormat="false" ht="14.25" hidden="false" customHeight="false" outlineLevel="0" collapsed="false">
      <c r="A29" s="273" t="n">
        <v>315</v>
      </c>
      <c r="B29" s="273" t="s">
        <v>189</v>
      </c>
      <c r="C29" s="273" t="s">
        <v>192</v>
      </c>
      <c r="D29" s="273" t="s">
        <v>193</v>
      </c>
      <c r="E29" s="273" t="s">
        <v>165</v>
      </c>
      <c r="F29" s="273" t="s">
        <v>158</v>
      </c>
      <c r="G29" s="273" t="n">
        <v>1</v>
      </c>
      <c r="H29" s="273" t="n">
        <v>36</v>
      </c>
      <c r="I29" s="273" t="s">
        <v>144</v>
      </c>
      <c r="J29" s="273" t="s">
        <v>184</v>
      </c>
      <c r="K29" s="273" t="s">
        <v>31</v>
      </c>
      <c r="L29" s="273" t="s">
        <v>11</v>
      </c>
      <c r="M29" s="281" t="s">
        <v>146</v>
      </c>
      <c r="N29" s="281" t="s">
        <v>148</v>
      </c>
      <c r="O29" s="282" t="n">
        <v>19.5</v>
      </c>
      <c r="P29" s="282" t="n">
        <v>128.59509</v>
      </c>
      <c r="Q29" s="273" t="s">
        <v>168</v>
      </c>
      <c r="R29" s="283" t="n">
        <v>0</v>
      </c>
      <c r="S29" s="283" t="n">
        <v>0</v>
      </c>
      <c r="U29" s="273" t="s">
        <v>148</v>
      </c>
      <c r="W29" s="273" t="s">
        <v>191</v>
      </c>
      <c r="X29" s="284" t="n">
        <v>3</v>
      </c>
      <c r="Y29" s="282" t="e">
        <f aca="false">#N/A</f>
        <v>#N/A</v>
      </c>
      <c r="Z29" s="285" t="e">
        <f aca="false">tbl_vac[[#This Row],[Y]]/tbl_vac[[#This Row],[G]]</f>
        <v>#N/A</v>
      </c>
      <c r="AG29" s="273" t="str">
        <f aca="false">IFERROR(INDEX(tbl_vac[W],MATCH(0,INDEX(COUNTIF($AG$3:AG28,tbl_vac[W]),),0)),"")</f>
        <v>Measles</v>
      </c>
    </row>
    <row r="30" customFormat="false" ht="14.25" hidden="false" customHeight="false" outlineLevel="0" collapsed="false">
      <c r="A30" s="273" t="n">
        <v>285</v>
      </c>
      <c r="B30" s="273" t="s">
        <v>194</v>
      </c>
      <c r="C30" s="273" t="s">
        <v>176</v>
      </c>
      <c r="D30" s="273" t="s">
        <v>195</v>
      </c>
      <c r="E30" s="273" t="s">
        <v>165</v>
      </c>
      <c r="F30" s="273" t="s">
        <v>158</v>
      </c>
      <c r="G30" s="273" t="n">
        <v>1</v>
      </c>
      <c r="H30" s="273" t="n">
        <v>36</v>
      </c>
      <c r="I30" s="273" t="s">
        <v>144</v>
      </c>
      <c r="J30" s="273" t="s">
        <v>184</v>
      </c>
      <c r="K30" s="273" t="s">
        <v>31</v>
      </c>
      <c r="L30" s="273" t="s">
        <v>11</v>
      </c>
      <c r="M30" s="281" t="s">
        <v>196</v>
      </c>
      <c r="N30" s="281" t="s">
        <v>148</v>
      </c>
      <c r="O30" s="282" t="n">
        <v>11.32</v>
      </c>
      <c r="P30" s="282" t="n">
        <v>67.51125</v>
      </c>
      <c r="Q30" s="273" t="s">
        <v>168</v>
      </c>
      <c r="R30" s="283" t="n">
        <v>0</v>
      </c>
      <c r="S30" s="283" t="n">
        <v>0</v>
      </c>
      <c r="U30" s="273" t="s">
        <v>148</v>
      </c>
      <c r="W30" s="273" t="s">
        <v>197</v>
      </c>
      <c r="X30" s="284" t="n">
        <v>3</v>
      </c>
      <c r="Y30" s="282" t="e">
        <f aca="false">#N/A</f>
        <v>#N/A</v>
      </c>
      <c r="Z30" s="285" t="e">
        <f aca="false">tbl_vac[[#This Row],[Y]]/tbl_vac[[#This Row],[G]]</f>
        <v>#N/A</v>
      </c>
      <c r="AG30" s="273" t="str">
        <f aca="false">IFERROR(INDEX(tbl_vac[W],MATCH(0,INDEX(COUNTIF($AG$3:AG29,tbl_vac[W]),),0)),"")</f>
        <v>Men-A</v>
      </c>
    </row>
    <row r="31" customFormat="false" ht="14.25" hidden="false" customHeight="false" outlineLevel="0" collapsed="false">
      <c r="A31" s="273" t="n">
        <v>93</v>
      </c>
      <c r="B31" s="273" t="s">
        <v>198</v>
      </c>
      <c r="C31" s="273" t="s">
        <v>176</v>
      </c>
      <c r="D31" s="273" t="s">
        <v>199</v>
      </c>
      <c r="E31" s="273" t="s">
        <v>165</v>
      </c>
      <c r="F31" s="273" t="s">
        <v>143</v>
      </c>
      <c r="G31" s="273" t="n">
        <v>1</v>
      </c>
      <c r="H31" s="273" t="n">
        <v>36</v>
      </c>
      <c r="I31" s="273" t="s">
        <v>183</v>
      </c>
      <c r="J31" s="273" t="s">
        <v>184</v>
      </c>
      <c r="K31" s="273" t="s">
        <v>31</v>
      </c>
      <c r="L31" s="273" t="s">
        <v>188</v>
      </c>
      <c r="M31" s="281" t="s">
        <v>144</v>
      </c>
      <c r="N31" s="281" t="s">
        <v>148</v>
      </c>
      <c r="O31" s="282" t="n">
        <v>26.1</v>
      </c>
      <c r="P31" s="282" t="n">
        <v>26.1</v>
      </c>
      <c r="Q31" s="273" t="s">
        <v>168</v>
      </c>
      <c r="R31" s="283" t="n">
        <v>0</v>
      </c>
      <c r="S31" s="283" t="n">
        <v>0</v>
      </c>
      <c r="U31" s="273" t="s">
        <v>148</v>
      </c>
      <c r="W31" s="273" t="s">
        <v>71</v>
      </c>
      <c r="X31" s="284" t="n">
        <v>3</v>
      </c>
      <c r="Y31" s="282" t="e">
        <f aca="false">#N/A</f>
        <v>#N/A</v>
      </c>
      <c r="Z31" s="285" t="e">
        <f aca="false">tbl_vac[[#This Row],[Y]]/tbl_vac[[#This Row],[G]]</f>
        <v>#N/A</v>
      </c>
      <c r="AG31" s="273" t="str">
        <f aca="false">IFERROR(INDEX(tbl_vac[W],MATCH(0,INDEX(COUNTIF($AG$3:AG30,tbl_vac[W]),),0)),"")</f>
        <v>Men-A (paediatric)</v>
      </c>
    </row>
    <row r="32" customFormat="false" ht="14.25" hidden="false" customHeight="false" outlineLevel="0" collapsed="false">
      <c r="A32" s="273" t="n">
        <v>124</v>
      </c>
      <c r="B32" s="273" t="s">
        <v>198</v>
      </c>
      <c r="C32" s="273" t="s">
        <v>157</v>
      </c>
      <c r="D32" s="273" t="s">
        <v>200</v>
      </c>
      <c r="E32" s="273" t="s">
        <v>165</v>
      </c>
      <c r="F32" s="273" t="s">
        <v>143</v>
      </c>
      <c r="G32" s="273" t="n">
        <v>1</v>
      </c>
      <c r="H32" s="273" t="n">
        <v>24</v>
      </c>
      <c r="I32" s="273" t="s">
        <v>183</v>
      </c>
      <c r="J32" s="273" t="s">
        <v>184</v>
      </c>
      <c r="K32" s="273" t="s">
        <v>31</v>
      </c>
      <c r="L32" s="273" t="s">
        <v>11</v>
      </c>
      <c r="M32" s="281" t="s">
        <v>144</v>
      </c>
      <c r="N32" s="281" t="s">
        <v>148</v>
      </c>
      <c r="O32" s="282" t="n">
        <v>12.18</v>
      </c>
      <c r="P32" s="282" t="n">
        <v>65.6</v>
      </c>
      <c r="Q32" s="273" t="s">
        <v>168</v>
      </c>
      <c r="R32" s="283" t="n">
        <v>0</v>
      </c>
      <c r="S32" s="283" t="n">
        <v>0</v>
      </c>
      <c r="U32" s="273" t="s">
        <v>148</v>
      </c>
      <c r="W32" s="273" t="s">
        <v>71</v>
      </c>
      <c r="X32" s="284" t="n">
        <v>3</v>
      </c>
      <c r="Y32" s="282" t="e">
        <f aca="false">#N/A</f>
        <v>#N/A</v>
      </c>
      <c r="Z32" s="285" t="e">
        <f aca="false">tbl_vac[[#This Row],[Y]]/tbl_vac[[#This Row],[G]]</f>
        <v>#N/A</v>
      </c>
      <c r="AG32" s="273" t="str">
        <f aca="false">IFERROR(INDEX(tbl_vac[W],MATCH(0,INDEX(COUNTIF($AG$3:AG31,tbl_vac[W]),),0)),"")</f>
        <v>Men-A+C</v>
      </c>
    </row>
    <row r="33" customFormat="false" ht="14.25" hidden="false" customHeight="false" outlineLevel="0" collapsed="false">
      <c r="A33" s="273" t="n">
        <v>277</v>
      </c>
      <c r="B33" s="273" t="s">
        <v>198</v>
      </c>
      <c r="C33" s="273" t="s">
        <v>201</v>
      </c>
      <c r="D33" s="273" t="s">
        <v>202</v>
      </c>
      <c r="E33" s="273" t="s">
        <v>165</v>
      </c>
      <c r="F33" s="273" t="s">
        <v>158</v>
      </c>
      <c r="G33" s="273" t="n">
        <v>1</v>
      </c>
      <c r="H33" s="273" t="n">
        <v>24</v>
      </c>
      <c r="I33" s="273" t="s">
        <v>183</v>
      </c>
      <c r="J33" s="273" t="s">
        <v>184</v>
      </c>
      <c r="K33" s="273" t="s">
        <v>31</v>
      </c>
      <c r="L33" s="273" t="s">
        <v>11</v>
      </c>
      <c r="M33" s="281" t="s">
        <v>152</v>
      </c>
      <c r="N33" s="281" t="s">
        <v>148</v>
      </c>
      <c r="O33" s="282" t="n">
        <v>14.68</v>
      </c>
      <c r="P33" s="282" t="n">
        <v>93.08203</v>
      </c>
      <c r="Q33" s="273" t="s">
        <v>168</v>
      </c>
      <c r="R33" s="283" t="n">
        <v>0</v>
      </c>
      <c r="S33" s="283" t="n">
        <v>0</v>
      </c>
      <c r="U33" s="273" t="s">
        <v>148</v>
      </c>
      <c r="W33" s="273" t="s">
        <v>71</v>
      </c>
      <c r="X33" s="284" t="n">
        <v>3</v>
      </c>
      <c r="Y33" s="282" t="e">
        <f aca="false">#N/A</f>
        <v>#N/A</v>
      </c>
      <c r="Z33" s="285" t="e">
        <f aca="false">tbl_vac[[#This Row],[Y]]/tbl_vac[[#This Row],[G]]</f>
        <v>#N/A</v>
      </c>
      <c r="AG33" s="273" t="str">
        <f aca="false">IFERROR(INDEX(tbl_vac[W],MATCH(0,INDEX(COUNTIF($AG$3:AG32,tbl_vac[W]),),0)),"")</f>
        <v>Men-ACYW-135</v>
      </c>
    </row>
    <row r="34" customFormat="false" ht="14.25" hidden="false" customHeight="false" outlineLevel="0" collapsed="false">
      <c r="A34" s="273" t="n">
        <v>8</v>
      </c>
      <c r="B34" s="273" t="s">
        <v>198</v>
      </c>
      <c r="C34" s="273" t="s">
        <v>170</v>
      </c>
      <c r="D34" s="273" t="s">
        <v>203</v>
      </c>
      <c r="E34" s="273" t="s">
        <v>165</v>
      </c>
      <c r="F34" s="273" t="s">
        <v>158</v>
      </c>
      <c r="G34" s="273" t="n">
        <v>10</v>
      </c>
      <c r="H34" s="273" t="n">
        <v>24</v>
      </c>
      <c r="I34" s="273" t="s">
        <v>183</v>
      </c>
      <c r="J34" s="273" t="s">
        <v>184</v>
      </c>
      <c r="K34" s="273" t="s">
        <v>31</v>
      </c>
      <c r="L34" s="273" t="s">
        <v>11</v>
      </c>
      <c r="M34" s="281" t="s">
        <v>152</v>
      </c>
      <c r="N34" s="281" t="n">
        <v>28</v>
      </c>
      <c r="O34" s="282" t="n">
        <v>2.38</v>
      </c>
      <c r="P34" s="282" t="n">
        <v>9.5625</v>
      </c>
      <c r="Q34" s="273" t="s">
        <v>168</v>
      </c>
      <c r="R34" s="283" t="n">
        <v>0</v>
      </c>
      <c r="S34" s="283" t="n">
        <v>0</v>
      </c>
      <c r="T34" s="273" t="s">
        <v>153</v>
      </c>
      <c r="U34" s="273" t="s">
        <v>148</v>
      </c>
      <c r="V34" s="273" t="s">
        <v>153</v>
      </c>
      <c r="W34" s="273" t="s">
        <v>71</v>
      </c>
      <c r="X34" s="284" t="n">
        <v>3</v>
      </c>
      <c r="Y34" s="282" t="n">
        <v>1.97</v>
      </c>
      <c r="Z34" s="285" t="n">
        <f aca="false">tbl_vac[[#This Row],[Y]]/tbl_vac[[#This Row],[G]]</f>
        <v>0.197</v>
      </c>
      <c r="AG34" s="273" t="str">
        <f aca="false">IFERROR(INDEX(tbl_vac[W],MATCH(0,INDEX(COUNTIF($AG$3:AG33,tbl_vac[W]),),0)),"")</f>
        <v>Men-ACYW-135 (polysaccharide)</v>
      </c>
    </row>
    <row r="35" customFormat="false" ht="14.25" hidden="false" customHeight="false" outlineLevel="0" collapsed="false">
      <c r="A35" s="273" t="n">
        <v>94</v>
      </c>
      <c r="B35" s="273" t="s">
        <v>198</v>
      </c>
      <c r="C35" s="273" t="s">
        <v>176</v>
      </c>
      <c r="D35" s="273" t="s">
        <v>199</v>
      </c>
      <c r="E35" s="273" t="s">
        <v>165</v>
      </c>
      <c r="F35" s="273" t="s">
        <v>158</v>
      </c>
      <c r="G35" s="273" t="n">
        <v>10</v>
      </c>
      <c r="H35" s="273" t="n">
        <v>36</v>
      </c>
      <c r="I35" s="273" t="s">
        <v>183</v>
      </c>
      <c r="J35" s="273" t="s">
        <v>184</v>
      </c>
      <c r="K35" s="273" t="s">
        <v>31</v>
      </c>
      <c r="L35" s="273" t="s">
        <v>11</v>
      </c>
      <c r="M35" s="281" t="s">
        <v>144</v>
      </c>
      <c r="N35" s="281" t="n">
        <v>28</v>
      </c>
      <c r="O35" s="282" t="n">
        <v>2.46</v>
      </c>
      <c r="P35" s="282" t="n">
        <v>2.46</v>
      </c>
      <c r="Q35" s="273" t="s">
        <v>168</v>
      </c>
      <c r="R35" s="283" t="n">
        <v>0</v>
      </c>
      <c r="S35" s="283" t="n">
        <v>0</v>
      </c>
      <c r="U35" s="273" t="s">
        <v>148</v>
      </c>
      <c r="W35" s="273" t="s">
        <v>71</v>
      </c>
      <c r="X35" s="284" t="n">
        <v>3</v>
      </c>
      <c r="Y35" s="282" t="n">
        <v>1.97</v>
      </c>
      <c r="Z35" s="285" t="n">
        <f aca="false">tbl_vac[[#This Row],[Y]]/tbl_vac[[#This Row],[G]]</f>
        <v>0.197</v>
      </c>
      <c r="AG35" s="273" t="str">
        <f aca="false">IFERROR(INDEX(tbl_vac[W],MATCH(0,INDEX(COUNTIF($AG$3:AG34,tbl_vac[W]),),0)),"")</f>
        <v>MMR</v>
      </c>
    </row>
    <row r="36" customFormat="false" ht="14.25" hidden="false" customHeight="false" outlineLevel="0" collapsed="false">
      <c r="A36" s="273" t="n">
        <v>125</v>
      </c>
      <c r="B36" s="273" t="s">
        <v>198</v>
      </c>
      <c r="C36" s="273" t="s">
        <v>157</v>
      </c>
      <c r="D36" s="273" t="s">
        <v>200</v>
      </c>
      <c r="E36" s="273" t="s">
        <v>165</v>
      </c>
      <c r="F36" s="273" t="s">
        <v>158</v>
      </c>
      <c r="G36" s="273" t="n">
        <v>10</v>
      </c>
      <c r="H36" s="273" t="n">
        <v>24</v>
      </c>
      <c r="I36" s="273" t="s">
        <v>183</v>
      </c>
      <c r="J36" s="273" t="s">
        <v>184</v>
      </c>
      <c r="K36" s="273" t="s">
        <v>31</v>
      </c>
      <c r="L36" s="273" t="s">
        <v>11</v>
      </c>
      <c r="M36" s="281" t="s">
        <v>152</v>
      </c>
      <c r="N36" s="281" t="n">
        <v>28</v>
      </c>
      <c r="O36" s="282" t="n">
        <v>2.109</v>
      </c>
      <c r="P36" s="282" t="n">
        <v>9.84</v>
      </c>
      <c r="Q36" s="273" t="s">
        <v>168</v>
      </c>
      <c r="R36" s="283" t="n">
        <v>0</v>
      </c>
      <c r="S36" s="283" t="n">
        <v>0</v>
      </c>
      <c r="T36" s="273" t="s">
        <v>153</v>
      </c>
      <c r="U36" s="273" t="s">
        <v>148</v>
      </c>
      <c r="V36" s="273" t="s">
        <v>153</v>
      </c>
      <c r="W36" s="273" t="s">
        <v>71</v>
      </c>
      <c r="X36" s="284" t="n">
        <v>3</v>
      </c>
      <c r="Y36" s="282" t="n">
        <v>1.97</v>
      </c>
      <c r="Z36" s="285" t="n">
        <f aca="false">tbl_vac[[#This Row],[Y]]/tbl_vac[[#This Row],[G]]</f>
        <v>0.197</v>
      </c>
      <c r="AG36" s="273" t="str">
        <f aca="false">IFERROR(INDEX(tbl_vac[W],MATCH(0,INDEX(COUNTIF($AG$3:AG35,tbl_vac[W]),),0)),"")</f>
        <v>mOPV1</v>
      </c>
    </row>
    <row r="37" customFormat="false" ht="14.25" hidden="false" customHeight="false" outlineLevel="0" collapsed="false">
      <c r="A37" s="273" t="n">
        <v>278</v>
      </c>
      <c r="B37" s="273" t="s">
        <v>198</v>
      </c>
      <c r="C37" s="273" t="s">
        <v>201</v>
      </c>
      <c r="D37" s="273" t="s">
        <v>202</v>
      </c>
      <c r="E37" s="273" t="s">
        <v>165</v>
      </c>
      <c r="F37" s="273" t="s">
        <v>158</v>
      </c>
      <c r="G37" s="273" t="n">
        <v>10</v>
      </c>
      <c r="H37" s="273" t="n">
        <v>24</v>
      </c>
      <c r="I37" s="273" t="s">
        <v>183</v>
      </c>
      <c r="J37" s="273" t="s">
        <v>184</v>
      </c>
      <c r="K37" s="273" t="s">
        <v>31</v>
      </c>
      <c r="L37" s="273" t="s">
        <v>11</v>
      </c>
      <c r="M37" s="281" t="s">
        <v>152</v>
      </c>
      <c r="N37" s="281" t="n">
        <v>28</v>
      </c>
      <c r="O37" s="282" t="n">
        <v>1.78</v>
      </c>
      <c r="P37" s="282" t="n">
        <v>8.93588</v>
      </c>
      <c r="Q37" s="273" t="s">
        <v>168</v>
      </c>
      <c r="R37" s="283" t="n">
        <v>0</v>
      </c>
      <c r="S37" s="283" t="n">
        <v>0</v>
      </c>
      <c r="U37" s="273" t="s">
        <v>148</v>
      </c>
      <c r="W37" s="273" t="s">
        <v>71</v>
      </c>
      <c r="X37" s="284" t="n">
        <v>3</v>
      </c>
      <c r="Y37" s="282" t="n">
        <v>1.97</v>
      </c>
      <c r="Z37" s="285" t="n">
        <f aca="false">tbl_vac[[#This Row],[Y]]/tbl_vac[[#This Row],[G]]</f>
        <v>0.197</v>
      </c>
      <c r="AG37" s="273" t="str">
        <f aca="false">IFERROR(INDEX(tbl_vac[W],MATCH(0,INDEX(COUNTIF($AG$3:AG36,tbl_vac[W]),),0)),"")</f>
        <v>mOPV2</v>
      </c>
    </row>
    <row r="38" customFormat="false" ht="14.25" hidden="false" customHeight="false" outlineLevel="0" collapsed="false">
      <c r="A38" s="273" t="n">
        <v>126</v>
      </c>
      <c r="B38" s="273" t="s">
        <v>198</v>
      </c>
      <c r="C38" s="273" t="s">
        <v>157</v>
      </c>
      <c r="D38" s="273" t="s">
        <v>200</v>
      </c>
      <c r="E38" s="273" t="s">
        <v>165</v>
      </c>
      <c r="F38" s="273" t="s">
        <v>158</v>
      </c>
      <c r="G38" s="273" t="n">
        <v>20</v>
      </c>
      <c r="H38" s="273" t="n">
        <v>24</v>
      </c>
      <c r="I38" s="273" t="s">
        <v>183</v>
      </c>
      <c r="J38" s="273" t="s">
        <v>184</v>
      </c>
      <c r="K38" s="273" t="s">
        <v>31</v>
      </c>
      <c r="L38" s="273" t="s">
        <v>11</v>
      </c>
      <c r="M38" s="281" t="s">
        <v>152</v>
      </c>
      <c r="N38" s="281" t="n">
        <v>28</v>
      </c>
      <c r="O38" s="282" t="n">
        <v>2.122</v>
      </c>
      <c r="P38" s="282" t="n">
        <v>9.84</v>
      </c>
      <c r="Q38" s="273" t="s">
        <v>168</v>
      </c>
      <c r="R38" s="283" t="n">
        <v>0</v>
      </c>
      <c r="S38" s="283" t="n">
        <v>0</v>
      </c>
      <c r="U38" s="273" t="s">
        <v>148</v>
      </c>
      <c r="W38" s="273" t="s">
        <v>71</v>
      </c>
      <c r="X38" s="284" t="n">
        <v>3</v>
      </c>
      <c r="Y38" s="282" t="n">
        <v>3.1302</v>
      </c>
      <c r="Z38" s="285" t="n">
        <f aca="false">tbl_vac[[#This Row],[Y]]/tbl_vac[[#This Row],[G]]</f>
        <v>0.15651</v>
      </c>
      <c r="AG38" s="273" t="str">
        <f aca="false">IFERROR(INDEX(tbl_vac[W],MATCH(0,INDEX(COUNTIF($AG$3:AG37,tbl_vac[W]),),0)),"")</f>
        <v>mOPV3</v>
      </c>
    </row>
    <row r="39" customFormat="false" ht="14.25" hidden="false" customHeight="false" outlineLevel="0" collapsed="false">
      <c r="A39" s="273" t="n">
        <v>97</v>
      </c>
      <c r="B39" s="273" t="s">
        <v>204</v>
      </c>
      <c r="C39" s="273" t="s">
        <v>176</v>
      </c>
      <c r="D39" s="273" t="s">
        <v>205</v>
      </c>
      <c r="E39" s="273" t="s">
        <v>206</v>
      </c>
      <c r="F39" s="273" t="s">
        <v>161</v>
      </c>
      <c r="G39" s="273" t="n">
        <v>1</v>
      </c>
      <c r="H39" s="273" t="n">
        <v>36</v>
      </c>
      <c r="I39" s="273" t="s">
        <v>183</v>
      </c>
      <c r="J39" s="273" t="s">
        <v>184</v>
      </c>
      <c r="K39" s="273" t="s">
        <v>31</v>
      </c>
      <c r="L39" s="273" t="s">
        <v>188</v>
      </c>
      <c r="M39" s="281" t="s">
        <v>144</v>
      </c>
      <c r="N39" s="281" t="s">
        <v>148</v>
      </c>
      <c r="O39" s="282" t="n">
        <v>44.72</v>
      </c>
      <c r="P39" s="282" t="n">
        <v>44.72</v>
      </c>
      <c r="Q39" s="273" t="s">
        <v>168</v>
      </c>
      <c r="R39" s="283" t="n">
        <v>0</v>
      </c>
      <c r="S39" s="283" t="n">
        <v>0</v>
      </c>
      <c r="U39" s="273" t="s">
        <v>148</v>
      </c>
      <c r="W39" s="273" t="s">
        <v>207</v>
      </c>
      <c r="X39" s="284" t="n">
        <v>3</v>
      </c>
      <c r="Y39" s="282" t="n">
        <v>3.6865</v>
      </c>
      <c r="Z39" s="285" t="n">
        <f aca="false">tbl_vac[[#This Row],[Y]]/tbl_vac[[#This Row],[G]]</f>
        <v>3.6865</v>
      </c>
      <c r="AG39" s="273" t="str">
        <f aca="false">IFERROR(INDEX(tbl_vac[W],MATCH(0,INDEX(COUNTIF($AG$3:AG38,tbl_vac[W]),),0)),"")</f>
        <v>MR</v>
      </c>
    </row>
    <row r="40" customFormat="false" ht="14.25" hidden="false" customHeight="false" outlineLevel="0" collapsed="false">
      <c r="A40" s="273" t="n">
        <v>216</v>
      </c>
      <c r="B40" s="273" t="s">
        <v>204</v>
      </c>
      <c r="C40" s="273" t="s">
        <v>157</v>
      </c>
      <c r="D40" s="273" t="s">
        <v>208</v>
      </c>
      <c r="E40" s="273" t="s">
        <v>206</v>
      </c>
      <c r="F40" s="273" t="s">
        <v>161</v>
      </c>
      <c r="G40" s="273" t="n">
        <v>1</v>
      </c>
      <c r="H40" s="273" t="n">
        <v>24</v>
      </c>
      <c r="I40" s="273" t="s">
        <v>183</v>
      </c>
      <c r="J40" s="273" t="s">
        <v>184</v>
      </c>
      <c r="K40" s="273" t="s">
        <v>31</v>
      </c>
      <c r="L40" s="273" t="s">
        <v>11</v>
      </c>
      <c r="M40" s="281" t="s">
        <v>152</v>
      </c>
      <c r="N40" s="281" t="s">
        <v>148</v>
      </c>
      <c r="O40" s="282" t="n">
        <v>21.09</v>
      </c>
      <c r="P40" s="282" t="n">
        <v>147.6</v>
      </c>
      <c r="Q40" s="273" t="s">
        <v>168</v>
      </c>
      <c r="R40" s="283" t="n">
        <v>12.18</v>
      </c>
      <c r="S40" s="283" t="n">
        <v>0</v>
      </c>
      <c r="U40" s="273" t="s">
        <v>148</v>
      </c>
      <c r="W40" s="273" t="s">
        <v>207</v>
      </c>
      <c r="X40" s="284" t="n">
        <v>3</v>
      </c>
      <c r="Y40" s="282" t="n">
        <v>3.6865</v>
      </c>
      <c r="Z40" s="285" t="n">
        <f aca="false">tbl_vac[[#This Row],[Y]]/tbl_vac[[#This Row],[G]]</f>
        <v>3.6865</v>
      </c>
      <c r="AG40" s="273" t="str">
        <f aca="false">IFERROR(INDEX(tbl_vac[W],MATCH(0,INDEX(COUNTIF($AG$3:AG39,tbl_vac[W]),),0)),"")</f>
        <v>OCV</v>
      </c>
    </row>
    <row r="41" customFormat="false" ht="14.25" hidden="false" customHeight="false" outlineLevel="0" collapsed="false">
      <c r="A41" s="273" t="n">
        <v>96</v>
      </c>
      <c r="B41" s="273" t="s">
        <v>204</v>
      </c>
      <c r="C41" s="273" t="s">
        <v>176</v>
      </c>
      <c r="D41" s="273" t="s">
        <v>205</v>
      </c>
      <c r="E41" s="273" t="s">
        <v>206</v>
      </c>
      <c r="F41" s="273" t="s">
        <v>209</v>
      </c>
      <c r="G41" s="273" t="n">
        <v>10</v>
      </c>
      <c r="H41" s="273" t="n">
        <v>36</v>
      </c>
      <c r="I41" s="273" t="s">
        <v>183</v>
      </c>
      <c r="J41" s="273" t="s">
        <v>184</v>
      </c>
      <c r="K41" s="273" t="s">
        <v>31</v>
      </c>
      <c r="L41" s="273" t="s">
        <v>11</v>
      </c>
      <c r="M41" s="281" t="s">
        <v>144</v>
      </c>
      <c r="N41" s="281" t="n">
        <v>0</v>
      </c>
      <c r="O41" s="282" t="n">
        <v>12.39</v>
      </c>
      <c r="P41" s="282" t="n">
        <v>12.39</v>
      </c>
      <c r="Q41" s="273" t="s">
        <v>168</v>
      </c>
      <c r="R41" s="283" t="n">
        <v>0</v>
      </c>
      <c r="S41" s="283" t="n">
        <v>0</v>
      </c>
      <c r="U41" s="273" t="s">
        <v>148</v>
      </c>
      <c r="W41" s="273" t="s">
        <v>207</v>
      </c>
      <c r="X41" s="284" t="n">
        <v>3</v>
      </c>
      <c r="Y41" s="282" t="n">
        <v>32.32</v>
      </c>
      <c r="Z41" s="285" t="n">
        <f aca="false">tbl_vac[[#This Row],[Y]]/tbl_vac[[#This Row],[G]]</f>
        <v>3.232</v>
      </c>
      <c r="AG41" s="273" t="str">
        <f aca="false">IFERROR(INDEX(tbl_vac[W],MATCH(0,INDEX(COUNTIF($AG$3:AG40,tbl_vac[W]),),0)),"")</f>
        <v>PCV-10</v>
      </c>
    </row>
    <row r="42" customFormat="false" ht="14.25" hidden="false" customHeight="false" outlineLevel="0" collapsed="false">
      <c r="A42" s="273" t="n">
        <v>127</v>
      </c>
      <c r="B42" s="273" t="s">
        <v>210</v>
      </c>
      <c r="C42" s="273" t="s">
        <v>157</v>
      </c>
      <c r="D42" s="273" t="s">
        <v>211</v>
      </c>
      <c r="E42" s="273" t="s">
        <v>165</v>
      </c>
      <c r="F42" s="273" t="s">
        <v>143</v>
      </c>
      <c r="G42" s="273" t="n">
        <v>1</v>
      </c>
      <c r="H42" s="273" t="n">
        <v>24</v>
      </c>
      <c r="I42" s="273" t="s">
        <v>183</v>
      </c>
      <c r="J42" s="273" t="s">
        <v>184</v>
      </c>
      <c r="K42" s="273" t="s">
        <v>31</v>
      </c>
      <c r="L42" s="273" t="s">
        <v>11</v>
      </c>
      <c r="M42" s="281" t="s">
        <v>144</v>
      </c>
      <c r="N42" s="281" t="s">
        <v>148</v>
      </c>
      <c r="O42" s="282" t="n">
        <v>12.18</v>
      </c>
      <c r="P42" s="282" t="n">
        <v>65.6</v>
      </c>
      <c r="Q42" s="273" t="s">
        <v>168</v>
      </c>
      <c r="R42" s="283" t="n">
        <v>0</v>
      </c>
      <c r="S42" s="283" t="n">
        <v>0</v>
      </c>
      <c r="U42" s="273" t="s">
        <v>148</v>
      </c>
      <c r="W42" s="273" t="s">
        <v>212</v>
      </c>
      <c r="X42" s="284" t="n">
        <v>3</v>
      </c>
      <c r="Y42" s="282" t="n">
        <v>0</v>
      </c>
      <c r="Z42" s="285" t="n">
        <f aca="false">tbl_vac[[#This Row],[Y]]/tbl_vac[[#This Row],[G]]</f>
        <v>0</v>
      </c>
      <c r="AG42" s="273" t="str">
        <f aca="false">IFERROR(INDEX(tbl_vac[W],MATCH(0,INDEX(COUNTIF($AG$3:AG41,tbl_vac[W]),),0)),"")</f>
        <v>PCV-13</v>
      </c>
    </row>
    <row r="43" customFormat="false" ht="14.25" hidden="false" customHeight="false" outlineLevel="0" collapsed="false">
      <c r="A43" s="273" t="n">
        <v>10</v>
      </c>
      <c r="B43" s="273" t="s">
        <v>210</v>
      </c>
      <c r="C43" s="273" t="s">
        <v>170</v>
      </c>
      <c r="D43" s="273" t="s">
        <v>213</v>
      </c>
      <c r="E43" s="273" t="s">
        <v>165</v>
      </c>
      <c r="F43" s="273" t="s">
        <v>158</v>
      </c>
      <c r="G43" s="273" t="n">
        <v>5</v>
      </c>
      <c r="H43" s="273" t="n">
        <v>24</v>
      </c>
      <c r="I43" s="273" t="s">
        <v>183</v>
      </c>
      <c r="J43" s="273" t="s">
        <v>214</v>
      </c>
      <c r="K43" s="273" t="s">
        <v>31</v>
      </c>
      <c r="L43" s="273" t="s">
        <v>11</v>
      </c>
      <c r="M43" s="281" t="s">
        <v>152</v>
      </c>
      <c r="N43" s="281" t="n">
        <v>28</v>
      </c>
      <c r="O43" s="282" t="n">
        <v>4.2</v>
      </c>
      <c r="P43" s="282" t="n">
        <v>4.2</v>
      </c>
      <c r="Q43" s="273" t="s">
        <v>168</v>
      </c>
      <c r="R43" s="283" t="n">
        <v>0</v>
      </c>
      <c r="S43" s="283" t="n">
        <v>0</v>
      </c>
      <c r="U43" s="273" t="s">
        <v>148</v>
      </c>
      <c r="W43" s="273" t="s">
        <v>212</v>
      </c>
      <c r="X43" s="284" t="n">
        <v>3</v>
      </c>
      <c r="Y43" s="282" t="e">
        <f aca="false">#N/A</f>
        <v>#N/A</v>
      </c>
      <c r="Z43" s="285" t="e">
        <f aca="false">tbl_vac[[#This Row],[Y]]/tbl_vac[[#This Row],[G]]</f>
        <v>#N/A</v>
      </c>
      <c r="AG43" s="273" t="str">
        <f aca="false">IFERROR(INDEX(tbl_vac[W],MATCH(0,INDEX(COUNTIF($AG$3:AG42,tbl_vac[W]),),0)),"")</f>
        <v>Rabies</v>
      </c>
    </row>
    <row r="44" customFormat="false" ht="14.25" hidden="false" customHeight="false" outlineLevel="0" collapsed="false">
      <c r="A44" s="273" t="n">
        <v>11</v>
      </c>
      <c r="B44" s="273" t="s">
        <v>210</v>
      </c>
      <c r="C44" s="273" t="s">
        <v>170</v>
      </c>
      <c r="D44" s="273" t="s">
        <v>215</v>
      </c>
      <c r="E44" s="273" t="s">
        <v>165</v>
      </c>
      <c r="F44" s="273" t="s">
        <v>158</v>
      </c>
      <c r="G44" s="273" t="n">
        <v>10</v>
      </c>
      <c r="H44" s="273" t="n">
        <v>24</v>
      </c>
      <c r="I44" s="273" t="s">
        <v>183</v>
      </c>
      <c r="J44" s="273" t="s">
        <v>214</v>
      </c>
      <c r="K44" s="273" t="s">
        <v>31</v>
      </c>
      <c r="L44" s="273" t="s">
        <v>11</v>
      </c>
      <c r="M44" s="281" t="s">
        <v>152</v>
      </c>
      <c r="N44" s="281" t="n">
        <v>28</v>
      </c>
      <c r="O44" s="282" t="n">
        <v>2.1</v>
      </c>
      <c r="P44" s="282" t="n">
        <v>2.1</v>
      </c>
      <c r="Q44" s="273" t="s">
        <v>168</v>
      </c>
      <c r="R44" s="283" t="n">
        <v>0</v>
      </c>
      <c r="S44" s="283" t="n">
        <v>0</v>
      </c>
      <c r="U44" s="273" t="s">
        <v>148</v>
      </c>
      <c r="W44" s="273" t="s">
        <v>212</v>
      </c>
      <c r="X44" s="284" t="n">
        <v>3</v>
      </c>
      <c r="Y44" s="282" t="n">
        <v>7.245</v>
      </c>
      <c r="Z44" s="285" t="n">
        <f aca="false">tbl_vac[[#This Row],[Y]]/tbl_vac[[#This Row],[G]]</f>
        <v>0.7245</v>
      </c>
      <c r="AG44" s="273" t="str">
        <f aca="false">IFERROR(INDEX(tbl_vac[W],MATCH(0,INDEX(COUNTIF($AG$3:AG43,tbl_vac[W]),),0)),"")</f>
        <v>Rota_Liq</v>
      </c>
    </row>
    <row r="45" customFormat="false" ht="14.25" hidden="false" customHeight="false" outlineLevel="0" collapsed="false">
      <c r="A45" s="273" t="n">
        <v>128</v>
      </c>
      <c r="B45" s="273" t="s">
        <v>210</v>
      </c>
      <c r="C45" s="273" t="s">
        <v>157</v>
      </c>
      <c r="D45" s="273" t="s">
        <v>211</v>
      </c>
      <c r="E45" s="273" t="s">
        <v>165</v>
      </c>
      <c r="F45" s="273" t="s">
        <v>158</v>
      </c>
      <c r="G45" s="273" t="n">
        <v>10</v>
      </c>
      <c r="H45" s="273" t="n">
        <v>24</v>
      </c>
      <c r="I45" s="273" t="s">
        <v>183</v>
      </c>
      <c r="J45" s="273" t="s">
        <v>184</v>
      </c>
      <c r="K45" s="273" t="s">
        <v>31</v>
      </c>
      <c r="L45" s="273" t="s">
        <v>11</v>
      </c>
      <c r="M45" s="281" t="s">
        <v>152</v>
      </c>
      <c r="N45" s="281" t="n">
        <v>28</v>
      </c>
      <c r="O45" s="282" t="n">
        <v>2.109</v>
      </c>
      <c r="P45" s="282" t="n">
        <v>9.84</v>
      </c>
      <c r="Q45" s="273" t="s">
        <v>168</v>
      </c>
      <c r="R45" s="283" t="n">
        <v>0</v>
      </c>
      <c r="S45" s="283" t="n">
        <v>0</v>
      </c>
      <c r="U45" s="273" t="s">
        <v>148</v>
      </c>
      <c r="W45" s="273" t="s">
        <v>212</v>
      </c>
      <c r="X45" s="284" t="n">
        <v>3</v>
      </c>
      <c r="Y45" s="282" t="n">
        <v>7.245</v>
      </c>
      <c r="Z45" s="285" t="n">
        <f aca="false">tbl_vac[[#This Row],[Y]]/tbl_vac[[#This Row],[G]]</f>
        <v>0.7245</v>
      </c>
      <c r="AG45" s="273" t="str">
        <f aca="false">IFERROR(INDEX(tbl_vac[W],MATCH(0,INDEX(COUNTIF($AG$3:AG44,tbl_vac[W]),),0)),"")</f>
        <v>Rota_Liq_frozen</v>
      </c>
    </row>
    <row r="46" customFormat="false" ht="14.25" hidden="false" customHeight="false" outlineLevel="0" collapsed="false">
      <c r="A46" s="273" t="n">
        <v>129</v>
      </c>
      <c r="B46" s="273" t="s">
        <v>210</v>
      </c>
      <c r="C46" s="273" t="s">
        <v>157</v>
      </c>
      <c r="D46" s="273" t="s">
        <v>211</v>
      </c>
      <c r="E46" s="273" t="s">
        <v>165</v>
      </c>
      <c r="F46" s="273" t="s">
        <v>158</v>
      </c>
      <c r="G46" s="273" t="n">
        <v>20</v>
      </c>
      <c r="H46" s="273" t="n">
        <v>24</v>
      </c>
      <c r="I46" s="273" t="s">
        <v>183</v>
      </c>
      <c r="J46" s="273" t="s">
        <v>184</v>
      </c>
      <c r="K46" s="273" t="s">
        <v>31</v>
      </c>
      <c r="L46" s="273" t="s">
        <v>11</v>
      </c>
      <c r="M46" s="281" t="s">
        <v>152</v>
      </c>
      <c r="N46" s="281" t="n">
        <v>28</v>
      </c>
      <c r="O46" s="282" t="n">
        <v>2.122</v>
      </c>
      <c r="P46" s="282" t="n">
        <v>9.84</v>
      </c>
      <c r="Q46" s="273" t="s">
        <v>168</v>
      </c>
      <c r="R46" s="283" t="n">
        <v>0</v>
      </c>
      <c r="S46" s="283" t="n">
        <v>0</v>
      </c>
      <c r="U46" s="273" t="s">
        <v>148</v>
      </c>
      <c r="W46" s="273" t="s">
        <v>212</v>
      </c>
      <c r="X46" s="284" t="n">
        <v>3</v>
      </c>
      <c r="Y46" s="282" t="e">
        <f aca="false">#N/A</f>
        <v>#N/A</v>
      </c>
      <c r="Z46" s="285" t="e">
        <f aca="false">tbl_vac[[#This Row],[Y]]/tbl_vac[[#This Row],[G]]</f>
        <v>#N/A</v>
      </c>
      <c r="AG46" s="273" t="str">
        <f aca="false">IFERROR(INDEX(tbl_vac[W],MATCH(0,INDEX(COUNTIF($AG$3:AG45,tbl_vac[W]),),0)),"")</f>
        <v>Rota_Lyo</v>
      </c>
    </row>
    <row r="47" customFormat="false" ht="14.25" hidden="false" customHeight="false" outlineLevel="0" collapsed="false">
      <c r="A47" s="273" t="n">
        <v>55</v>
      </c>
      <c r="B47" s="273" t="s">
        <v>216</v>
      </c>
      <c r="C47" s="273" t="s">
        <v>163</v>
      </c>
      <c r="D47" s="273" t="s">
        <v>217</v>
      </c>
      <c r="E47" s="273" t="s">
        <v>142</v>
      </c>
      <c r="F47" s="273" t="s">
        <v>209</v>
      </c>
      <c r="G47" s="273" t="n">
        <v>1</v>
      </c>
      <c r="H47" s="273" t="n">
        <v>36</v>
      </c>
      <c r="I47" s="273" t="s">
        <v>183</v>
      </c>
      <c r="J47" s="273" t="s">
        <v>184</v>
      </c>
      <c r="K47" s="273" t="s">
        <v>31</v>
      </c>
      <c r="L47" s="273" t="s">
        <v>11</v>
      </c>
      <c r="M47" s="281" t="s">
        <v>152</v>
      </c>
      <c r="N47" s="281" t="s">
        <v>148</v>
      </c>
      <c r="O47" s="282" t="n">
        <v>14.535</v>
      </c>
      <c r="P47" s="282" t="n">
        <v>14.535</v>
      </c>
      <c r="Q47" s="273" t="s">
        <v>153</v>
      </c>
      <c r="R47" s="283" t="n">
        <v>0</v>
      </c>
      <c r="S47" s="283" t="n">
        <v>0</v>
      </c>
      <c r="U47" s="273" t="s">
        <v>148</v>
      </c>
      <c r="W47" s="273" t="s">
        <v>218</v>
      </c>
      <c r="X47" s="284" t="n">
        <v>3</v>
      </c>
      <c r="Y47" s="282" t="n">
        <v>2.828</v>
      </c>
      <c r="Z47" s="285" t="n">
        <f aca="false">tbl_vac[[#This Row],[Y]]/tbl_vac[[#This Row],[G]]</f>
        <v>2.828</v>
      </c>
      <c r="AG47" s="273" t="str">
        <f aca="false">IFERROR(INDEX(tbl_vac[W],MATCH(0,INDEX(COUNTIF($AG$3:AG46,tbl_vac[W]),),0)),"")</f>
        <v>Rubella</v>
      </c>
    </row>
    <row r="48" customFormat="false" ht="14.25" hidden="false" customHeight="false" outlineLevel="0" collapsed="false">
      <c r="A48" s="273" t="n">
        <v>194</v>
      </c>
      <c r="B48" s="273" t="s">
        <v>216</v>
      </c>
      <c r="C48" s="273" t="s">
        <v>157</v>
      </c>
      <c r="D48" s="273" t="s">
        <v>219</v>
      </c>
      <c r="E48" s="273" t="s">
        <v>206</v>
      </c>
      <c r="F48" s="273" t="s">
        <v>161</v>
      </c>
      <c r="G48" s="273" t="n">
        <v>1</v>
      </c>
      <c r="H48" s="273" t="n">
        <v>24</v>
      </c>
      <c r="I48" s="273" t="s">
        <v>183</v>
      </c>
      <c r="J48" s="273" t="s">
        <v>184</v>
      </c>
      <c r="K48" s="273" t="s">
        <v>31</v>
      </c>
      <c r="L48" s="273" t="s">
        <v>11</v>
      </c>
      <c r="M48" s="281" t="s">
        <v>152</v>
      </c>
      <c r="N48" s="281" t="s">
        <v>148</v>
      </c>
      <c r="O48" s="282" t="n">
        <v>33.27</v>
      </c>
      <c r="P48" s="282" t="n">
        <v>147.6</v>
      </c>
      <c r="Q48" s="273" t="s">
        <v>168</v>
      </c>
      <c r="R48" s="283" t="n">
        <v>0</v>
      </c>
      <c r="S48" s="283" t="n">
        <v>0</v>
      </c>
      <c r="U48" s="273" t="s">
        <v>148</v>
      </c>
      <c r="W48" s="273" t="s">
        <v>218</v>
      </c>
      <c r="X48" s="284" t="n">
        <v>3</v>
      </c>
      <c r="Y48" s="282" t="n">
        <v>2.828</v>
      </c>
      <c r="Z48" s="285" t="n">
        <f aca="false">tbl_vac[[#This Row],[Y]]/tbl_vac[[#This Row],[G]]</f>
        <v>2.828</v>
      </c>
      <c r="AG48" s="273" t="str">
        <f aca="false">IFERROR(INDEX(tbl_vac[W],MATCH(0,INDEX(COUNTIF($AG$3:AG47,tbl_vac[W]),),0)),"")</f>
        <v>Td</v>
      </c>
    </row>
    <row r="49" customFormat="false" ht="14.25" hidden="false" customHeight="false" outlineLevel="0" collapsed="false">
      <c r="A49" s="273" t="n">
        <v>247</v>
      </c>
      <c r="B49" s="273" t="s">
        <v>216</v>
      </c>
      <c r="C49" s="273" t="s">
        <v>201</v>
      </c>
      <c r="D49" s="273" t="s">
        <v>220</v>
      </c>
      <c r="E49" s="273" t="s">
        <v>206</v>
      </c>
      <c r="F49" s="273" t="s">
        <v>209</v>
      </c>
      <c r="G49" s="273" t="n">
        <v>1</v>
      </c>
      <c r="H49" s="273" t="n">
        <v>24</v>
      </c>
      <c r="I49" s="273" t="s">
        <v>183</v>
      </c>
      <c r="J49" s="273" t="s">
        <v>184</v>
      </c>
      <c r="K49" s="273" t="s">
        <v>31</v>
      </c>
      <c r="L49" s="273" t="s">
        <v>11</v>
      </c>
      <c r="M49" s="281" t="s">
        <v>152</v>
      </c>
      <c r="N49" s="281" t="s">
        <v>148</v>
      </c>
      <c r="O49" s="282" t="n">
        <v>58.7</v>
      </c>
      <c r="P49" s="282" t="n">
        <v>58.7</v>
      </c>
      <c r="Q49" s="273" t="s">
        <v>153</v>
      </c>
      <c r="R49" s="283" t="n">
        <v>0</v>
      </c>
      <c r="S49" s="283" t="n">
        <v>0</v>
      </c>
      <c r="U49" s="273" t="s">
        <v>148</v>
      </c>
      <c r="W49" s="273" t="s">
        <v>218</v>
      </c>
      <c r="X49" s="284" t="n">
        <v>3</v>
      </c>
      <c r="Y49" s="282" t="n">
        <v>2.828</v>
      </c>
      <c r="Z49" s="285" t="n">
        <f aca="false">tbl_vac[[#This Row],[Y]]/tbl_vac[[#This Row],[G]]</f>
        <v>2.828</v>
      </c>
      <c r="AG49" s="273" t="str">
        <f aca="false">IFERROR(INDEX(tbl_vac[W],MATCH(0,INDEX(COUNTIF($AG$3:AG48,tbl_vac[W]),),0)),"")</f>
        <v>tOPV</v>
      </c>
    </row>
    <row r="50" customFormat="false" ht="14.25" hidden="false" customHeight="false" outlineLevel="0" collapsed="false">
      <c r="A50" s="273" t="n">
        <v>254</v>
      </c>
      <c r="B50" s="273" t="s">
        <v>216</v>
      </c>
      <c r="C50" s="273" t="s">
        <v>221</v>
      </c>
      <c r="D50" s="273" t="s">
        <v>222</v>
      </c>
      <c r="E50" s="273" t="s">
        <v>206</v>
      </c>
      <c r="F50" s="273" t="s">
        <v>209</v>
      </c>
      <c r="G50" s="273" t="n">
        <v>1</v>
      </c>
      <c r="H50" s="273" t="n">
        <v>36</v>
      </c>
      <c r="I50" s="273" t="s">
        <v>183</v>
      </c>
      <c r="J50" s="273" t="s">
        <v>184</v>
      </c>
      <c r="K50" s="273" t="s">
        <v>31</v>
      </c>
      <c r="L50" s="273" t="s">
        <v>11</v>
      </c>
      <c r="M50" s="281" t="s">
        <v>152</v>
      </c>
      <c r="N50" s="281" t="s">
        <v>148</v>
      </c>
      <c r="O50" s="282" t="n">
        <v>29.07</v>
      </c>
      <c r="P50" s="282" t="n">
        <v>149.76865</v>
      </c>
      <c r="Q50" s="273" t="s">
        <v>153</v>
      </c>
      <c r="R50" s="283" t="n">
        <v>0</v>
      </c>
      <c r="S50" s="283" t="n">
        <v>0</v>
      </c>
      <c r="U50" s="273" t="s">
        <v>148</v>
      </c>
      <c r="W50" s="273" t="s">
        <v>218</v>
      </c>
      <c r="X50" s="284" t="n">
        <v>3</v>
      </c>
      <c r="Y50" s="282" t="n">
        <v>2.828</v>
      </c>
      <c r="Z50" s="285" t="n">
        <f aca="false">tbl_vac[[#This Row],[Y]]/tbl_vac[[#This Row],[G]]</f>
        <v>2.828</v>
      </c>
      <c r="AG50" s="273" t="str">
        <f aca="false">IFERROR(INDEX(tbl_vac[W],MATCH(0,INDEX(COUNTIF($AG$3:AG49,tbl_vac[W]),),0)),"")</f>
        <v>TT</v>
      </c>
    </row>
    <row r="51" customFormat="false" ht="14.25" hidden="false" customHeight="false" outlineLevel="0" collapsed="false">
      <c r="A51" s="273" t="n">
        <v>56</v>
      </c>
      <c r="B51" s="273" t="s">
        <v>216</v>
      </c>
      <c r="C51" s="273" t="s">
        <v>163</v>
      </c>
      <c r="D51" s="273" t="s">
        <v>217</v>
      </c>
      <c r="E51" s="273" t="s">
        <v>206</v>
      </c>
      <c r="F51" s="273" t="s">
        <v>209</v>
      </c>
      <c r="G51" s="273" t="n">
        <v>2</v>
      </c>
      <c r="H51" s="273" t="n">
        <v>36</v>
      </c>
      <c r="I51" s="273" t="s">
        <v>183</v>
      </c>
      <c r="J51" s="273" t="s">
        <v>184</v>
      </c>
      <c r="K51" s="273" t="s">
        <v>31</v>
      </c>
      <c r="L51" s="273" t="s">
        <v>11</v>
      </c>
      <c r="M51" s="281" t="s">
        <v>152</v>
      </c>
      <c r="N51" s="281" t="n">
        <v>0</v>
      </c>
      <c r="O51" s="282" t="n">
        <v>7.2675</v>
      </c>
      <c r="P51" s="282" t="n">
        <v>7.2675</v>
      </c>
      <c r="Q51" s="273" t="s">
        <v>168</v>
      </c>
      <c r="R51" s="283" t="n">
        <v>0</v>
      </c>
      <c r="S51" s="283" t="n">
        <v>0</v>
      </c>
      <c r="U51" s="273" t="s">
        <v>148</v>
      </c>
      <c r="W51" s="273" t="s">
        <v>218</v>
      </c>
      <c r="X51" s="284" t="n">
        <v>3</v>
      </c>
      <c r="Y51" s="282" t="n">
        <v>3.9</v>
      </c>
      <c r="Z51" s="285" t="n">
        <f aca="false">tbl_vac[[#This Row],[Y]]/tbl_vac[[#This Row],[G]]</f>
        <v>1.95</v>
      </c>
      <c r="AG51" s="273" t="str">
        <f aca="false">IFERROR(INDEX(tbl_vac[W],MATCH(0,INDEX(COUNTIF($AG$3:AG50,tbl_vac[W]),),0)),"")</f>
        <v>TCV</v>
      </c>
    </row>
    <row r="52" customFormat="false" ht="14.25" hidden="false" customHeight="false" outlineLevel="0" collapsed="false">
      <c r="A52" s="273" t="n">
        <v>203</v>
      </c>
      <c r="B52" s="273" t="s">
        <v>216</v>
      </c>
      <c r="C52" s="273" t="s">
        <v>157</v>
      </c>
      <c r="D52" s="273" t="s">
        <v>219</v>
      </c>
      <c r="E52" s="273" t="s">
        <v>206</v>
      </c>
      <c r="F52" s="273" t="s">
        <v>161</v>
      </c>
      <c r="G52" s="273" t="n">
        <v>2</v>
      </c>
      <c r="H52" s="273" t="n">
        <v>24</v>
      </c>
      <c r="I52" s="273" t="s">
        <v>183</v>
      </c>
      <c r="J52" s="273" t="s">
        <v>184</v>
      </c>
      <c r="K52" s="273" t="s">
        <v>31</v>
      </c>
      <c r="L52" s="273" t="s">
        <v>11</v>
      </c>
      <c r="M52" s="281" t="s">
        <v>152</v>
      </c>
      <c r="N52" s="281" t="n">
        <v>0</v>
      </c>
      <c r="O52" s="282" t="n">
        <v>11.154</v>
      </c>
      <c r="P52" s="282" t="n">
        <v>147.6</v>
      </c>
      <c r="Q52" s="273" t="s">
        <v>168</v>
      </c>
      <c r="R52" s="283" t="n">
        <v>0</v>
      </c>
      <c r="S52" s="283" t="n">
        <v>0</v>
      </c>
      <c r="U52" s="273" t="s">
        <v>148</v>
      </c>
      <c r="W52" s="273" t="s">
        <v>218</v>
      </c>
      <c r="X52" s="284" t="n">
        <v>3</v>
      </c>
      <c r="Y52" s="282" t="n">
        <v>3.9</v>
      </c>
      <c r="Z52" s="285" t="n">
        <f aca="false">tbl_vac[[#This Row],[Y]]/tbl_vac[[#This Row],[G]]</f>
        <v>1.95</v>
      </c>
      <c r="AG52" s="273" t="str">
        <f aca="false">IFERROR(INDEX(tbl_vac[W],MATCH(0,INDEX(COUNTIF($AG$3:AG51,tbl_vac[W]),),0)),"")</f>
        <v>TPV</v>
      </c>
    </row>
    <row r="53" customFormat="false" ht="14.25" hidden="false" customHeight="false" outlineLevel="0" collapsed="false">
      <c r="A53" s="273" t="n">
        <v>255</v>
      </c>
      <c r="B53" s="273" t="s">
        <v>216</v>
      </c>
      <c r="C53" s="273" t="s">
        <v>221</v>
      </c>
      <c r="D53" s="273" t="s">
        <v>223</v>
      </c>
      <c r="E53" s="273" t="s">
        <v>206</v>
      </c>
      <c r="F53" s="273" t="s">
        <v>209</v>
      </c>
      <c r="G53" s="273" t="n">
        <v>2</v>
      </c>
      <c r="H53" s="273" t="n">
        <v>36</v>
      </c>
      <c r="I53" s="273" t="s">
        <v>183</v>
      </c>
      <c r="J53" s="273" t="s">
        <v>184</v>
      </c>
      <c r="K53" s="273" t="s">
        <v>31</v>
      </c>
      <c r="L53" s="273" t="s">
        <v>11</v>
      </c>
      <c r="M53" s="281" t="s">
        <v>152</v>
      </c>
      <c r="N53" s="281" t="n">
        <v>0</v>
      </c>
      <c r="O53" s="282" t="n">
        <v>14.535</v>
      </c>
      <c r="P53" s="282" t="n">
        <v>74.88432</v>
      </c>
      <c r="Q53" s="273" t="s">
        <v>153</v>
      </c>
      <c r="R53" s="283" t="n">
        <v>0</v>
      </c>
      <c r="S53" s="283" t="n">
        <v>0</v>
      </c>
      <c r="U53" s="273" t="s">
        <v>148</v>
      </c>
      <c r="W53" s="273" t="s">
        <v>218</v>
      </c>
      <c r="X53" s="284" t="n">
        <v>3</v>
      </c>
      <c r="Y53" s="282" t="n">
        <v>3.9</v>
      </c>
      <c r="Z53" s="285" t="n">
        <f aca="false">tbl_vac[[#This Row],[Y]]/tbl_vac[[#This Row],[G]]</f>
        <v>1.95</v>
      </c>
      <c r="AG53" s="273" t="str">
        <f aca="false">IFERROR(INDEX(tbl_vac[W],MATCH(0,INDEX(COUNTIF($AG$3:AG52,tbl_vac[W]),),0)),"")</f>
        <v>YF</v>
      </c>
    </row>
    <row r="54" customFormat="false" ht="14.25" hidden="false" customHeight="false" outlineLevel="0" collapsed="false">
      <c r="A54" s="273" t="n">
        <v>204</v>
      </c>
      <c r="B54" s="273" t="s">
        <v>216</v>
      </c>
      <c r="C54" s="273" t="s">
        <v>157</v>
      </c>
      <c r="D54" s="273" t="s">
        <v>219</v>
      </c>
      <c r="E54" s="273" t="s">
        <v>206</v>
      </c>
      <c r="F54" s="273" t="s">
        <v>161</v>
      </c>
      <c r="G54" s="273" t="n">
        <v>10</v>
      </c>
      <c r="H54" s="273" t="n">
        <v>24</v>
      </c>
      <c r="I54" s="273" t="s">
        <v>183</v>
      </c>
      <c r="J54" s="273" t="s">
        <v>184</v>
      </c>
      <c r="K54" s="273" t="s">
        <v>31</v>
      </c>
      <c r="L54" s="273" t="s">
        <v>11</v>
      </c>
      <c r="M54" s="281" t="s">
        <v>152</v>
      </c>
      <c r="N54" s="281" t="n">
        <v>0</v>
      </c>
      <c r="O54" s="282" t="n">
        <v>2.109</v>
      </c>
      <c r="P54" s="282" t="n">
        <v>196.8</v>
      </c>
      <c r="Q54" s="273" t="s">
        <v>168</v>
      </c>
      <c r="R54" s="283" t="n">
        <v>0</v>
      </c>
      <c r="S54" s="283" t="n">
        <v>0</v>
      </c>
      <c r="U54" s="273" t="s">
        <v>148</v>
      </c>
      <c r="W54" s="273" t="s">
        <v>218</v>
      </c>
      <c r="X54" s="284" t="n">
        <v>3</v>
      </c>
      <c r="Y54" s="282" t="n">
        <v>17.3</v>
      </c>
      <c r="Z54" s="285" t="n">
        <f aca="false">tbl_vac[[#This Row],[Y]]/tbl_vac[[#This Row],[G]]</f>
        <v>1.73</v>
      </c>
      <c r="AG54" s="273" t="str">
        <f aca="false">IFERROR(INDEX(tbl_vac[W],MATCH(0,INDEX(COUNTIF($AG$3:AG53,tbl_vac[W]),),0)),"")</f>
        <v>nOPV2</v>
      </c>
    </row>
    <row r="55" customFormat="false" ht="14.25" hidden="false" customHeight="false" outlineLevel="0" collapsed="false">
      <c r="A55" s="273" t="n">
        <v>248</v>
      </c>
      <c r="B55" s="273" t="s">
        <v>216</v>
      </c>
      <c r="C55" s="273" t="s">
        <v>201</v>
      </c>
      <c r="D55" s="273" t="s">
        <v>220</v>
      </c>
      <c r="E55" s="273" t="s">
        <v>206</v>
      </c>
      <c r="F55" s="273" t="s">
        <v>209</v>
      </c>
      <c r="G55" s="273" t="n">
        <v>10</v>
      </c>
      <c r="H55" s="273" t="n">
        <v>24</v>
      </c>
      <c r="I55" s="273" t="s">
        <v>183</v>
      </c>
      <c r="J55" s="273" t="s">
        <v>184</v>
      </c>
      <c r="K55" s="273" t="s">
        <v>31</v>
      </c>
      <c r="L55" s="273" t="s">
        <v>11</v>
      </c>
      <c r="M55" s="281" t="s">
        <v>152</v>
      </c>
      <c r="N55" s="281" t="n">
        <v>0</v>
      </c>
      <c r="O55" s="282" t="n">
        <v>7.5</v>
      </c>
      <c r="P55" s="282" t="n">
        <v>7.5</v>
      </c>
      <c r="Q55" s="273" t="s">
        <v>153</v>
      </c>
      <c r="R55" s="283" t="n">
        <v>0</v>
      </c>
      <c r="S55" s="283" t="n">
        <v>0</v>
      </c>
      <c r="U55" s="273" t="s">
        <v>148</v>
      </c>
      <c r="W55" s="273" t="s">
        <v>218</v>
      </c>
      <c r="X55" s="284" t="n">
        <v>3</v>
      </c>
      <c r="Y55" s="282" t="n">
        <v>17.3</v>
      </c>
      <c r="Z55" s="285" t="n">
        <f aca="false">tbl_vac[[#This Row],[Y]]/tbl_vac[[#This Row],[G]]</f>
        <v>1.73</v>
      </c>
      <c r="AG55" s="273" t="str">
        <f aca="false">IFERROR(INDEX(tbl_vac[W],MATCH(0,INDEX(COUNTIF($AG$3:AG54,tbl_vac[W]),),0)),"")</f>
        <v>RTS,S</v>
      </c>
    </row>
    <row r="56" customFormat="false" ht="14.25" hidden="false" customHeight="false" outlineLevel="0" collapsed="false">
      <c r="A56" s="273" t="n">
        <v>6</v>
      </c>
      <c r="B56" s="273" t="s">
        <v>216</v>
      </c>
      <c r="C56" s="273" t="s">
        <v>224</v>
      </c>
      <c r="D56" s="273" t="s">
        <v>225</v>
      </c>
      <c r="E56" s="273" t="s">
        <v>165</v>
      </c>
      <c r="F56" s="273" t="s">
        <v>158</v>
      </c>
      <c r="G56" s="273" t="n">
        <v>1</v>
      </c>
      <c r="H56" s="273" t="n">
        <v>36</v>
      </c>
      <c r="I56" s="273" t="s">
        <v>226</v>
      </c>
      <c r="J56" s="273" t="s">
        <v>184</v>
      </c>
      <c r="K56" s="273" t="s">
        <v>31</v>
      </c>
      <c r="L56" s="273" t="s">
        <v>11</v>
      </c>
      <c r="M56" s="281" t="s">
        <v>152</v>
      </c>
      <c r="N56" s="281" t="s">
        <v>148</v>
      </c>
      <c r="O56" s="282" t="n">
        <v>10.3</v>
      </c>
      <c r="P56" s="282" t="n">
        <v>54.31617</v>
      </c>
      <c r="Q56" s="273" t="s">
        <v>168</v>
      </c>
      <c r="R56" s="283" t="n">
        <v>0</v>
      </c>
      <c r="S56" s="283" t="n">
        <v>0</v>
      </c>
      <c r="T56" s="273" t="s">
        <v>153</v>
      </c>
      <c r="U56" s="273" t="s">
        <v>148</v>
      </c>
      <c r="V56" s="273" t="s">
        <v>153</v>
      </c>
      <c r="W56" s="273" t="s">
        <v>64</v>
      </c>
      <c r="X56" s="284" t="n">
        <v>3</v>
      </c>
      <c r="Y56" s="282" t="n">
        <v>2.3</v>
      </c>
      <c r="Z56" s="285" t="n">
        <f aca="false">tbl_vac[[#This Row],[Y]]/tbl_vac[[#This Row],[G]]</f>
        <v>2.3</v>
      </c>
      <c r="AG56" s="273" t="str">
        <f aca="false">IFERROR(INDEX(tbl_vac[W],MATCH(0,INDEX(COUNTIF($AG$3:AG55,tbl_vac[W]),),0)),"")</f>
        <v>C19-AZ Covishield</v>
      </c>
    </row>
    <row r="57" customFormat="false" ht="14.25" hidden="false" customHeight="false" outlineLevel="0" collapsed="false">
      <c r="A57" s="273" t="n">
        <v>162</v>
      </c>
      <c r="B57" s="273" t="s">
        <v>216</v>
      </c>
      <c r="C57" s="273" t="s">
        <v>227</v>
      </c>
      <c r="D57" s="273" t="s">
        <v>228</v>
      </c>
      <c r="E57" s="273" t="s">
        <v>165</v>
      </c>
      <c r="F57" s="273" t="s">
        <v>158</v>
      </c>
      <c r="G57" s="273" t="n">
        <v>1</v>
      </c>
      <c r="H57" s="273" t="n">
        <v>24</v>
      </c>
      <c r="I57" s="273" t="s">
        <v>183</v>
      </c>
      <c r="J57" s="273" t="s">
        <v>184</v>
      </c>
      <c r="K57" s="273" t="s">
        <v>31</v>
      </c>
      <c r="L57" s="273" t="s">
        <v>11</v>
      </c>
      <c r="M57" s="281" t="s">
        <v>152</v>
      </c>
      <c r="N57" s="281" t="s">
        <v>148</v>
      </c>
      <c r="O57" s="282" t="n">
        <v>16.8</v>
      </c>
      <c r="P57" s="282" t="n">
        <v>63.94857</v>
      </c>
      <c r="Q57" s="273" t="s">
        <v>168</v>
      </c>
      <c r="R57" s="283" t="n">
        <v>0</v>
      </c>
      <c r="S57" s="283" t="n">
        <v>0</v>
      </c>
      <c r="U57" s="273" t="s">
        <v>148</v>
      </c>
      <c r="W57" s="273" t="s">
        <v>64</v>
      </c>
      <c r="X57" s="284" t="n">
        <v>3</v>
      </c>
      <c r="Y57" s="282" t="n">
        <v>2.3</v>
      </c>
      <c r="Z57" s="285" t="n">
        <f aca="false">tbl_vac[[#This Row],[Y]]/tbl_vac[[#This Row],[G]]</f>
        <v>2.3</v>
      </c>
      <c r="AG57" s="273" t="str">
        <f aca="false">IFERROR(INDEX(tbl_vac[W],MATCH(0,INDEX(COUNTIF($AG$3:AG56,tbl_vac[W]),),0)),"")</f>
        <v>C19-AZ ChAdOx1-S</v>
      </c>
    </row>
    <row r="58" customFormat="false" ht="14.25" hidden="false" customHeight="false" outlineLevel="0" collapsed="false">
      <c r="A58" s="273" t="n">
        <v>223</v>
      </c>
      <c r="B58" s="273" t="s">
        <v>216</v>
      </c>
      <c r="C58" s="273" t="s">
        <v>157</v>
      </c>
      <c r="D58" s="273" t="s">
        <v>229</v>
      </c>
      <c r="E58" s="273" t="s">
        <v>165</v>
      </c>
      <c r="F58" s="273" t="s">
        <v>158</v>
      </c>
      <c r="G58" s="273" t="n">
        <v>1</v>
      </c>
      <c r="H58" s="273" t="n">
        <v>24</v>
      </c>
      <c r="I58" s="273" t="s">
        <v>183</v>
      </c>
      <c r="J58" s="273" t="s">
        <v>184</v>
      </c>
      <c r="K58" s="273" t="s">
        <v>31</v>
      </c>
      <c r="L58" s="273" t="s">
        <v>11</v>
      </c>
      <c r="M58" s="281" t="s">
        <v>152</v>
      </c>
      <c r="N58" s="281" t="s">
        <v>148</v>
      </c>
      <c r="O58" s="282" t="n">
        <v>14.06</v>
      </c>
      <c r="P58" s="282" t="n">
        <v>77.6</v>
      </c>
      <c r="Q58" s="273" t="s">
        <v>168</v>
      </c>
      <c r="R58" s="283" t="n">
        <v>0</v>
      </c>
      <c r="S58" s="283" t="n">
        <v>0</v>
      </c>
      <c r="T58" s="273" t="s">
        <v>153</v>
      </c>
      <c r="U58" s="273" t="s">
        <v>148</v>
      </c>
      <c r="V58" s="273" t="s">
        <v>153</v>
      </c>
      <c r="W58" s="273" t="s">
        <v>64</v>
      </c>
      <c r="X58" s="284" t="n">
        <v>3</v>
      </c>
      <c r="Y58" s="282" t="n">
        <v>2.3</v>
      </c>
      <c r="Z58" s="285" t="n">
        <f aca="false">tbl_vac[[#This Row],[Y]]/tbl_vac[[#This Row],[G]]</f>
        <v>2.3</v>
      </c>
      <c r="AG58" s="273" t="str">
        <f aca="false">IFERROR(INDEX(tbl_vac[W],MATCH(0,INDEX(COUNTIF($AG$3:AG57,tbl_vac[W]),),0)),"")</f>
        <v>C19-Moderna</v>
      </c>
    </row>
    <row r="59" customFormat="false" ht="14.25" hidden="false" customHeight="false" outlineLevel="0" collapsed="false">
      <c r="A59" s="273" t="n">
        <v>270</v>
      </c>
      <c r="B59" s="273" t="s">
        <v>216</v>
      </c>
      <c r="C59" s="273" t="s">
        <v>230</v>
      </c>
      <c r="D59" s="273" t="s">
        <v>231</v>
      </c>
      <c r="E59" s="273" t="s">
        <v>165</v>
      </c>
      <c r="F59" s="273" t="s">
        <v>158</v>
      </c>
      <c r="G59" s="273" t="n">
        <v>1</v>
      </c>
      <c r="H59" s="273" t="n">
        <v>36</v>
      </c>
      <c r="I59" s="273" t="s">
        <v>183</v>
      </c>
      <c r="J59" s="273" t="s">
        <v>184</v>
      </c>
      <c r="K59" s="273" t="s">
        <v>31</v>
      </c>
      <c r="L59" s="273" t="s">
        <v>11</v>
      </c>
      <c r="M59" s="281" t="s">
        <v>152</v>
      </c>
      <c r="N59" s="281" t="s">
        <v>148</v>
      </c>
      <c r="O59" s="282" t="n">
        <v>15.3</v>
      </c>
      <c r="P59" s="282" t="n">
        <v>83.11734</v>
      </c>
      <c r="Q59" s="273" t="s">
        <v>168</v>
      </c>
      <c r="R59" s="283" t="n">
        <v>0</v>
      </c>
      <c r="S59" s="283" t="n">
        <v>0</v>
      </c>
      <c r="U59" s="273" t="s">
        <v>148</v>
      </c>
      <c r="W59" s="273" t="s">
        <v>64</v>
      </c>
      <c r="X59" s="284" t="n">
        <v>3</v>
      </c>
      <c r="Y59" s="282" t="n">
        <v>2.3</v>
      </c>
      <c r="Z59" s="285" t="n">
        <f aca="false">tbl_vac[[#This Row],[Y]]/tbl_vac[[#This Row],[G]]</f>
        <v>2.3</v>
      </c>
      <c r="AG59" s="273" t="str">
        <f aca="false">IFERROR(INDEX(tbl_vac[W],MATCH(0,INDEX(COUNTIF($AG$3:AG58,tbl_vac[W]),),0)),"")</f>
        <v>C19-Janssen</v>
      </c>
    </row>
    <row r="60" customFormat="false" ht="14.25" hidden="false" customHeight="false" outlineLevel="0" collapsed="false">
      <c r="A60" s="273" t="n">
        <v>274</v>
      </c>
      <c r="B60" s="273" t="s">
        <v>216</v>
      </c>
      <c r="C60" s="273" t="s">
        <v>201</v>
      </c>
      <c r="D60" s="273" t="s">
        <v>232</v>
      </c>
      <c r="E60" s="273" t="s">
        <v>165</v>
      </c>
      <c r="F60" s="273" t="s">
        <v>158</v>
      </c>
      <c r="G60" s="273" t="n">
        <v>1</v>
      </c>
      <c r="H60" s="273" t="n">
        <v>30</v>
      </c>
      <c r="I60" s="273" t="s">
        <v>183</v>
      </c>
      <c r="J60" s="273" t="s">
        <v>184</v>
      </c>
      <c r="K60" s="273" t="s">
        <v>31</v>
      </c>
      <c r="L60" s="273" t="s">
        <v>11</v>
      </c>
      <c r="M60" s="281" t="s">
        <v>152</v>
      </c>
      <c r="N60" s="281" t="s">
        <v>148</v>
      </c>
      <c r="O60" s="282" t="n">
        <v>14.7</v>
      </c>
      <c r="P60" s="282" t="n">
        <v>93.08203</v>
      </c>
      <c r="Q60" s="273" t="s">
        <v>168</v>
      </c>
      <c r="R60" s="283" t="n">
        <v>0</v>
      </c>
      <c r="S60" s="283" t="n">
        <v>0</v>
      </c>
      <c r="U60" s="273" t="s">
        <v>148</v>
      </c>
      <c r="W60" s="273" t="s">
        <v>64</v>
      </c>
      <c r="X60" s="284" t="n">
        <v>3</v>
      </c>
      <c r="Y60" s="282" t="n">
        <v>2.3</v>
      </c>
      <c r="Z60" s="285" t="n">
        <f aca="false">tbl_vac[[#This Row],[Y]]/tbl_vac[[#This Row],[G]]</f>
        <v>2.3</v>
      </c>
      <c r="AG60" s="273" t="str">
        <f aca="false">IFERROR(INDEX(tbl_vac[W],MATCH(0,INDEX(COUNTIF($AG$3:AG59,tbl_vac[W]),),0)),"")</f>
        <v>C19-Pfizer Comirnaty</v>
      </c>
    </row>
    <row r="61" customFormat="false" ht="14.25" hidden="false" customHeight="false" outlineLevel="0" collapsed="false">
      <c r="A61" s="273" t="n">
        <v>304</v>
      </c>
      <c r="B61" s="273" t="s">
        <v>216</v>
      </c>
      <c r="C61" s="273" t="s">
        <v>221</v>
      </c>
      <c r="D61" s="273" t="s">
        <v>233</v>
      </c>
      <c r="E61" s="273" t="s">
        <v>165</v>
      </c>
      <c r="F61" s="273" t="s">
        <v>158</v>
      </c>
      <c r="G61" s="273" t="n">
        <v>1</v>
      </c>
      <c r="H61" s="273" t="n">
        <v>36</v>
      </c>
      <c r="I61" s="273" t="s">
        <v>183</v>
      </c>
      <c r="J61" s="273" t="s">
        <v>184</v>
      </c>
      <c r="K61" s="273" t="s">
        <v>31</v>
      </c>
      <c r="L61" s="273" t="s">
        <v>11</v>
      </c>
      <c r="M61" s="281" t="s">
        <v>152</v>
      </c>
      <c r="N61" s="281" t="s">
        <v>148</v>
      </c>
      <c r="O61" s="282" t="n">
        <v>14.53</v>
      </c>
      <c r="P61" s="282" t="n">
        <v>75.12667</v>
      </c>
      <c r="Q61" s="273" t="s">
        <v>168</v>
      </c>
      <c r="R61" s="283" t="n">
        <v>0</v>
      </c>
      <c r="S61" s="283" t="n">
        <v>0</v>
      </c>
      <c r="U61" s="273" t="s">
        <v>148</v>
      </c>
      <c r="W61" s="273" t="s">
        <v>64</v>
      </c>
      <c r="X61" s="284" t="n">
        <v>3</v>
      </c>
      <c r="Y61" s="282" t="n">
        <v>2.3</v>
      </c>
      <c r="Z61" s="285" t="n">
        <f aca="false">tbl_vac[[#This Row],[Y]]/tbl_vac[[#This Row],[G]]</f>
        <v>2.3</v>
      </c>
      <c r="AG61" s="273" t="str">
        <f aca="false">IFERROR(INDEX(tbl_vac[W],MATCH(0,INDEX(COUNTIF($AG$3:AG60,tbl_vac[W]),),0)),"")</f>
        <v>C19-Sinopharm BBIBP-CorV</v>
      </c>
    </row>
    <row r="62" customFormat="false" ht="14.25" hidden="false" customHeight="false" outlineLevel="0" collapsed="false">
      <c r="A62" s="273" t="n">
        <v>224</v>
      </c>
      <c r="B62" s="273" t="s">
        <v>216</v>
      </c>
      <c r="C62" s="273" t="s">
        <v>157</v>
      </c>
      <c r="D62" s="273" t="s">
        <v>229</v>
      </c>
      <c r="E62" s="273" t="s">
        <v>165</v>
      </c>
      <c r="F62" s="273" t="s">
        <v>158</v>
      </c>
      <c r="G62" s="273" t="n">
        <v>2</v>
      </c>
      <c r="H62" s="273" t="n">
        <v>24</v>
      </c>
      <c r="I62" s="273" t="s">
        <v>183</v>
      </c>
      <c r="J62" s="273" t="s">
        <v>184</v>
      </c>
      <c r="K62" s="273" t="s">
        <v>31</v>
      </c>
      <c r="L62" s="273" t="s">
        <v>11</v>
      </c>
      <c r="M62" s="281" t="s">
        <v>152</v>
      </c>
      <c r="N62" s="281" t="n">
        <v>28</v>
      </c>
      <c r="O62" s="282" t="n">
        <v>8.787</v>
      </c>
      <c r="P62" s="282" t="n">
        <v>43.2</v>
      </c>
      <c r="Q62" s="273" t="s">
        <v>168</v>
      </c>
      <c r="R62" s="283" t="n">
        <v>0</v>
      </c>
      <c r="S62" s="283" t="n">
        <v>0</v>
      </c>
      <c r="U62" s="273" t="s">
        <v>148</v>
      </c>
      <c r="W62" s="273" t="s">
        <v>64</v>
      </c>
      <c r="X62" s="284" t="n">
        <v>3</v>
      </c>
      <c r="Y62" s="282" t="n">
        <v>3.88</v>
      </c>
      <c r="Z62" s="285" t="n">
        <f aca="false">tbl_vac[[#This Row],[Y]]/tbl_vac[[#This Row],[G]]</f>
        <v>1.94</v>
      </c>
      <c r="AG62" s="273" t="str">
        <f aca="false">IFERROR(INDEX(tbl_vac[W],MATCH(0,INDEX(COUNTIF($AG$3:AG61,tbl_vac[W]),),0)),"")</f>
        <v>C19-Sinovac Coronovac</v>
      </c>
    </row>
    <row r="63" customFormat="false" ht="14.25" hidden="false" customHeight="false" outlineLevel="0" collapsed="false">
      <c r="A63" s="273" t="n">
        <v>288</v>
      </c>
      <c r="B63" s="273" t="s">
        <v>216</v>
      </c>
      <c r="C63" s="273" t="s">
        <v>201</v>
      </c>
      <c r="D63" s="273" t="s">
        <v>232</v>
      </c>
      <c r="E63" s="273" t="s">
        <v>165</v>
      </c>
      <c r="F63" s="273" t="s">
        <v>158</v>
      </c>
      <c r="G63" s="273" t="n">
        <v>2</v>
      </c>
      <c r="H63" s="273" t="n">
        <v>30</v>
      </c>
      <c r="I63" s="273" t="s">
        <v>183</v>
      </c>
      <c r="J63" s="273" t="s">
        <v>184</v>
      </c>
      <c r="K63" s="273" t="s">
        <v>31</v>
      </c>
      <c r="L63" s="273" t="s">
        <v>11</v>
      </c>
      <c r="M63" s="281" t="s">
        <v>152</v>
      </c>
      <c r="N63" s="281" t="n">
        <v>28</v>
      </c>
      <c r="O63" s="282" t="n">
        <v>7.3</v>
      </c>
      <c r="P63" s="282" t="n">
        <v>46.54102</v>
      </c>
      <c r="Q63" s="273" t="s">
        <v>168</v>
      </c>
      <c r="R63" s="283" t="n">
        <v>0</v>
      </c>
      <c r="S63" s="283" t="n">
        <v>0</v>
      </c>
      <c r="U63" s="273" t="s">
        <v>148</v>
      </c>
      <c r="W63" s="273" t="s">
        <v>64</v>
      </c>
      <c r="X63" s="284" t="n">
        <v>3</v>
      </c>
      <c r="Y63" s="282" t="n">
        <v>3.88</v>
      </c>
      <c r="Z63" s="285" t="n">
        <f aca="false">tbl_vac[[#This Row],[Y]]/tbl_vac[[#This Row],[G]]</f>
        <v>1.94</v>
      </c>
      <c r="AG63" s="273" t="str">
        <f aca="false">IFERROR(INDEX(tbl_vac[W],MATCH(0,INDEX(COUNTIF($AG$3:AG62,tbl_vac[W]),),0)),"")</f>
        <v>C19-AZ VaxZevria</v>
      </c>
    </row>
    <row r="64" customFormat="false" ht="14.25" hidden="false" customHeight="false" outlineLevel="0" collapsed="false">
      <c r="A64" s="273" t="n">
        <v>287</v>
      </c>
      <c r="B64" s="273" t="s">
        <v>216</v>
      </c>
      <c r="C64" s="273" t="s">
        <v>201</v>
      </c>
      <c r="D64" s="273" t="s">
        <v>232</v>
      </c>
      <c r="E64" s="273" t="s">
        <v>165</v>
      </c>
      <c r="F64" s="273" t="s">
        <v>158</v>
      </c>
      <c r="G64" s="273" t="n">
        <v>5</v>
      </c>
      <c r="H64" s="273" t="n">
        <v>30</v>
      </c>
      <c r="I64" s="273" t="s">
        <v>183</v>
      </c>
      <c r="J64" s="273" t="s">
        <v>184</v>
      </c>
      <c r="K64" s="273" t="s">
        <v>31</v>
      </c>
      <c r="L64" s="273" t="s">
        <v>11</v>
      </c>
      <c r="M64" s="281" t="s">
        <v>152</v>
      </c>
      <c r="N64" s="281" t="n">
        <v>28</v>
      </c>
      <c r="O64" s="282" t="n">
        <v>2.9</v>
      </c>
      <c r="P64" s="282" t="n">
        <v>18.61641</v>
      </c>
      <c r="Q64" s="273" t="s">
        <v>168</v>
      </c>
      <c r="R64" s="283" t="n">
        <v>0</v>
      </c>
      <c r="S64" s="283" t="n">
        <v>0</v>
      </c>
      <c r="U64" s="273" t="s">
        <v>148</v>
      </c>
      <c r="W64" s="273" t="s">
        <v>64</v>
      </c>
      <c r="X64" s="284" t="n">
        <v>3</v>
      </c>
      <c r="Y64" s="282" t="n">
        <v>9.18</v>
      </c>
      <c r="Z64" s="285" t="n">
        <f aca="false">tbl_vac[[#This Row],[Y]]/tbl_vac[[#This Row],[G]]</f>
        <v>1.836</v>
      </c>
      <c r="AG64" s="273" t="str">
        <f aca="false">IFERROR(INDEX(tbl_vac[W],MATCH(0,INDEX(COUNTIF($AG$3:AG63,tbl_vac[W]),),0)),"")</f>
        <v>C19-Sputnik</v>
      </c>
    </row>
    <row r="65" customFormat="false" ht="14.25" hidden="false" customHeight="false" outlineLevel="0" collapsed="false">
      <c r="A65" s="273" t="n">
        <v>308</v>
      </c>
      <c r="B65" s="273" t="s">
        <v>216</v>
      </c>
      <c r="C65" s="273" t="s">
        <v>170</v>
      </c>
      <c r="D65" s="273" t="s">
        <v>234</v>
      </c>
      <c r="E65" s="273" t="s">
        <v>165</v>
      </c>
      <c r="F65" s="273" t="s">
        <v>158</v>
      </c>
      <c r="G65" s="273" t="n">
        <v>5</v>
      </c>
      <c r="H65" s="273" t="n">
        <v>24</v>
      </c>
      <c r="I65" s="273" t="s">
        <v>183</v>
      </c>
      <c r="J65" s="273" t="s">
        <v>184</v>
      </c>
      <c r="K65" s="273" t="s">
        <v>31</v>
      </c>
      <c r="L65" s="273" t="s">
        <v>11</v>
      </c>
      <c r="M65" s="281" t="s">
        <v>152</v>
      </c>
      <c r="N65" s="281" t="n">
        <v>28</v>
      </c>
      <c r="O65" s="282" t="n">
        <v>8</v>
      </c>
      <c r="P65" s="282" t="n">
        <v>33.15</v>
      </c>
      <c r="Q65" s="273" t="s">
        <v>168</v>
      </c>
      <c r="R65" s="283" t="n">
        <v>0</v>
      </c>
      <c r="S65" s="283" t="n">
        <v>0</v>
      </c>
      <c r="U65" s="273" t="s">
        <v>148</v>
      </c>
      <c r="W65" s="273" t="s">
        <v>64</v>
      </c>
      <c r="X65" s="284" t="n">
        <v>3</v>
      </c>
      <c r="Y65" s="282" t="n">
        <v>9.18</v>
      </c>
      <c r="Z65" s="285" t="n">
        <f aca="false">tbl_vac[[#This Row],[Y]]/tbl_vac[[#This Row],[G]]</f>
        <v>1.836</v>
      </c>
      <c r="AG65" s="273" t="str">
        <f aca="false">IFERROR(INDEX(tbl_vac[W],MATCH(0,INDEX(COUNTIF($AG$3:AG64,tbl_vac[W]),),0)),"")</f>
        <v>COVID-A</v>
      </c>
    </row>
    <row r="66" customFormat="false" ht="14.25" hidden="false" customHeight="false" outlineLevel="0" collapsed="false">
      <c r="A66" s="273" t="n">
        <v>87</v>
      </c>
      <c r="B66" s="273" t="s">
        <v>216</v>
      </c>
      <c r="C66" s="273" t="s">
        <v>230</v>
      </c>
      <c r="D66" s="273" t="s">
        <v>231</v>
      </c>
      <c r="E66" s="273" t="s">
        <v>165</v>
      </c>
      <c r="F66" s="273" t="s">
        <v>158</v>
      </c>
      <c r="G66" s="273" t="n">
        <v>10</v>
      </c>
      <c r="H66" s="273" t="n">
        <v>36</v>
      </c>
      <c r="I66" s="273" t="s">
        <v>183</v>
      </c>
      <c r="J66" s="273" t="s">
        <v>184</v>
      </c>
      <c r="K66" s="273" t="s">
        <v>31</v>
      </c>
      <c r="L66" s="273" t="s">
        <v>11</v>
      </c>
      <c r="M66" s="281" t="s">
        <v>152</v>
      </c>
      <c r="N66" s="281" t="n">
        <v>28</v>
      </c>
      <c r="O66" s="282" t="n">
        <v>3.2</v>
      </c>
      <c r="P66" s="282" t="n">
        <v>16.65273</v>
      </c>
      <c r="Q66" s="273" t="s">
        <v>168</v>
      </c>
      <c r="R66" s="283" t="n">
        <v>0</v>
      </c>
      <c r="S66" s="283" t="n">
        <v>0</v>
      </c>
      <c r="U66" s="273" t="s">
        <v>148</v>
      </c>
      <c r="W66" s="273" t="s">
        <v>64</v>
      </c>
      <c r="X66" s="284" t="n">
        <v>3</v>
      </c>
      <c r="Y66" s="282" t="n">
        <v>17.3</v>
      </c>
      <c r="Z66" s="285" t="n">
        <f aca="false">tbl_vac[[#This Row],[Y]]/tbl_vac[[#This Row],[G]]</f>
        <v>1.73</v>
      </c>
      <c r="AG66" s="273" t="str">
        <f aca="false">IFERROR(INDEX(tbl_vac[W],MATCH(0,INDEX(COUNTIF($AG$3:AG65,tbl_vac[W]),),0)),"")</f>
        <v>COVID-B</v>
      </c>
    </row>
    <row r="67" customFormat="false" ht="14.25" hidden="false" customHeight="false" outlineLevel="0" collapsed="false">
      <c r="A67" s="273" t="n">
        <v>163</v>
      </c>
      <c r="B67" s="273" t="s">
        <v>216</v>
      </c>
      <c r="C67" s="273" t="s">
        <v>227</v>
      </c>
      <c r="D67" s="273" t="s">
        <v>228</v>
      </c>
      <c r="E67" s="273" t="s">
        <v>165</v>
      </c>
      <c r="F67" s="273" t="s">
        <v>158</v>
      </c>
      <c r="G67" s="273" t="n">
        <v>10</v>
      </c>
      <c r="H67" s="273" t="n">
        <v>24</v>
      </c>
      <c r="I67" s="273" t="s">
        <v>183</v>
      </c>
      <c r="J67" s="273" t="s">
        <v>184</v>
      </c>
      <c r="K67" s="273" t="s">
        <v>31</v>
      </c>
      <c r="L67" s="273" t="s">
        <v>11</v>
      </c>
      <c r="M67" s="281" t="s">
        <v>152</v>
      </c>
      <c r="N67" s="281" t="n">
        <v>28</v>
      </c>
      <c r="O67" s="282" t="n">
        <v>4.4</v>
      </c>
      <c r="P67" s="282" t="n">
        <v>17.1475</v>
      </c>
      <c r="Q67" s="273" t="s">
        <v>168</v>
      </c>
      <c r="R67" s="283" t="n">
        <v>0</v>
      </c>
      <c r="S67" s="283" t="n">
        <v>0</v>
      </c>
      <c r="U67" s="273" t="s">
        <v>148</v>
      </c>
      <c r="W67" s="273" t="s">
        <v>64</v>
      </c>
      <c r="X67" s="284" t="n">
        <v>3</v>
      </c>
      <c r="Y67" s="282" t="n">
        <v>17.3</v>
      </c>
      <c r="Z67" s="285" t="n">
        <f aca="false">tbl_vac[[#This Row],[Y]]/tbl_vac[[#This Row],[G]]</f>
        <v>1.73</v>
      </c>
      <c r="AG67" s="273" t="str">
        <f aca="false">IFERROR(INDEX(tbl_vac[W],MATCH(0,INDEX(COUNTIF($AG$3:AG66,tbl_vac[W]),),0)),"")</f>
        <v>COVID-C</v>
      </c>
    </row>
    <row r="68" customFormat="false" ht="14.25" hidden="false" customHeight="false" outlineLevel="0" collapsed="false">
      <c r="A68" s="273" t="n">
        <v>225</v>
      </c>
      <c r="B68" s="273" t="s">
        <v>216</v>
      </c>
      <c r="C68" s="273" t="s">
        <v>157</v>
      </c>
      <c r="D68" s="273" t="s">
        <v>229</v>
      </c>
      <c r="E68" s="273" t="s">
        <v>165</v>
      </c>
      <c r="F68" s="273" t="s">
        <v>158</v>
      </c>
      <c r="G68" s="273" t="n">
        <v>10</v>
      </c>
      <c r="H68" s="273" t="n">
        <v>24</v>
      </c>
      <c r="I68" s="273" t="s">
        <v>183</v>
      </c>
      <c r="J68" s="273" t="s">
        <v>184</v>
      </c>
      <c r="K68" s="273" t="s">
        <v>31</v>
      </c>
      <c r="L68" s="273" t="s">
        <v>11</v>
      </c>
      <c r="M68" s="281" t="s">
        <v>152</v>
      </c>
      <c r="N68" s="281" t="n">
        <v>28</v>
      </c>
      <c r="O68" s="282" t="n">
        <v>2.109</v>
      </c>
      <c r="P68" s="282" t="n">
        <v>9.84</v>
      </c>
      <c r="Q68" s="273" t="s">
        <v>168</v>
      </c>
      <c r="R68" s="283" t="n">
        <v>0</v>
      </c>
      <c r="S68" s="283" t="n">
        <v>0</v>
      </c>
      <c r="U68" s="273" t="s">
        <v>148</v>
      </c>
      <c r="W68" s="273" t="s">
        <v>64</v>
      </c>
      <c r="X68" s="284" t="n">
        <v>3</v>
      </c>
      <c r="Y68" s="282" t="n">
        <v>17.3</v>
      </c>
      <c r="Z68" s="285" t="n">
        <f aca="false">tbl_vac[[#This Row],[Y]]/tbl_vac[[#This Row],[G]]</f>
        <v>1.73</v>
      </c>
      <c r="AG68" s="273" t="str">
        <f aca="false">IFERROR(INDEX(tbl_vac[W],MATCH(0,INDEX(COUNTIF($AG$3:AG67,tbl_vac[W]),),0)),"")</f>
        <v/>
      </c>
    </row>
    <row r="69" customFormat="false" ht="14.25" hidden="false" customHeight="false" outlineLevel="0" collapsed="false">
      <c r="A69" s="273" t="n">
        <v>275</v>
      </c>
      <c r="B69" s="273" t="s">
        <v>216</v>
      </c>
      <c r="C69" s="273" t="s">
        <v>201</v>
      </c>
      <c r="D69" s="273" t="s">
        <v>232</v>
      </c>
      <c r="E69" s="273" t="s">
        <v>165</v>
      </c>
      <c r="F69" s="273" t="s">
        <v>158</v>
      </c>
      <c r="G69" s="273" t="n">
        <v>10</v>
      </c>
      <c r="H69" s="273" t="n">
        <v>30</v>
      </c>
      <c r="I69" s="273" t="s">
        <v>183</v>
      </c>
      <c r="J69" s="273" t="s">
        <v>184</v>
      </c>
      <c r="K69" s="273" t="s">
        <v>31</v>
      </c>
      <c r="L69" s="273" t="s">
        <v>11</v>
      </c>
      <c r="M69" s="281" t="s">
        <v>152</v>
      </c>
      <c r="N69" s="281" t="n">
        <v>28</v>
      </c>
      <c r="O69" s="282" t="n">
        <v>2.9</v>
      </c>
      <c r="P69" s="282" t="n">
        <v>21.125</v>
      </c>
      <c r="Q69" s="273" t="s">
        <v>168</v>
      </c>
      <c r="R69" s="283" t="n">
        <v>0</v>
      </c>
      <c r="S69" s="283" t="n">
        <v>0</v>
      </c>
      <c r="U69" s="273" t="s">
        <v>148</v>
      </c>
      <c r="W69" s="273" t="s">
        <v>64</v>
      </c>
      <c r="X69" s="284" t="n">
        <v>3</v>
      </c>
      <c r="Y69" s="282" t="n">
        <v>17.3</v>
      </c>
      <c r="Z69" s="285" t="n">
        <f aca="false">tbl_vac[[#This Row],[Y]]/tbl_vac[[#This Row],[G]]</f>
        <v>1.73</v>
      </c>
      <c r="AG69" s="273" t="str">
        <f aca="false">IFERROR(INDEX(tbl_vac[W],MATCH(0,INDEX(COUNTIF($AG$3:AG68,tbl_vac[W]),),0)),"")</f>
        <v/>
      </c>
    </row>
    <row r="70" customFormat="false" ht="14.25" hidden="false" customHeight="false" outlineLevel="0" collapsed="false">
      <c r="A70" s="273" t="n">
        <v>305</v>
      </c>
      <c r="B70" s="273" t="s">
        <v>216</v>
      </c>
      <c r="C70" s="273" t="s">
        <v>221</v>
      </c>
      <c r="D70" s="273" t="s">
        <v>233</v>
      </c>
      <c r="E70" s="273" t="s">
        <v>165</v>
      </c>
      <c r="F70" s="273" t="s">
        <v>158</v>
      </c>
      <c r="G70" s="273" t="n">
        <v>10</v>
      </c>
      <c r="H70" s="273" t="n">
        <v>36</v>
      </c>
      <c r="I70" s="273" t="s">
        <v>183</v>
      </c>
      <c r="J70" s="273" t="s">
        <v>184</v>
      </c>
      <c r="K70" s="273" t="s">
        <v>31</v>
      </c>
      <c r="L70" s="273" t="s">
        <v>11</v>
      </c>
      <c r="M70" s="281" t="s">
        <v>152</v>
      </c>
      <c r="N70" s="281" t="n">
        <v>28</v>
      </c>
      <c r="O70" s="282" t="n">
        <v>2.9</v>
      </c>
      <c r="P70" s="282" t="n">
        <v>16.70082</v>
      </c>
      <c r="Q70" s="273" t="s">
        <v>168</v>
      </c>
      <c r="R70" s="283" t="n">
        <v>0</v>
      </c>
      <c r="S70" s="283" t="n">
        <v>0</v>
      </c>
      <c r="U70" s="273" t="s">
        <v>148</v>
      </c>
      <c r="W70" s="273" t="s">
        <v>64</v>
      </c>
      <c r="X70" s="284" t="n">
        <v>3</v>
      </c>
      <c r="Y70" s="282" t="n">
        <v>17.3</v>
      </c>
      <c r="Z70" s="285" t="n">
        <f aca="false">tbl_vac[[#This Row],[Y]]/tbl_vac[[#This Row],[G]]</f>
        <v>1.73</v>
      </c>
      <c r="AG70" s="273" t="str">
        <f aca="false">IFERROR(INDEX(tbl_vac[W],MATCH(0,INDEX(COUNTIF($AG$3:AG69,tbl_vac[W]),),0)),"")</f>
        <v/>
      </c>
    </row>
    <row r="71" customFormat="false" ht="14.25" hidden="false" customHeight="false" outlineLevel="0" collapsed="false">
      <c r="A71" s="273" t="n">
        <v>309</v>
      </c>
      <c r="B71" s="273" t="s">
        <v>216</v>
      </c>
      <c r="C71" s="273" t="s">
        <v>170</v>
      </c>
      <c r="D71" s="273" t="s">
        <v>234</v>
      </c>
      <c r="E71" s="273" t="s">
        <v>165</v>
      </c>
      <c r="F71" s="273" t="s">
        <v>158</v>
      </c>
      <c r="G71" s="273" t="n">
        <v>10</v>
      </c>
      <c r="H71" s="273" t="n">
        <v>24</v>
      </c>
      <c r="I71" s="273" t="s">
        <v>183</v>
      </c>
      <c r="J71" s="273" t="s">
        <v>184</v>
      </c>
      <c r="K71" s="273" t="s">
        <v>31</v>
      </c>
      <c r="L71" s="273" t="s">
        <v>11</v>
      </c>
      <c r="M71" s="281" t="s">
        <v>152</v>
      </c>
      <c r="N71" s="281" t="n">
        <v>28</v>
      </c>
      <c r="O71" s="282" t="n">
        <v>4</v>
      </c>
      <c r="P71" s="282" t="n">
        <v>16.575</v>
      </c>
      <c r="Q71" s="273" t="s">
        <v>168</v>
      </c>
      <c r="R71" s="283" t="n">
        <v>0</v>
      </c>
      <c r="S71" s="283" t="n">
        <v>0</v>
      </c>
      <c r="U71" s="273" t="s">
        <v>148</v>
      </c>
      <c r="W71" s="273" t="s">
        <v>64</v>
      </c>
      <c r="X71" s="284" t="n">
        <v>3</v>
      </c>
      <c r="Y71" s="282" t="n">
        <v>17.3</v>
      </c>
      <c r="Z71" s="285" t="n">
        <f aca="false">tbl_vac[[#This Row],[Y]]/tbl_vac[[#This Row],[G]]</f>
        <v>1.73</v>
      </c>
      <c r="AG71" s="273" t="str">
        <f aca="false">IFERROR(INDEX(tbl_vac[W],MATCH(0,INDEX(COUNTIF($AG$3:AG70,tbl_vac[W]),),0)),"")</f>
        <v/>
      </c>
    </row>
    <row r="72" customFormat="false" ht="14.25" hidden="false" customHeight="false" outlineLevel="0" collapsed="false">
      <c r="A72" s="273" t="n">
        <v>346</v>
      </c>
      <c r="B72" s="273" t="s">
        <v>235</v>
      </c>
      <c r="C72" s="273" t="s">
        <v>236</v>
      </c>
      <c r="D72" s="286" t="s">
        <v>237</v>
      </c>
      <c r="E72" s="286" t="s">
        <v>165</v>
      </c>
      <c r="F72" s="286" t="s">
        <v>158</v>
      </c>
      <c r="G72" s="286" t="n">
        <v>1</v>
      </c>
      <c r="H72" s="286" t="n">
        <v>36</v>
      </c>
      <c r="I72" s="286" t="s">
        <v>144</v>
      </c>
      <c r="J72" s="286" t="s">
        <v>184</v>
      </c>
      <c r="K72" s="287" t="s">
        <v>33</v>
      </c>
      <c r="L72" s="286" t="s">
        <v>11</v>
      </c>
      <c r="M72" s="288" t="s">
        <v>144</v>
      </c>
      <c r="N72" s="288" t="s">
        <v>148</v>
      </c>
      <c r="O72" s="289" t="n">
        <v>16.42</v>
      </c>
      <c r="P72" s="289" t="n">
        <v>249.01459</v>
      </c>
      <c r="Q72" s="286" t="s">
        <v>168</v>
      </c>
      <c r="R72" s="290" t="n">
        <v>0</v>
      </c>
      <c r="S72" s="290" t="n">
        <v>0</v>
      </c>
      <c r="T72" s="286" t="s">
        <v>148</v>
      </c>
      <c r="U72" s="286" t="s">
        <v>148</v>
      </c>
      <c r="V72" s="286"/>
      <c r="W72" s="286" t="s">
        <v>238</v>
      </c>
      <c r="X72" s="284" t="n">
        <v>1</v>
      </c>
      <c r="Y72" s="282" t="n">
        <v>63</v>
      </c>
      <c r="Z72" s="285" t="n">
        <f aca="false">tbl_vac[[#This Row],[Y]]/tbl_vac[[#This Row],[G]]</f>
        <v>63</v>
      </c>
      <c r="AG72" s="273" t="str">
        <f aca="false">IFERROR(INDEX(tbl_vac[W],MATCH(0,INDEX(COUNTIF($AG$3:AG71,tbl_vac[W]),),0)),"")</f>
        <v/>
      </c>
    </row>
    <row r="73" customFormat="false" ht="14.25" hidden="false" customHeight="false" outlineLevel="0" collapsed="false">
      <c r="B73" s="273" t="s">
        <v>239</v>
      </c>
      <c r="C73" s="273" t="s">
        <v>240</v>
      </c>
      <c r="D73" s="286" t="s">
        <v>241</v>
      </c>
      <c r="E73" s="286" t="s">
        <v>165</v>
      </c>
      <c r="F73" s="286" t="s">
        <v>158</v>
      </c>
      <c r="G73" s="286" t="n">
        <v>1</v>
      </c>
      <c r="H73" s="286" t="n">
        <v>48</v>
      </c>
      <c r="I73" s="286" t="s">
        <v>144</v>
      </c>
      <c r="J73" s="286" t="s">
        <v>184</v>
      </c>
      <c r="K73" s="287" t="s">
        <v>33</v>
      </c>
      <c r="L73" s="286" t="s">
        <v>11</v>
      </c>
      <c r="M73" s="288" t="s">
        <v>144</v>
      </c>
      <c r="N73" s="288" t="s">
        <v>148</v>
      </c>
      <c r="O73" s="289" t="n">
        <v>24.51</v>
      </c>
      <c r="P73" s="289" t="n">
        <v>25.49</v>
      </c>
      <c r="Q73" s="286" t="s">
        <v>168</v>
      </c>
      <c r="R73" s="290" t="n">
        <v>0</v>
      </c>
      <c r="S73" s="290" t="n">
        <v>0</v>
      </c>
      <c r="T73" s="286" t="s">
        <v>148</v>
      </c>
      <c r="U73" s="286" t="s">
        <v>148</v>
      </c>
      <c r="V73" s="286"/>
      <c r="W73" s="286" t="s">
        <v>242</v>
      </c>
      <c r="X73" s="284" t="n">
        <v>2</v>
      </c>
      <c r="Y73" s="282"/>
      <c r="Z73" s="285" t="n">
        <f aca="false">tbl_vac[[#This Row],[Y]]/tbl_vac[[#This Row],[G]]</f>
        <v>0</v>
      </c>
      <c r="AG73" s="273" t="str">
        <f aca="false">IFERROR(INDEX(tbl_vac[W],MATCH(0,INDEX(COUNTIF($AG$3:AG72,tbl_vac[W]),),0)),"")</f>
        <v/>
      </c>
    </row>
    <row r="74" customFormat="false" ht="14.25" hidden="false" customHeight="false" outlineLevel="0" collapsed="false">
      <c r="B74" s="273" t="s">
        <v>243</v>
      </c>
      <c r="C74" s="273" t="s">
        <v>240</v>
      </c>
      <c r="D74" s="286" t="s">
        <v>244</v>
      </c>
      <c r="E74" s="286" t="s">
        <v>165</v>
      </c>
      <c r="F74" s="286" t="s">
        <v>158</v>
      </c>
      <c r="G74" s="286" t="n">
        <v>1</v>
      </c>
      <c r="H74" s="286" t="n">
        <v>48</v>
      </c>
      <c r="I74" s="286" t="s">
        <v>144</v>
      </c>
      <c r="J74" s="286" t="s">
        <v>184</v>
      </c>
      <c r="K74" s="287" t="s">
        <v>33</v>
      </c>
      <c r="L74" s="286" t="s">
        <v>11</v>
      </c>
      <c r="M74" s="288" t="s">
        <v>144</v>
      </c>
      <c r="N74" s="288" t="s">
        <v>148</v>
      </c>
      <c r="O74" s="289" t="n">
        <v>24.51</v>
      </c>
      <c r="P74" s="289" t="n">
        <v>25.49</v>
      </c>
      <c r="Q74" s="286" t="s">
        <v>168</v>
      </c>
      <c r="R74" s="290" t="n">
        <v>0</v>
      </c>
      <c r="S74" s="290" t="n">
        <v>0</v>
      </c>
      <c r="T74" s="286" t="s">
        <v>148</v>
      </c>
      <c r="U74" s="286" t="s">
        <v>148</v>
      </c>
      <c r="V74" s="286"/>
      <c r="W74" s="286" t="s">
        <v>245</v>
      </c>
      <c r="X74" s="284" t="n">
        <v>2</v>
      </c>
      <c r="Y74" s="282"/>
      <c r="Z74" s="285" t="n">
        <f aca="false">tbl_vac[[#This Row],[Y]]/tbl_vac[[#This Row],[G]]</f>
        <v>0</v>
      </c>
      <c r="AG74" s="273" t="str">
        <f aca="false">IFERROR(INDEX(tbl_vac[W],MATCH(0,INDEX(COUNTIF($AG$3:AG73,tbl_vac[W]),),0)),"")</f>
        <v/>
      </c>
    </row>
    <row r="75" customFormat="false" ht="14.25" hidden="false" customHeight="false" outlineLevel="0" collapsed="false">
      <c r="A75" s="273" t="n">
        <v>208</v>
      </c>
      <c r="B75" s="273" t="s">
        <v>246</v>
      </c>
      <c r="C75" s="273" t="s">
        <v>247</v>
      </c>
      <c r="D75" s="273" t="s">
        <v>248</v>
      </c>
      <c r="E75" s="273" t="s">
        <v>165</v>
      </c>
      <c r="F75" s="273" t="s">
        <v>158</v>
      </c>
      <c r="G75" s="273" t="n">
        <v>1</v>
      </c>
      <c r="H75" s="273" t="n">
        <v>12</v>
      </c>
      <c r="I75" s="273" t="s">
        <v>144</v>
      </c>
      <c r="J75" s="273" t="s">
        <v>184</v>
      </c>
      <c r="K75" s="273" t="s">
        <v>31</v>
      </c>
      <c r="L75" s="273" t="s">
        <v>11</v>
      </c>
      <c r="M75" s="281" t="s">
        <v>144</v>
      </c>
      <c r="N75" s="281" t="s">
        <v>148</v>
      </c>
      <c r="O75" s="282" t="n">
        <v>34.37</v>
      </c>
      <c r="P75" s="282" t="n">
        <v>290.17675</v>
      </c>
      <c r="Q75" s="273" t="s">
        <v>168</v>
      </c>
      <c r="R75" s="283" t="n">
        <v>0</v>
      </c>
      <c r="S75" s="283" t="n">
        <v>0</v>
      </c>
      <c r="U75" s="273" t="s">
        <v>148</v>
      </c>
      <c r="W75" s="273" t="s">
        <v>249</v>
      </c>
      <c r="X75" s="284" t="n">
        <v>1</v>
      </c>
      <c r="Y75" s="282" t="e">
        <f aca="false">#N/A</f>
        <v>#N/A</v>
      </c>
      <c r="Z75" s="285" t="e">
        <f aca="false">tbl_vac[[#This Row],[Y]]/tbl_vac[[#This Row],[G]]</f>
        <v>#N/A</v>
      </c>
      <c r="AG75" s="273" t="str">
        <f aca="false">IFERROR(INDEX(tbl_vac[W],MATCH(0,INDEX(COUNTIF($AG$3:AG74,tbl_vac[W]),),0)),"")</f>
        <v/>
      </c>
    </row>
    <row r="76" customFormat="false" ht="14.25" hidden="false" customHeight="false" outlineLevel="0" collapsed="false">
      <c r="A76" s="273" t="n">
        <v>209</v>
      </c>
      <c r="B76" s="273" t="s">
        <v>246</v>
      </c>
      <c r="C76" s="273" t="s">
        <v>250</v>
      </c>
      <c r="D76" s="273" t="s">
        <v>251</v>
      </c>
      <c r="E76" s="273" t="s">
        <v>165</v>
      </c>
      <c r="F76" s="273" t="s">
        <v>252</v>
      </c>
      <c r="G76" s="273" t="n">
        <v>1</v>
      </c>
      <c r="H76" s="273" t="n">
        <v>4.2</v>
      </c>
      <c r="I76" s="273" t="s">
        <v>144</v>
      </c>
      <c r="J76" s="273" t="s">
        <v>253</v>
      </c>
      <c r="K76" s="273" t="s">
        <v>31</v>
      </c>
      <c r="L76" s="273" t="s">
        <v>11</v>
      </c>
      <c r="M76" s="281" t="s">
        <v>144</v>
      </c>
      <c r="N76" s="281" t="s">
        <v>148</v>
      </c>
      <c r="O76" s="282" t="n">
        <v>65.28</v>
      </c>
      <c r="P76" s="282" t="n">
        <v>86.96368</v>
      </c>
      <c r="Q76" s="273" t="s">
        <v>168</v>
      </c>
      <c r="R76" s="283" t="n">
        <v>0</v>
      </c>
      <c r="S76" s="283" t="n">
        <v>0</v>
      </c>
      <c r="U76" s="273" t="s">
        <v>148</v>
      </c>
      <c r="W76" s="273" t="s">
        <v>249</v>
      </c>
      <c r="X76" s="284" t="n">
        <v>1</v>
      </c>
      <c r="Y76" s="282" t="e">
        <f aca="false">#N/A</f>
        <v>#N/A</v>
      </c>
      <c r="Z76" s="285" t="e">
        <f aca="false">tbl_vac[[#This Row],[Y]]/tbl_vac[[#This Row],[G]]</f>
        <v>#N/A</v>
      </c>
      <c r="AG76" s="273" t="str">
        <f aca="false">IFERROR(INDEX(tbl_vac[W],MATCH(0,INDEX(COUNTIF($AG$3:AG75,tbl_vac[W]),),0)),"")</f>
        <v/>
      </c>
    </row>
    <row r="77" customFormat="false" ht="14.25" hidden="false" customHeight="false" outlineLevel="0" collapsed="false">
      <c r="A77" s="273" t="n">
        <v>214</v>
      </c>
      <c r="B77" s="273" t="s">
        <v>246</v>
      </c>
      <c r="C77" s="273" t="s">
        <v>254</v>
      </c>
      <c r="D77" s="273" t="s">
        <v>251</v>
      </c>
      <c r="E77" s="273" t="s">
        <v>165</v>
      </c>
      <c r="F77" s="273" t="s">
        <v>158</v>
      </c>
      <c r="G77" s="273" t="n">
        <v>1</v>
      </c>
      <c r="H77" s="273" t="n">
        <v>12</v>
      </c>
      <c r="I77" s="273" t="s">
        <v>144</v>
      </c>
      <c r="J77" s="273" t="s">
        <v>184</v>
      </c>
      <c r="K77" s="273" t="s">
        <v>31</v>
      </c>
      <c r="L77" s="273" t="s">
        <v>11</v>
      </c>
      <c r="M77" s="281" t="s">
        <v>144</v>
      </c>
      <c r="N77" s="281" t="s">
        <v>148</v>
      </c>
      <c r="O77" s="282" t="n">
        <v>18.36</v>
      </c>
      <c r="P77" s="282" t="n">
        <v>22.38864</v>
      </c>
      <c r="Q77" s="273" t="s">
        <v>168</v>
      </c>
      <c r="R77" s="283" t="n">
        <v>0</v>
      </c>
      <c r="S77" s="283" t="n">
        <v>0</v>
      </c>
      <c r="U77" s="273" t="s">
        <v>148</v>
      </c>
      <c r="W77" s="273" t="s">
        <v>249</v>
      </c>
      <c r="X77" s="284" t="n">
        <v>1</v>
      </c>
      <c r="Y77" s="282" t="e">
        <f aca="false">#N/A</f>
        <v>#N/A</v>
      </c>
      <c r="Z77" s="285" t="e">
        <f aca="false">tbl_vac[[#This Row],[Y]]/tbl_vac[[#This Row],[G]]</f>
        <v>#N/A</v>
      </c>
      <c r="AG77" s="273" t="str">
        <f aca="false">IFERROR(INDEX(tbl_vac[W],MATCH(0,INDEX(COUNTIF($AG$3:AG76,tbl_vac[W]),),0)),"")</f>
        <v/>
      </c>
    </row>
    <row r="78" customFormat="false" ht="14.25" hidden="false" customHeight="false" outlineLevel="0" collapsed="false">
      <c r="A78" s="273" t="n">
        <v>257</v>
      </c>
      <c r="B78" s="273" t="s">
        <v>246</v>
      </c>
      <c r="C78" s="273" t="s">
        <v>157</v>
      </c>
      <c r="D78" s="273" t="s">
        <v>255</v>
      </c>
      <c r="E78" s="273" t="s">
        <v>142</v>
      </c>
      <c r="F78" s="273" t="s">
        <v>161</v>
      </c>
      <c r="G78" s="273" t="n">
        <v>1</v>
      </c>
      <c r="H78" s="273" t="n">
        <v>0</v>
      </c>
      <c r="I78" s="273" t="s">
        <v>144</v>
      </c>
      <c r="J78" s="273" t="s">
        <v>253</v>
      </c>
      <c r="K78" s="273" t="s">
        <v>31</v>
      </c>
      <c r="L78" s="273" t="s">
        <v>11</v>
      </c>
      <c r="M78" s="281" t="s">
        <v>167</v>
      </c>
      <c r="N78" s="281" t="s">
        <v>148</v>
      </c>
      <c r="O78" s="282" t="n">
        <v>17.575</v>
      </c>
      <c r="P78" s="282" t="n">
        <v>98.4</v>
      </c>
      <c r="Q78" s="273" t="s">
        <v>147</v>
      </c>
      <c r="R78" s="283" t="n">
        <v>16.74375</v>
      </c>
      <c r="S78" s="283" t="n">
        <v>18.67104</v>
      </c>
      <c r="U78" s="273" t="s">
        <v>31</v>
      </c>
      <c r="W78" s="273" t="s">
        <v>249</v>
      </c>
      <c r="X78" s="284" t="n">
        <v>1</v>
      </c>
      <c r="Y78" s="282" t="e">
        <f aca="false">#N/A</f>
        <v>#N/A</v>
      </c>
      <c r="Z78" s="285" t="e">
        <f aca="false">tbl_vac[[#This Row],[Y]]/tbl_vac[[#This Row],[G]]</f>
        <v>#N/A</v>
      </c>
      <c r="AG78" s="273" t="str">
        <f aca="false">IFERROR(INDEX(tbl_vac[W],MATCH(0,INDEX(COUNTIF($AG$3:AG77,tbl_vac[W]),),0)),"")</f>
        <v/>
      </c>
    </row>
    <row r="79" customFormat="false" ht="14.25" hidden="false" customHeight="false" outlineLevel="0" collapsed="false">
      <c r="A79" s="273" t="n">
        <v>258</v>
      </c>
      <c r="B79" s="273" t="s">
        <v>246</v>
      </c>
      <c r="C79" s="273" t="s">
        <v>157</v>
      </c>
      <c r="D79" s="273" t="s">
        <v>255</v>
      </c>
      <c r="E79" s="273" t="s">
        <v>142</v>
      </c>
      <c r="F79" s="273" t="s">
        <v>161</v>
      </c>
      <c r="G79" s="273" t="n">
        <v>5</v>
      </c>
      <c r="H79" s="273" t="n">
        <v>0</v>
      </c>
      <c r="I79" s="273" t="s">
        <v>144</v>
      </c>
      <c r="J79" s="273" t="s">
        <v>253</v>
      </c>
      <c r="K79" s="273" t="s">
        <v>31</v>
      </c>
      <c r="L79" s="273" t="s">
        <v>11</v>
      </c>
      <c r="M79" s="281" t="s">
        <v>167</v>
      </c>
      <c r="N79" s="281" t="n">
        <v>0</v>
      </c>
      <c r="O79" s="282" t="n">
        <v>3.515</v>
      </c>
      <c r="P79" s="282" t="n">
        <v>19.68</v>
      </c>
      <c r="Q79" s="273" t="s">
        <v>147</v>
      </c>
      <c r="R79" s="283" t="n">
        <v>3.515</v>
      </c>
      <c r="S79" s="283" t="n">
        <v>4.784</v>
      </c>
      <c r="U79" s="273" t="s">
        <v>31</v>
      </c>
      <c r="W79" s="273" t="s">
        <v>249</v>
      </c>
      <c r="X79" s="284" t="n">
        <v>1</v>
      </c>
      <c r="Y79" s="282" t="e">
        <f aca="false">#N/A</f>
        <v>#N/A</v>
      </c>
      <c r="Z79" s="285" t="e">
        <f aca="false">tbl_vac[[#This Row],[Y]]/tbl_vac[[#This Row],[G]]</f>
        <v>#N/A</v>
      </c>
      <c r="AG79" s="273" t="str">
        <f aca="false">IFERROR(INDEX(tbl_vac[W],MATCH(0,INDEX(COUNTIF($AG$3:AG78,tbl_vac[W]),),0)),"")</f>
        <v/>
      </c>
    </row>
    <row r="80" customFormat="false" ht="14.25" hidden="false" customHeight="false" outlineLevel="0" collapsed="false">
      <c r="A80" s="273" t="n">
        <v>205</v>
      </c>
      <c r="B80" s="273" t="s">
        <v>246</v>
      </c>
      <c r="C80" s="273" t="s">
        <v>256</v>
      </c>
      <c r="D80" s="273" t="s">
        <v>257</v>
      </c>
      <c r="E80" s="273" t="s">
        <v>165</v>
      </c>
      <c r="F80" s="273" t="s">
        <v>158</v>
      </c>
      <c r="G80" s="273" t="n">
        <v>10</v>
      </c>
      <c r="H80" s="273" t="n">
        <v>12</v>
      </c>
      <c r="I80" s="273" t="s">
        <v>183</v>
      </c>
      <c r="J80" s="273" t="s">
        <v>258</v>
      </c>
      <c r="K80" s="273" t="s">
        <v>31</v>
      </c>
      <c r="L80" s="273" t="s">
        <v>11</v>
      </c>
      <c r="M80" s="281" t="s">
        <v>144</v>
      </c>
      <c r="N80" s="281" t="n">
        <v>28</v>
      </c>
      <c r="O80" s="282" t="n">
        <v>3.08</v>
      </c>
      <c r="P80" s="282" t="n">
        <v>3.99952</v>
      </c>
      <c r="Q80" s="273" t="s">
        <v>168</v>
      </c>
      <c r="R80" s="283" t="n">
        <v>0</v>
      </c>
      <c r="S80" s="283" t="n">
        <v>0</v>
      </c>
      <c r="U80" s="273" t="s">
        <v>148</v>
      </c>
      <c r="W80" s="273" t="s">
        <v>249</v>
      </c>
      <c r="X80" s="284" t="n">
        <v>1</v>
      </c>
      <c r="Y80" s="282" t="n">
        <v>44</v>
      </c>
      <c r="Z80" s="285" t="n">
        <f aca="false">tbl_vac[[#This Row],[Y]]/tbl_vac[[#This Row],[G]]</f>
        <v>4.4</v>
      </c>
      <c r="AG80" s="273" t="str">
        <f aca="false">IFERROR(INDEX(tbl_vac[W],MATCH(0,INDEX(COUNTIF($AG$3:AG79,tbl_vac[W]),),0)),"")</f>
        <v/>
      </c>
    </row>
    <row r="81" customFormat="false" ht="14.25" hidden="false" customHeight="false" outlineLevel="0" collapsed="false">
      <c r="A81" s="273" t="n">
        <v>211</v>
      </c>
      <c r="B81" s="273" t="s">
        <v>246</v>
      </c>
      <c r="C81" s="273" t="s">
        <v>259</v>
      </c>
      <c r="D81" s="273" t="s">
        <v>260</v>
      </c>
      <c r="E81" s="273" t="s">
        <v>165</v>
      </c>
      <c r="F81" s="273" t="s">
        <v>158</v>
      </c>
      <c r="G81" s="273" t="n">
        <v>10</v>
      </c>
      <c r="H81" s="273" t="n">
        <v>12</v>
      </c>
      <c r="I81" s="273" t="s">
        <v>183</v>
      </c>
      <c r="J81" s="273" t="s">
        <v>184</v>
      </c>
      <c r="K81" s="273" t="s">
        <v>31</v>
      </c>
      <c r="L81" s="273" t="s">
        <v>11</v>
      </c>
      <c r="M81" s="281" t="s">
        <v>144</v>
      </c>
      <c r="N81" s="281" t="n">
        <v>0</v>
      </c>
      <c r="O81" s="282" t="n">
        <v>2.36</v>
      </c>
      <c r="P81" s="282" t="n">
        <v>2.964</v>
      </c>
      <c r="Q81" s="273" t="s">
        <v>168</v>
      </c>
      <c r="R81" s="283" t="n">
        <v>0</v>
      </c>
      <c r="S81" s="283" t="n">
        <v>0</v>
      </c>
      <c r="U81" s="273" t="s">
        <v>148</v>
      </c>
      <c r="W81" s="273" t="s">
        <v>249</v>
      </c>
      <c r="X81" s="284" t="n">
        <v>1</v>
      </c>
      <c r="Y81" s="282" t="n">
        <v>44</v>
      </c>
      <c r="Z81" s="285" t="n">
        <f aca="false">tbl_vac[[#This Row],[Y]]/tbl_vac[[#This Row],[G]]</f>
        <v>4.4</v>
      </c>
    </row>
    <row r="82" customFormat="false" ht="14.25" hidden="false" customHeight="false" outlineLevel="0" collapsed="false">
      <c r="A82" s="273" t="n">
        <v>212</v>
      </c>
      <c r="B82" s="273" t="s">
        <v>246</v>
      </c>
      <c r="C82" s="273" t="s">
        <v>259</v>
      </c>
      <c r="D82" s="273" t="s">
        <v>261</v>
      </c>
      <c r="E82" s="273" t="s">
        <v>165</v>
      </c>
      <c r="F82" s="273" t="s">
        <v>158</v>
      </c>
      <c r="G82" s="273" t="n">
        <v>10</v>
      </c>
      <c r="H82" s="273" t="n">
        <v>6</v>
      </c>
      <c r="I82" s="273" t="s">
        <v>183</v>
      </c>
      <c r="J82" s="273" t="s">
        <v>184</v>
      </c>
      <c r="K82" s="273" t="s">
        <v>31</v>
      </c>
      <c r="L82" s="273" t="s">
        <v>11</v>
      </c>
      <c r="M82" s="281" t="s">
        <v>144</v>
      </c>
      <c r="N82" s="281" t="n">
        <v>0</v>
      </c>
      <c r="O82" s="282" t="n">
        <v>53.3</v>
      </c>
      <c r="P82" s="282" t="n">
        <v>5.98889</v>
      </c>
      <c r="Q82" s="273" t="s">
        <v>168</v>
      </c>
      <c r="R82" s="283" t="n">
        <v>0</v>
      </c>
      <c r="S82" s="283" t="n">
        <v>0</v>
      </c>
      <c r="U82" s="273" t="s">
        <v>148</v>
      </c>
      <c r="W82" s="273" t="s">
        <v>249</v>
      </c>
      <c r="X82" s="284" t="n">
        <v>1</v>
      </c>
      <c r="Y82" s="282" t="n">
        <v>44</v>
      </c>
      <c r="Z82" s="285" t="n">
        <f aca="false">tbl_vac[[#This Row],[Y]]/tbl_vac[[#This Row],[G]]</f>
        <v>4.4</v>
      </c>
    </row>
    <row r="83" customFormat="false" ht="14.25" hidden="false" customHeight="false" outlineLevel="0" collapsed="false">
      <c r="A83" s="273" t="n">
        <v>213</v>
      </c>
      <c r="B83" s="273" t="s">
        <v>246</v>
      </c>
      <c r="C83" s="273" t="s">
        <v>176</v>
      </c>
      <c r="D83" s="273" t="s">
        <v>262</v>
      </c>
      <c r="E83" s="273" t="s">
        <v>165</v>
      </c>
      <c r="F83" s="273" t="s">
        <v>158</v>
      </c>
      <c r="G83" s="273" t="n">
        <v>10</v>
      </c>
      <c r="H83" s="273" t="n">
        <v>12</v>
      </c>
      <c r="I83" s="273" t="s">
        <v>183</v>
      </c>
      <c r="J83" s="273" t="s">
        <v>184</v>
      </c>
      <c r="K83" s="273" t="s">
        <v>31</v>
      </c>
      <c r="L83" s="273" t="s">
        <v>11</v>
      </c>
      <c r="M83" s="281" t="s">
        <v>144</v>
      </c>
      <c r="N83" s="281" t="n">
        <v>0</v>
      </c>
      <c r="O83" s="282" t="n">
        <v>2.31</v>
      </c>
      <c r="P83" s="282" t="n">
        <v>3.05778</v>
      </c>
      <c r="Q83" s="273" t="s">
        <v>168</v>
      </c>
      <c r="R83" s="283" t="n">
        <v>0</v>
      </c>
      <c r="S83" s="283" t="n">
        <v>0</v>
      </c>
      <c r="U83" s="273" t="s">
        <v>148</v>
      </c>
      <c r="W83" s="273" t="s">
        <v>249</v>
      </c>
      <c r="X83" s="284" t="n">
        <v>1</v>
      </c>
      <c r="Y83" s="282" t="n">
        <v>44</v>
      </c>
      <c r="Z83" s="285" t="n">
        <f aca="false">tbl_vac[[#This Row],[Y]]/tbl_vac[[#This Row],[G]]</f>
        <v>4.4</v>
      </c>
    </row>
    <row r="84" customFormat="false" ht="14.25" hidden="false" customHeight="false" outlineLevel="0" collapsed="false">
      <c r="A84" s="273" t="n">
        <v>215</v>
      </c>
      <c r="B84" s="273" t="s">
        <v>246</v>
      </c>
      <c r="C84" s="273" t="s">
        <v>254</v>
      </c>
      <c r="D84" s="273" t="s">
        <v>251</v>
      </c>
      <c r="E84" s="273" t="s">
        <v>165</v>
      </c>
      <c r="F84" s="273" t="s">
        <v>158</v>
      </c>
      <c r="G84" s="273" t="n">
        <v>10</v>
      </c>
      <c r="H84" s="273" t="n">
        <v>12</v>
      </c>
      <c r="I84" s="273" t="s">
        <v>183</v>
      </c>
      <c r="J84" s="273" t="s">
        <v>184</v>
      </c>
      <c r="K84" s="273" t="s">
        <v>31</v>
      </c>
      <c r="L84" s="273" t="s">
        <v>11</v>
      </c>
      <c r="M84" s="281" t="s">
        <v>144</v>
      </c>
      <c r="N84" s="281" t="n">
        <v>0</v>
      </c>
      <c r="O84" s="282" t="n">
        <v>6</v>
      </c>
      <c r="P84" s="282" t="n">
        <v>8.619</v>
      </c>
      <c r="Q84" s="273" t="s">
        <v>168</v>
      </c>
      <c r="R84" s="283" t="n">
        <v>0</v>
      </c>
      <c r="S84" s="283" t="n">
        <v>0</v>
      </c>
      <c r="U84" s="273" t="s">
        <v>148</v>
      </c>
      <c r="W84" s="273" t="s">
        <v>249</v>
      </c>
      <c r="X84" s="284" t="n">
        <v>1</v>
      </c>
      <c r="Y84" s="282" t="n">
        <v>44</v>
      </c>
      <c r="Z84" s="285" t="n">
        <f aca="false">tbl_vac[[#This Row],[Y]]/tbl_vac[[#This Row],[G]]</f>
        <v>4.4</v>
      </c>
    </row>
    <row r="85" customFormat="false" ht="14.25" hidden="false" customHeight="false" outlineLevel="0" collapsed="false">
      <c r="A85" s="273" t="n">
        <v>210</v>
      </c>
      <c r="B85" s="273" t="s">
        <v>246</v>
      </c>
      <c r="C85" s="273" t="s">
        <v>263</v>
      </c>
      <c r="D85" s="273" t="s">
        <v>264</v>
      </c>
      <c r="E85" s="273" t="s">
        <v>165</v>
      </c>
      <c r="F85" s="273" t="s">
        <v>158</v>
      </c>
      <c r="G85" s="273" t="n">
        <v>17</v>
      </c>
      <c r="H85" s="273" t="n">
        <v>6</v>
      </c>
      <c r="I85" s="273" t="s">
        <v>183</v>
      </c>
      <c r="J85" s="273" t="s">
        <v>184</v>
      </c>
      <c r="K85" s="273" t="s">
        <v>31</v>
      </c>
      <c r="L85" s="273" t="s">
        <v>11</v>
      </c>
      <c r="M85" s="281" t="s">
        <v>144</v>
      </c>
      <c r="N85" s="281" t="n">
        <v>28</v>
      </c>
      <c r="O85" s="282" t="n">
        <v>1.34</v>
      </c>
      <c r="P85" s="282" t="n">
        <v>9.19118</v>
      </c>
      <c r="Q85" s="273" t="s">
        <v>168</v>
      </c>
      <c r="R85" s="283" t="n">
        <v>0</v>
      </c>
      <c r="S85" s="283" t="n">
        <v>0</v>
      </c>
      <c r="U85" s="273" t="s">
        <v>148</v>
      </c>
      <c r="W85" s="273" t="s">
        <v>249</v>
      </c>
      <c r="X85" s="284" t="n">
        <v>1</v>
      </c>
      <c r="Y85" s="282" t="e">
        <f aca="false">#N/A</f>
        <v>#N/A</v>
      </c>
      <c r="Z85" s="285" t="e">
        <f aca="false">tbl_vac[[#This Row],[Y]]/tbl_vac[[#This Row],[G]]</f>
        <v>#N/A</v>
      </c>
    </row>
    <row r="86" customFormat="false" ht="14.25" hidden="false" customHeight="false" outlineLevel="0" collapsed="false">
      <c r="A86" s="273" t="n">
        <v>264</v>
      </c>
      <c r="B86" s="273" t="s">
        <v>265</v>
      </c>
      <c r="C86" s="273" t="s">
        <v>163</v>
      </c>
      <c r="D86" s="273" t="s">
        <v>266</v>
      </c>
      <c r="E86" s="273" t="s">
        <v>165</v>
      </c>
      <c r="F86" s="273" t="s">
        <v>158</v>
      </c>
      <c r="G86" s="273" t="n">
        <v>1</v>
      </c>
      <c r="H86" s="273" t="n">
        <v>36</v>
      </c>
      <c r="I86" s="273" t="s">
        <v>144</v>
      </c>
      <c r="J86" s="273" t="s">
        <v>184</v>
      </c>
      <c r="K86" s="273" t="s">
        <v>31</v>
      </c>
      <c r="L86" s="273" t="s">
        <v>11</v>
      </c>
      <c r="M86" s="281" t="s">
        <v>146</v>
      </c>
      <c r="N86" s="281" t="s">
        <v>148</v>
      </c>
      <c r="O86" s="282" t="n">
        <v>11.4996</v>
      </c>
      <c r="P86" s="282" t="n">
        <v>15.22917</v>
      </c>
      <c r="Q86" s="273" t="s">
        <v>168</v>
      </c>
      <c r="R86" s="283" t="n">
        <v>0</v>
      </c>
      <c r="S86" s="283" t="n">
        <v>0</v>
      </c>
      <c r="U86" s="273" t="s">
        <v>148</v>
      </c>
      <c r="W86" s="273" t="s">
        <v>267</v>
      </c>
      <c r="X86" s="284" t="n">
        <v>1</v>
      </c>
      <c r="Y86" s="282" t="e">
        <f aca="false">#N/A</f>
        <v>#N/A</v>
      </c>
      <c r="Z86" s="285" t="e">
        <f aca="false">tbl_vac[[#This Row],[Y]]/tbl_vac[[#This Row],[G]]</f>
        <v>#N/A</v>
      </c>
    </row>
    <row r="87" customFormat="false" ht="14.25" hidden="false" customHeight="false" outlineLevel="0" collapsed="false">
      <c r="A87" s="273" t="n">
        <v>265</v>
      </c>
      <c r="B87" s="273" t="s">
        <v>265</v>
      </c>
      <c r="C87" s="273" t="s">
        <v>163</v>
      </c>
      <c r="D87" s="273" t="s">
        <v>268</v>
      </c>
      <c r="E87" s="273" t="s">
        <v>165</v>
      </c>
      <c r="F87" s="273" t="s">
        <v>158</v>
      </c>
      <c r="G87" s="273" t="n">
        <v>1</v>
      </c>
      <c r="H87" s="273" t="n">
        <v>36</v>
      </c>
      <c r="I87" s="273" t="s">
        <v>144</v>
      </c>
      <c r="J87" s="273" t="s">
        <v>184</v>
      </c>
      <c r="K87" s="273" t="s">
        <v>31</v>
      </c>
      <c r="L87" s="273" t="s">
        <v>11</v>
      </c>
      <c r="M87" s="281" t="s">
        <v>146</v>
      </c>
      <c r="N87" s="281" t="s">
        <v>148</v>
      </c>
      <c r="O87" s="282" t="n">
        <v>11.4996</v>
      </c>
      <c r="P87" s="282" t="n">
        <v>15.22917</v>
      </c>
      <c r="Q87" s="273" t="s">
        <v>168</v>
      </c>
      <c r="R87" s="283" t="n">
        <v>0</v>
      </c>
      <c r="S87" s="283" t="n">
        <v>0</v>
      </c>
      <c r="U87" s="273" t="s">
        <v>148</v>
      </c>
      <c r="W87" s="273" t="s">
        <v>267</v>
      </c>
      <c r="X87" s="284" t="n">
        <v>1</v>
      </c>
      <c r="Y87" s="282" t="e">
        <f aca="false">#N/A</f>
        <v>#N/A</v>
      </c>
      <c r="Z87" s="285" t="e">
        <f aca="false">tbl_vac[[#This Row],[Y]]/tbl_vac[[#This Row],[G]]</f>
        <v>#N/A</v>
      </c>
    </row>
    <row r="88" customFormat="false" ht="14.25" hidden="false" customHeight="false" outlineLevel="0" collapsed="false">
      <c r="A88" s="273" t="n">
        <v>9</v>
      </c>
      <c r="B88" s="273" t="s">
        <v>269</v>
      </c>
      <c r="C88" s="273" t="s">
        <v>170</v>
      </c>
      <c r="D88" s="273" t="s">
        <v>270</v>
      </c>
      <c r="E88" s="273" t="s">
        <v>165</v>
      </c>
      <c r="F88" s="273" t="s">
        <v>271</v>
      </c>
      <c r="G88" s="273" t="n">
        <v>1</v>
      </c>
      <c r="H88" s="273" t="n">
        <v>24</v>
      </c>
      <c r="I88" s="273" t="s">
        <v>183</v>
      </c>
      <c r="J88" s="273" t="s">
        <v>184</v>
      </c>
      <c r="K88" s="273" t="s">
        <v>31</v>
      </c>
      <c r="L88" s="273" t="s">
        <v>11</v>
      </c>
      <c r="M88" s="281" t="s">
        <v>146</v>
      </c>
      <c r="N88" s="281" t="s">
        <v>148</v>
      </c>
      <c r="O88" s="282" t="n">
        <v>12</v>
      </c>
      <c r="P88" s="282" t="n">
        <v>12</v>
      </c>
      <c r="Q88" s="273" t="s">
        <v>168</v>
      </c>
      <c r="R88" s="283" t="n">
        <v>0</v>
      </c>
      <c r="S88" s="283" t="n">
        <v>0</v>
      </c>
      <c r="U88" s="273" t="s">
        <v>148</v>
      </c>
      <c r="W88" s="273" t="s">
        <v>62</v>
      </c>
      <c r="X88" s="284" t="n">
        <v>3</v>
      </c>
      <c r="Y88" s="282" t="n">
        <v>0.38</v>
      </c>
      <c r="Z88" s="285" t="n">
        <f aca="false">tbl_vac[[#This Row],[Y]]/tbl_vac[[#This Row],[G]]</f>
        <v>0.38</v>
      </c>
    </row>
    <row r="89" customFormat="false" ht="14.25" hidden="false" customHeight="false" outlineLevel="0" collapsed="false">
      <c r="A89" s="273" t="n">
        <v>23</v>
      </c>
      <c r="B89" s="273" t="s">
        <v>269</v>
      </c>
      <c r="C89" s="273" t="s">
        <v>272</v>
      </c>
      <c r="D89" s="273" t="s">
        <v>273</v>
      </c>
      <c r="E89" s="273" t="s">
        <v>165</v>
      </c>
      <c r="F89" s="273" t="s">
        <v>158</v>
      </c>
      <c r="G89" s="273" t="n">
        <v>1</v>
      </c>
      <c r="H89" s="273" t="n">
        <v>48</v>
      </c>
      <c r="I89" s="273" t="s">
        <v>183</v>
      </c>
      <c r="J89" s="273" t="s">
        <v>184</v>
      </c>
      <c r="K89" s="273" t="s">
        <v>31</v>
      </c>
      <c r="L89" s="273" t="s">
        <v>11</v>
      </c>
      <c r="M89" s="281" t="s">
        <v>146</v>
      </c>
      <c r="N89" s="281" t="s">
        <v>148</v>
      </c>
      <c r="O89" s="282" t="n">
        <v>2.76</v>
      </c>
      <c r="P89" s="282" t="n">
        <v>2.76</v>
      </c>
      <c r="Q89" s="273" t="s">
        <v>168</v>
      </c>
      <c r="R89" s="283" t="n">
        <v>0</v>
      </c>
      <c r="S89" s="283" t="n">
        <v>0</v>
      </c>
      <c r="U89" s="273" t="s">
        <v>148</v>
      </c>
      <c r="W89" s="273" t="s">
        <v>62</v>
      </c>
      <c r="X89" s="284" t="n">
        <v>3</v>
      </c>
      <c r="Y89" s="282" t="n">
        <v>0.38</v>
      </c>
      <c r="Z89" s="285" t="n">
        <f aca="false">tbl_vac[[#This Row],[Y]]/tbl_vac[[#This Row],[G]]</f>
        <v>0.38</v>
      </c>
    </row>
    <row r="90" customFormat="false" ht="14.25" hidden="false" customHeight="false" outlineLevel="0" collapsed="false">
      <c r="A90" s="273" t="n">
        <v>38</v>
      </c>
      <c r="B90" s="273" t="s">
        <v>269</v>
      </c>
      <c r="C90" s="273" t="s">
        <v>163</v>
      </c>
      <c r="D90" s="273" t="s">
        <v>274</v>
      </c>
      <c r="E90" s="273" t="s">
        <v>165</v>
      </c>
      <c r="F90" s="273" t="s">
        <v>158</v>
      </c>
      <c r="G90" s="273" t="n">
        <v>1</v>
      </c>
      <c r="H90" s="273" t="n">
        <v>24</v>
      </c>
      <c r="I90" s="273" t="s">
        <v>144</v>
      </c>
      <c r="J90" s="273" t="s">
        <v>184</v>
      </c>
      <c r="K90" s="273" t="s">
        <v>31</v>
      </c>
      <c r="L90" s="273" t="s">
        <v>11</v>
      </c>
      <c r="M90" s="281" t="s">
        <v>144</v>
      </c>
      <c r="N90" s="281" t="s">
        <v>148</v>
      </c>
      <c r="O90" s="282" t="n">
        <v>0</v>
      </c>
      <c r="P90" s="282" t="n">
        <v>0</v>
      </c>
      <c r="Q90" s="273" t="s">
        <v>168</v>
      </c>
      <c r="R90" s="283" t="n">
        <v>0</v>
      </c>
      <c r="S90" s="283" t="n">
        <v>0</v>
      </c>
      <c r="U90" s="273" t="s">
        <v>148</v>
      </c>
      <c r="W90" s="273" t="s">
        <v>62</v>
      </c>
      <c r="X90" s="284" t="n">
        <v>3</v>
      </c>
      <c r="Y90" s="282" t="n">
        <v>0.38</v>
      </c>
      <c r="Z90" s="285" t="n">
        <f aca="false">tbl_vac[[#This Row],[Y]]/tbl_vac[[#This Row],[G]]</f>
        <v>0.38</v>
      </c>
    </row>
    <row r="91" customFormat="false" ht="14.25" hidden="false" customHeight="false" outlineLevel="0" collapsed="false">
      <c r="A91" s="273" t="n">
        <v>68</v>
      </c>
      <c r="B91" s="273" t="s">
        <v>269</v>
      </c>
      <c r="C91" s="273" t="s">
        <v>221</v>
      </c>
      <c r="D91" s="273" t="s">
        <v>275</v>
      </c>
      <c r="E91" s="273" t="s">
        <v>165</v>
      </c>
      <c r="F91" s="273" t="s">
        <v>158</v>
      </c>
      <c r="G91" s="273" t="n">
        <v>1</v>
      </c>
      <c r="H91" s="273" t="n">
        <v>36</v>
      </c>
      <c r="I91" s="273" t="s">
        <v>183</v>
      </c>
      <c r="J91" s="273" t="s">
        <v>184</v>
      </c>
      <c r="K91" s="273" t="s">
        <v>31</v>
      </c>
      <c r="L91" s="273" t="s">
        <v>11</v>
      </c>
      <c r="M91" s="281" t="s">
        <v>146</v>
      </c>
      <c r="N91" s="281" t="s">
        <v>148</v>
      </c>
      <c r="O91" s="282" t="n">
        <v>14.53</v>
      </c>
      <c r="P91" s="282" t="n">
        <v>68.51648</v>
      </c>
      <c r="Q91" s="273" t="s">
        <v>168</v>
      </c>
      <c r="R91" s="283" t="n">
        <v>0</v>
      </c>
      <c r="S91" s="283" t="n">
        <v>0</v>
      </c>
      <c r="U91" s="273" t="s">
        <v>148</v>
      </c>
      <c r="W91" s="273" t="s">
        <v>62</v>
      </c>
      <c r="X91" s="284" t="n">
        <v>3</v>
      </c>
      <c r="Y91" s="282" t="n">
        <v>0.38</v>
      </c>
      <c r="Z91" s="285" t="n">
        <f aca="false">tbl_vac[[#This Row],[Y]]/tbl_vac[[#This Row],[G]]</f>
        <v>0.38</v>
      </c>
    </row>
    <row r="92" customFormat="false" ht="14.25" hidden="false" customHeight="false" outlineLevel="0" collapsed="false">
      <c r="A92" s="273" t="n">
        <v>131</v>
      </c>
      <c r="B92" s="273" t="s">
        <v>269</v>
      </c>
      <c r="C92" s="273" t="s">
        <v>157</v>
      </c>
      <c r="D92" s="273" t="s">
        <v>276</v>
      </c>
      <c r="E92" s="273" t="s">
        <v>165</v>
      </c>
      <c r="F92" s="273" t="s">
        <v>277</v>
      </c>
      <c r="G92" s="273" t="n">
        <v>1</v>
      </c>
      <c r="H92" s="273" t="n">
        <v>36</v>
      </c>
      <c r="I92" s="273" t="s">
        <v>183</v>
      </c>
      <c r="J92" s="273" t="s">
        <v>184</v>
      </c>
      <c r="K92" s="273" t="s">
        <v>31</v>
      </c>
      <c r="L92" s="273" t="s">
        <v>11</v>
      </c>
      <c r="M92" s="281" t="s">
        <v>146</v>
      </c>
      <c r="N92" s="281" t="s">
        <v>148</v>
      </c>
      <c r="O92" s="282" t="n">
        <v>14.1</v>
      </c>
      <c r="P92" s="282" t="n">
        <v>65.6</v>
      </c>
      <c r="Q92" s="273" t="s">
        <v>168</v>
      </c>
      <c r="R92" s="283" t="n">
        <v>0</v>
      </c>
      <c r="S92" s="283" t="n">
        <v>0</v>
      </c>
      <c r="U92" s="273" t="s">
        <v>148</v>
      </c>
      <c r="W92" s="273" t="s">
        <v>62</v>
      </c>
      <c r="X92" s="284" t="n">
        <v>3</v>
      </c>
      <c r="Y92" s="282" t="n">
        <v>0.38</v>
      </c>
      <c r="Z92" s="285" t="n">
        <f aca="false">tbl_vac[[#This Row],[Y]]/tbl_vac[[#This Row],[G]]</f>
        <v>0.38</v>
      </c>
    </row>
    <row r="93" customFormat="false" ht="14.25" hidden="false" customHeight="false" outlineLevel="0" collapsed="false">
      <c r="A93" s="273" t="n">
        <v>133</v>
      </c>
      <c r="B93" s="273" t="s">
        <v>269</v>
      </c>
      <c r="C93" s="273" t="s">
        <v>157</v>
      </c>
      <c r="D93" s="273" t="s">
        <v>278</v>
      </c>
      <c r="E93" s="273" t="s">
        <v>165</v>
      </c>
      <c r="F93" s="273" t="s">
        <v>277</v>
      </c>
      <c r="G93" s="273" t="n">
        <v>1</v>
      </c>
      <c r="H93" s="273" t="n">
        <v>36</v>
      </c>
      <c r="I93" s="273" t="s">
        <v>183</v>
      </c>
      <c r="J93" s="273" t="s">
        <v>184</v>
      </c>
      <c r="K93" s="273" t="s">
        <v>31</v>
      </c>
      <c r="L93" s="273" t="s">
        <v>11</v>
      </c>
      <c r="M93" s="281" t="s">
        <v>146</v>
      </c>
      <c r="N93" s="281" t="s">
        <v>148</v>
      </c>
      <c r="O93" s="282" t="n">
        <v>14.1</v>
      </c>
      <c r="P93" s="282" t="n">
        <v>65.6</v>
      </c>
      <c r="Q93" s="273" t="s">
        <v>168</v>
      </c>
      <c r="R93" s="283" t="n">
        <v>0</v>
      </c>
      <c r="S93" s="283" t="n">
        <v>0</v>
      </c>
      <c r="U93" s="273" t="s">
        <v>148</v>
      </c>
      <c r="W93" s="273" t="s">
        <v>62</v>
      </c>
      <c r="X93" s="284" t="n">
        <v>3</v>
      </c>
      <c r="Y93" s="282" t="n">
        <v>0.38</v>
      </c>
      <c r="Z93" s="285" t="n">
        <f aca="false">tbl_vac[[#This Row],[Y]]/tbl_vac[[#This Row],[G]]</f>
        <v>0.38</v>
      </c>
    </row>
    <row r="94" customFormat="false" ht="14.25" hidden="false" customHeight="false" outlineLevel="0" collapsed="false">
      <c r="A94" s="273" t="n">
        <v>153</v>
      </c>
      <c r="B94" s="273" t="s">
        <v>269</v>
      </c>
      <c r="C94" s="273" t="s">
        <v>227</v>
      </c>
      <c r="D94" s="273" t="s">
        <v>279</v>
      </c>
      <c r="E94" s="273" t="s">
        <v>165</v>
      </c>
      <c r="F94" s="273" t="s">
        <v>158</v>
      </c>
      <c r="G94" s="273" t="n">
        <v>1</v>
      </c>
      <c r="H94" s="273" t="n">
        <v>36</v>
      </c>
      <c r="I94" s="273" t="s">
        <v>183</v>
      </c>
      <c r="J94" s="273" t="s">
        <v>184</v>
      </c>
      <c r="K94" s="273" t="s">
        <v>31</v>
      </c>
      <c r="L94" s="273" t="s">
        <v>11</v>
      </c>
      <c r="M94" s="281" t="s">
        <v>146</v>
      </c>
      <c r="N94" s="281" t="s">
        <v>148</v>
      </c>
      <c r="O94" s="282" t="n">
        <v>16.8</v>
      </c>
      <c r="P94" s="282" t="n">
        <v>68.21905</v>
      </c>
      <c r="Q94" s="273" t="s">
        <v>168</v>
      </c>
      <c r="R94" s="283" t="n">
        <v>0</v>
      </c>
      <c r="S94" s="283" t="n">
        <v>0</v>
      </c>
      <c r="U94" s="273" t="s">
        <v>148</v>
      </c>
      <c r="W94" s="273" t="s">
        <v>62</v>
      </c>
      <c r="X94" s="284" t="n">
        <v>3</v>
      </c>
      <c r="Y94" s="282" t="n">
        <v>0.38</v>
      </c>
      <c r="Z94" s="285" t="n">
        <f aca="false">tbl_vac[[#This Row],[Y]]/tbl_vac[[#This Row],[G]]</f>
        <v>0.38</v>
      </c>
    </row>
    <row r="95" customFormat="false" ht="14.25" hidden="false" customHeight="false" outlineLevel="0" collapsed="false">
      <c r="A95" s="273" t="n">
        <v>69</v>
      </c>
      <c r="B95" s="273" t="s">
        <v>269</v>
      </c>
      <c r="C95" s="273" t="s">
        <v>221</v>
      </c>
      <c r="D95" s="273" t="s">
        <v>275</v>
      </c>
      <c r="E95" s="273" t="s">
        <v>165</v>
      </c>
      <c r="F95" s="273" t="s">
        <v>158</v>
      </c>
      <c r="G95" s="273" t="n">
        <v>2</v>
      </c>
      <c r="H95" s="273" t="n">
        <v>36</v>
      </c>
      <c r="I95" s="273" t="s">
        <v>183</v>
      </c>
      <c r="J95" s="273" t="s">
        <v>184</v>
      </c>
      <c r="K95" s="273" t="s">
        <v>31</v>
      </c>
      <c r="L95" s="273" t="s">
        <v>11</v>
      </c>
      <c r="M95" s="281" t="s">
        <v>146</v>
      </c>
      <c r="N95" s="281" t="n">
        <v>28</v>
      </c>
      <c r="O95" s="282" t="n">
        <v>7.2</v>
      </c>
      <c r="P95" s="282" t="n">
        <v>7.2</v>
      </c>
      <c r="Q95" s="273" t="s">
        <v>168</v>
      </c>
      <c r="R95" s="283" t="n">
        <v>0</v>
      </c>
      <c r="S95" s="283" t="n">
        <v>0</v>
      </c>
      <c r="U95" s="273" t="s">
        <v>148</v>
      </c>
      <c r="W95" s="273" t="s">
        <v>62</v>
      </c>
      <c r="X95" s="284" t="n">
        <v>3</v>
      </c>
      <c r="Y95" s="282" t="n">
        <v>0.638</v>
      </c>
      <c r="Z95" s="285" t="n">
        <f aca="false">tbl_vac[[#This Row],[Y]]/tbl_vac[[#This Row],[G]]</f>
        <v>0.319</v>
      </c>
    </row>
    <row r="96" customFormat="false" ht="14.25" hidden="false" customHeight="false" outlineLevel="0" collapsed="false">
      <c r="A96" s="273" t="n">
        <v>154</v>
      </c>
      <c r="B96" s="273" t="s">
        <v>269</v>
      </c>
      <c r="C96" s="273" t="s">
        <v>227</v>
      </c>
      <c r="D96" s="273" t="s">
        <v>279</v>
      </c>
      <c r="E96" s="273" t="s">
        <v>165</v>
      </c>
      <c r="F96" s="273" t="s">
        <v>158</v>
      </c>
      <c r="G96" s="273" t="n">
        <v>2</v>
      </c>
      <c r="H96" s="273" t="n">
        <v>36</v>
      </c>
      <c r="I96" s="273" t="s">
        <v>183</v>
      </c>
      <c r="J96" s="273" t="s">
        <v>184</v>
      </c>
      <c r="K96" s="273" t="s">
        <v>31</v>
      </c>
      <c r="L96" s="273" t="s">
        <v>11</v>
      </c>
      <c r="M96" s="281" t="s">
        <v>146</v>
      </c>
      <c r="N96" s="281" t="n">
        <v>0</v>
      </c>
      <c r="O96" s="282" t="n">
        <v>8.05</v>
      </c>
      <c r="P96" s="282" t="n">
        <v>34.10952</v>
      </c>
      <c r="Q96" s="273" t="s">
        <v>168</v>
      </c>
      <c r="R96" s="283" t="n">
        <v>0</v>
      </c>
      <c r="S96" s="283" t="n">
        <v>0</v>
      </c>
      <c r="U96" s="273" t="s">
        <v>148</v>
      </c>
      <c r="W96" s="273" t="s">
        <v>62</v>
      </c>
      <c r="X96" s="284" t="n">
        <v>3</v>
      </c>
      <c r="Y96" s="282" t="n">
        <v>0.638</v>
      </c>
      <c r="Z96" s="285" t="n">
        <f aca="false">tbl_vac[[#This Row],[Y]]/tbl_vac[[#This Row],[G]]</f>
        <v>0.319</v>
      </c>
    </row>
    <row r="97" customFormat="false" ht="14.25" hidden="false" customHeight="false" outlineLevel="0" collapsed="false">
      <c r="A97" s="273" t="n">
        <v>70</v>
      </c>
      <c r="B97" s="273" t="s">
        <v>269</v>
      </c>
      <c r="C97" s="273" t="s">
        <v>221</v>
      </c>
      <c r="D97" s="273" t="s">
        <v>275</v>
      </c>
      <c r="E97" s="273" t="s">
        <v>165</v>
      </c>
      <c r="F97" s="273" t="s">
        <v>158</v>
      </c>
      <c r="G97" s="273" t="n">
        <v>6</v>
      </c>
      <c r="H97" s="273" t="n">
        <v>36</v>
      </c>
      <c r="I97" s="273" t="s">
        <v>183</v>
      </c>
      <c r="J97" s="273" t="s">
        <v>184</v>
      </c>
      <c r="K97" s="273" t="s">
        <v>31</v>
      </c>
      <c r="L97" s="273" t="s">
        <v>11</v>
      </c>
      <c r="M97" s="281" t="s">
        <v>146</v>
      </c>
      <c r="N97" s="281" t="n">
        <v>28</v>
      </c>
      <c r="O97" s="282" t="n">
        <v>4.66</v>
      </c>
      <c r="P97" s="282" t="n">
        <v>4.66</v>
      </c>
      <c r="Q97" s="273" t="s">
        <v>168</v>
      </c>
      <c r="R97" s="283" t="n">
        <v>0</v>
      </c>
      <c r="S97" s="283" t="n">
        <v>0</v>
      </c>
      <c r="U97" s="273" t="s">
        <v>148</v>
      </c>
      <c r="W97" s="273" t="s">
        <v>62</v>
      </c>
      <c r="X97" s="284" t="n">
        <v>3</v>
      </c>
      <c r="Y97" s="282" t="n">
        <v>2.244</v>
      </c>
      <c r="Z97" s="285" t="n">
        <f aca="false">tbl_vac[[#This Row],[Y]]/tbl_vac[[#This Row],[G]]</f>
        <v>0.374</v>
      </c>
    </row>
    <row r="98" customFormat="false" ht="14.25" hidden="false" customHeight="false" outlineLevel="0" collapsed="false">
      <c r="A98" s="273" t="n">
        <v>155</v>
      </c>
      <c r="B98" s="273" t="s">
        <v>269</v>
      </c>
      <c r="C98" s="273" t="s">
        <v>227</v>
      </c>
      <c r="D98" s="273" t="s">
        <v>279</v>
      </c>
      <c r="E98" s="273" t="s">
        <v>165</v>
      </c>
      <c r="F98" s="273" t="s">
        <v>158</v>
      </c>
      <c r="G98" s="273" t="n">
        <v>6</v>
      </c>
      <c r="H98" s="273" t="n">
        <v>36</v>
      </c>
      <c r="I98" s="273" t="s">
        <v>183</v>
      </c>
      <c r="J98" s="273" t="s">
        <v>184</v>
      </c>
      <c r="K98" s="273" t="s">
        <v>31</v>
      </c>
      <c r="L98" s="273" t="s">
        <v>11</v>
      </c>
      <c r="M98" s="281" t="s">
        <v>146</v>
      </c>
      <c r="N98" s="281" t="n">
        <v>0</v>
      </c>
      <c r="O98" s="282" t="n">
        <v>3.73</v>
      </c>
      <c r="P98" s="282" t="n">
        <v>18.26949</v>
      </c>
      <c r="Q98" s="273" t="s">
        <v>168</v>
      </c>
      <c r="R98" s="283" t="n">
        <v>0</v>
      </c>
      <c r="S98" s="283" t="n">
        <v>0</v>
      </c>
      <c r="U98" s="273" t="s">
        <v>148</v>
      </c>
      <c r="W98" s="273" t="s">
        <v>62</v>
      </c>
      <c r="X98" s="284" t="n">
        <v>3</v>
      </c>
      <c r="Y98" s="282" t="n">
        <v>2.244</v>
      </c>
      <c r="Z98" s="285" t="n">
        <f aca="false">tbl_vac[[#This Row],[Y]]/tbl_vac[[#This Row],[G]]</f>
        <v>0.374</v>
      </c>
    </row>
    <row r="99" customFormat="false" ht="14.25" hidden="false" customHeight="false" outlineLevel="0" collapsed="false">
      <c r="A99" s="273" t="n">
        <v>5</v>
      </c>
      <c r="B99" s="273" t="s">
        <v>269</v>
      </c>
      <c r="C99" s="273" t="s">
        <v>224</v>
      </c>
      <c r="D99" s="273" t="s">
        <v>280</v>
      </c>
      <c r="E99" s="273" t="s">
        <v>165</v>
      </c>
      <c r="F99" s="273" t="s">
        <v>158</v>
      </c>
      <c r="G99" s="273" t="n">
        <v>10</v>
      </c>
      <c r="H99" s="273" t="n">
        <v>36</v>
      </c>
      <c r="I99" s="273" t="s">
        <v>183</v>
      </c>
      <c r="J99" s="273" t="s">
        <v>184</v>
      </c>
      <c r="K99" s="273" t="s">
        <v>31</v>
      </c>
      <c r="L99" s="273" t="s">
        <v>188</v>
      </c>
      <c r="M99" s="281" t="s">
        <v>146</v>
      </c>
      <c r="N99" s="281" t="n">
        <v>28</v>
      </c>
      <c r="O99" s="282" t="n">
        <v>3.7</v>
      </c>
      <c r="P99" s="282" t="n">
        <v>12.88931</v>
      </c>
      <c r="Q99" s="273" t="s">
        <v>168</v>
      </c>
      <c r="R99" s="283" t="n">
        <v>0</v>
      </c>
      <c r="S99" s="283" t="n">
        <v>0</v>
      </c>
      <c r="U99" s="273" t="s">
        <v>148</v>
      </c>
      <c r="W99" s="273" t="s">
        <v>62</v>
      </c>
      <c r="X99" s="284" t="n">
        <v>3</v>
      </c>
      <c r="Y99" s="282" t="n">
        <v>1.665</v>
      </c>
      <c r="Z99" s="285" t="n">
        <f aca="false">tbl_vac[[#This Row],[Y]]/tbl_vac[[#This Row],[G]]</f>
        <v>0.1665</v>
      </c>
    </row>
    <row r="100" customFormat="false" ht="14.25" hidden="false" customHeight="false" outlineLevel="0" collapsed="false">
      <c r="A100" s="273" t="n">
        <v>24</v>
      </c>
      <c r="B100" s="273" t="s">
        <v>269</v>
      </c>
      <c r="C100" s="273" t="s">
        <v>272</v>
      </c>
      <c r="D100" s="273" t="s">
        <v>273</v>
      </c>
      <c r="E100" s="273" t="s">
        <v>165</v>
      </c>
      <c r="F100" s="273" t="s">
        <v>158</v>
      </c>
      <c r="G100" s="273" t="n">
        <v>10</v>
      </c>
      <c r="H100" s="273" t="n">
        <v>48</v>
      </c>
      <c r="I100" s="273" t="s">
        <v>183</v>
      </c>
      <c r="J100" s="273" t="s">
        <v>184</v>
      </c>
      <c r="K100" s="273" t="s">
        <v>31</v>
      </c>
      <c r="L100" s="273" t="s">
        <v>11</v>
      </c>
      <c r="M100" s="281" t="s">
        <v>146</v>
      </c>
      <c r="N100" s="281" t="n">
        <v>28</v>
      </c>
      <c r="O100" s="282" t="n">
        <v>2.76</v>
      </c>
      <c r="P100" s="282" t="n">
        <v>2.76</v>
      </c>
      <c r="Q100" s="273" t="s">
        <v>168</v>
      </c>
      <c r="R100" s="283" t="n">
        <v>0</v>
      </c>
      <c r="S100" s="283" t="n">
        <v>0</v>
      </c>
      <c r="U100" s="273" t="s">
        <v>148</v>
      </c>
      <c r="W100" s="273" t="s">
        <v>62</v>
      </c>
      <c r="X100" s="284" t="n">
        <v>3</v>
      </c>
      <c r="Y100" s="282" t="n">
        <v>1.665</v>
      </c>
      <c r="Z100" s="285" t="n">
        <f aca="false">tbl_vac[[#This Row],[Y]]/tbl_vac[[#This Row],[G]]</f>
        <v>0.1665</v>
      </c>
    </row>
    <row r="101" customFormat="false" ht="14.25" hidden="false" customHeight="false" outlineLevel="0" collapsed="false">
      <c r="A101" s="273" t="n">
        <v>39</v>
      </c>
      <c r="B101" s="273" t="s">
        <v>269</v>
      </c>
      <c r="C101" s="273" t="s">
        <v>163</v>
      </c>
      <c r="D101" s="273" t="s">
        <v>274</v>
      </c>
      <c r="E101" s="273" t="s">
        <v>165</v>
      </c>
      <c r="F101" s="273" t="s">
        <v>158</v>
      </c>
      <c r="G101" s="273" t="n">
        <v>10</v>
      </c>
      <c r="H101" s="273" t="n">
        <v>24</v>
      </c>
      <c r="I101" s="273" t="s">
        <v>183</v>
      </c>
      <c r="J101" s="273" t="s">
        <v>184</v>
      </c>
      <c r="K101" s="273" t="s">
        <v>31</v>
      </c>
      <c r="L101" s="273" t="s">
        <v>11</v>
      </c>
      <c r="M101" s="281" t="s">
        <v>144</v>
      </c>
      <c r="N101" s="281" t="n">
        <v>0</v>
      </c>
      <c r="O101" s="282" t="n">
        <v>0</v>
      </c>
      <c r="P101" s="282" t="n">
        <v>0</v>
      </c>
      <c r="Q101" s="273" t="s">
        <v>168</v>
      </c>
      <c r="R101" s="283" t="n">
        <v>0</v>
      </c>
      <c r="S101" s="283" t="n">
        <v>0</v>
      </c>
      <c r="U101" s="273" t="s">
        <v>148</v>
      </c>
      <c r="W101" s="273" t="s">
        <v>62</v>
      </c>
      <c r="X101" s="284" t="n">
        <v>3</v>
      </c>
      <c r="Y101" s="282" t="n">
        <v>1.665</v>
      </c>
      <c r="Z101" s="285" t="n">
        <f aca="false">tbl_vac[[#This Row],[Y]]/tbl_vac[[#This Row],[G]]</f>
        <v>0.1665</v>
      </c>
    </row>
    <row r="102" customFormat="false" ht="14.25" hidden="false" customHeight="false" outlineLevel="0" collapsed="false">
      <c r="A102" s="273" t="n">
        <v>71</v>
      </c>
      <c r="B102" s="273" t="s">
        <v>269</v>
      </c>
      <c r="C102" s="273" t="s">
        <v>221</v>
      </c>
      <c r="D102" s="273" t="s">
        <v>275</v>
      </c>
      <c r="E102" s="273" t="s">
        <v>165</v>
      </c>
      <c r="F102" s="273" t="s">
        <v>158</v>
      </c>
      <c r="G102" s="273" t="n">
        <v>10</v>
      </c>
      <c r="H102" s="273" t="n">
        <v>36</v>
      </c>
      <c r="I102" s="273" t="s">
        <v>183</v>
      </c>
      <c r="J102" s="273" t="s">
        <v>184</v>
      </c>
      <c r="K102" s="273" t="s">
        <v>31</v>
      </c>
      <c r="L102" s="273" t="s">
        <v>11</v>
      </c>
      <c r="M102" s="281" t="s">
        <v>146</v>
      </c>
      <c r="N102" s="281" t="n">
        <v>28</v>
      </c>
      <c r="O102" s="282" t="n">
        <v>4.88</v>
      </c>
      <c r="P102" s="282" t="n">
        <v>12.56135</v>
      </c>
      <c r="Q102" s="273" t="s">
        <v>168</v>
      </c>
      <c r="R102" s="283" t="n">
        <v>0</v>
      </c>
      <c r="S102" s="283" t="n">
        <v>0</v>
      </c>
      <c r="T102" s="273" t="s">
        <v>153</v>
      </c>
      <c r="U102" s="273" t="s">
        <v>148</v>
      </c>
      <c r="V102" s="273" t="s">
        <v>153</v>
      </c>
      <c r="W102" s="273" t="s">
        <v>62</v>
      </c>
      <c r="X102" s="284" t="n">
        <v>3</v>
      </c>
      <c r="Y102" s="282" t="n">
        <v>1.665</v>
      </c>
      <c r="Z102" s="285" t="n">
        <f aca="false">tbl_vac[[#This Row],[Y]]/tbl_vac[[#This Row],[G]]</f>
        <v>0.1665</v>
      </c>
    </row>
    <row r="103" customFormat="false" ht="14.25" hidden="false" customHeight="false" outlineLevel="0" collapsed="false">
      <c r="A103" s="273" t="n">
        <v>130</v>
      </c>
      <c r="B103" s="273" t="s">
        <v>269</v>
      </c>
      <c r="C103" s="273" t="s">
        <v>157</v>
      </c>
      <c r="D103" s="273" t="s">
        <v>276</v>
      </c>
      <c r="E103" s="273" t="s">
        <v>165</v>
      </c>
      <c r="F103" s="273" t="s">
        <v>158</v>
      </c>
      <c r="G103" s="273" t="n">
        <v>10</v>
      </c>
      <c r="H103" s="273" t="n">
        <v>36</v>
      </c>
      <c r="I103" s="273" t="s">
        <v>183</v>
      </c>
      <c r="J103" s="273" t="s">
        <v>184</v>
      </c>
      <c r="K103" s="273" t="s">
        <v>31</v>
      </c>
      <c r="L103" s="273" t="s">
        <v>11</v>
      </c>
      <c r="M103" s="281" t="s">
        <v>146</v>
      </c>
      <c r="N103" s="281" t="n">
        <v>28</v>
      </c>
      <c r="O103" s="282" t="n">
        <v>2.122</v>
      </c>
      <c r="P103" s="282" t="n">
        <v>9.84</v>
      </c>
      <c r="Q103" s="273" t="s">
        <v>168</v>
      </c>
      <c r="R103" s="283" t="n">
        <v>0</v>
      </c>
      <c r="S103" s="283" t="n">
        <v>0</v>
      </c>
      <c r="U103" s="273" t="s">
        <v>148</v>
      </c>
      <c r="W103" s="273" t="s">
        <v>62</v>
      </c>
      <c r="X103" s="284" t="n">
        <v>3</v>
      </c>
      <c r="Y103" s="282" t="n">
        <v>1.665</v>
      </c>
      <c r="Z103" s="285" t="n">
        <f aca="false">tbl_vac[[#This Row],[Y]]/tbl_vac[[#This Row],[G]]</f>
        <v>0.1665</v>
      </c>
    </row>
    <row r="104" customFormat="false" ht="14.25" hidden="false" customHeight="false" outlineLevel="0" collapsed="false">
      <c r="A104" s="273" t="n">
        <v>132</v>
      </c>
      <c r="B104" s="273" t="s">
        <v>269</v>
      </c>
      <c r="C104" s="273" t="s">
        <v>157</v>
      </c>
      <c r="D104" s="273" t="s">
        <v>281</v>
      </c>
      <c r="E104" s="273" t="s">
        <v>165</v>
      </c>
      <c r="F104" s="273" t="s">
        <v>158</v>
      </c>
      <c r="G104" s="273" t="n">
        <v>10</v>
      </c>
      <c r="H104" s="273" t="n">
        <v>36</v>
      </c>
      <c r="I104" s="273" t="s">
        <v>183</v>
      </c>
      <c r="J104" s="273" t="s">
        <v>184</v>
      </c>
      <c r="K104" s="273" t="s">
        <v>31</v>
      </c>
      <c r="L104" s="273" t="s">
        <v>11</v>
      </c>
      <c r="M104" s="281" t="s">
        <v>146</v>
      </c>
      <c r="N104" s="281" t="n">
        <v>28</v>
      </c>
      <c r="O104" s="282" t="n">
        <v>2.109</v>
      </c>
      <c r="P104" s="282" t="n">
        <v>9.84</v>
      </c>
      <c r="Q104" s="273" t="s">
        <v>168</v>
      </c>
      <c r="R104" s="283" t="n">
        <v>0</v>
      </c>
      <c r="S104" s="283" t="n">
        <v>0</v>
      </c>
      <c r="T104" s="273" t="s">
        <v>153</v>
      </c>
      <c r="U104" s="273" t="s">
        <v>148</v>
      </c>
      <c r="V104" s="273" t="s">
        <v>147</v>
      </c>
      <c r="W104" s="273" t="s">
        <v>62</v>
      </c>
      <c r="X104" s="284" t="n">
        <v>3</v>
      </c>
      <c r="Y104" s="282" t="n">
        <v>1.665</v>
      </c>
      <c r="Z104" s="285" t="n">
        <f aca="false">tbl_vac[[#This Row],[Y]]/tbl_vac[[#This Row],[G]]</f>
        <v>0.1665</v>
      </c>
    </row>
    <row r="105" customFormat="false" ht="14.25" hidden="false" customHeight="false" outlineLevel="0" collapsed="false">
      <c r="A105" s="273" t="n">
        <v>156</v>
      </c>
      <c r="B105" s="273" t="s">
        <v>269</v>
      </c>
      <c r="C105" s="273" t="s">
        <v>227</v>
      </c>
      <c r="D105" s="273" t="s">
        <v>279</v>
      </c>
      <c r="E105" s="273" t="s">
        <v>165</v>
      </c>
      <c r="F105" s="273" t="s">
        <v>158</v>
      </c>
      <c r="G105" s="273" t="n">
        <v>10</v>
      </c>
      <c r="H105" s="273" t="n">
        <v>36</v>
      </c>
      <c r="I105" s="273" t="s">
        <v>183</v>
      </c>
      <c r="J105" s="273" t="s">
        <v>184</v>
      </c>
      <c r="K105" s="273" t="s">
        <v>31</v>
      </c>
      <c r="L105" s="273" t="s">
        <v>11</v>
      </c>
      <c r="M105" s="281" t="s">
        <v>146</v>
      </c>
      <c r="N105" s="281" t="n">
        <v>0</v>
      </c>
      <c r="O105" s="282" t="n">
        <v>4.36</v>
      </c>
      <c r="P105" s="282" t="n">
        <v>14.92292</v>
      </c>
      <c r="Q105" s="273" t="s">
        <v>168</v>
      </c>
      <c r="R105" s="283" t="n">
        <v>0</v>
      </c>
      <c r="S105" s="283" t="n">
        <v>0</v>
      </c>
      <c r="U105" s="273" t="s">
        <v>148</v>
      </c>
      <c r="W105" s="273" t="s">
        <v>62</v>
      </c>
      <c r="X105" s="284" t="n">
        <v>3</v>
      </c>
      <c r="Y105" s="282" t="n">
        <v>1.665</v>
      </c>
      <c r="Z105" s="285" t="n">
        <f aca="false">tbl_vac[[#This Row],[Y]]/tbl_vac[[#This Row],[G]]</f>
        <v>0.1665</v>
      </c>
    </row>
    <row r="106" customFormat="false" ht="14.25" hidden="false" customHeight="false" outlineLevel="0" collapsed="false">
      <c r="A106" s="273" t="n">
        <v>40</v>
      </c>
      <c r="B106" s="273" t="s">
        <v>269</v>
      </c>
      <c r="C106" s="273" t="s">
        <v>163</v>
      </c>
      <c r="D106" s="273" t="s">
        <v>274</v>
      </c>
      <c r="E106" s="273" t="s">
        <v>165</v>
      </c>
      <c r="F106" s="273" t="s">
        <v>158</v>
      </c>
      <c r="G106" s="273" t="n">
        <v>20</v>
      </c>
      <c r="H106" s="273" t="n">
        <v>24</v>
      </c>
      <c r="I106" s="273" t="s">
        <v>183</v>
      </c>
      <c r="J106" s="273" t="s">
        <v>184</v>
      </c>
      <c r="K106" s="273" t="s">
        <v>31</v>
      </c>
      <c r="L106" s="273" t="s">
        <v>11</v>
      </c>
      <c r="M106" s="281" t="s">
        <v>144</v>
      </c>
      <c r="N106" s="281" t="n">
        <v>0</v>
      </c>
      <c r="O106" s="282" t="n">
        <v>0</v>
      </c>
      <c r="P106" s="282" t="n">
        <v>0</v>
      </c>
      <c r="Q106" s="273" t="s">
        <v>168</v>
      </c>
      <c r="R106" s="283" t="n">
        <v>0</v>
      </c>
      <c r="S106" s="283" t="n">
        <v>0</v>
      </c>
      <c r="U106" s="273" t="s">
        <v>148</v>
      </c>
      <c r="W106" s="273" t="s">
        <v>62</v>
      </c>
      <c r="X106" s="284" t="n">
        <v>3</v>
      </c>
      <c r="Y106" s="282" t="n">
        <v>0</v>
      </c>
      <c r="Z106" s="285" t="n">
        <f aca="false">tbl_vac[[#This Row],[Y]]/tbl_vac[[#This Row],[G]]</f>
        <v>0</v>
      </c>
    </row>
    <row r="107" customFormat="false" ht="14.25" hidden="false" customHeight="false" outlineLevel="0" collapsed="false">
      <c r="A107" s="273" t="n">
        <v>157</v>
      </c>
      <c r="B107" s="273" t="s">
        <v>269</v>
      </c>
      <c r="C107" s="273" t="s">
        <v>227</v>
      </c>
      <c r="D107" s="273" t="s">
        <v>279</v>
      </c>
      <c r="E107" s="273" t="s">
        <v>165</v>
      </c>
      <c r="F107" s="273" t="s">
        <v>158</v>
      </c>
      <c r="G107" s="273" t="n">
        <v>20</v>
      </c>
      <c r="H107" s="273" t="n">
        <v>36</v>
      </c>
      <c r="I107" s="273" t="s">
        <v>183</v>
      </c>
      <c r="J107" s="273" t="s">
        <v>184</v>
      </c>
      <c r="K107" s="273" t="s">
        <v>31</v>
      </c>
      <c r="L107" s="273" t="s">
        <v>11</v>
      </c>
      <c r="M107" s="281" t="s">
        <v>146</v>
      </c>
      <c r="N107" s="281" t="n">
        <v>0</v>
      </c>
      <c r="O107" s="282" t="n">
        <v>2.57</v>
      </c>
      <c r="P107" s="282" t="n">
        <v>9.94861</v>
      </c>
      <c r="Q107" s="273" t="s">
        <v>168</v>
      </c>
      <c r="R107" s="283" t="n">
        <v>0</v>
      </c>
      <c r="S107" s="283" t="n">
        <v>0</v>
      </c>
      <c r="U107" s="273" t="s">
        <v>148</v>
      </c>
      <c r="W107" s="273" t="s">
        <v>62</v>
      </c>
      <c r="X107" s="284" t="n">
        <v>3</v>
      </c>
      <c r="Y107" s="282" t="n">
        <v>0</v>
      </c>
      <c r="Z107" s="285" t="n">
        <f aca="false">tbl_vac[[#This Row],[Y]]/tbl_vac[[#This Row],[G]]</f>
        <v>0</v>
      </c>
    </row>
    <row r="108" customFormat="false" ht="14.25" hidden="false" customHeight="false" outlineLevel="0" collapsed="false">
      <c r="A108" s="273" t="n">
        <v>34</v>
      </c>
      <c r="B108" s="273" t="s">
        <v>282</v>
      </c>
      <c r="C108" s="273" t="s">
        <v>283</v>
      </c>
      <c r="D108" s="273" t="s">
        <v>284</v>
      </c>
      <c r="E108" s="273" t="s">
        <v>165</v>
      </c>
      <c r="F108" s="273" t="s">
        <v>158</v>
      </c>
      <c r="G108" s="273" t="n">
        <v>1</v>
      </c>
      <c r="H108" s="273" t="n">
        <v>36</v>
      </c>
      <c r="I108" s="273" t="s">
        <v>144</v>
      </c>
      <c r="J108" s="273" t="s">
        <v>184</v>
      </c>
      <c r="K108" s="273" t="s">
        <v>31</v>
      </c>
      <c r="L108" s="273" t="s">
        <v>11</v>
      </c>
      <c r="M108" s="281" t="s">
        <v>146</v>
      </c>
      <c r="N108" s="281" t="s">
        <v>148</v>
      </c>
      <c r="O108" s="282" t="n">
        <v>13.3875</v>
      </c>
      <c r="P108" s="282" t="n">
        <v>13.4</v>
      </c>
      <c r="Q108" s="273" t="s">
        <v>168</v>
      </c>
      <c r="R108" s="283" t="n">
        <v>0</v>
      </c>
      <c r="S108" s="283" t="n">
        <v>0</v>
      </c>
      <c r="U108" s="273" t="s">
        <v>148</v>
      </c>
      <c r="W108" s="273" t="s">
        <v>285</v>
      </c>
      <c r="X108" s="284" t="n">
        <v>3</v>
      </c>
      <c r="Y108" s="282" t="n">
        <v>3.636</v>
      </c>
      <c r="Z108" s="285" t="n">
        <f aca="false">tbl_vac[[#This Row],[Y]]/tbl_vac[[#This Row],[G]]</f>
        <v>3.636</v>
      </c>
    </row>
    <row r="109" customFormat="false" ht="14.25" hidden="false" customHeight="false" outlineLevel="0" collapsed="false">
      <c r="A109" s="273" t="n">
        <v>72</v>
      </c>
      <c r="B109" s="273" t="s">
        <v>282</v>
      </c>
      <c r="C109" s="273" t="s">
        <v>236</v>
      </c>
      <c r="D109" s="273" t="s">
        <v>286</v>
      </c>
      <c r="E109" s="273" t="s">
        <v>165</v>
      </c>
      <c r="F109" s="273" t="s">
        <v>158</v>
      </c>
      <c r="G109" s="273" t="n">
        <v>1</v>
      </c>
      <c r="H109" s="273" t="n">
        <v>36</v>
      </c>
      <c r="I109" s="273" t="s">
        <v>144</v>
      </c>
      <c r="J109" s="273" t="s">
        <v>184</v>
      </c>
      <c r="K109" s="273" t="s">
        <v>31</v>
      </c>
      <c r="L109" s="273" t="s">
        <v>11</v>
      </c>
      <c r="M109" s="281" t="s">
        <v>144</v>
      </c>
      <c r="N109" s="281" t="s">
        <v>148</v>
      </c>
      <c r="O109" s="282" t="n">
        <v>0</v>
      </c>
      <c r="P109" s="282" t="n">
        <v>0</v>
      </c>
      <c r="Q109" s="273" t="s">
        <v>168</v>
      </c>
      <c r="R109" s="283" t="n">
        <v>0</v>
      </c>
      <c r="S109" s="283" t="n">
        <v>0</v>
      </c>
      <c r="U109" s="273" t="s">
        <v>148</v>
      </c>
      <c r="W109" s="273" t="s">
        <v>285</v>
      </c>
      <c r="X109" s="284" t="n">
        <v>3</v>
      </c>
      <c r="Y109" s="282" t="n">
        <v>3.636</v>
      </c>
      <c r="Z109" s="285" t="n">
        <f aca="false">tbl_vac[[#This Row],[Y]]/tbl_vac[[#This Row],[G]]</f>
        <v>3.636</v>
      </c>
    </row>
    <row r="110" customFormat="false" ht="14.25" hidden="false" customHeight="false" outlineLevel="0" collapsed="false">
      <c r="A110" s="273" t="n">
        <v>197</v>
      </c>
      <c r="B110" s="273" t="s">
        <v>282</v>
      </c>
      <c r="C110" s="273" t="s">
        <v>272</v>
      </c>
      <c r="D110" s="273" t="s">
        <v>287</v>
      </c>
      <c r="E110" s="273" t="s">
        <v>165</v>
      </c>
      <c r="F110" s="273" t="s">
        <v>158</v>
      </c>
      <c r="G110" s="273" t="n">
        <v>1</v>
      </c>
      <c r="H110" s="273" t="n">
        <v>36</v>
      </c>
      <c r="I110" s="273" t="s">
        <v>183</v>
      </c>
      <c r="J110" s="273" t="s">
        <v>184</v>
      </c>
      <c r="K110" s="273" t="s">
        <v>31</v>
      </c>
      <c r="L110" s="273" t="s">
        <v>11</v>
      </c>
      <c r="M110" s="281" t="s">
        <v>152</v>
      </c>
      <c r="N110" s="281" t="s">
        <v>148</v>
      </c>
      <c r="O110" s="282" t="n">
        <v>12.4</v>
      </c>
      <c r="P110" s="282" t="n">
        <v>122.4</v>
      </c>
      <c r="Q110" s="273" t="s">
        <v>168</v>
      </c>
      <c r="R110" s="283" t="n">
        <v>0</v>
      </c>
      <c r="S110" s="283" t="n">
        <v>0</v>
      </c>
      <c r="U110" s="273" t="s">
        <v>148</v>
      </c>
      <c r="W110" s="273" t="s">
        <v>285</v>
      </c>
      <c r="X110" s="284" t="n">
        <v>3</v>
      </c>
      <c r="Y110" s="282" t="n">
        <v>3.636</v>
      </c>
      <c r="Z110" s="285" t="n">
        <f aca="false">tbl_vac[[#This Row],[Y]]/tbl_vac[[#This Row],[G]]</f>
        <v>3.636</v>
      </c>
    </row>
    <row r="111" customFormat="false" ht="14.25" hidden="false" customHeight="false" outlineLevel="0" collapsed="false">
      <c r="A111" s="273" t="n">
        <v>109</v>
      </c>
      <c r="B111" s="273" t="s">
        <v>282</v>
      </c>
      <c r="C111" s="273" t="s">
        <v>176</v>
      </c>
      <c r="D111" s="273" t="s">
        <v>288</v>
      </c>
      <c r="E111" s="273" t="s">
        <v>142</v>
      </c>
      <c r="F111" s="273" t="s">
        <v>158</v>
      </c>
      <c r="G111" s="273" t="n">
        <v>1</v>
      </c>
      <c r="H111" s="273" t="n">
        <v>36</v>
      </c>
      <c r="I111" s="273" t="s">
        <v>144</v>
      </c>
      <c r="J111" s="273" t="s">
        <v>214</v>
      </c>
      <c r="K111" s="273" t="s">
        <v>31</v>
      </c>
      <c r="L111" s="273" t="s">
        <v>11</v>
      </c>
      <c r="M111" s="281" t="s">
        <v>144</v>
      </c>
      <c r="N111" s="281" t="s">
        <v>148</v>
      </c>
      <c r="O111" s="282" t="n">
        <v>12.66</v>
      </c>
      <c r="P111" s="282" t="n">
        <v>12.66</v>
      </c>
      <c r="Q111" s="273" t="s">
        <v>168</v>
      </c>
      <c r="R111" s="283" t="n">
        <v>0</v>
      </c>
      <c r="S111" s="283" t="n">
        <v>0</v>
      </c>
      <c r="U111" s="273" t="s">
        <v>148</v>
      </c>
      <c r="W111" s="273" t="s">
        <v>289</v>
      </c>
      <c r="X111" s="284" t="n">
        <v>3</v>
      </c>
      <c r="Y111" s="282" t="n">
        <v>3.434</v>
      </c>
      <c r="Z111" s="285" t="n">
        <f aca="false">tbl_vac[[#This Row],[Y]]/tbl_vac[[#This Row],[G]]</f>
        <v>3.434</v>
      </c>
    </row>
    <row r="112" customFormat="false" ht="14.25" hidden="false" customHeight="false" outlineLevel="0" collapsed="false">
      <c r="A112" s="273" t="n">
        <v>185</v>
      </c>
      <c r="B112" s="273" t="s">
        <v>282</v>
      </c>
      <c r="C112" s="273" t="s">
        <v>157</v>
      </c>
      <c r="D112" s="273" t="s">
        <v>290</v>
      </c>
      <c r="E112" s="273" t="s">
        <v>142</v>
      </c>
      <c r="F112" s="273" t="s">
        <v>158</v>
      </c>
      <c r="G112" s="273" t="n">
        <v>1</v>
      </c>
      <c r="H112" s="273" t="n">
        <v>36</v>
      </c>
      <c r="I112" s="273" t="s">
        <v>144</v>
      </c>
      <c r="J112" s="273" t="s">
        <v>184</v>
      </c>
      <c r="K112" s="273" t="s">
        <v>31</v>
      </c>
      <c r="L112" s="273" t="s">
        <v>11</v>
      </c>
      <c r="M112" s="281" t="s">
        <v>146</v>
      </c>
      <c r="N112" s="281" t="s">
        <v>148</v>
      </c>
      <c r="O112" s="282" t="n">
        <v>21.09</v>
      </c>
      <c r="P112" s="282" t="n">
        <v>98.4</v>
      </c>
      <c r="Q112" s="273" t="s">
        <v>147</v>
      </c>
      <c r="R112" s="283" t="n">
        <v>12.528</v>
      </c>
      <c r="S112" s="283" t="n">
        <v>98.4</v>
      </c>
      <c r="U112" s="273" t="s">
        <v>31</v>
      </c>
      <c r="W112" s="273" t="s">
        <v>289</v>
      </c>
      <c r="X112" s="284" t="n">
        <v>3</v>
      </c>
      <c r="Y112" s="282" t="n">
        <v>3.434</v>
      </c>
      <c r="Z112" s="285" t="n">
        <f aca="false">tbl_vac[[#This Row],[Y]]/tbl_vac[[#This Row],[G]]</f>
        <v>3.434</v>
      </c>
    </row>
    <row r="113" customFormat="false" ht="14.25" hidden="false" customHeight="false" outlineLevel="0" collapsed="false">
      <c r="A113" s="273" t="n">
        <v>110</v>
      </c>
      <c r="B113" s="273" t="s">
        <v>282</v>
      </c>
      <c r="C113" s="273" t="s">
        <v>176</v>
      </c>
      <c r="D113" s="273" t="s">
        <v>288</v>
      </c>
      <c r="E113" s="273" t="s">
        <v>142</v>
      </c>
      <c r="F113" s="273" t="s">
        <v>151</v>
      </c>
      <c r="G113" s="273" t="n">
        <v>10</v>
      </c>
      <c r="H113" s="273" t="n">
        <v>36</v>
      </c>
      <c r="I113" s="273" t="s">
        <v>144</v>
      </c>
      <c r="J113" s="273" t="s">
        <v>258</v>
      </c>
      <c r="K113" s="273" t="s">
        <v>31</v>
      </c>
      <c r="L113" s="273" t="s">
        <v>188</v>
      </c>
      <c r="M113" s="281" t="s">
        <v>144</v>
      </c>
      <c r="N113" s="281" t="n">
        <v>0</v>
      </c>
      <c r="O113" s="282" t="n">
        <v>0</v>
      </c>
      <c r="P113" s="282" t="n">
        <v>0</v>
      </c>
      <c r="Q113" s="273" t="s">
        <v>168</v>
      </c>
      <c r="R113" s="283" t="n">
        <v>0</v>
      </c>
      <c r="S113" s="283" t="n">
        <v>0</v>
      </c>
      <c r="U113" s="273" t="s">
        <v>148</v>
      </c>
      <c r="W113" s="273" t="s">
        <v>289</v>
      </c>
      <c r="X113" s="284" t="n">
        <v>3</v>
      </c>
      <c r="Y113" s="282" t="n">
        <v>30.3</v>
      </c>
      <c r="Z113" s="285" t="n">
        <f aca="false">tbl_vac[[#This Row],[Y]]/tbl_vac[[#This Row],[G]]</f>
        <v>3.03</v>
      </c>
    </row>
    <row r="114" customFormat="false" ht="14.25" hidden="false" customHeight="false" outlineLevel="0" collapsed="false">
      <c r="A114" s="273" t="n">
        <v>178</v>
      </c>
      <c r="B114" s="273" t="s">
        <v>291</v>
      </c>
      <c r="C114" s="273" t="s">
        <v>236</v>
      </c>
      <c r="D114" s="273" t="s">
        <v>292</v>
      </c>
      <c r="E114" s="273" t="s">
        <v>165</v>
      </c>
      <c r="F114" s="273" t="s">
        <v>158</v>
      </c>
      <c r="G114" s="273" t="n">
        <v>1</v>
      </c>
      <c r="H114" s="273" t="n">
        <v>36</v>
      </c>
      <c r="I114" s="273" t="s">
        <v>144</v>
      </c>
      <c r="J114" s="273" t="s">
        <v>184</v>
      </c>
      <c r="K114" s="273" t="s">
        <v>31</v>
      </c>
      <c r="L114" s="273" t="s">
        <v>11</v>
      </c>
      <c r="M114" s="281" t="s">
        <v>146</v>
      </c>
      <c r="N114" s="281" t="s">
        <v>148</v>
      </c>
      <c r="O114" s="282" t="n">
        <v>15</v>
      </c>
      <c r="P114" s="282" t="n">
        <v>21.16049</v>
      </c>
      <c r="Q114" s="273" t="s">
        <v>168</v>
      </c>
      <c r="R114" s="283" t="n">
        <v>0</v>
      </c>
      <c r="S114" s="283" t="n">
        <v>0</v>
      </c>
      <c r="T114" s="273" t="s">
        <v>153</v>
      </c>
      <c r="U114" s="273" t="s">
        <v>148</v>
      </c>
      <c r="V114" s="273" t="s">
        <v>153</v>
      </c>
      <c r="W114" s="273" t="s">
        <v>291</v>
      </c>
      <c r="X114" s="284" t="n">
        <v>2</v>
      </c>
      <c r="Y114" s="282" t="n">
        <v>4.5</v>
      </c>
      <c r="Z114" s="285" t="n">
        <f aca="false">tbl_vac[[#This Row],[Y]]/tbl_vac[[#This Row],[G]]</f>
        <v>4.5</v>
      </c>
    </row>
    <row r="115" customFormat="false" ht="14.25" hidden="false" customHeight="false" outlineLevel="0" collapsed="false">
      <c r="A115" s="273" t="n">
        <v>179</v>
      </c>
      <c r="B115" s="273" t="s">
        <v>291</v>
      </c>
      <c r="C115" s="273" t="s">
        <v>163</v>
      </c>
      <c r="D115" s="273" t="s">
        <v>293</v>
      </c>
      <c r="E115" s="273" t="s">
        <v>165</v>
      </c>
      <c r="F115" s="273" t="s">
        <v>158</v>
      </c>
      <c r="G115" s="273" t="n">
        <v>1</v>
      </c>
      <c r="H115" s="273" t="n">
        <v>48</v>
      </c>
      <c r="I115" s="273" t="s">
        <v>144</v>
      </c>
      <c r="J115" s="273" t="s">
        <v>184</v>
      </c>
      <c r="K115" s="273" t="s">
        <v>31</v>
      </c>
      <c r="L115" s="273" t="s">
        <v>11</v>
      </c>
      <c r="M115" s="281" t="s">
        <v>146</v>
      </c>
      <c r="N115" s="281" t="s">
        <v>148</v>
      </c>
      <c r="O115" s="282" t="n">
        <v>9.681</v>
      </c>
      <c r="P115" s="282" t="n">
        <v>15.22917</v>
      </c>
      <c r="Q115" s="273" t="s">
        <v>168</v>
      </c>
      <c r="R115" s="283" t="n">
        <v>0</v>
      </c>
      <c r="S115" s="283" t="n">
        <v>0</v>
      </c>
      <c r="U115" s="273" t="s">
        <v>148</v>
      </c>
      <c r="W115" s="273" t="s">
        <v>291</v>
      </c>
      <c r="X115" s="284" t="n">
        <v>2</v>
      </c>
      <c r="Y115" s="282" t="n">
        <v>4.5</v>
      </c>
      <c r="Z115" s="285" t="n">
        <f aca="false">tbl_vac[[#This Row],[Y]]/tbl_vac[[#This Row],[G]]</f>
        <v>4.5</v>
      </c>
    </row>
    <row r="116" customFormat="false" ht="14.25" hidden="false" customHeight="false" outlineLevel="0" collapsed="false">
      <c r="A116" s="273" t="n">
        <v>180</v>
      </c>
      <c r="B116" s="273" t="s">
        <v>291</v>
      </c>
      <c r="C116" s="273" t="s">
        <v>163</v>
      </c>
      <c r="D116" s="273" t="s">
        <v>293</v>
      </c>
      <c r="E116" s="273" t="s">
        <v>165</v>
      </c>
      <c r="F116" s="273" t="s">
        <v>158</v>
      </c>
      <c r="G116" s="273" t="n">
        <v>2</v>
      </c>
      <c r="H116" s="273" t="n">
        <v>48</v>
      </c>
      <c r="I116" s="273" t="s">
        <v>144</v>
      </c>
      <c r="J116" s="273" t="s">
        <v>184</v>
      </c>
      <c r="K116" s="273" t="s">
        <v>31</v>
      </c>
      <c r="L116" s="273" t="s">
        <v>11</v>
      </c>
      <c r="M116" s="281" t="s">
        <v>146</v>
      </c>
      <c r="N116" s="281" t="n">
        <v>0</v>
      </c>
      <c r="O116" s="282" t="n">
        <v>4.841</v>
      </c>
      <c r="P116" s="282" t="n">
        <v>7.61458</v>
      </c>
      <c r="Q116" s="273" t="s">
        <v>168</v>
      </c>
      <c r="R116" s="283" t="n">
        <v>0</v>
      </c>
      <c r="S116" s="283" t="n">
        <v>0</v>
      </c>
      <c r="U116" s="273" t="s">
        <v>148</v>
      </c>
      <c r="W116" s="273" t="s">
        <v>291</v>
      </c>
      <c r="X116" s="284" t="n">
        <v>2</v>
      </c>
      <c r="Y116" s="282" t="n">
        <v>9.2</v>
      </c>
      <c r="Z116" s="285" t="n">
        <f aca="false">tbl_vac[[#This Row],[Y]]/tbl_vac[[#This Row],[G]]</f>
        <v>4.6</v>
      </c>
    </row>
    <row r="117" customFormat="false" ht="14.25" hidden="false" customHeight="false" outlineLevel="0" collapsed="false">
      <c r="A117" s="273" t="n">
        <v>371</v>
      </c>
      <c r="B117" s="273" t="s">
        <v>291</v>
      </c>
      <c r="C117" s="273" t="s">
        <v>294</v>
      </c>
      <c r="D117" s="273" t="s">
        <v>295</v>
      </c>
      <c r="E117" s="273" t="s">
        <v>165</v>
      </c>
      <c r="F117" s="273" t="s">
        <v>158</v>
      </c>
      <c r="G117" s="273" t="n">
        <v>1</v>
      </c>
      <c r="H117" s="273" t="n">
        <v>24</v>
      </c>
      <c r="I117" s="273" t="s">
        <v>144</v>
      </c>
      <c r="J117" s="273" t="s">
        <v>184</v>
      </c>
      <c r="K117" s="273" t="s">
        <v>31</v>
      </c>
      <c r="L117" s="273" t="s">
        <v>11</v>
      </c>
      <c r="M117" s="281" t="n">
        <v>14</v>
      </c>
      <c r="N117" s="281" t="s">
        <v>148</v>
      </c>
      <c r="O117" s="282" t="n">
        <v>14.29</v>
      </c>
      <c r="P117" s="282" t="n">
        <v>20.3463</v>
      </c>
      <c r="Q117" s="273" t="s">
        <v>168</v>
      </c>
      <c r="R117" s="283" t="n">
        <v>0</v>
      </c>
      <c r="S117" s="283" t="n">
        <v>0</v>
      </c>
      <c r="U117" s="273" t="s">
        <v>148</v>
      </c>
      <c r="W117" s="273" t="s">
        <v>291</v>
      </c>
      <c r="X117" s="284" t="n">
        <v>2</v>
      </c>
      <c r="Y117" s="282" t="n">
        <v>3</v>
      </c>
      <c r="Z117" s="285" t="n">
        <f aca="false">tbl_vac[[#This Row],[Y]]/tbl_vac[[#This Row],[G]]</f>
        <v>3</v>
      </c>
    </row>
    <row r="118" customFormat="false" ht="14.25" hidden="false" customHeight="false" outlineLevel="0" collapsed="false">
      <c r="A118" s="273" t="n">
        <v>201</v>
      </c>
      <c r="B118" s="273" t="s">
        <v>296</v>
      </c>
      <c r="C118" s="273" t="s">
        <v>254</v>
      </c>
      <c r="D118" s="273" t="s">
        <v>297</v>
      </c>
      <c r="E118" s="273" t="s">
        <v>165</v>
      </c>
      <c r="F118" s="273" t="s">
        <v>158</v>
      </c>
      <c r="G118" s="273" t="n">
        <v>1</v>
      </c>
      <c r="H118" s="273" t="n">
        <v>18</v>
      </c>
      <c r="I118" s="273" t="s">
        <v>144</v>
      </c>
      <c r="J118" s="273" t="s">
        <v>184</v>
      </c>
      <c r="K118" s="273" t="s">
        <v>31</v>
      </c>
      <c r="L118" s="273" t="s">
        <v>11</v>
      </c>
      <c r="M118" s="281" t="s">
        <v>144</v>
      </c>
      <c r="N118" s="281" t="s">
        <v>148</v>
      </c>
      <c r="O118" s="282" t="n">
        <v>18.36</v>
      </c>
      <c r="P118" s="282" t="n">
        <v>22.38864</v>
      </c>
      <c r="Q118" s="273" t="s">
        <v>168</v>
      </c>
      <c r="R118" s="283" t="n">
        <v>0</v>
      </c>
      <c r="S118" s="283" t="n">
        <v>0</v>
      </c>
      <c r="U118" s="273" t="s">
        <v>148</v>
      </c>
      <c r="W118" s="273" t="s">
        <v>298</v>
      </c>
      <c r="X118" s="284" t="n">
        <v>1</v>
      </c>
      <c r="Y118" s="282" t="e">
        <f aca="false">#N/A</f>
        <v>#N/A</v>
      </c>
      <c r="Z118" s="285" t="e">
        <f aca="false">tbl_vac[[#This Row],[Y]]/tbl_vac[[#This Row],[G]]</f>
        <v>#N/A</v>
      </c>
    </row>
    <row r="119" customFormat="false" ht="14.25" hidden="false" customHeight="false" outlineLevel="0" collapsed="false">
      <c r="A119" s="273" t="n">
        <v>233</v>
      </c>
      <c r="B119" s="273" t="s">
        <v>296</v>
      </c>
      <c r="C119" s="273" t="s">
        <v>247</v>
      </c>
      <c r="D119" s="273" t="s">
        <v>299</v>
      </c>
      <c r="E119" s="273" t="s">
        <v>165</v>
      </c>
      <c r="F119" s="273" t="s">
        <v>158</v>
      </c>
      <c r="G119" s="273" t="n">
        <v>1</v>
      </c>
      <c r="H119" s="273" t="n">
        <v>12</v>
      </c>
      <c r="I119" s="273" t="s">
        <v>144</v>
      </c>
      <c r="J119" s="273" t="s">
        <v>184</v>
      </c>
      <c r="K119" s="273" t="s">
        <v>31</v>
      </c>
      <c r="L119" s="273" t="s">
        <v>11</v>
      </c>
      <c r="M119" s="281" t="s">
        <v>196</v>
      </c>
      <c r="N119" s="281" t="s">
        <v>148</v>
      </c>
      <c r="O119" s="282" t="n">
        <v>13.93</v>
      </c>
      <c r="P119" s="282" t="n">
        <v>290.17675</v>
      </c>
      <c r="Q119" s="273" t="s">
        <v>168</v>
      </c>
      <c r="R119" s="283" t="n">
        <v>0</v>
      </c>
      <c r="S119" s="283" t="n">
        <v>0</v>
      </c>
      <c r="U119" s="273" t="s">
        <v>148</v>
      </c>
      <c r="W119" s="273" t="s">
        <v>298</v>
      </c>
      <c r="X119" s="284" t="n">
        <v>1</v>
      </c>
      <c r="Y119" s="282" t="e">
        <f aca="false">#N/A</f>
        <v>#N/A</v>
      </c>
      <c r="Z119" s="285" t="e">
        <f aca="false">tbl_vac[[#This Row],[Y]]/tbl_vac[[#This Row],[G]]</f>
        <v>#N/A</v>
      </c>
    </row>
    <row r="120" customFormat="false" ht="14.25" hidden="false" customHeight="false" outlineLevel="0" collapsed="false">
      <c r="A120" s="273" t="n">
        <v>284</v>
      </c>
      <c r="B120" s="273" t="s">
        <v>296</v>
      </c>
      <c r="C120" s="273" t="s">
        <v>157</v>
      </c>
      <c r="D120" s="273" t="s">
        <v>300</v>
      </c>
      <c r="E120" s="273" t="s">
        <v>142</v>
      </c>
      <c r="F120" s="273" t="s">
        <v>161</v>
      </c>
      <c r="G120" s="273" t="n">
        <v>1</v>
      </c>
      <c r="H120" s="273" t="n">
        <v>0</v>
      </c>
      <c r="I120" s="273" t="s">
        <v>144</v>
      </c>
      <c r="J120" s="273" t="s">
        <v>253</v>
      </c>
      <c r="K120" s="273" t="s">
        <v>31</v>
      </c>
      <c r="L120" s="273" t="s">
        <v>11</v>
      </c>
      <c r="M120" s="281" t="s">
        <v>167</v>
      </c>
      <c r="N120" s="281" t="s">
        <v>148</v>
      </c>
      <c r="O120" s="282" t="n">
        <v>17.575</v>
      </c>
      <c r="P120" s="282" t="n">
        <v>98.4</v>
      </c>
      <c r="Q120" s="273" t="s">
        <v>147</v>
      </c>
      <c r="R120" s="283" t="n">
        <v>0</v>
      </c>
      <c r="S120" s="283" t="n">
        <v>0</v>
      </c>
      <c r="U120" s="273" t="s">
        <v>148</v>
      </c>
      <c r="W120" s="273" t="s">
        <v>298</v>
      </c>
      <c r="X120" s="284" t="n">
        <v>1</v>
      </c>
      <c r="Y120" s="282" t="e">
        <f aca="false">#N/A</f>
        <v>#N/A</v>
      </c>
      <c r="Z120" s="285" t="e">
        <f aca="false">tbl_vac[[#This Row],[Y]]/tbl_vac[[#This Row],[G]]</f>
        <v>#N/A</v>
      </c>
    </row>
    <row r="121" customFormat="false" ht="14.25" hidden="false" customHeight="false" outlineLevel="0" collapsed="false">
      <c r="A121" s="273" t="n">
        <v>292</v>
      </c>
      <c r="B121" s="273" t="s">
        <v>296</v>
      </c>
      <c r="C121" s="273" t="s">
        <v>301</v>
      </c>
      <c r="D121" s="273" t="s">
        <v>302</v>
      </c>
      <c r="E121" s="273" t="s">
        <v>165</v>
      </c>
      <c r="F121" s="273" t="s">
        <v>158</v>
      </c>
      <c r="G121" s="273" t="n">
        <v>1</v>
      </c>
      <c r="H121" s="273" t="n">
        <v>12</v>
      </c>
      <c r="I121" s="273" t="s">
        <v>144</v>
      </c>
      <c r="J121" s="273" t="s">
        <v>184</v>
      </c>
      <c r="K121" s="273" t="s">
        <v>31</v>
      </c>
      <c r="L121" s="273" t="s">
        <v>11</v>
      </c>
      <c r="M121" s="281" t="s">
        <v>196</v>
      </c>
      <c r="N121" s="281" t="s">
        <v>148</v>
      </c>
      <c r="O121" s="282" t="n">
        <v>0</v>
      </c>
      <c r="P121" s="282" t="n">
        <v>40.04464</v>
      </c>
      <c r="Q121" s="273" t="s">
        <v>168</v>
      </c>
      <c r="R121" s="283" t="n">
        <v>0</v>
      </c>
      <c r="S121" s="283" t="n">
        <v>0</v>
      </c>
      <c r="U121" s="273" t="s">
        <v>148</v>
      </c>
      <c r="W121" s="273" t="s">
        <v>298</v>
      </c>
      <c r="X121" s="284" t="n">
        <v>1</v>
      </c>
      <c r="Y121" s="282" t="e">
        <f aca="false">#N/A</f>
        <v>#N/A</v>
      </c>
      <c r="Z121" s="285" t="e">
        <f aca="false">tbl_vac[[#This Row],[Y]]/tbl_vac[[#This Row],[G]]</f>
        <v>#N/A</v>
      </c>
    </row>
    <row r="122" customFormat="false" ht="14.25" hidden="false" customHeight="false" outlineLevel="0" collapsed="false">
      <c r="A122" s="273" t="n">
        <v>192</v>
      </c>
      <c r="B122" s="273" t="s">
        <v>296</v>
      </c>
      <c r="C122" s="273" t="s">
        <v>163</v>
      </c>
      <c r="D122" s="273" t="s">
        <v>303</v>
      </c>
      <c r="E122" s="273" t="s">
        <v>165</v>
      </c>
      <c r="F122" s="273" t="s">
        <v>158</v>
      </c>
      <c r="G122" s="273" t="n">
        <v>10</v>
      </c>
      <c r="H122" s="273" t="n">
        <v>12</v>
      </c>
      <c r="I122" s="273" t="s">
        <v>183</v>
      </c>
      <c r="J122" s="273" t="s">
        <v>184</v>
      </c>
      <c r="K122" s="273" t="s">
        <v>31</v>
      </c>
      <c r="L122" s="273" t="s">
        <v>11</v>
      </c>
      <c r="M122" s="281" t="s">
        <v>196</v>
      </c>
      <c r="N122" s="281" t="n">
        <v>28</v>
      </c>
      <c r="O122" s="282" t="n">
        <v>7.32</v>
      </c>
      <c r="P122" s="282" t="n">
        <v>7.32</v>
      </c>
      <c r="Q122" s="273" t="s">
        <v>168</v>
      </c>
      <c r="R122" s="283" t="n">
        <v>0</v>
      </c>
      <c r="S122" s="283" t="n">
        <v>0</v>
      </c>
      <c r="U122" s="273" t="s">
        <v>148</v>
      </c>
      <c r="W122" s="273" t="s">
        <v>298</v>
      </c>
      <c r="X122" s="284" t="n">
        <v>1</v>
      </c>
      <c r="Y122" s="282" t="e">
        <f aca="false">#N/A</f>
        <v>#N/A</v>
      </c>
      <c r="Z122" s="285" t="e">
        <f aca="false">tbl_vac[[#This Row],[Y]]/tbl_vac[[#This Row],[G]]</f>
        <v>#N/A</v>
      </c>
    </row>
    <row r="123" customFormat="false" ht="14.25" hidden="false" customHeight="false" outlineLevel="0" collapsed="false">
      <c r="A123" s="273" t="n">
        <v>199</v>
      </c>
      <c r="B123" s="273" t="s">
        <v>296</v>
      </c>
      <c r="C123" s="273" t="s">
        <v>259</v>
      </c>
      <c r="D123" s="273" t="s">
        <v>304</v>
      </c>
      <c r="E123" s="273" t="s">
        <v>165</v>
      </c>
      <c r="F123" s="273" t="s">
        <v>158</v>
      </c>
      <c r="G123" s="273" t="n">
        <v>10</v>
      </c>
      <c r="H123" s="273" t="n">
        <v>12</v>
      </c>
      <c r="I123" s="273" t="s">
        <v>183</v>
      </c>
      <c r="J123" s="273" t="s">
        <v>184</v>
      </c>
      <c r="K123" s="273" t="s">
        <v>31</v>
      </c>
      <c r="L123" s="273" t="s">
        <v>11</v>
      </c>
      <c r="M123" s="281" t="s">
        <v>144</v>
      </c>
      <c r="N123" s="281" t="n">
        <v>28</v>
      </c>
      <c r="O123" s="282" t="n">
        <v>53.3</v>
      </c>
      <c r="P123" s="282" t="n">
        <v>5.98889</v>
      </c>
      <c r="Q123" s="273" t="s">
        <v>168</v>
      </c>
      <c r="R123" s="283" t="n">
        <v>0</v>
      </c>
      <c r="S123" s="283" t="n">
        <v>0</v>
      </c>
      <c r="U123" s="273" t="s">
        <v>148</v>
      </c>
      <c r="W123" s="273" t="s">
        <v>298</v>
      </c>
      <c r="X123" s="284" t="n">
        <v>1</v>
      </c>
      <c r="Y123" s="282" t="e">
        <f aca="false">#N/A</f>
        <v>#N/A</v>
      </c>
      <c r="Z123" s="285" t="e">
        <f aca="false">tbl_vac[[#This Row],[Y]]/tbl_vac[[#This Row],[G]]</f>
        <v>#N/A</v>
      </c>
    </row>
    <row r="124" customFormat="false" ht="14.25" hidden="false" customHeight="false" outlineLevel="0" collapsed="false">
      <c r="A124" s="273" t="n">
        <v>202</v>
      </c>
      <c r="B124" s="273" t="s">
        <v>296</v>
      </c>
      <c r="C124" s="273" t="s">
        <v>254</v>
      </c>
      <c r="D124" s="273" t="s">
        <v>297</v>
      </c>
      <c r="E124" s="273" t="s">
        <v>165</v>
      </c>
      <c r="F124" s="273" t="s">
        <v>158</v>
      </c>
      <c r="G124" s="273" t="n">
        <v>10</v>
      </c>
      <c r="H124" s="273" t="n">
        <v>18</v>
      </c>
      <c r="I124" s="273" t="s">
        <v>183</v>
      </c>
      <c r="J124" s="273" t="s">
        <v>184</v>
      </c>
      <c r="K124" s="273" t="s">
        <v>31</v>
      </c>
      <c r="L124" s="273" t="s">
        <v>11</v>
      </c>
      <c r="M124" s="281" t="s">
        <v>144</v>
      </c>
      <c r="N124" s="281" t="n">
        <v>28</v>
      </c>
      <c r="O124" s="282" t="n">
        <v>5.8</v>
      </c>
      <c r="P124" s="282" t="n">
        <v>8.619</v>
      </c>
      <c r="Q124" s="273" t="s">
        <v>168</v>
      </c>
      <c r="R124" s="283" t="n">
        <v>0</v>
      </c>
      <c r="S124" s="283" t="n">
        <v>0</v>
      </c>
      <c r="U124" s="273" t="s">
        <v>148</v>
      </c>
      <c r="W124" s="273" t="s">
        <v>298</v>
      </c>
      <c r="X124" s="284" t="n">
        <v>1</v>
      </c>
      <c r="Y124" s="282" t="e">
        <f aca="false">#N/A</f>
        <v>#N/A</v>
      </c>
      <c r="Z124" s="285" t="e">
        <f aca="false">tbl_vac[[#This Row],[Y]]/tbl_vac[[#This Row],[G]]</f>
        <v>#N/A</v>
      </c>
    </row>
    <row r="125" customFormat="false" ht="14.25" hidden="false" customHeight="false" outlineLevel="0" collapsed="false">
      <c r="A125" s="273" t="n">
        <v>238</v>
      </c>
      <c r="B125" s="273" t="s">
        <v>296</v>
      </c>
      <c r="C125" s="273" t="s">
        <v>176</v>
      </c>
      <c r="D125" s="273" t="s">
        <v>305</v>
      </c>
      <c r="E125" s="273" t="s">
        <v>165</v>
      </c>
      <c r="F125" s="273" t="s">
        <v>158</v>
      </c>
      <c r="G125" s="273" t="n">
        <v>10</v>
      </c>
      <c r="H125" s="273" t="n">
        <v>12</v>
      </c>
      <c r="I125" s="273" t="s">
        <v>183</v>
      </c>
      <c r="J125" s="273" t="s">
        <v>214</v>
      </c>
      <c r="K125" s="273" t="s">
        <v>31</v>
      </c>
      <c r="L125" s="273" t="s">
        <v>11</v>
      </c>
      <c r="M125" s="281" t="s">
        <v>196</v>
      </c>
      <c r="N125" s="281" t="n">
        <v>28</v>
      </c>
      <c r="O125" s="282" t="n">
        <v>2.4</v>
      </c>
      <c r="P125" s="282" t="n">
        <v>2.84747</v>
      </c>
      <c r="Q125" s="273" t="s">
        <v>168</v>
      </c>
      <c r="R125" s="283" t="n">
        <v>0</v>
      </c>
      <c r="S125" s="283" t="n">
        <v>0</v>
      </c>
      <c r="U125" s="273" t="s">
        <v>148</v>
      </c>
      <c r="W125" s="273" t="s">
        <v>298</v>
      </c>
      <c r="X125" s="284" t="n">
        <v>1</v>
      </c>
      <c r="Y125" s="282" t="e">
        <f aca="false">#N/A</f>
        <v>#N/A</v>
      </c>
      <c r="Z125" s="285" t="e">
        <f aca="false">tbl_vac[[#This Row],[Y]]/tbl_vac[[#This Row],[G]]</f>
        <v>#N/A</v>
      </c>
    </row>
    <row r="126" customFormat="false" ht="14.25" hidden="false" customHeight="false" outlineLevel="0" collapsed="false">
      <c r="A126" s="273" t="n">
        <v>256</v>
      </c>
      <c r="B126" s="273" t="s">
        <v>296</v>
      </c>
      <c r="C126" s="273" t="s">
        <v>247</v>
      </c>
      <c r="D126" s="273" t="s">
        <v>306</v>
      </c>
      <c r="E126" s="273" t="s">
        <v>165</v>
      </c>
      <c r="F126" s="273" t="s">
        <v>158</v>
      </c>
      <c r="G126" s="273" t="n">
        <v>10</v>
      </c>
      <c r="H126" s="273" t="n">
        <v>12</v>
      </c>
      <c r="I126" s="273" t="s">
        <v>183</v>
      </c>
      <c r="J126" s="273" t="s">
        <v>184</v>
      </c>
      <c r="K126" s="273" t="s">
        <v>31</v>
      </c>
      <c r="L126" s="273" t="s">
        <v>11</v>
      </c>
      <c r="M126" s="281" t="s">
        <v>196</v>
      </c>
      <c r="N126" s="281" t="n">
        <v>0</v>
      </c>
      <c r="O126" s="282" t="n">
        <v>3.76</v>
      </c>
      <c r="P126" s="282" t="n">
        <v>19.34512</v>
      </c>
      <c r="Q126" s="273" t="s">
        <v>168</v>
      </c>
      <c r="R126" s="283" t="n">
        <v>0</v>
      </c>
      <c r="S126" s="283" t="n">
        <v>0</v>
      </c>
      <c r="U126" s="273" t="s">
        <v>148</v>
      </c>
      <c r="W126" s="273" t="s">
        <v>298</v>
      </c>
      <c r="X126" s="284" t="n">
        <v>1</v>
      </c>
      <c r="Y126" s="282" t="e">
        <f aca="false">#N/A</f>
        <v>#N/A</v>
      </c>
      <c r="Z126" s="285" t="e">
        <f aca="false">tbl_vac[[#This Row],[Y]]/tbl_vac[[#This Row],[G]]</f>
        <v>#N/A</v>
      </c>
    </row>
    <row r="127" customFormat="false" ht="14.25" hidden="false" customHeight="false" outlineLevel="0" collapsed="false">
      <c r="A127" s="273" t="n">
        <v>316</v>
      </c>
      <c r="B127" s="273" t="s">
        <v>296</v>
      </c>
      <c r="C127" s="273" t="s">
        <v>259</v>
      </c>
      <c r="D127" s="273" t="s">
        <v>307</v>
      </c>
      <c r="E127" s="273" t="s">
        <v>165</v>
      </c>
      <c r="F127" s="273" t="s">
        <v>158</v>
      </c>
      <c r="G127" s="273" t="n">
        <v>10</v>
      </c>
      <c r="H127" s="273" t="n">
        <v>12</v>
      </c>
      <c r="I127" s="273" t="s">
        <v>183</v>
      </c>
      <c r="J127" s="273" t="s">
        <v>184</v>
      </c>
      <c r="K127" s="273" t="s">
        <v>31</v>
      </c>
      <c r="L127" s="273" t="s">
        <v>11</v>
      </c>
      <c r="M127" s="281" t="s">
        <v>167</v>
      </c>
      <c r="N127" s="281" t="n">
        <v>28</v>
      </c>
      <c r="O127" s="282" t="n">
        <v>52.92</v>
      </c>
      <c r="P127" s="282" t="n">
        <v>5.84304</v>
      </c>
      <c r="Q127" s="273" t="s">
        <v>168</v>
      </c>
      <c r="R127" s="283" t="n">
        <v>0</v>
      </c>
      <c r="S127" s="283" t="n">
        <v>0</v>
      </c>
      <c r="U127" s="273" t="s">
        <v>148</v>
      </c>
      <c r="W127" s="273" t="s">
        <v>298</v>
      </c>
      <c r="X127" s="284" t="n">
        <v>1</v>
      </c>
      <c r="Y127" s="282" t="e">
        <f aca="false">#N/A</f>
        <v>#N/A</v>
      </c>
      <c r="Z127" s="285" t="e">
        <f aca="false">tbl_vac[[#This Row],[Y]]/tbl_vac[[#This Row],[G]]</f>
        <v>#N/A</v>
      </c>
    </row>
    <row r="128" customFormat="false" ht="14.25" hidden="false" customHeight="false" outlineLevel="0" collapsed="false">
      <c r="A128" s="273" t="n">
        <v>295</v>
      </c>
      <c r="B128" s="273" t="s">
        <v>308</v>
      </c>
      <c r="C128" s="273" t="s">
        <v>254</v>
      </c>
      <c r="D128" s="273" t="s">
        <v>309</v>
      </c>
      <c r="E128" s="273" t="s">
        <v>165</v>
      </c>
      <c r="F128" s="273" t="s">
        <v>158</v>
      </c>
      <c r="G128" s="273" t="n">
        <v>1</v>
      </c>
      <c r="H128" s="273" t="n">
        <v>18</v>
      </c>
      <c r="I128" s="273" t="s">
        <v>144</v>
      </c>
      <c r="J128" s="273" t="s">
        <v>184</v>
      </c>
      <c r="K128" s="273" t="s">
        <v>31</v>
      </c>
      <c r="L128" s="273" t="s">
        <v>11</v>
      </c>
      <c r="M128" s="281" t="s">
        <v>167</v>
      </c>
      <c r="N128" s="281" t="s">
        <v>148</v>
      </c>
      <c r="O128" s="282" t="n">
        <v>18.4</v>
      </c>
      <c r="P128" s="282" t="n">
        <v>19.46163</v>
      </c>
      <c r="Q128" s="273" t="s">
        <v>168</v>
      </c>
      <c r="R128" s="283" t="n">
        <v>0</v>
      </c>
      <c r="S128" s="283" t="n">
        <v>0</v>
      </c>
      <c r="U128" s="273" t="s">
        <v>148</v>
      </c>
      <c r="W128" s="273" t="s">
        <v>310</v>
      </c>
      <c r="X128" s="284" t="n">
        <v>1</v>
      </c>
      <c r="Y128" s="282" t="e">
        <f aca="false">#N/A</f>
        <v>#N/A</v>
      </c>
      <c r="Z128" s="285" t="e">
        <f aca="false">tbl_vac[[#This Row],[Y]]/tbl_vac[[#This Row],[G]]</f>
        <v>#N/A</v>
      </c>
    </row>
    <row r="129" customFormat="false" ht="14.25" hidden="false" customHeight="false" outlineLevel="0" collapsed="false">
      <c r="A129" s="273" t="n">
        <v>307</v>
      </c>
      <c r="B129" s="273" t="s">
        <v>308</v>
      </c>
      <c r="C129" s="273" t="s">
        <v>247</v>
      </c>
      <c r="D129" s="273" t="s">
        <v>311</v>
      </c>
      <c r="E129" s="273" t="s">
        <v>165</v>
      </c>
      <c r="F129" s="273" t="s">
        <v>158</v>
      </c>
      <c r="G129" s="273" t="n">
        <v>1</v>
      </c>
      <c r="H129" s="273" t="n">
        <v>12</v>
      </c>
      <c r="I129" s="273" t="s">
        <v>144</v>
      </c>
      <c r="J129" s="273" t="s">
        <v>184</v>
      </c>
      <c r="K129" s="273" t="s">
        <v>31</v>
      </c>
      <c r="L129" s="273" t="s">
        <v>11</v>
      </c>
      <c r="M129" s="281" t="s">
        <v>196</v>
      </c>
      <c r="N129" s="281" t="s">
        <v>148</v>
      </c>
      <c r="O129" s="282" t="n">
        <v>13.9</v>
      </c>
      <c r="P129" s="282" t="n">
        <v>76.77945</v>
      </c>
      <c r="Q129" s="273" t="s">
        <v>168</v>
      </c>
      <c r="R129" s="283" t="n">
        <v>0</v>
      </c>
      <c r="S129" s="283" t="n">
        <v>0</v>
      </c>
      <c r="U129" s="273" t="s">
        <v>148</v>
      </c>
      <c r="W129" s="273" t="s">
        <v>310</v>
      </c>
      <c r="X129" s="284" t="n">
        <v>1</v>
      </c>
      <c r="Y129" s="282" t="e">
        <f aca="false">#N/A</f>
        <v>#N/A</v>
      </c>
      <c r="Z129" s="285" t="e">
        <f aca="false">tbl_vac[[#This Row],[Y]]/tbl_vac[[#This Row],[G]]</f>
        <v>#N/A</v>
      </c>
    </row>
    <row r="130" customFormat="false" ht="14.25" hidden="false" customHeight="false" outlineLevel="0" collapsed="false">
      <c r="A130" s="273" t="n">
        <v>296</v>
      </c>
      <c r="B130" s="273" t="s">
        <v>308</v>
      </c>
      <c r="C130" s="273" t="s">
        <v>254</v>
      </c>
      <c r="D130" s="273" t="s">
        <v>309</v>
      </c>
      <c r="E130" s="273" t="s">
        <v>165</v>
      </c>
      <c r="F130" s="273" t="s">
        <v>158</v>
      </c>
      <c r="G130" s="273" t="n">
        <v>10</v>
      </c>
      <c r="H130" s="273" t="n">
        <v>18</v>
      </c>
      <c r="I130" s="273" t="s">
        <v>183</v>
      </c>
      <c r="J130" s="273" t="s">
        <v>184</v>
      </c>
      <c r="K130" s="273" t="s">
        <v>31</v>
      </c>
      <c r="L130" s="273" t="s">
        <v>11</v>
      </c>
      <c r="M130" s="281" t="s">
        <v>167</v>
      </c>
      <c r="N130" s="281" t="n">
        <v>28</v>
      </c>
      <c r="O130" s="282" t="n">
        <v>5.4</v>
      </c>
      <c r="P130" s="282" t="n">
        <v>7.22007</v>
      </c>
      <c r="Q130" s="273" t="s">
        <v>168</v>
      </c>
      <c r="R130" s="283" t="n">
        <v>0</v>
      </c>
      <c r="S130" s="283" t="n">
        <v>0</v>
      </c>
      <c r="U130" s="273" t="s">
        <v>148</v>
      </c>
      <c r="W130" s="273" t="s">
        <v>310</v>
      </c>
      <c r="X130" s="284" t="n">
        <v>1</v>
      </c>
      <c r="Y130" s="282" t="e">
        <f aca="false">#N/A</f>
        <v>#N/A</v>
      </c>
      <c r="Z130" s="285" t="e">
        <f aca="false">tbl_vac[[#This Row],[Y]]/tbl_vac[[#This Row],[G]]</f>
        <v>#N/A</v>
      </c>
    </row>
    <row r="131" customFormat="false" ht="14.25" hidden="false" customHeight="false" outlineLevel="0" collapsed="false">
      <c r="A131" s="273" t="n">
        <v>331</v>
      </c>
      <c r="B131" s="273" t="s">
        <v>308</v>
      </c>
      <c r="C131" s="273" t="s">
        <v>247</v>
      </c>
      <c r="D131" s="273" t="s">
        <v>312</v>
      </c>
      <c r="E131" s="273" t="s">
        <v>165</v>
      </c>
      <c r="F131" s="273" t="s">
        <v>158</v>
      </c>
      <c r="G131" s="273" t="n">
        <v>10</v>
      </c>
      <c r="H131" s="273" t="n">
        <v>12</v>
      </c>
      <c r="I131" s="273" t="s">
        <v>183</v>
      </c>
      <c r="J131" s="273" t="s">
        <v>184</v>
      </c>
      <c r="K131" s="273" t="s">
        <v>31</v>
      </c>
      <c r="L131" s="273" t="s">
        <v>11</v>
      </c>
      <c r="M131" s="281" t="s">
        <v>196</v>
      </c>
      <c r="N131" s="281" t="n">
        <v>0</v>
      </c>
      <c r="O131" s="282" t="n">
        <v>3.76</v>
      </c>
      <c r="P131" s="282" t="n">
        <v>76.77945</v>
      </c>
      <c r="Q131" s="273" t="s">
        <v>168</v>
      </c>
      <c r="R131" s="283" t="n">
        <v>0</v>
      </c>
      <c r="S131" s="283" t="n">
        <v>0</v>
      </c>
      <c r="U131" s="273" t="s">
        <v>148</v>
      </c>
      <c r="W131" s="273" t="s">
        <v>310</v>
      </c>
      <c r="X131" s="284" t="n">
        <v>1</v>
      </c>
      <c r="Y131" s="282" t="e">
        <f aca="false">#N/A</f>
        <v>#N/A</v>
      </c>
      <c r="Z131" s="285" t="e">
        <f aca="false">tbl_vac[[#This Row],[Y]]/tbl_vac[[#This Row],[G]]</f>
        <v>#N/A</v>
      </c>
    </row>
    <row r="132" customFormat="false" ht="14.25" hidden="false" customHeight="false" outlineLevel="0" collapsed="false">
      <c r="A132" s="273" t="n">
        <v>219</v>
      </c>
      <c r="B132" s="273" t="s">
        <v>313</v>
      </c>
      <c r="C132" s="273" t="s">
        <v>163</v>
      </c>
      <c r="D132" s="273" t="s">
        <v>314</v>
      </c>
      <c r="E132" s="273" t="s">
        <v>165</v>
      </c>
      <c r="F132" s="273" t="s">
        <v>158</v>
      </c>
      <c r="G132" s="273" t="n">
        <v>1</v>
      </c>
      <c r="H132" s="273" t="n">
        <v>36</v>
      </c>
      <c r="I132" s="273" t="s">
        <v>315</v>
      </c>
      <c r="J132" s="273" t="s">
        <v>184</v>
      </c>
      <c r="K132" s="273" t="s">
        <v>31</v>
      </c>
      <c r="L132" s="273" t="s">
        <v>11</v>
      </c>
      <c r="M132" s="281" t="s">
        <v>152</v>
      </c>
      <c r="N132" s="281" t="s">
        <v>148</v>
      </c>
      <c r="O132" s="282" t="n">
        <v>9.681</v>
      </c>
      <c r="P132" s="282" t="n">
        <v>15.41579</v>
      </c>
      <c r="Q132" s="273" t="s">
        <v>168</v>
      </c>
      <c r="R132" s="283" t="n">
        <v>0</v>
      </c>
      <c r="S132" s="283" t="n">
        <v>0</v>
      </c>
      <c r="U132" s="273" t="s">
        <v>148</v>
      </c>
      <c r="W132" s="273" t="s">
        <v>66</v>
      </c>
      <c r="X132" s="284" t="n">
        <v>3</v>
      </c>
      <c r="Y132" s="282" t="n">
        <v>2.8</v>
      </c>
      <c r="Z132" s="285" t="n">
        <f aca="false">tbl_vac[[#This Row],[Y]]/tbl_vac[[#This Row],[G]]</f>
        <v>2.8</v>
      </c>
    </row>
    <row r="133" customFormat="false" ht="14.25" hidden="false" customHeight="false" outlineLevel="0" collapsed="false">
      <c r="A133" s="273" t="n">
        <v>230</v>
      </c>
      <c r="B133" s="273" t="s">
        <v>313</v>
      </c>
      <c r="C133" s="273" t="s">
        <v>316</v>
      </c>
      <c r="D133" s="273" t="s">
        <v>317</v>
      </c>
      <c r="E133" s="273" t="s">
        <v>165</v>
      </c>
      <c r="F133" s="273" t="s">
        <v>158</v>
      </c>
      <c r="G133" s="273" t="n">
        <v>1</v>
      </c>
      <c r="H133" s="273" t="n">
        <v>36</v>
      </c>
      <c r="I133" s="273" t="s">
        <v>315</v>
      </c>
      <c r="J133" s="273" t="s">
        <v>214</v>
      </c>
      <c r="K133" s="273" t="s">
        <v>31</v>
      </c>
      <c r="L133" s="273" t="s">
        <v>11</v>
      </c>
      <c r="M133" s="281" t="s">
        <v>196</v>
      </c>
      <c r="N133" s="281" t="s">
        <v>148</v>
      </c>
      <c r="O133" s="282" t="n">
        <v>15.7</v>
      </c>
      <c r="P133" s="282" t="n">
        <v>130.55893</v>
      </c>
      <c r="Q133" s="273" t="s">
        <v>168</v>
      </c>
      <c r="R133" s="283" t="n">
        <v>0</v>
      </c>
      <c r="S133" s="283" t="n">
        <v>0</v>
      </c>
      <c r="T133" s="273" t="s">
        <v>147</v>
      </c>
      <c r="U133" s="273" t="s">
        <v>148</v>
      </c>
      <c r="V133" s="273" t="s">
        <v>147</v>
      </c>
      <c r="W133" s="273" t="s">
        <v>66</v>
      </c>
      <c r="X133" s="284" t="n">
        <v>3</v>
      </c>
      <c r="Y133" s="282" t="n">
        <v>2.8</v>
      </c>
      <c r="Z133" s="285" t="n">
        <f aca="false">tbl_vac[[#This Row],[Y]]/tbl_vac[[#This Row],[G]]</f>
        <v>2.8</v>
      </c>
    </row>
    <row r="134" customFormat="false" ht="14.25" hidden="false" customHeight="false" outlineLevel="0" collapsed="false">
      <c r="A134" s="273" t="n">
        <v>231</v>
      </c>
      <c r="B134" s="273" t="s">
        <v>313</v>
      </c>
      <c r="C134" s="273" t="s">
        <v>149</v>
      </c>
      <c r="D134" s="273" t="s">
        <v>318</v>
      </c>
      <c r="E134" s="273" t="s">
        <v>165</v>
      </c>
      <c r="F134" s="273" t="s">
        <v>158</v>
      </c>
      <c r="G134" s="273" t="n">
        <v>1</v>
      </c>
      <c r="H134" s="273" t="n">
        <v>36</v>
      </c>
      <c r="I134" s="273" t="s">
        <v>144</v>
      </c>
      <c r="J134" s="273" t="s">
        <v>214</v>
      </c>
      <c r="K134" s="273" t="s">
        <v>31</v>
      </c>
      <c r="L134" s="273" t="s">
        <v>11</v>
      </c>
      <c r="M134" s="281" t="s">
        <v>196</v>
      </c>
      <c r="N134" s="281" t="s">
        <v>148</v>
      </c>
      <c r="O134" s="282" t="n">
        <v>12.94</v>
      </c>
      <c r="P134" s="282" t="n">
        <v>101.4</v>
      </c>
      <c r="Q134" s="273" t="s">
        <v>168</v>
      </c>
      <c r="R134" s="283" t="n">
        <v>0</v>
      </c>
      <c r="S134" s="283" t="n">
        <v>0</v>
      </c>
      <c r="U134" s="273" t="s">
        <v>148</v>
      </c>
      <c r="W134" s="273" t="s">
        <v>66</v>
      </c>
      <c r="X134" s="284" t="n">
        <v>3</v>
      </c>
      <c r="Y134" s="282" t="n">
        <v>2.8</v>
      </c>
      <c r="Z134" s="285" t="n">
        <f aca="false">tbl_vac[[#This Row],[Y]]/tbl_vac[[#This Row],[G]]</f>
        <v>2.8</v>
      </c>
    </row>
    <row r="135" customFormat="false" ht="14.25" hidden="false" customHeight="false" outlineLevel="0" collapsed="false">
      <c r="A135" s="273" t="n">
        <v>325</v>
      </c>
      <c r="B135" s="273" t="s">
        <v>313</v>
      </c>
      <c r="C135" s="273" t="s">
        <v>157</v>
      </c>
      <c r="D135" s="273" t="s">
        <v>319</v>
      </c>
      <c r="E135" s="273" t="s">
        <v>165</v>
      </c>
      <c r="F135" s="273" t="s">
        <v>158</v>
      </c>
      <c r="G135" s="273" t="n">
        <v>1</v>
      </c>
      <c r="H135" s="273" t="n">
        <v>36</v>
      </c>
      <c r="I135" s="273" t="s">
        <v>315</v>
      </c>
      <c r="J135" s="273" t="s">
        <v>214</v>
      </c>
      <c r="K135" s="273" t="s">
        <v>31</v>
      </c>
      <c r="L135" s="273" t="s">
        <v>11</v>
      </c>
      <c r="M135" s="281" t="s">
        <v>196</v>
      </c>
      <c r="N135" s="281" t="s">
        <v>148</v>
      </c>
      <c r="O135" s="282" t="n">
        <v>17.575</v>
      </c>
      <c r="P135" s="282" t="n">
        <v>86.4</v>
      </c>
      <c r="Q135" s="273" t="s">
        <v>168</v>
      </c>
      <c r="R135" s="283" t="n">
        <v>0</v>
      </c>
      <c r="S135" s="283" t="n">
        <v>0</v>
      </c>
      <c r="U135" s="273" t="s">
        <v>148</v>
      </c>
      <c r="W135" s="273" t="s">
        <v>66</v>
      </c>
      <c r="X135" s="284" t="n">
        <v>3</v>
      </c>
      <c r="Y135" s="282" t="n">
        <v>2.8</v>
      </c>
      <c r="Z135" s="285" t="n">
        <f aca="false">tbl_vac[[#This Row],[Y]]/tbl_vac[[#This Row],[G]]</f>
        <v>2.8</v>
      </c>
    </row>
    <row r="136" customFormat="false" ht="14.25" hidden="false" customHeight="false" outlineLevel="0" collapsed="false">
      <c r="A136" s="273" t="n">
        <v>220</v>
      </c>
      <c r="B136" s="273" t="s">
        <v>313</v>
      </c>
      <c r="C136" s="273" t="s">
        <v>163</v>
      </c>
      <c r="D136" s="273" t="s">
        <v>314</v>
      </c>
      <c r="E136" s="273" t="s">
        <v>165</v>
      </c>
      <c r="F136" s="273" t="s">
        <v>158</v>
      </c>
      <c r="G136" s="273" t="n">
        <v>2</v>
      </c>
      <c r="H136" s="273" t="n">
        <v>36</v>
      </c>
      <c r="I136" s="273" t="s">
        <v>315</v>
      </c>
      <c r="J136" s="273" t="s">
        <v>184</v>
      </c>
      <c r="K136" s="273" t="s">
        <v>31</v>
      </c>
      <c r="L136" s="273" t="s">
        <v>11</v>
      </c>
      <c r="M136" s="281" t="s">
        <v>152</v>
      </c>
      <c r="N136" s="281" t="n">
        <v>0</v>
      </c>
      <c r="O136" s="282" t="n">
        <v>4.841</v>
      </c>
      <c r="P136" s="282" t="n">
        <v>7.7079</v>
      </c>
      <c r="Q136" s="273" t="s">
        <v>168</v>
      </c>
      <c r="R136" s="283" t="n">
        <v>0</v>
      </c>
      <c r="S136" s="283" t="n">
        <v>0</v>
      </c>
      <c r="U136" s="273" t="s">
        <v>148</v>
      </c>
      <c r="W136" s="273" t="s">
        <v>66</v>
      </c>
      <c r="X136" s="284" t="n">
        <v>3</v>
      </c>
      <c r="Y136" s="282" t="n">
        <v>9.494</v>
      </c>
      <c r="Z136" s="285" t="n">
        <f aca="false">tbl_vac[[#This Row],[Y]]/tbl_vac[[#This Row],[G]]</f>
        <v>4.747</v>
      </c>
    </row>
    <row r="137" customFormat="false" ht="14.25" hidden="false" customHeight="false" outlineLevel="0" collapsed="false">
      <c r="A137" s="273" t="n">
        <v>324</v>
      </c>
      <c r="B137" s="273" t="s">
        <v>313</v>
      </c>
      <c r="C137" s="273" t="s">
        <v>157</v>
      </c>
      <c r="D137" s="273" t="s">
        <v>319</v>
      </c>
      <c r="E137" s="273" t="s">
        <v>165</v>
      </c>
      <c r="F137" s="273" t="s">
        <v>158</v>
      </c>
      <c r="G137" s="273" t="n">
        <v>2</v>
      </c>
      <c r="H137" s="273" t="n">
        <v>36</v>
      </c>
      <c r="I137" s="273" t="s">
        <v>315</v>
      </c>
      <c r="J137" s="273" t="s">
        <v>214</v>
      </c>
      <c r="K137" s="273" t="s">
        <v>31</v>
      </c>
      <c r="L137" s="273" t="s">
        <v>11</v>
      </c>
      <c r="M137" s="281" t="s">
        <v>196</v>
      </c>
      <c r="N137" s="281" t="n">
        <v>28</v>
      </c>
      <c r="O137" s="282" t="n">
        <v>8.787</v>
      </c>
      <c r="P137" s="282" t="n">
        <v>43.2</v>
      </c>
      <c r="Q137" s="273" t="s">
        <v>168</v>
      </c>
      <c r="R137" s="283" t="n">
        <v>0</v>
      </c>
      <c r="S137" s="283" t="n">
        <v>0</v>
      </c>
      <c r="U137" s="273" t="s">
        <v>148</v>
      </c>
      <c r="W137" s="273" t="s">
        <v>66</v>
      </c>
      <c r="X137" s="284" t="n">
        <v>3</v>
      </c>
      <c r="Y137" s="282" t="n">
        <v>9.494</v>
      </c>
      <c r="Z137" s="285" t="n">
        <f aca="false">tbl_vac[[#This Row],[Y]]/tbl_vac[[#This Row],[G]]</f>
        <v>4.747</v>
      </c>
    </row>
    <row r="138" customFormat="false" ht="14.25" hidden="false" customHeight="false" outlineLevel="0" collapsed="false">
      <c r="A138" s="273" t="n">
        <v>283</v>
      </c>
      <c r="B138" s="273" t="s">
        <v>313</v>
      </c>
      <c r="C138" s="273" t="s">
        <v>316</v>
      </c>
      <c r="D138" s="273" t="s">
        <v>320</v>
      </c>
      <c r="E138" s="273" t="s">
        <v>165</v>
      </c>
      <c r="F138" s="273" t="s">
        <v>158</v>
      </c>
      <c r="G138" s="273" t="n">
        <v>5</v>
      </c>
      <c r="H138" s="273" t="n">
        <v>36</v>
      </c>
      <c r="I138" s="273" t="s">
        <v>315</v>
      </c>
      <c r="J138" s="273" t="s">
        <v>214</v>
      </c>
      <c r="K138" s="273" t="s">
        <v>31</v>
      </c>
      <c r="L138" s="273" t="s">
        <v>11</v>
      </c>
      <c r="M138" s="281" t="s">
        <v>196</v>
      </c>
      <c r="N138" s="281" t="n">
        <v>28</v>
      </c>
      <c r="O138" s="282" t="n">
        <v>4</v>
      </c>
      <c r="P138" s="282" t="n">
        <v>8.97143</v>
      </c>
      <c r="Q138" s="273" t="s">
        <v>168</v>
      </c>
      <c r="R138" s="283" t="n">
        <v>0</v>
      </c>
      <c r="S138" s="283" t="n">
        <v>0</v>
      </c>
      <c r="U138" s="273" t="s">
        <v>148</v>
      </c>
      <c r="W138" s="273" t="s">
        <v>66</v>
      </c>
      <c r="X138" s="284" t="n">
        <v>3</v>
      </c>
      <c r="Y138" s="282" t="n">
        <v>9.5</v>
      </c>
      <c r="Z138" s="285" t="n">
        <f aca="false">tbl_vac[[#This Row],[Y]]/tbl_vac[[#This Row],[G]]</f>
        <v>1.9</v>
      </c>
    </row>
    <row r="139" customFormat="false" ht="14.25" hidden="false" customHeight="false" outlineLevel="0" collapsed="false">
      <c r="A139" s="273" t="n">
        <v>289</v>
      </c>
      <c r="B139" s="273" t="s">
        <v>313</v>
      </c>
      <c r="C139" s="273" t="s">
        <v>157</v>
      </c>
      <c r="D139" s="273" t="s">
        <v>319</v>
      </c>
      <c r="E139" s="273" t="s">
        <v>165</v>
      </c>
      <c r="F139" s="273" t="s">
        <v>158</v>
      </c>
      <c r="G139" s="273" t="n">
        <v>5</v>
      </c>
      <c r="H139" s="273" t="n">
        <v>36</v>
      </c>
      <c r="I139" s="273" t="s">
        <v>315</v>
      </c>
      <c r="J139" s="273" t="s">
        <v>214</v>
      </c>
      <c r="K139" s="273" t="s">
        <v>31</v>
      </c>
      <c r="L139" s="273" t="s">
        <v>11</v>
      </c>
      <c r="M139" s="281" t="s">
        <v>196</v>
      </c>
      <c r="N139" s="281" t="n">
        <v>28</v>
      </c>
      <c r="O139" s="282" t="n">
        <v>3.515</v>
      </c>
      <c r="P139" s="282" t="n">
        <v>17.28</v>
      </c>
      <c r="Q139" s="273" t="s">
        <v>168</v>
      </c>
      <c r="R139" s="283" t="n">
        <v>0</v>
      </c>
      <c r="S139" s="283" t="n">
        <v>0</v>
      </c>
      <c r="U139" s="273" t="s">
        <v>148</v>
      </c>
      <c r="W139" s="273" t="s">
        <v>66</v>
      </c>
      <c r="X139" s="284" t="n">
        <v>3</v>
      </c>
      <c r="Y139" s="282" t="n">
        <v>9.5</v>
      </c>
      <c r="Z139" s="285" t="n">
        <f aca="false">tbl_vac[[#This Row],[Y]]/tbl_vac[[#This Row],[G]]</f>
        <v>1.9</v>
      </c>
    </row>
    <row r="140" customFormat="false" ht="14.25" hidden="false" customHeight="false" outlineLevel="0" collapsed="false">
      <c r="A140" s="273" t="n">
        <v>232</v>
      </c>
      <c r="B140" s="273" t="s">
        <v>313</v>
      </c>
      <c r="C140" s="273" t="s">
        <v>149</v>
      </c>
      <c r="D140" s="273" t="s">
        <v>321</v>
      </c>
      <c r="E140" s="273" t="s">
        <v>165</v>
      </c>
      <c r="F140" s="273" t="s">
        <v>158</v>
      </c>
      <c r="G140" s="273" t="n">
        <v>5</v>
      </c>
      <c r="H140" s="273" t="n">
        <v>24</v>
      </c>
      <c r="I140" s="273" t="s">
        <v>315</v>
      </c>
      <c r="J140" s="273" t="s">
        <v>184</v>
      </c>
      <c r="K140" s="273" t="s">
        <v>31</v>
      </c>
      <c r="L140" s="273" t="s">
        <v>11</v>
      </c>
      <c r="M140" s="281" t="n">
        <v>7</v>
      </c>
      <c r="N140" s="281" t="n">
        <v>28</v>
      </c>
      <c r="O140" s="282" t="n">
        <v>6.82</v>
      </c>
      <c r="P140" s="282" t="n">
        <v>26.956</v>
      </c>
      <c r="Q140" s="273" t="s">
        <v>168</v>
      </c>
      <c r="R140" s="283" t="n">
        <v>0</v>
      </c>
      <c r="S140" s="283" t="n">
        <v>0</v>
      </c>
      <c r="U140" s="273" t="s">
        <v>148</v>
      </c>
      <c r="W140" s="273" t="s">
        <v>66</v>
      </c>
      <c r="X140" s="284" t="n">
        <v>2</v>
      </c>
      <c r="Y140" s="282"/>
      <c r="Z140" s="285" t="n">
        <f aca="false">tbl_vac[[#This Row],[Y]]/tbl_vac[[#This Row],[G]]</f>
        <v>0</v>
      </c>
    </row>
    <row r="141" customFormat="false" ht="14.25" hidden="false" customHeight="false" outlineLevel="0" collapsed="false">
      <c r="A141" s="273" t="n">
        <v>98</v>
      </c>
      <c r="B141" s="273" t="s">
        <v>313</v>
      </c>
      <c r="C141" s="273" t="s">
        <v>176</v>
      </c>
      <c r="D141" s="273" t="s">
        <v>322</v>
      </c>
      <c r="E141" s="273" t="s">
        <v>165</v>
      </c>
      <c r="F141" s="273" t="s">
        <v>158</v>
      </c>
      <c r="G141" s="273" t="n">
        <v>10</v>
      </c>
      <c r="H141" s="273" t="n">
        <v>36</v>
      </c>
      <c r="I141" s="273" t="s">
        <v>315</v>
      </c>
      <c r="J141" s="273" t="s">
        <v>214</v>
      </c>
      <c r="K141" s="273" t="s">
        <v>31</v>
      </c>
      <c r="L141" s="273" t="s">
        <v>11</v>
      </c>
      <c r="M141" s="281" t="s">
        <v>196</v>
      </c>
      <c r="N141" s="281" t="n">
        <v>28</v>
      </c>
      <c r="O141" s="282" t="n">
        <v>2.46</v>
      </c>
      <c r="P141" s="282" t="n">
        <v>2.46</v>
      </c>
      <c r="Q141" s="273" t="s">
        <v>168</v>
      </c>
      <c r="R141" s="283" t="n">
        <v>0</v>
      </c>
      <c r="S141" s="283" t="n">
        <v>0</v>
      </c>
      <c r="U141" s="273" t="s">
        <v>148</v>
      </c>
      <c r="W141" s="273" t="s">
        <v>66</v>
      </c>
      <c r="X141" s="284" t="n">
        <v>3</v>
      </c>
      <c r="Y141" s="282" t="n">
        <v>9.8</v>
      </c>
      <c r="Z141" s="285" t="n">
        <f aca="false">tbl_vac[[#This Row],[Y]]/tbl_vac[[#This Row],[G]]</f>
        <v>0.98</v>
      </c>
    </row>
    <row r="142" customFormat="false" ht="14.25" hidden="false" customHeight="false" outlineLevel="0" collapsed="false">
      <c r="A142" s="273" t="n">
        <v>263</v>
      </c>
      <c r="B142" s="273" t="s">
        <v>323</v>
      </c>
      <c r="C142" s="273" t="s">
        <v>201</v>
      </c>
      <c r="D142" s="273" t="s">
        <v>324</v>
      </c>
      <c r="E142" s="273" t="s">
        <v>165</v>
      </c>
      <c r="F142" s="273" t="s">
        <v>158</v>
      </c>
      <c r="G142" s="273" t="n">
        <v>1</v>
      </c>
      <c r="H142" s="273" t="n">
        <v>36</v>
      </c>
      <c r="I142" s="273" t="s">
        <v>144</v>
      </c>
      <c r="J142" s="273" t="s">
        <v>184</v>
      </c>
      <c r="K142" s="273" t="s">
        <v>31</v>
      </c>
      <c r="L142" s="273" t="s">
        <v>11</v>
      </c>
      <c r="M142" s="281" t="s">
        <v>152</v>
      </c>
      <c r="N142" s="281" t="s">
        <v>148</v>
      </c>
      <c r="O142" s="282" t="n">
        <v>14.7</v>
      </c>
      <c r="P142" s="282" t="n">
        <v>93.08203</v>
      </c>
      <c r="Q142" s="273" t="s">
        <v>168</v>
      </c>
      <c r="R142" s="283" t="n">
        <v>0</v>
      </c>
      <c r="S142" s="283" t="n">
        <v>0</v>
      </c>
      <c r="U142" s="273" t="s">
        <v>148</v>
      </c>
      <c r="W142" s="273" t="s">
        <v>325</v>
      </c>
      <c r="X142" s="284" t="n">
        <v>3</v>
      </c>
      <c r="Y142" s="282" t="e">
        <f aca="false">#N/A</f>
        <v>#N/A</v>
      </c>
      <c r="Z142" s="285" t="e">
        <f aca="false">tbl_vac[[#This Row],[Y]]/tbl_vac[[#This Row],[G]]</f>
        <v>#N/A</v>
      </c>
    </row>
    <row r="143" customFormat="false" ht="14.25" hidden="false" customHeight="false" outlineLevel="0" collapsed="false">
      <c r="A143" s="273" t="n">
        <v>321</v>
      </c>
      <c r="B143" s="273" t="s">
        <v>323</v>
      </c>
      <c r="C143" s="273" t="s">
        <v>201</v>
      </c>
      <c r="D143" s="273" t="s">
        <v>326</v>
      </c>
      <c r="E143" s="273" t="s">
        <v>165</v>
      </c>
      <c r="F143" s="273" t="s">
        <v>158</v>
      </c>
      <c r="G143" s="273" t="n">
        <v>5</v>
      </c>
      <c r="H143" s="273" t="n">
        <v>24</v>
      </c>
      <c r="I143" s="273" t="s">
        <v>144</v>
      </c>
      <c r="J143" s="273" t="s">
        <v>184</v>
      </c>
      <c r="K143" s="273" t="s">
        <v>31</v>
      </c>
      <c r="L143" s="273" t="s">
        <v>11</v>
      </c>
      <c r="M143" s="281" t="s">
        <v>152</v>
      </c>
      <c r="N143" s="281" t="n">
        <v>28</v>
      </c>
      <c r="O143" s="282" t="n">
        <v>2.9</v>
      </c>
      <c r="P143" s="282" t="n">
        <v>19.58</v>
      </c>
      <c r="Q143" s="273" t="s">
        <v>168</v>
      </c>
      <c r="R143" s="283" t="n">
        <v>0</v>
      </c>
      <c r="S143" s="283" t="n">
        <v>0</v>
      </c>
      <c r="U143" s="273" t="s">
        <v>148</v>
      </c>
      <c r="W143" s="273" t="s">
        <v>325</v>
      </c>
      <c r="X143" s="284" t="n">
        <v>3</v>
      </c>
      <c r="Y143" s="282" t="e">
        <f aca="false">#N/A</f>
        <v>#N/A</v>
      </c>
      <c r="Z143" s="285" t="e">
        <f aca="false">tbl_vac[[#This Row],[Y]]/tbl_vac[[#This Row],[G]]</f>
        <v>#N/A</v>
      </c>
    </row>
    <row r="144" customFormat="false" ht="14.25" hidden="false" customHeight="false" outlineLevel="0" collapsed="false">
      <c r="A144" s="273" t="n">
        <v>271</v>
      </c>
      <c r="B144" s="273" t="s">
        <v>327</v>
      </c>
      <c r="C144" s="273" t="s">
        <v>328</v>
      </c>
      <c r="D144" s="273" t="s">
        <v>329</v>
      </c>
      <c r="E144" s="273" t="s">
        <v>142</v>
      </c>
      <c r="F144" s="273" t="s">
        <v>151</v>
      </c>
      <c r="G144" s="273" t="n">
        <v>1</v>
      </c>
      <c r="H144" s="273" t="n">
        <v>24</v>
      </c>
      <c r="I144" s="273" t="s">
        <v>144</v>
      </c>
      <c r="J144" s="273" t="s">
        <v>179</v>
      </c>
      <c r="K144" s="273" t="s">
        <v>31</v>
      </c>
      <c r="L144" s="273" t="s">
        <v>11</v>
      </c>
      <c r="M144" s="281" t="s">
        <v>152</v>
      </c>
      <c r="N144" s="281" t="s">
        <v>148</v>
      </c>
      <c r="O144" s="282" t="n">
        <v>21.2</v>
      </c>
      <c r="P144" s="282" t="n">
        <v>197.1</v>
      </c>
      <c r="Q144" s="273" t="s">
        <v>147</v>
      </c>
      <c r="R144" s="283" t="n">
        <v>0</v>
      </c>
      <c r="S144" s="283" t="n">
        <v>0</v>
      </c>
      <c r="U144" s="273" t="s">
        <v>148</v>
      </c>
      <c r="W144" s="273" t="s">
        <v>330</v>
      </c>
      <c r="X144" s="284" t="n">
        <v>3</v>
      </c>
      <c r="Y144" s="282" t="n">
        <v>0</v>
      </c>
      <c r="Z144" s="285" t="n">
        <f aca="false">tbl_vac[[#This Row],[Y]]/tbl_vac[[#This Row],[G]]</f>
        <v>0</v>
      </c>
    </row>
    <row r="145" customFormat="false" ht="14.25" hidden="false" customHeight="false" outlineLevel="0" collapsed="false">
      <c r="A145" s="273" t="n">
        <v>276</v>
      </c>
      <c r="B145" s="273" t="s">
        <v>327</v>
      </c>
      <c r="C145" s="273" t="s">
        <v>331</v>
      </c>
      <c r="D145" s="273" t="s">
        <v>332</v>
      </c>
      <c r="E145" s="273" t="s">
        <v>142</v>
      </c>
      <c r="F145" s="273" t="s">
        <v>151</v>
      </c>
      <c r="G145" s="273" t="n">
        <v>4</v>
      </c>
      <c r="H145" s="273" t="n">
        <v>36</v>
      </c>
      <c r="I145" s="273" t="s">
        <v>144</v>
      </c>
      <c r="J145" s="273" t="s">
        <v>179</v>
      </c>
      <c r="K145" s="273" t="s">
        <v>31</v>
      </c>
      <c r="L145" s="273" t="s">
        <v>11</v>
      </c>
      <c r="M145" s="281" t="s">
        <v>152</v>
      </c>
      <c r="N145" s="281" t="n">
        <v>0</v>
      </c>
      <c r="O145" s="282" t="n">
        <v>2.5</v>
      </c>
      <c r="P145" s="282" t="n">
        <v>12.57333</v>
      </c>
      <c r="Q145" s="273" t="s">
        <v>147</v>
      </c>
      <c r="R145" s="283" t="n">
        <v>0</v>
      </c>
      <c r="S145" s="283" t="n">
        <v>0</v>
      </c>
      <c r="U145" s="273" t="s">
        <v>31</v>
      </c>
      <c r="W145" s="273" t="s">
        <v>330</v>
      </c>
      <c r="X145" s="284" t="n">
        <v>3</v>
      </c>
      <c r="Y145" s="282" t="e">
        <f aca="false">#N/A</f>
        <v>#N/A</v>
      </c>
      <c r="Z145" s="285" t="e">
        <f aca="false">tbl_vac[[#This Row],[Y]]/tbl_vac[[#This Row],[G]]</f>
        <v>#N/A</v>
      </c>
    </row>
    <row r="146" customFormat="false" ht="14.25" hidden="false" customHeight="false" outlineLevel="0" collapsed="false">
      <c r="A146" s="273" t="n">
        <v>272</v>
      </c>
      <c r="B146" s="273" t="s">
        <v>327</v>
      </c>
      <c r="C146" s="273" t="s">
        <v>328</v>
      </c>
      <c r="D146" s="273" t="s">
        <v>329</v>
      </c>
      <c r="E146" s="273" t="s">
        <v>142</v>
      </c>
      <c r="F146" s="273" t="s">
        <v>151</v>
      </c>
      <c r="G146" s="273" t="n">
        <v>5</v>
      </c>
      <c r="H146" s="273" t="n">
        <v>24</v>
      </c>
      <c r="I146" s="273" t="s">
        <v>144</v>
      </c>
      <c r="J146" s="273" t="s">
        <v>179</v>
      </c>
      <c r="K146" s="273" t="s">
        <v>31</v>
      </c>
      <c r="L146" s="273" t="s">
        <v>11</v>
      </c>
      <c r="M146" s="281" t="s">
        <v>152</v>
      </c>
      <c r="N146" s="281" t="n">
        <v>0</v>
      </c>
      <c r="O146" s="282" t="n">
        <v>4.2</v>
      </c>
      <c r="P146" s="282" t="n">
        <v>39.42</v>
      </c>
      <c r="Q146" s="273" t="s">
        <v>147</v>
      </c>
      <c r="R146" s="283" t="n">
        <v>0</v>
      </c>
      <c r="S146" s="283" t="n">
        <v>0</v>
      </c>
      <c r="U146" s="273" t="s">
        <v>148</v>
      </c>
      <c r="W146" s="273" t="s">
        <v>330</v>
      </c>
      <c r="X146" s="284" t="n">
        <v>3</v>
      </c>
      <c r="Y146" s="282" t="n">
        <v>1.34</v>
      </c>
      <c r="Z146" s="285" t="n">
        <f aca="false">tbl_vac[[#This Row],[Y]]/tbl_vac[[#This Row],[G]]</f>
        <v>0.268</v>
      </c>
    </row>
    <row r="147" customFormat="false" ht="14.25" hidden="false" customHeight="false" outlineLevel="0" collapsed="false">
      <c r="A147" s="273" t="n">
        <v>145</v>
      </c>
      <c r="B147" s="273" t="s">
        <v>333</v>
      </c>
      <c r="C147" s="273" t="s">
        <v>157</v>
      </c>
      <c r="D147" s="273" t="s">
        <v>334</v>
      </c>
      <c r="E147" s="273" t="s">
        <v>142</v>
      </c>
      <c r="F147" s="273" t="s">
        <v>158</v>
      </c>
      <c r="G147" s="273" t="n">
        <v>1</v>
      </c>
      <c r="H147" s="273" t="n">
        <v>24</v>
      </c>
      <c r="I147" s="273" t="s">
        <v>144</v>
      </c>
      <c r="J147" s="273" t="s">
        <v>179</v>
      </c>
      <c r="K147" s="273" t="s">
        <v>31</v>
      </c>
      <c r="L147" s="273" t="s">
        <v>11</v>
      </c>
      <c r="M147" s="281" t="s">
        <v>152</v>
      </c>
      <c r="N147" s="281" t="s">
        <v>148</v>
      </c>
      <c r="O147" s="282" t="n">
        <v>21.09</v>
      </c>
      <c r="P147" s="282" t="n">
        <v>98.4</v>
      </c>
      <c r="Q147" s="273" t="s">
        <v>147</v>
      </c>
      <c r="R147" s="283" t="n">
        <v>12.528</v>
      </c>
      <c r="S147" s="283" t="n">
        <v>0</v>
      </c>
      <c r="U147" s="273" t="s">
        <v>31</v>
      </c>
      <c r="W147" s="273" t="s">
        <v>333</v>
      </c>
      <c r="X147" s="284" t="n">
        <v>2</v>
      </c>
      <c r="Y147" s="282" t="n">
        <v>0.943</v>
      </c>
      <c r="Z147" s="285" t="n">
        <f aca="false">tbl_vac[[#This Row],[Y]]/tbl_vac[[#This Row],[G]]</f>
        <v>0.943</v>
      </c>
    </row>
    <row r="148" customFormat="false" ht="14.25" hidden="false" customHeight="false" outlineLevel="0" collapsed="false">
      <c r="A148" s="273" t="n">
        <v>146</v>
      </c>
      <c r="B148" s="273" t="s">
        <v>333</v>
      </c>
      <c r="C148" s="273" t="s">
        <v>157</v>
      </c>
      <c r="D148" s="273" t="s">
        <v>334</v>
      </c>
      <c r="E148" s="273" t="s">
        <v>142</v>
      </c>
      <c r="F148" s="273" t="s">
        <v>158</v>
      </c>
      <c r="G148" s="273" t="n">
        <v>2</v>
      </c>
      <c r="H148" s="273" t="n">
        <v>24</v>
      </c>
      <c r="I148" s="273" t="s">
        <v>144</v>
      </c>
      <c r="J148" s="273" t="s">
        <v>179</v>
      </c>
      <c r="K148" s="273" t="s">
        <v>31</v>
      </c>
      <c r="L148" s="273" t="s">
        <v>11</v>
      </c>
      <c r="M148" s="281" t="s">
        <v>152</v>
      </c>
      <c r="N148" s="281" t="n">
        <v>0</v>
      </c>
      <c r="O148" s="282" t="n">
        <v>10.545</v>
      </c>
      <c r="P148" s="282" t="n">
        <v>49.2</v>
      </c>
      <c r="Q148" s="273" t="s">
        <v>147</v>
      </c>
      <c r="R148" s="283" t="n">
        <v>6.264</v>
      </c>
      <c r="S148" s="283" t="n">
        <v>0</v>
      </c>
      <c r="U148" s="273" t="s">
        <v>31</v>
      </c>
      <c r="W148" s="273" t="s">
        <v>333</v>
      </c>
      <c r="X148" s="284" t="n">
        <v>2</v>
      </c>
      <c r="Y148" s="282" t="n">
        <v>1.725</v>
      </c>
      <c r="Z148" s="285" t="n">
        <f aca="false">tbl_vac[[#This Row],[Y]]/tbl_vac[[#This Row],[G]]</f>
        <v>0.8625</v>
      </c>
    </row>
    <row r="149" customFormat="false" ht="14.25" hidden="false" customHeight="false" outlineLevel="0" collapsed="false">
      <c r="A149" s="273" t="n">
        <v>147</v>
      </c>
      <c r="B149" s="273" t="s">
        <v>333</v>
      </c>
      <c r="C149" s="273" t="s">
        <v>157</v>
      </c>
      <c r="D149" s="273" t="s">
        <v>334</v>
      </c>
      <c r="E149" s="273" t="s">
        <v>142</v>
      </c>
      <c r="F149" s="273" t="s">
        <v>158</v>
      </c>
      <c r="G149" s="273" t="n">
        <v>5</v>
      </c>
      <c r="H149" s="273" t="n">
        <v>24</v>
      </c>
      <c r="I149" s="273" t="s">
        <v>144</v>
      </c>
      <c r="J149" s="273" t="s">
        <v>179</v>
      </c>
      <c r="K149" s="273" t="s">
        <v>31</v>
      </c>
      <c r="L149" s="273" t="s">
        <v>11</v>
      </c>
      <c r="M149" s="281" t="s">
        <v>152</v>
      </c>
      <c r="N149" s="281" t="n">
        <v>0</v>
      </c>
      <c r="O149" s="282" t="n">
        <v>4.218</v>
      </c>
      <c r="P149" s="282" t="n">
        <v>19.68</v>
      </c>
      <c r="Q149" s="273" t="s">
        <v>147</v>
      </c>
      <c r="R149" s="283" t="n">
        <v>5.481</v>
      </c>
      <c r="S149" s="283" t="n">
        <v>0</v>
      </c>
      <c r="U149" s="273" t="s">
        <v>31</v>
      </c>
      <c r="W149" s="273" t="s">
        <v>333</v>
      </c>
      <c r="X149" s="284" t="n">
        <v>2</v>
      </c>
      <c r="Y149" s="282" t="n">
        <v>3.243</v>
      </c>
      <c r="Z149" s="285" t="n">
        <f aca="false">tbl_vac[[#This Row],[Y]]/tbl_vac[[#This Row],[G]]</f>
        <v>0.6486</v>
      </c>
    </row>
    <row r="150" customFormat="false" ht="14.25" hidden="false" customHeight="false" outlineLevel="0" collapsed="false">
      <c r="A150" s="273" t="n">
        <v>17</v>
      </c>
      <c r="B150" s="273" t="s">
        <v>333</v>
      </c>
      <c r="C150" s="273" t="s">
        <v>170</v>
      </c>
      <c r="D150" s="273" t="s">
        <v>335</v>
      </c>
      <c r="E150" s="273" t="s">
        <v>142</v>
      </c>
      <c r="F150" s="273" t="s">
        <v>158</v>
      </c>
      <c r="G150" s="273" t="n">
        <v>10</v>
      </c>
      <c r="H150" s="273" t="n">
        <v>36</v>
      </c>
      <c r="I150" s="273" t="s">
        <v>144</v>
      </c>
      <c r="J150" s="273" t="s">
        <v>179</v>
      </c>
      <c r="K150" s="273" t="s">
        <v>31</v>
      </c>
      <c r="L150" s="273" t="s">
        <v>11</v>
      </c>
      <c r="M150" s="281" t="s">
        <v>152</v>
      </c>
      <c r="N150" s="281" t="n">
        <v>0</v>
      </c>
      <c r="O150" s="282" t="n">
        <v>1.3</v>
      </c>
      <c r="P150" s="282" t="n">
        <v>1.3</v>
      </c>
      <c r="Q150" s="273" t="s">
        <v>147</v>
      </c>
      <c r="R150" s="283" t="n">
        <v>0</v>
      </c>
      <c r="S150" s="283" t="n">
        <v>0</v>
      </c>
      <c r="U150" s="273" t="s">
        <v>148</v>
      </c>
      <c r="W150" s="273" t="s">
        <v>333</v>
      </c>
      <c r="X150" s="284" t="n">
        <v>2</v>
      </c>
      <c r="Y150" s="282" t="n">
        <v>2.65</v>
      </c>
      <c r="Z150" s="285" t="n">
        <f aca="false">tbl_vac[[#This Row],[Y]]/tbl_vac[[#This Row],[G]]</f>
        <v>0.265</v>
      </c>
    </row>
    <row r="151" customFormat="false" ht="14.25" hidden="false" customHeight="false" outlineLevel="0" collapsed="false">
      <c r="A151" s="273" t="n">
        <v>106</v>
      </c>
      <c r="B151" s="273" t="s">
        <v>333</v>
      </c>
      <c r="C151" s="273" t="s">
        <v>176</v>
      </c>
      <c r="D151" s="273" t="s">
        <v>336</v>
      </c>
      <c r="E151" s="273" t="s">
        <v>142</v>
      </c>
      <c r="F151" s="273" t="s">
        <v>158</v>
      </c>
      <c r="G151" s="273" t="n">
        <v>10</v>
      </c>
      <c r="H151" s="273" t="n">
        <v>36</v>
      </c>
      <c r="I151" s="273" t="s">
        <v>144</v>
      </c>
      <c r="J151" s="273" t="s">
        <v>214</v>
      </c>
      <c r="K151" s="273" t="s">
        <v>31</v>
      </c>
      <c r="L151" s="273" t="s">
        <v>11</v>
      </c>
      <c r="M151" s="281" t="s">
        <v>152</v>
      </c>
      <c r="N151" s="281" t="n">
        <v>0</v>
      </c>
      <c r="O151" s="282" t="n">
        <v>2.31</v>
      </c>
      <c r="P151" s="282" t="n">
        <v>2.31</v>
      </c>
      <c r="Q151" s="273" t="s">
        <v>147</v>
      </c>
      <c r="R151" s="283" t="n">
        <v>0</v>
      </c>
      <c r="S151" s="283" t="n">
        <v>0</v>
      </c>
      <c r="U151" s="273" t="s">
        <v>148</v>
      </c>
      <c r="W151" s="273" t="s">
        <v>333</v>
      </c>
      <c r="X151" s="284" t="n">
        <v>2</v>
      </c>
      <c r="Y151" s="282" t="n">
        <v>2.65</v>
      </c>
      <c r="Z151" s="285" t="n">
        <f aca="false">tbl_vac[[#This Row],[Y]]/tbl_vac[[#This Row],[G]]</f>
        <v>0.265</v>
      </c>
    </row>
    <row r="152" customFormat="false" ht="14.25" hidden="false" customHeight="false" outlineLevel="0" collapsed="false">
      <c r="A152" s="273" t="n">
        <v>148</v>
      </c>
      <c r="B152" s="273" t="s">
        <v>333</v>
      </c>
      <c r="C152" s="273" t="s">
        <v>157</v>
      </c>
      <c r="D152" s="273" t="s">
        <v>334</v>
      </c>
      <c r="E152" s="273" t="s">
        <v>142</v>
      </c>
      <c r="F152" s="273" t="s">
        <v>158</v>
      </c>
      <c r="G152" s="273" t="n">
        <v>10</v>
      </c>
      <c r="H152" s="273" t="n">
        <v>24</v>
      </c>
      <c r="I152" s="273" t="s">
        <v>144</v>
      </c>
      <c r="J152" s="273" t="s">
        <v>179</v>
      </c>
      <c r="K152" s="273" t="s">
        <v>31</v>
      </c>
      <c r="L152" s="273" t="s">
        <v>11</v>
      </c>
      <c r="M152" s="281" t="s">
        <v>152</v>
      </c>
      <c r="N152" s="281" t="n">
        <v>0</v>
      </c>
      <c r="O152" s="282" t="n">
        <v>2.109</v>
      </c>
      <c r="P152" s="282" t="n">
        <v>9.84</v>
      </c>
      <c r="Q152" s="273" t="s">
        <v>147</v>
      </c>
      <c r="R152" s="283" t="n">
        <v>3.14244</v>
      </c>
      <c r="S152" s="283" t="n">
        <v>0</v>
      </c>
      <c r="U152" s="273" t="s">
        <v>31</v>
      </c>
      <c r="W152" s="273" t="s">
        <v>333</v>
      </c>
      <c r="X152" s="284" t="n">
        <v>2</v>
      </c>
      <c r="Y152" s="282" t="n">
        <v>2.65</v>
      </c>
      <c r="Z152" s="285" t="n">
        <f aca="false">tbl_vac[[#This Row],[Y]]/tbl_vac[[#This Row],[G]]</f>
        <v>0.265</v>
      </c>
    </row>
    <row r="153" customFormat="false" ht="14.25" hidden="false" customHeight="false" outlineLevel="0" collapsed="false">
      <c r="A153" s="273" t="n">
        <v>252</v>
      </c>
      <c r="B153" s="273" t="s">
        <v>333</v>
      </c>
      <c r="C153" s="273" t="s">
        <v>170</v>
      </c>
      <c r="D153" s="273" t="s">
        <v>335</v>
      </c>
      <c r="E153" s="273" t="s">
        <v>142</v>
      </c>
      <c r="F153" s="273" t="s">
        <v>158</v>
      </c>
      <c r="G153" s="273" t="n">
        <v>20</v>
      </c>
      <c r="H153" s="273" t="n">
        <v>36</v>
      </c>
      <c r="I153" s="273" t="s">
        <v>144</v>
      </c>
      <c r="J153" s="273" t="s">
        <v>179</v>
      </c>
      <c r="K153" s="273" t="s">
        <v>31</v>
      </c>
      <c r="L153" s="273" t="s">
        <v>11</v>
      </c>
      <c r="M153" s="281" t="s">
        <v>152</v>
      </c>
      <c r="N153" s="281" t="n">
        <v>0</v>
      </c>
      <c r="O153" s="282" t="n">
        <v>1.65</v>
      </c>
      <c r="P153" s="282" t="n">
        <v>1.65</v>
      </c>
      <c r="Q153" s="273" t="s">
        <v>147</v>
      </c>
      <c r="R153" s="283" t="n">
        <v>0</v>
      </c>
      <c r="S153" s="283" t="n">
        <v>0</v>
      </c>
      <c r="U153" s="273" t="s">
        <v>148</v>
      </c>
      <c r="W153" s="273" t="s">
        <v>333</v>
      </c>
      <c r="X153" s="284" t="n">
        <v>2</v>
      </c>
      <c r="Y153" s="282" t="e">
        <f aca="false">#N/A</f>
        <v>#N/A</v>
      </c>
      <c r="Z153" s="285" t="e">
        <f aca="false">tbl_vac[[#This Row],[Y]]/tbl_vac[[#This Row],[G]]</f>
        <v>#N/A</v>
      </c>
    </row>
    <row r="154" customFormat="false" ht="14.25" hidden="false" customHeight="false" outlineLevel="0" collapsed="false">
      <c r="A154" s="273" t="n">
        <v>196</v>
      </c>
      <c r="B154" s="273" t="s">
        <v>337</v>
      </c>
      <c r="C154" s="273" t="s">
        <v>157</v>
      </c>
      <c r="D154" s="273" t="s">
        <v>338</v>
      </c>
      <c r="E154" s="273" t="s">
        <v>142</v>
      </c>
      <c r="F154" s="273" t="s">
        <v>161</v>
      </c>
      <c r="G154" s="273" t="n">
        <v>10</v>
      </c>
      <c r="H154" s="273" t="n">
        <v>36</v>
      </c>
      <c r="I154" s="273" t="s">
        <v>183</v>
      </c>
      <c r="J154" s="273" t="s">
        <v>184</v>
      </c>
      <c r="K154" s="273" t="s">
        <v>31</v>
      </c>
      <c r="L154" s="273" t="s">
        <v>11</v>
      </c>
      <c r="M154" s="281" t="s">
        <v>146</v>
      </c>
      <c r="N154" s="281" t="n">
        <v>0</v>
      </c>
      <c r="O154" s="282" t="n">
        <v>2.109</v>
      </c>
      <c r="P154" s="282" t="n">
        <v>9.84</v>
      </c>
      <c r="Q154" s="273" t="s">
        <v>147</v>
      </c>
      <c r="R154" s="283" t="n">
        <v>3.1059</v>
      </c>
      <c r="S154" s="283" t="n">
        <v>0</v>
      </c>
      <c r="U154" s="273" t="s">
        <v>31</v>
      </c>
      <c r="W154" s="273" t="s">
        <v>339</v>
      </c>
      <c r="X154" s="284" t="n">
        <v>2</v>
      </c>
      <c r="Y154" s="282" t="n">
        <v>6.21</v>
      </c>
      <c r="Z154" s="285" t="n">
        <f aca="false">tbl_vac[[#This Row],[Y]]/tbl_vac[[#This Row],[G]]</f>
        <v>0.621</v>
      </c>
    </row>
    <row r="155" customFormat="false" ht="14.25" hidden="false" customHeight="false" outlineLevel="0" collapsed="false">
      <c r="A155" s="273" t="n">
        <v>286</v>
      </c>
      <c r="B155" s="273" t="s">
        <v>340</v>
      </c>
      <c r="C155" s="273" t="s">
        <v>157</v>
      </c>
      <c r="D155" s="273" t="s">
        <v>341</v>
      </c>
      <c r="E155" s="273" t="s">
        <v>142</v>
      </c>
      <c r="F155" s="273" t="s">
        <v>161</v>
      </c>
      <c r="G155" s="273" t="n">
        <v>10</v>
      </c>
      <c r="H155" s="273" t="n">
        <v>36</v>
      </c>
      <c r="I155" s="273" t="s">
        <v>183</v>
      </c>
      <c r="J155" s="273" t="s">
        <v>184</v>
      </c>
      <c r="K155" s="273" t="s">
        <v>31</v>
      </c>
      <c r="L155" s="273" t="s">
        <v>11</v>
      </c>
      <c r="M155" s="281" t="s">
        <v>146</v>
      </c>
      <c r="N155" s="281" t="n">
        <v>0</v>
      </c>
      <c r="O155" s="282" t="n">
        <v>2.109</v>
      </c>
      <c r="P155" s="282" t="n">
        <v>9.84</v>
      </c>
      <c r="Q155" s="273" t="s">
        <v>147</v>
      </c>
      <c r="R155" s="283" t="n">
        <v>3.1059</v>
      </c>
      <c r="S155" s="283" t="n">
        <v>14.5485</v>
      </c>
      <c r="U155" s="273" t="s">
        <v>31</v>
      </c>
      <c r="W155" s="273" t="s">
        <v>342</v>
      </c>
      <c r="X155" s="284" t="e">
        <f aca="false">#N/A</f>
        <v>#N/A</v>
      </c>
      <c r="Y155" s="282" t="e">
        <f aca="false">#N/A</f>
        <v>#N/A</v>
      </c>
      <c r="Z155" s="285" t="e">
        <f aca="false">tbl_vac[[#This Row],[Y]]/tbl_vac[[#This Row],[G]]</f>
        <v>#N/A</v>
      </c>
    </row>
    <row r="156" customFormat="false" ht="14.25" hidden="false" customHeight="false" outlineLevel="0" collapsed="false">
      <c r="A156" s="273" t="n">
        <v>113</v>
      </c>
      <c r="B156" s="273" t="s">
        <v>343</v>
      </c>
      <c r="C156" s="273" t="s">
        <v>176</v>
      </c>
      <c r="D156" s="273" t="s">
        <v>344</v>
      </c>
      <c r="E156" s="273" t="s">
        <v>142</v>
      </c>
      <c r="F156" s="273" t="s">
        <v>151</v>
      </c>
      <c r="G156" s="273" t="n">
        <v>10</v>
      </c>
      <c r="H156" s="273" t="n">
        <v>36</v>
      </c>
      <c r="I156" s="273" t="s">
        <v>144</v>
      </c>
      <c r="J156" s="273" t="s">
        <v>184</v>
      </c>
      <c r="K156" s="273" t="s">
        <v>31</v>
      </c>
      <c r="L156" s="273" t="s">
        <v>11</v>
      </c>
      <c r="M156" s="281" t="s">
        <v>146</v>
      </c>
      <c r="N156" s="281" t="n">
        <v>0</v>
      </c>
      <c r="O156" s="282" t="n">
        <v>2.31</v>
      </c>
      <c r="P156" s="282" t="n">
        <v>2.31</v>
      </c>
      <c r="Q156" s="273" t="s">
        <v>147</v>
      </c>
      <c r="R156" s="283" t="n">
        <v>2.3184</v>
      </c>
      <c r="S156" s="283" t="n">
        <v>0</v>
      </c>
      <c r="U156" s="273" t="s">
        <v>31</v>
      </c>
      <c r="W156" s="273" t="s">
        <v>345</v>
      </c>
      <c r="X156" s="284" t="e">
        <f aca="false">#N/A</f>
        <v>#N/A</v>
      </c>
      <c r="Y156" s="282" t="e">
        <f aca="false">#N/A</f>
        <v>#N/A</v>
      </c>
      <c r="Z156" s="285" t="e">
        <f aca="false">tbl_vac[[#This Row],[Y]]/tbl_vac[[#This Row],[G]]</f>
        <v>#N/A</v>
      </c>
    </row>
    <row r="157" customFormat="false" ht="14.25" hidden="false" customHeight="false" outlineLevel="0" collapsed="false">
      <c r="A157" s="273" t="n">
        <v>267</v>
      </c>
      <c r="B157" s="273" t="s">
        <v>346</v>
      </c>
      <c r="C157" s="273" t="s">
        <v>283</v>
      </c>
      <c r="D157" s="273" t="s">
        <v>347</v>
      </c>
      <c r="E157" s="273" t="s">
        <v>206</v>
      </c>
      <c r="F157" s="273" t="s">
        <v>209</v>
      </c>
      <c r="G157" s="273" t="n">
        <v>1</v>
      </c>
      <c r="H157" s="273" t="n">
        <v>36</v>
      </c>
      <c r="I157" s="273" t="s">
        <v>144</v>
      </c>
      <c r="J157" s="273" t="s">
        <v>184</v>
      </c>
      <c r="K157" s="273" t="s">
        <v>31</v>
      </c>
      <c r="L157" s="273" t="s">
        <v>11</v>
      </c>
      <c r="M157" s="281" t="s">
        <v>152</v>
      </c>
      <c r="N157" s="281" t="s">
        <v>148</v>
      </c>
      <c r="O157" s="282" t="n">
        <v>32.6</v>
      </c>
      <c r="P157" s="282" t="n">
        <v>32.0625</v>
      </c>
      <c r="Q157" s="273" t="s">
        <v>168</v>
      </c>
      <c r="R157" s="283" t="n">
        <v>0</v>
      </c>
      <c r="S157" s="283" t="n">
        <v>0</v>
      </c>
      <c r="U157" s="273" t="s">
        <v>148</v>
      </c>
      <c r="W157" s="273" t="s">
        <v>348</v>
      </c>
      <c r="X157" s="284" t="e">
        <f aca="false">#N/A</f>
        <v>#N/A</v>
      </c>
      <c r="Y157" s="282" t="e">
        <f aca="false">#N/A</f>
        <v>#N/A</v>
      </c>
      <c r="Z157" s="285" t="e">
        <f aca="false">tbl_vac[[#This Row],[Y]]/tbl_vac[[#This Row],[G]]</f>
        <v>#N/A</v>
      </c>
    </row>
    <row r="158" customFormat="false" ht="14.25" hidden="false" customHeight="false" outlineLevel="0" collapsed="false">
      <c r="A158" s="273" t="n">
        <v>269</v>
      </c>
      <c r="B158" s="273" t="s">
        <v>346</v>
      </c>
      <c r="C158" s="273" t="s">
        <v>254</v>
      </c>
      <c r="D158" s="273" t="s">
        <v>349</v>
      </c>
      <c r="E158" s="273" t="s">
        <v>165</v>
      </c>
      <c r="F158" s="273" t="s">
        <v>158</v>
      </c>
      <c r="G158" s="273" t="n">
        <v>1</v>
      </c>
      <c r="H158" s="273" t="n">
        <v>24</v>
      </c>
      <c r="I158" s="273" t="s">
        <v>144</v>
      </c>
      <c r="J158" s="273" t="s">
        <v>184</v>
      </c>
      <c r="K158" s="273" t="s">
        <v>31</v>
      </c>
      <c r="L158" s="273" t="s">
        <v>11</v>
      </c>
      <c r="M158" s="281" t="s">
        <v>196</v>
      </c>
      <c r="N158" s="281" t="s">
        <v>148</v>
      </c>
      <c r="O158" s="282" t="n">
        <v>20.48</v>
      </c>
      <c r="P158" s="282" t="n">
        <v>128.01544</v>
      </c>
      <c r="Q158" s="273" t="s">
        <v>168</v>
      </c>
      <c r="R158" s="283" t="n">
        <v>0</v>
      </c>
      <c r="S158" s="283" t="n">
        <v>0</v>
      </c>
      <c r="U158" s="273" t="s">
        <v>148</v>
      </c>
      <c r="W158" s="273" t="s">
        <v>348</v>
      </c>
      <c r="X158" s="284" t="e">
        <f aca="false">#N/A</f>
        <v>#N/A</v>
      </c>
      <c r="Y158" s="282" t="e">
        <f aca="false">#N/A</f>
        <v>#N/A</v>
      </c>
      <c r="Z158" s="285" t="e">
        <f aca="false">tbl_vac[[#This Row],[Y]]/tbl_vac[[#This Row],[G]]</f>
        <v>#N/A</v>
      </c>
    </row>
    <row r="159" customFormat="false" ht="14.25" hidden="false" customHeight="false" outlineLevel="0" collapsed="false">
      <c r="A159" s="273" t="n">
        <v>301</v>
      </c>
      <c r="B159" s="273" t="s">
        <v>346</v>
      </c>
      <c r="C159" s="273" t="s">
        <v>350</v>
      </c>
      <c r="D159" s="273" t="s">
        <v>351</v>
      </c>
      <c r="E159" s="273" t="s">
        <v>142</v>
      </c>
      <c r="F159" s="273" t="s">
        <v>161</v>
      </c>
      <c r="G159" s="273" t="n">
        <v>1</v>
      </c>
      <c r="H159" s="273" t="n">
        <v>36</v>
      </c>
      <c r="I159" s="273" t="s">
        <v>144</v>
      </c>
      <c r="J159" s="273" t="s">
        <v>184</v>
      </c>
      <c r="K159" s="273" t="s">
        <v>31</v>
      </c>
      <c r="L159" s="273" t="s">
        <v>11</v>
      </c>
      <c r="M159" s="281" t="s">
        <v>146</v>
      </c>
      <c r="N159" s="281" t="s">
        <v>148</v>
      </c>
      <c r="O159" s="282" t="n">
        <v>9.68</v>
      </c>
      <c r="P159" s="282" t="n">
        <v>15.41579</v>
      </c>
      <c r="Q159" s="273" t="s">
        <v>147</v>
      </c>
      <c r="R159" s="283" t="n">
        <v>10.29588</v>
      </c>
      <c r="S159" s="283" t="n">
        <v>11.67726</v>
      </c>
      <c r="U159" s="273" t="s">
        <v>31</v>
      </c>
      <c r="W159" s="273" t="s">
        <v>348</v>
      </c>
      <c r="X159" s="284" t="e">
        <f aca="false">#N/A</f>
        <v>#N/A</v>
      </c>
      <c r="Y159" s="282" t="e">
        <f aca="false">#N/A</f>
        <v>#N/A</v>
      </c>
      <c r="Z159" s="285" t="e">
        <f aca="false">tbl_vac[[#This Row],[Y]]/tbl_vac[[#This Row],[G]]</f>
        <v>#N/A</v>
      </c>
    </row>
    <row r="160" customFormat="false" ht="14.25" hidden="false" customHeight="false" outlineLevel="0" collapsed="false">
      <c r="A160" s="273" t="n">
        <v>262</v>
      </c>
      <c r="B160" s="273" t="s">
        <v>352</v>
      </c>
      <c r="C160" s="273" t="s">
        <v>254</v>
      </c>
      <c r="D160" s="273" t="s">
        <v>353</v>
      </c>
      <c r="E160" s="273" t="s">
        <v>142</v>
      </c>
      <c r="F160" s="273" t="s">
        <v>151</v>
      </c>
      <c r="G160" s="273" t="n">
        <v>10</v>
      </c>
      <c r="H160" s="273" t="n">
        <v>24</v>
      </c>
      <c r="I160" s="273" t="s">
        <v>183</v>
      </c>
      <c r="J160" s="273" t="s">
        <v>179</v>
      </c>
      <c r="K160" s="273" t="s">
        <v>31</v>
      </c>
      <c r="L160" s="273" t="s">
        <v>11</v>
      </c>
      <c r="M160" s="281" t="s">
        <v>146</v>
      </c>
      <c r="N160" s="281" t="n">
        <v>28</v>
      </c>
      <c r="O160" s="282" t="n">
        <v>11.13</v>
      </c>
      <c r="P160" s="282" t="n">
        <v>12.25565</v>
      </c>
      <c r="Q160" s="273" t="s">
        <v>153</v>
      </c>
      <c r="R160" s="283" t="n">
        <v>0</v>
      </c>
      <c r="S160" s="283" t="n">
        <v>0</v>
      </c>
      <c r="U160" s="273" t="s">
        <v>31</v>
      </c>
      <c r="W160" s="273" t="s">
        <v>354</v>
      </c>
      <c r="X160" s="284" t="e">
        <f aca="false">#N/A</f>
        <v>#N/A</v>
      </c>
      <c r="Y160" s="282" t="e">
        <f aca="false">#N/A</f>
        <v>#N/A</v>
      </c>
      <c r="Z160" s="285" t="e">
        <f aca="false">tbl_vac[[#This Row],[Y]]/tbl_vac[[#This Row],[G]]</f>
        <v>#N/A</v>
      </c>
    </row>
    <row r="161" customFormat="false" ht="14.25" hidden="false" customHeight="false" outlineLevel="0" collapsed="false">
      <c r="A161" s="273" t="n">
        <v>61</v>
      </c>
      <c r="B161" s="273" t="s">
        <v>355</v>
      </c>
      <c r="C161" s="273" t="s">
        <v>163</v>
      </c>
      <c r="D161" s="273" t="s">
        <v>356</v>
      </c>
      <c r="E161" s="273" t="s">
        <v>142</v>
      </c>
      <c r="F161" s="273" t="s">
        <v>158</v>
      </c>
      <c r="G161" s="273" t="n">
        <v>1</v>
      </c>
      <c r="H161" s="273" t="n">
        <v>24</v>
      </c>
      <c r="I161" s="273" t="s">
        <v>144</v>
      </c>
      <c r="J161" s="273" t="s">
        <v>214</v>
      </c>
      <c r="K161" s="273" t="s">
        <v>31</v>
      </c>
      <c r="L161" s="273" t="s">
        <v>11</v>
      </c>
      <c r="M161" s="281" t="s">
        <v>196</v>
      </c>
      <c r="N161" s="281" t="s">
        <v>148</v>
      </c>
      <c r="O161" s="282" t="n">
        <v>9.6</v>
      </c>
      <c r="P161" s="282" t="n">
        <v>15.22917</v>
      </c>
      <c r="Q161" s="273" t="s">
        <v>147</v>
      </c>
      <c r="R161" s="283" t="n">
        <v>25.65</v>
      </c>
      <c r="S161" s="283" t="n">
        <v>31.2</v>
      </c>
      <c r="U161" s="273" t="s">
        <v>31</v>
      </c>
      <c r="W161" s="273" t="s">
        <v>68</v>
      </c>
      <c r="X161" s="284" t="n">
        <v>2</v>
      </c>
      <c r="Y161" s="282" t="n">
        <v>2.37</v>
      </c>
      <c r="Z161" s="285" t="n">
        <f aca="false">tbl_vac[[#This Row],[Y]]/tbl_vac[[#This Row],[G]]</f>
        <v>2.37</v>
      </c>
    </row>
    <row r="162" customFormat="false" ht="14.25" hidden="false" customHeight="false" outlineLevel="0" collapsed="false">
      <c r="A162" s="273" t="n">
        <v>107</v>
      </c>
      <c r="B162" s="273" t="s">
        <v>355</v>
      </c>
      <c r="C162" s="273" t="s">
        <v>176</v>
      </c>
      <c r="D162" s="273" t="s">
        <v>357</v>
      </c>
      <c r="E162" s="273" t="s">
        <v>142</v>
      </c>
      <c r="F162" s="273" t="s">
        <v>158</v>
      </c>
      <c r="G162" s="273" t="n">
        <v>1</v>
      </c>
      <c r="H162" s="273" t="n">
        <v>24</v>
      </c>
      <c r="I162" s="273" t="s">
        <v>144</v>
      </c>
      <c r="J162" s="273" t="s">
        <v>214</v>
      </c>
      <c r="K162" s="273" t="s">
        <v>31</v>
      </c>
      <c r="L162" s="273" t="s">
        <v>11</v>
      </c>
      <c r="M162" s="281" t="s">
        <v>144</v>
      </c>
      <c r="N162" s="281" t="s">
        <v>148</v>
      </c>
      <c r="O162" s="282" t="n">
        <v>11.72</v>
      </c>
      <c r="P162" s="282" t="n">
        <v>11.72</v>
      </c>
      <c r="Q162" s="273" t="s">
        <v>147</v>
      </c>
      <c r="R162" s="283" t="n">
        <v>0</v>
      </c>
      <c r="S162" s="283" t="n">
        <v>0</v>
      </c>
      <c r="U162" s="273" t="s">
        <v>148</v>
      </c>
      <c r="W162" s="273" t="s">
        <v>68</v>
      </c>
      <c r="X162" s="284" t="n">
        <v>2</v>
      </c>
      <c r="Y162" s="282" t="n">
        <v>2.37</v>
      </c>
      <c r="Z162" s="285" t="n">
        <f aca="false">tbl_vac[[#This Row],[Y]]/tbl_vac[[#This Row],[G]]</f>
        <v>2.37</v>
      </c>
    </row>
    <row r="163" customFormat="false" ht="14.25" hidden="false" customHeight="false" outlineLevel="0" collapsed="false">
      <c r="A163" s="273" t="n">
        <v>141</v>
      </c>
      <c r="B163" s="273" t="s">
        <v>355</v>
      </c>
      <c r="C163" s="273" t="s">
        <v>157</v>
      </c>
      <c r="D163" s="273" t="s">
        <v>358</v>
      </c>
      <c r="E163" s="273" t="s">
        <v>142</v>
      </c>
      <c r="F163" s="273" t="s">
        <v>158</v>
      </c>
      <c r="G163" s="273" t="n">
        <v>1</v>
      </c>
      <c r="H163" s="273" t="n">
        <v>24</v>
      </c>
      <c r="I163" s="273" t="s">
        <v>144</v>
      </c>
      <c r="J163" s="273" t="s">
        <v>179</v>
      </c>
      <c r="K163" s="273" t="s">
        <v>31</v>
      </c>
      <c r="L163" s="273" t="s">
        <v>11</v>
      </c>
      <c r="M163" s="281" t="s">
        <v>152</v>
      </c>
      <c r="N163" s="281" t="s">
        <v>148</v>
      </c>
      <c r="O163" s="282" t="n">
        <v>21.09</v>
      </c>
      <c r="P163" s="282" t="n">
        <v>98.4</v>
      </c>
      <c r="Q163" s="273" t="s">
        <v>147</v>
      </c>
      <c r="R163" s="283" t="n">
        <v>12.528</v>
      </c>
      <c r="S163" s="283" t="n">
        <v>0</v>
      </c>
      <c r="U163" s="273" t="s">
        <v>31</v>
      </c>
      <c r="W163" s="273" t="s">
        <v>68</v>
      </c>
      <c r="X163" s="284" t="n">
        <v>2</v>
      </c>
      <c r="Y163" s="282" t="n">
        <v>2.37</v>
      </c>
      <c r="Z163" s="285" t="n">
        <f aca="false">tbl_vac[[#This Row],[Y]]/tbl_vac[[#This Row],[G]]</f>
        <v>2.37</v>
      </c>
    </row>
    <row r="164" customFormat="false" ht="14.25" hidden="false" customHeight="false" outlineLevel="0" collapsed="false">
      <c r="A164" s="273" t="n">
        <v>167</v>
      </c>
      <c r="B164" s="273" t="s">
        <v>355</v>
      </c>
      <c r="C164" s="273" t="s">
        <v>236</v>
      </c>
      <c r="D164" s="273" t="s">
        <v>359</v>
      </c>
      <c r="E164" s="273" t="s">
        <v>142</v>
      </c>
      <c r="F164" s="273" t="s">
        <v>158</v>
      </c>
      <c r="G164" s="273" t="n">
        <v>1</v>
      </c>
      <c r="H164" s="273" t="n">
        <v>24</v>
      </c>
      <c r="I164" s="273" t="s">
        <v>144</v>
      </c>
      <c r="J164" s="273" t="s">
        <v>184</v>
      </c>
      <c r="K164" s="273" t="s">
        <v>31</v>
      </c>
      <c r="L164" s="273" t="s">
        <v>11</v>
      </c>
      <c r="M164" s="281" t="s">
        <v>196</v>
      </c>
      <c r="N164" s="281" t="s">
        <v>148</v>
      </c>
      <c r="O164" s="282" t="n">
        <v>15</v>
      </c>
      <c r="P164" s="282" t="n">
        <v>19.92188</v>
      </c>
      <c r="Q164" s="273" t="s">
        <v>147</v>
      </c>
      <c r="R164" s="283" t="n">
        <v>0</v>
      </c>
      <c r="S164" s="283" t="n">
        <v>0</v>
      </c>
      <c r="U164" s="273" t="s">
        <v>148</v>
      </c>
      <c r="W164" s="273" t="s">
        <v>68</v>
      </c>
      <c r="X164" s="284" t="n">
        <v>2</v>
      </c>
      <c r="Y164" s="282" t="n">
        <v>2.37</v>
      </c>
      <c r="Z164" s="285" t="n">
        <f aca="false">tbl_vac[[#This Row],[Y]]/tbl_vac[[#This Row],[G]]</f>
        <v>2.37</v>
      </c>
    </row>
    <row r="165" customFormat="false" ht="14.25" hidden="false" customHeight="false" outlineLevel="0" collapsed="false">
      <c r="A165" s="273" t="n">
        <v>142</v>
      </c>
      <c r="B165" s="273" t="s">
        <v>355</v>
      </c>
      <c r="C165" s="273" t="s">
        <v>157</v>
      </c>
      <c r="D165" s="273" t="s">
        <v>358</v>
      </c>
      <c r="E165" s="273" t="s">
        <v>142</v>
      </c>
      <c r="F165" s="273" t="s">
        <v>158</v>
      </c>
      <c r="G165" s="273" t="n">
        <v>2</v>
      </c>
      <c r="H165" s="273" t="n">
        <v>24</v>
      </c>
      <c r="I165" s="273" t="s">
        <v>144</v>
      </c>
      <c r="J165" s="273" t="s">
        <v>179</v>
      </c>
      <c r="K165" s="273" t="s">
        <v>31</v>
      </c>
      <c r="L165" s="273" t="s">
        <v>11</v>
      </c>
      <c r="M165" s="281" t="s">
        <v>152</v>
      </c>
      <c r="N165" s="281" t="n">
        <v>0</v>
      </c>
      <c r="O165" s="282" t="n">
        <v>10.545</v>
      </c>
      <c r="P165" s="282" t="n">
        <v>49.2</v>
      </c>
      <c r="Q165" s="273" t="s">
        <v>147</v>
      </c>
      <c r="R165" s="283" t="n">
        <v>6.264</v>
      </c>
      <c r="S165" s="283" t="n">
        <v>0</v>
      </c>
      <c r="U165" s="273" t="s">
        <v>31</v>
      </c>
      <c r="W165" s="273" t="s">
        <v>68</v>
      </c>
      <c r="X165" s="284" t="n">
        <v>2</v>
      </c>
      <c r="Y165" s="282" t="n">
        <v>4</v>
      </c>
      <c r="Z165" s="285" t="n">
        <f aca="false">tbl_vac[[#This Row],[Y]]/tbl_vac[[#This Row],[G]]</f>
        <v>2</v>
      </c>
    </row>
    <row r="166" customFormat="false" ht="14.25" hidden="false" customHeight="false" outlineLevel="0" collapsed="false">
      <c r="A166" s="273" t="n">
        <v>251</v>
      </c>
      <c r="B166" s="273" t="s">
        <v>355</v>
      </c>
      <c r="C166" s="273" t="s">
        <v>163</v>
      </c>
      <c r="D166" s="273" t="s">
        <v>356</v>
      </c>
      <c r="E166" s="273" t="s">
        <v>142</v>
      </c>
      <c r="F166" s="273" t="s">
        <v>158</v>
      </c>
      <c r="G166" s="273" t="n">
        <v>2</v>
      </c>
      <c r="H166" s="273" t="n">
        <v>24</v>
      </c>
      <c r="I166" s="273" t="s">
        <v>144</v>
      </c>
      <c r="J166" s="273" t="s">
        <v>214</v>
      </c>
      <c r="K166" s="273" t="s">
        <v>31</v>
      </c>
      <c r="L166" s="273" t="s">
        <v>11</v>
      </c>
      <c r="M166" s="281" t="s">
        <v>196</v>
      </c>
      <c r="N166" s="281" t="n">
        <v>0</v>
      </c>
      <c r="O166" s="282" t="n">
        <v>4.8</v>
      </c>
      <c r="P166" s="282" t="n">
        <v>7.61458</v>
      </c>
      <c r="Q166" s="273" t="s">
        <v>147</v>
      </c>
      <c r="R166" s="283" t="n">
        <v>12.825</v>
      </c>
      <c r="S166" s="283" t="n">
        <v>15.6</v>
      </c>
      <c r="U166" s="273" t="s">
        <v>31</v>
      </c>
      <c r="W166" s="273" t="s">
        <v>68</v>
      </c>
      <c r="X166" s="284" t="n">
        <v>2</v>
      </c>
      <c r="Y166" s="282" t="n">
        <v>4</v>
      </c>
      <c r="Z166" s="285" t="n">
        <f aca="false">tbl_vac[[#This Row],[Y]]/tbl_vac[[#This Row],[G]]</f>
        <v>2</v>
      </c>
    </row>
    <row r="167" customFormat="false" ht="14.25" hidden="false" customHeight="false" outlineLevel="0" collapsed="false">
      <c r="A167" s="273" t="n">
        <v>143</v>
      </c>
      <c r="B167" s="273" t="s">
        <v>355</v>
      </c>
      <c r="C167" s="273" t="s">
        <v>157</v>
      </c>
      <c r="D167" s="273" t="s">
        <v>358</v>
      </c>
      <c r="E167" s="273" t="s">
        <v>142</v>
      </c>
      <c r="F167" s="273" t="s">
        <v>158</v>
      </c>
      <c r="G167" s="273" t="n">
        <v>5</v>
      </c>
      <c r="H167" s="273" t="n">
        <v>24</v>
      </c>
      <c r="I167" s="273" t="s">
        <v>144</v>
      </c>
      <c r="J167" s="273" t="s">
        <v>179</v>
      </c>
      <c r="K167" s="273" t="s">
        <v>31</v>
      </c>
      <c r="L167" s="273" t="s">
        <v>11</v>
      </c>
      <c r="M167" s="281" t="s">
        <v>152</v>
      </c>
      <c r="N167" s="281" t="n">
        <v>0</v>
      </c>
      <c r="O167" s="282" t="n">
        <v>4.218</v>
      </c>
      <c r="P167" s="282" t="n">
        <v>19.68</v>
      </c>
      <c r="Q167" s="273" t="s">
        <v>147</v>
      </c>
      <c r="R167" s="283" t="n">
        <v>5.481</v>
      </c>
      <c r="S167" s="283" t="n">
        <v>0</v>
      </c>
      <c r="T167" s="273" t="s">
        <v>147</v>
      </c>
      <c r="U167" s="273" t="s">
        <v>31</v>
      </c>
      <c r="V167" s="273" t="s">
        <v>147</v>
      </c>
      <c r="W167" s="273" t="s">
        <v>68</v>
      </c>
      <c r="X167" s="284" t="n">
        <v>2</v>
      </c>
      <c r="Y167" s="282" t="n">
        <v>5.73</v>
      </c>
      <c r="Z167" s="285" t="n">
        <f aca="false">tbl_vac[[#This Row],[Y]]/tbl_vac[[#This Row],[G]]</f>
        <v>1.146</v>
      </c>
    </row>
    <row r="168" customFormat="false" ht="14.25" hidden="false" customHeight="false" outlineLevel="0" collapsed="false">
      <c r="A168" s="273" t="n">
        <v>108</v>
      </c>
      <c r="B168" s="273" t="s">
        <v>355</v>
      </c>
      <c r="C168" s="273" t="s">
        <v>176</v>
      </c>
      <c r="D168" s="273" t="s">
        <v>357</v>
      </c>
      <c r="E168" s="273" t="s">
        <v>142</v>
      </c>
      <c r="F168" s="273" t="s">
        <v>158</v>
      </c>
      <c r="G168" s="273" t="n">
        <v>10</v>
      </c>
      <c r="H168" s="273" t="n">
        <v>24</v>
      </c>
      <c r="I168" s="273" t="s">
        <v>144</v>
      </c>
      <c r="J168" s="273" t="s">
        <v>214</v>
      </c>
      <c r="K168" s="273" t="s">
        <v>31</v>
      </c>
      <c r="L168" s="273" t="s">
        <v>11</v>
      </c>
      <c r="M168" s="281" t="s">
        <v>152</v>
      </c>
      <c r="N168" s="281" t="n">
        <v>0</v>
      </c>
      <c r="O168" s="282" t="n">
        <v>2.31</v>
      </c>
      <c r="P168" s="282" t="n">
        <v>2.31</v>
      </c>
      <c r="Q168" s="273" t="s">
        <v>147</v>
      </c>
      <c r="R168" s="283" t="n">
        <v>0</v>
      </c>
      <c r="S168" s="283" t="n">
        <v>0</v>
      </c>
      <c r="U168" s="273" t="s">
        <v>148</v>
      </c>
      <c r="W168" s="273" t="s">
        <v>68</v>
      </c>
      <c r="X168" s="284" t="n">
        <v>2</v>
      </c>
      <c r="Y168" s="282" t="n">
        <v>11.3</v>
      </c>
      <c r="Z168" s="285" t="n">
        <f aca="false">tbl_vac[[#This Row],[Y]]/tbl_vac[[#This Row],[G]]</f>
        <v>1.13</v>
      </c>
    </row>
    <row r="169" customFormat="false" ht="14.25" hidden="false" customHeight="false" outlineLevel="0" collapsed="false">
      <c r="A169" s="273" t="n">
        <v>144</v>
      </c>
      <c r="B169" s="273" t="s">
        <v>355</v>
      </c>
      <c r="C169" s="273" t="s">
        <v>157</v>
      </c>
      <c r="D169" s="273" t="s">
        <v>358</v>
      </c>
      <c r="E169" s="273" t="s">
        <v>142</v>
      </c>
      <c r="F169" s="273" t="s">
        <v>158</v>
      </c>
      <c r="G169" s="273" t="n">
        <v>10</v>
      </c>
      <c r="H169" s="273" t="n">
        <v>24</v>
      </c>
      <c r="I169" s="273" t="s">
        <v>144</v>
      </c>
      <c r="J169" s="273" t="s">
        <v>179</v>
      </c>
      <c r="K169" s="273" t="s">
        <v>31</v>
      </c>
      <c r="L169" s="273" t="s">
        <v>11</v>
      </c>
      <c r="M169" s="281" t="s">
        <v>152</v>
      </c>
      <c r="N169" s="281" t="n">
        <v>0</v>
      </c>
      <c r="O169" s="282" t="n">
        <v>2.109</v>
      </c>
      <c r="P169" s="282" t="n">
        <v>9.84</v>
      </c>
      <c r="Q169" s="273" t="s">
        <v>147</v>
      </c>
      <c r="R169" s="283" t="n">
        <v>3.14244</v>
      </c>
      <c r="S169" s="283" t="n">
        <v>0</v>
      </c>
      <c r="U169" s="273" t="s">
        <v>31</v>
      </c>
      <c r="W169" s="273" t="s">
        <v>68</v>
      </c>
      <c r="X169" s="284" t="n">
        <v>2</v>
      </c>
      <c r="Y169" s="282" t="n">
        <v>11.3</v>
      </c>
      <c r="Z169" s="285" t="n">
        <f aca="false">tbl_vac[[#This Row],[Y]]/tbl_vac[[#This Row],[G]]</f>
        <v>1.13</v>
      </c>
    </row>
    <row r="170" customFormat="false" ht="14.25" hidden="false" customHeight="false" outlineLevel="0" collapsed="false">
      <c r="A170" s="273" t="n">
        <v>181</v>
      </c>
      <c r="B170" s="273" t="s">
        <v>360</v>
      </c>
      <c r="C170" s="273" t="s">
        <v>163</v>
      </c>
      <c r="D170" s="273" t="s">
        <v>361</v>
      </c>
      <c r="E170" s="273" t="s">
        <v>165</v>
      </c>
      <c r="F170" s="273" t="s">
        <v>158</v>
      </c>
      <c r="G170" s="273" t="n">
        <v>10</v>
      </c>
      <c r="H170" s="273" t="n">
        <v>24</v>
      </c>
      <c r="I170" s="273" t="s">
        <v>144</v>
      </c>
      <c r="J170" s="273" t="s">
        <v>166</v>
      </c>
      <c r="K170" s="273" t="s">
        <v>32</v>
      </c>
      <c r="L170" s="273" t="s">
        <v>11</v>
      </c>
      <c r="M170" s="281" t="s">
        <v>167</v>
      </c>
      <c r="N170" s="281" t="n">
        <v>28</v>
      </c>
      <c r="O170" s="282" t="n">
        <v>0.97</v>
      </c>
      <c r="P170" s="282" t="n">
        <v>3.978</v>
      </c>
      <c r="Q170" s="273" t="s">
        <v>168</v>
      </c>
      <c r="R170" s="283" t="n">
        <v>0</v>
      </c>
      <c r="S170" s="283" t="n">
        <v>0</v>
      </c>
      <c r="U170" s="273" t="s">
        <v>148</v>
      </c>
      <c r="W170" s="273" t="s">
        <v>362</v>
      </c>
      <c r="X170" s="284" t="n">
        <v>2</v>
      </c>
      <c r="Y170" s="282" t="n">
        <v>1.08</v>
      </c>
      <c r="Z170" s="285" t="n">
        <f aca="false">tbl_vac[[#This Row],[Y]]/tbl_vac[[#This Row],[G]]</f>
        <v>0.108</v>
      </c>
    </row>
    <row r="171" customFormat="false" ht="14.25" hidden="false" customHeight="false" outlineLevel="0" collapsed="false">
      <c r="A171" s="273" t="n">
        <v>115</v>
      </c>
      <c r="B171" s="273" t="s">
        <v>360</v>
      </c>
      <c r="C171" s="273" t="s">
        <v>176</v>
      </c>
      <c r="D171" s="273" t="s">
        <v>363</v>
      </c>
      <c r="E171" s="273" t="s">
        <v>165</v>
      </c>
      <c r="F171" s="273" t="s">
        <v>158</v>
      </c>
      <c r="G171" s="273" t="n">
        <v>20</v>
      </c>
      <c r="H171" s="273" t="n">
        <v>24</v>
      </c>
      <c r="I171" s="273" t="s">
        <v>144</v>
      </c>
      <c r="J171" s="273" t="s">
        <v>166</v>
      </c>
      <c r="K171" s="273" t="s">
        <v>32</v>
      </c>
      <c r="L171" s="273" t="s">
        <v>11</v>
      </c>
      <c r="M171" s="281" t="s">
        <v>167</v>
      </c>
      <c r="N171" s="281" t="n">
        <v>28</v>
      </c>
      <c r="O171" s="282" t="n">
        <v>0.48</v>
      </c>
      <c r="P171" s="282" t="n">
        <v>0.48</v>
      </c>
      <c r="Q171" s="273" t="s">
        <v>168</v>
      </c>
      <c r="R171" s="283" t="n">
        <v>0</v>
      </c>
      <c r="S171" s="283" t="n">
        <v>0</v>
      </c>
      <c r="U171" s="273" t="s">
        <v>148</v>
      </c>
      <c r="W171" s="273" t="s">
        <v>362</v>
      </c>
      <c r="X171" s="284" t="n">
        <v>2</v>
      </c>
      <c r="Y171" s="282" t="n">
        <v>2.156</v>
      </c>
      <c r="Z171" s="285" t="n">
        <f aca="false">tbl_vac[[#This Row],[Y]]/tbl_vac[[#This Row],[G]]</f>
        <v>0.1078</v>
      </c>
    </row>
    <row r="172" customFormat="false" ht="14.25" hidden="false" customHeight="false" outlineLevel="0" collapsed="false">
      <c r="A172" s="273" t="n">
        <v>182</v>
      </c>
      <c r="B172" s="273" t="s">
        <v>360</v>
      </c>
      <c r="C172" s="273" t="s">
        <v>163</v>
      </c>
      <c r="D172" s="273" t="s">
        <v>361</v>
      </c>
      <c r="E172" s="273" t="s">
        <v>165</v>
      </c>
      <c r="F172" s="273" t="s">
        <v>158</v>
      </c>
      <c r="G172" s="273" t="n">
        <v>20</v>
      </c>
      <c r="H172" s="273" t="n">
        <v>24</v>
      </c>
      <c r="I172" s="273" t="s">
        <v>144</v>
      </c>
      <c r="J172" s="273" t="s">
        <v>166</v>
      </c>
      <c r="K172" s="273" t="s">
        <v>32</v>
      </c>
      <c r="L172" s="273" t="s">
        <v>11</v>
      </c>
      <c r="M172" s="281" t="s">
        <v>167</v>
      </c>
      <c r="N172" s="281" t="n">
        <v>28</v>
      </c>
      <c r="O172" s="282" t="n">
        <v>0.48</v>
      </c>
      <c r="P172" s="282" t="n">
        <v>1.989</v>
      </c>
      <c r="Q172" s="273" t="s">
        <v>168</v>
      </c>
      <c r="R172" s="283" t="n">
        <v>0</v>
      </c>
      <c r="S172" s="283" t="n">
        <v>0</v>
      </c>
      <c r="U172" s="273" t="s">
        <v>148</v>
      </c>
      <c r="W172" s="273" t="s">
        <v>362</v>
      </c>
      <c r="X172" s="284" t="n">
        <v>2</v>
      </c>
      <c r="Y172" s="282" t="n">
        <v>2.156</v>
      </c>
      <c r="Z172" s="285" t="n">
        <f aca="false">tbl_vac[[#This Row],[Y]]/tbl_vac[[#This Row],[G]]</f>
        <v>0.1078</v>
      </c>
    </row>
    <row r="173" customFormat="false" ht="14.25" hidden="false" customHeight="false" outlineLevel="0" collapsed="false">
      <c r="A173" s="273" t="n">
        <v>186</v>
      </c>
      <c r="B173" s="273" t="s">
        <v>360</v>
      </c>
      <c r="C173" s="273" t="s">
        <v>174</v>
      </c>
      <c r="D173" s="273" t="s">
        <v>364</v>
      </c>
      <c r="E173" s="273" t="s">
        <v>165</v>
      </c>
      <c r="F173" s="273" t="s">
        <v>158</v>
      </c>
      <c r="G173" s="273" t="n">
        <v>20</v>
      </c>
      <c r="H173" s="273" t="n">
        <v>24</v>
      </c>
      <c r="I173" s="273" t="s">
        <v>144</v>
      </c>
      <c r="J173" s="273" t="s">
        <v>166</v>
      </c>
      <c r="K173" s="273" t="s">
        <v>32</v>
      </c>
      <c r="L173" s="273" t="s">
        <v>11</v>
      </c>
      <c r="M173" s="281" t="s">
        <v>167</v>
      </c>
      <c r="N173" s="281" t="n">
        <v>28</v>
      </c>
      <c r="O173" s="282" t="n">
        <v>0.94</v>
      </c>
      <c r="P173" s="282" t="n">
        <v>4.21406</v>
      </c>
      <c r="Q173" s="273" t="s">
        <v>168</v>
      </c>
      <c r="R173" s="283" t="n">
        <v>0</v>
      </c>
      <c r="S173" s="283" t="n">
        <v>0</v>
      </c>
      <c r="U173" s="273" t="s">
        <v>148</v>
      </c>
      <c r="W173" s="273" t="s">
        <v>362</v>
      </c>
      <c r="X173" s="284" t="n">
        <v>2</v>
      </c>
      <c r="Y173" s="282" t="n">
        <v>2.156</v>
      </c>
      <c r="Z173" s="285" t="n">
        <f aca="false">tbl_vac[[#This Row],[Y]]/tbl_vac[[#This Row],[G]]</f>
        <v>0.1078</v>
      </c>
    </row>
    <row r="174" customFormat="false" ht="14.25" hidden="false" customHeight="false" outlineLevel="0" collapsed="false">
      <c r="A174" s="273" t="n">
        <v>189</v>
      </c>
      <c r="B174" s="273" t="s">
        <v>360</v>
      </c>
      <c r="C174" s="273" t="s">
        <v>170</v>
      </c>
      <c r="D174" s="273" t="s">
        <v>365</v>
      </c>
      <c r="E174" s="273" t="s">
        <v>165</v>
      </c>
      <c r="F174" s="273" t="s">
        <v>158</v>
      </c>
      <c r="G174" s="273" t="n">
        <v>20</v>
      </c>
      <c r="H174" s="273" t="n">
        <v>24</v>
      </c>
      <c r="I174" s="273" t="s">
        <v>144</v>
      </c>
      <c r="J174" s="273" t="s">
        <v>166</v>
      </c>
      <c r="K174" s="273" t="s">
        <v>32</v>
      </c>
      <c r="L174" s="273" t="s">
        <v>11</v>
      </c>
      <c r="M174" s="281" t="s">
        <v>167</v>
      </c>
      <c r="N174" s="281" t="n">
        <v>28</v>
      </c>
      <c r="O174" s="282" t="n">
        <v>0.55</v>
      </c>
      <c r="P174" s="282" t="n">
        <v>4.14375</v>
      </c>
      <c r="Q174" s="273" t="s">
        <v>168</v>
      </c>
      <c r="R174" s="283" t="n">
        <v>0</v>
      </c>
      <c r="S174" s="283" t="n">
        <v>0</v>
      </c>
      <c r="U174" s="273" t="s">
        <v>148</v>
      </c>
      <c r="W174" s="273" t="s">
        <v>362</v>
      </c>
      <c r="X174" s="284" t="n">
        <v>2</v>
      </c>
      <c r="Y174" s="282" t="n">
        <v>2.156</v>
      </c>
      <c r="Z174" s="285" t="n">
        <f aca="false">tbl_vac[[#This Row],[Y]]/tbl_vac[[#This Row],[G]]</f>
        <v>0.1078</v>
      </c>
    </row>
    <row r="175" customFormat="false" ht="14.25" hidden="false" customHeight="false" outlineLevel="0" collapsed="false">
      <c r="A175" s="273" t="n">
        <v>235</v>
      </c>
      <c r="B175" s="273" t="s">
        <v>366</v>
      </c>
      <c r="C175" s="273" t="s">
        <v>163</v>
      </c>
      <c r="D175" s="273" t="s">
        <v>367</v>
      </c>
      <c r="E175" s="273" t="s">
        <v>165</v>
      </c>
      <c r="F175" s="273" t="s">
        <v>158</v>
      </c>
      <c r="G175" s="273" t="n">
        <v>10</v>
      </c>
      <c r="H175" s="273" t="n">
        <v>24</v>
      </c>
      <c r="I175" s="273" t="s">
        <v>144</v>
      </c>
      <c r="J175" s="273" t="s">
        <v>166</v>
      </c>
      <c r="K175" s="273" t="s">
        <v>32</v>
      </c>
      <c r="L175" s="273" t="s">
        <v>11</v>
      </c>
      <c r="M175" s="281" t="s">
        <v>167</v>
      </c>
      <c r="N175" s="281" t="n">
        <v>28</v>
      </c>
      <c r="O175" s="282" t="n">
        <v>0.97</v>
      </c>
      <c r="P175" s="282" t="n">
        <v>7.70738</v>
      </c>
      <c r="Q175" s="273" t="s">
        <v>168</v>
      </c>
      <c r="R175" s="283" t="n">
        <v>0</v>
      </c>
      <c r="S175" s="283" t="n">
        <v>0</v>
      </c>
      <c r="U175" s="273" t="s">
        <v>148</v>
      </c>
      <c r="W175" s="273" t="s">
        <v>368</v>
      </c>
      <c r="X175" s="284" t="n">
        <v>2</v>
      </c>
      <c r="Y175" s="282" t="n">
        <v>1.08</v>
      </c>
      <c r="Z175" s="285" t="n">
        <f aca="false">tbl_vac[[#This Row],[Y]]/tbl_vac[[#This Row],[G]]</f>
        <v>0.108</v>
      </c>
    </row>
    <row r="176" customFormat="false" ht="14.25" hidden="false" customHeight="false" outlineLevel="0" collapsed="false">
      <c r="A176" s="273" t="n">
        <v>234</v>
      </c>
      <c r="B176" s="273" t="s">
        <v>366</v>
      </c>
      <c r="C176" s="273" t="s">
        <v>163</v>
      </c>
      <c r="D176" s="273" t="s">
        <v>367</v>
      </c>
      <c r="E176" s="273" t="s">
        <v>165</v>
      </c>
      <c r="F176" s="273" t="s">
        <v>158</v>
      </c>
      <c r="G176" s="273" t="n">
        <v>20</v>
      </c>
      <c r="H176" s="273" t="n">
        <v>24</v>
      </c>
      <c r="I176" s="273" t="s">
        <v>144</v>
      </c>
      <c r="J176" s="273" t="s">
        <v>166</v>
      </c>
      <c r="K176" s="273" t="s">
        <v>32</v>
      </c>
      <c r="L176" s="273" t="s">
        <v>11</v>
      </c>
      <c r="M176" s="281" t="s">
        <v>167</v>
      </c>
      <c r="N176" s="281" t="n">
        <v>28</v>
      </c>
      <c r="O176" s="282" t="n">
        <v>0.48</v>
      </c>
      <c r="P176" s="282" t="n">
        <v>3.85369</v>
      </c>
      <c r="Q176" s="273" t="s">
        <v>168</v>
      </c>
      <c r="R176" s="283" t="n">
        <v>0</v>
      </c>
      <c r="S176" s="283" t="n">
        <v>0</v>
      </c>
      <c r="U176" s="273" t="s">
        <v>148</v>
      </c>
      <c r="W176" s="273" t="s">
        <v>368</v>
      </c>
      <c r="X176" s="284" t="n">
        <v>2</v>
      </c>
      <c r="Y176" s="282" t="n">
        <v>2.156</v>
      </c>
      <c r="Z176" s="285" t="n">
        <f aca="false">tbl_vac[[#This Row],[Y]]/tbl_vac[[#This Row],[G]]</f>
        <v>0.1078</v>
      </c>
    </row>
    <row r="177" customFormat="false" ht="14.25" hidden="false" customHeight="false" outlineLevel="0" collapsed="false">
      <c r="A177" s="273" t="n">
        <v>299</v>
      </c>
      <c r="B177" s="273" t="s">
        <v>366</v>
      </c>
      <c r="C177" s="273" t="s">
        <v>176</v>
      </c>
      <c r="D177" s="273" t="s">
        <v>369</v>
      </c>
      <c r="E177" s="273" t="s">
        <v>165</v>
      </c>
      <c r="F177" s="273" t="s">
        <v>158</v>
      </c>
      <c r="G177" s="273" t="n">
        <v>20</v>
      </c>
      <c r="H177" s="273" t="n">
        <v>24</v>
      </c>
      <c r="I177" s="273" t="s">
        <v>144</v>
      </c>
      <c r="J177" s="273" t="s">
        <v>166</v>
      </c>
      <c r="K177" s="273" t="s">
        <v>32</v>
      </c>
      <c r="L177" s="273" t="s">
        <v>11</v>
      </c>
      <c r="M177" s="281" t="s">
        <v>167</v>
      </c>
      <c r="N177" s="281" t="n">
        <v>28</v>
      </c>
      <c r="O177" s="282" t="n">
        <v>0.49</v>
      </c>
      <c r="P177" s="282" t="n">
        <v>2.41818</v>
      </c>
      <c r="Q177" s="273" t="s">
        <v>168</v>
      </c>
      <c r="R177" s="283" t="n">
        <v>0</v>
      </c>
      <c r="S177" s="283" t="n">
        <v>0</v>
      </c>
      <c r="U177" s="273" t="s">
        <v>148</v>
      </c>
      <c r="W177" s="273" t="s">
        <v>368</v>
      </c>
      <c r="X177" s="284" t="n">
        <v>2</v>
      </c>
      <c r="Y177" s="282" t="n">
        <v>2.156</v>
      </c>
      <c r="Z177" s="285" t="n">
        <f aca="false">tbl_vac[[#This Row],[Y]]/tbl_vac[[#This Row],[G]]</f>
        <v>0.1078</v>
      </c>
    </row>
    <row r="178" customFormat="false" ht="14.25" hidden="false" customHeight="false" outlineLevel="0" collapsed="false">
      <c r="A178" s="273" t="n">
        <v>227</v>
      </c>
      <c r="B178" s="273" t="s">
        <v>370</v>
      </c>
      <c r="C178" s="273" t="s">
        <v>163</v>
      </c>
      <c r="D178" s="273" t="s">
        <v>371</v>
      </c>
      <c r="E178" s="273" t="s">
        <v>165</v>
      </c>
      <c r="F178" s="273" t="s">
        <v>158</v>
      </c>
      <c r="G178" s="273" t="n">
        <v>10</v>
      </c>
      <c r="H178" s="273" t="n">
        <v>24</v>
      </c>
      <c r="I178" s="273" t="s">
        <v>144</v>
      </c>
      <c r="J178" s="273" t="s">
        <v>166</v>
      </c>
      <c r="K178" s="273" t="s">
        <v>32</v>
      </c>
      <c r="L178" s="273" t="s">
        <v>11</v>
      </c>
      <c r="M178" s="281" t="s">
        <v>167</v>
      </c>
      <c r="N178" s="281" t="n">
        <v>28</v>
      </c>
      <c r="O178" s="282" t="n">
        <v>0.97</v>
      </c>
      <c r="P178" s="282" t="n">
        <v>3.978</v>
      </c>
      <c r="Q178" s="273" t="s">
        <v>168</v>
      </c>
      <c r="R178" s="283" t="n">
        <v>0</v>
      </c>
      <c r="S178" s="283" t="n">
        <v>0</v>
      </c>
      <c r="U178" s="273" t="s">
        <v>148</v>
      </c>
      <c r="W178" s="273" t="s">
        <v>372</v>
      </c>
      <c r="X178" s="284" t="n">
        <v>2</v>
      </c>
      <c r="Y178" s="282" t="n">
        <v>1.375</v>
      </c>
      <c r="Z178" s="285" t="n">
        <f aca="false">tbl_vac[[#This Row],[Y]]/tbl_vac[[#This Row],[G]]</f>
        <v>0.1375</v>
      </c>
    </row>
    <row r="179" customFormat="false" ht="14.25" hidden="false" customHeight="false" outlineLevel="0" collapsed="false">
      <c r="A179" s="273" t="n">
        <v>228</v>
      </c>
      <c r="B179" s="273" t="s">
        <v>370</v>
      </c>
      <c r="C179" s="273" t="s">
        <v>163</v>
      </c>
      <c r="D179" s="273" t="s">
        <v>371</v>
      </c>
      <c r="E179" s="273" t="s">
        <v>165</v>
      </c>
      <c r="F179" s="273" t="s">
        <v>158</v>
      </c>
      <c r="G179" s="273" t="n">
        <v>20</v>
      </c>
      <c r="H179" s="273" t="n">
        <v>24</v>
      </c>
      <c r="I179" s="273" t="s">
        <v>144</v>
      </c>
      <c r="J179" s="273" t="s">
        <v>166</v>
      </c>
      <c r="K179" s="273" t="s">
        <v>32</v>
      </c>
      <c r="L179" s="273" t="s">
        <v>11</v>
      </c>
      <c r="M179" s="281" t="s">
        <v>167</v>
      </c>
      <c r="N179" s="281" t="n">
        <v>28</v>
      </c>
      <c r="O179" s="282" t="n">
        <v>0.48</v>
      </c>
      <c r="P179" s="282" t="n">
        <v>1.989</v>
      </c>
      <c r="Q179" s="273" t="s">
        <v>168</v>
      </c>
      <c r="R179" s="283" t="n">
        <v>0</v>
      </c>
      <c r="S179" s="283" t="n">
        <v>0</v>
      </c>
      <c r="U179" s="273" t="s">
        <v>148</v>
      </c>
      <c r="W179" s="273" t="s">
        <v>372</v>
      </c>
      <c r="X179" s="284" t="n">
        <v>2</v>
      </c>
      <c r="Y179" s="282" t="n">
        <v>2.75</v>
      </c>
      <c r="Z179" s="285" t="n">
        <f aca="false">tbl_vac[[#This Row],[Y]]/tbl_vac[[#This Row],[G]]</f>
        <v>0.1375</v>
      </c>
    </row>
    <row r="180" customFormat="false" ht="14.25" hidden="false" customHeight="false" outlineLevel="0" collapsed="false">
      <c r="A180" s="273" t="n">
        <v>300</v>
      </c>
      <c r="B180" s="273" t="s">
        <v>370</v>
      </c>
      <c r="C180" s="273" t="s">
        <v>176</v>
      </c>
      <c r="D180" s="273" t="s">
        <v>373</v>
      </c>
      <c r="E180" s="273" t="s">
        <v>165</v>
      </c>
      <c r="F180" s="273" t="s">
        <v>158</v>
      </c>
      <c r="G180" s="273" t="n">
        <v>20</v>
      </c>
      <c r="H180" s="273" t="n">
        <v>24</v>
      </c>
      <c r="I180" s="273" t="s">
        <v>144</v>
      </c>
      <c r="J180" s="273" t="s">
        <v>166</v>
      </c>
      <c r="K180" s="273" t="s">
        <v>32</v>
      </c>
      <c r="L180" s="273" t="s">
        <v>11</v>
      </c>
      <c r="M180" s="281" t="s">
        <v>167</v>
      </c>
      <c r="N180" s="281" t="n">
        <v>28</v>
      </c>
      <c r="O180" s="282" t="n">
        <v>0.49</v>
      </c>
      <c r="P180" s="282" t="n">
        <v>2.41818</v>
      </c>
      <c r="Q180" s="273" t="s">
        <v>168</v>
      </c>
      <c r="R180" s="283" t="n">
        <v>0</v>
      </c>
      <c r="S180" s="283" t="n">
        <v>0</v>
      </c>
      <c r="U180" s="273" t="s">
        <v>148</v>
      </c>
      <c r="W180" s="273" t="s">
        <v>372</v>
      </c>
      <c r="X180" s="284" t="n">
        <v>2</v>
      </c>
      <c r="Y180" s="282" t="n">
        <v>2.75</v>
      </c>
      <c r="Z180" s="285" t="n">
        <f aca="false">tbl_vac[[#This Row],[Y]]/tbl_vac[[#This Row],[G]]</f>
        <v>0.1375</v>
      </c>
    </row>
    <row r="181" customFormat="false" ht="14.25" hidden="false" customHeight="false" outlineLevel="0" collapsed="false">
      <c r="A181" s="273" t="n">
        <v>137</v>
      </c>
      <c r="B181" s="273" t="s">
        <v>374</v>
      </c>
      <c r="C181" s="273" t="s">
        <v>157</v>
      </c>
      <c r="D181" s="273" t="s">
        <v>375</v>
      </c>
      <c r="E181" s="273" t="s">
        <v>142</v>
      </c>
      <c r="F181" s="273" t="s">
        <v>158</v>
      </c>
      <c r="G181" s="273" t="n">
        <v>1</v>
      </c>
      <c r="H181" s="273" t="n">
        <v>24</v>
      </c>
      <c r="I181" s="273" t="s">
        <v>144</v>
      </c>
      <c r="J181" s="273" t="s">
        <v>179</v>
      </c>
      <c r="K181" s="273" t="s">
        <v>31</v>
      </c>
      <c r="L181" s="273" t="s">
        <v>11</v>
      </c>
      <c r="M181" s="281" t="s">
        <v>152</v>
      </c>
      <c r="N181" s="281" t="s">
        <v>148</v>
      </c>
      <c r="O181" s="282" t="n">
        <v>21.09</v>
      </c>
      <c r="P181" s="282" t="n">
        <v>98.4</v>
      </c>
      <c r="Q181" s="273" t="s">
        <v>147</v>
      </c>
      <c r="R181" s="283" t="n">
        <v>12.528</v>
      </c>
      <c r="S181" s="283" t="n">
        <v>0</v>
      </c>
      <c r="U181" s="273" t="s">
        <v>31</v>
      </c>
      <c r="W181" s="273" t="s">
        <v>376</v>
      </c>
      <c r="X181" s="284" t="n">
        <v>2</v>
      </c>
      <c r="Y181" s="282" t="n">
        <v>5.7456</v>
      </c>
      <c r="Z181" s="285" t="n">
        <f aca="false">tbl_vac[[#This Row],[Y]]/tbl_vac[[#This Row],[G]]</f>
        <v>5.7456</v>
      </c>
    </row>
    <row r="182" customFormat="false" ht="14.25" hidden="false" customHeight="false" outlineLevel="0" collapsed="false">
      <c r="A182" s="273" t="n">
        <v>343</v>
      </c>
      <c r="B182" s="273" t="s">
        <v>374</v>
      </c>
      <c r="C182" s="291" t="s">
        <v>201</v>
      </c>
      <c r="D182" s="273" t="s">
        <v>377</v>
      </c>
      <c r="E182" s="273" t="s">
        <v>142</v>
      </c>
      <c r="F182" s="273" t="s">
        <v>161</v>
      </c>
      <c r="G182" s="273" t="n">
        <v>1</v>
      </c>
      <c r="H182" s="273" t="n">
        <v>24</v>
      </c>
      <c r="I182" s="273" t="s">
        <v>144</v>
      </c>
      <c r="J182" s="273" t="s">
        <v>179</v>
      </c>
      <c r="K182" s="273" t="s">
        <v>31</v>
      </c>
      <c r="L182" s="273" t="s">
        <v>11</v>
      </c>
      <c r="M182" s="281" t="s">
        <v>152</v>
      </c>
      <c r="N182" s="281" t="s">
        <v>148</v>
      </c>
      <c r="O182" s="282" t="n">
        <v>14.09</v>
      </c>
      <c r="P182" s="282" t="n">
        <v>71.487</v>
      </c>
      <c r="Q182" s="273" t="s">
        <v>147</v>
      </c>
      <c r="R182" s="283" t="n">
        <v>7.8</v>
      </c>
      <c r="S182" s="283" t="n">
        <v>9.3347</v>
      </c>
      <c r="U182" s="273" t="s">
        <v>31</v>
      </c>
      <c r="W182" s="273" t="s">
        <v>376</v>
      </c>
      <c r="X182" s="284" t="n">
        <v>2</v>
      </c>
      <c r="Y182" s="282" t="n">
        <v>5.7456</v>
      </c>
      <c r="Z182" s="285" t="n">
        <f aca="false">tbl_vac[[#This Row],[Y]]/tbl_vac[[#This Row],[G]]</f>
        <v>5.7456</v>
      </c>
    </row>
    <row r="183" customFormat="false" ht="14.25" hidden="false" customHeight="false" outlineLevel="0" collapsed="false">
      <c r="A183" s="273" t="n">
        <v>138</v>
      </c>
      <c r="B183" s="273" t="s">
        <v>374</v>
      </c>
      <c r="C183" s="273" t="s">
        <v>157</v>
      </c>
      <c r="D183" s="273" t="s">
        <v>375</v>
      </c>
      <c r="E183" s="273" t="s">
        <v>142</v>
      </c>
      <c r="F183" s="273" t="s">
        <v>158</v>
      </c>
      <c r="G183" s="273" t="n">
        <v>2</v>
      </c>
      <c r="H183" s="273" t="n">
        <v>24</v>
      </c>
      <c r="I183" s="273" t="s">
        <v>144</v>
      </c>
      <c r="J183" s="273" t="s">
        <v>179</v>
      </c>
      <c r="K183" s="273" t="s">
        <v>31</v>
      </c>
      <c r="L183" s="273" t="s">
        <v>11</v>
      </c>
      <c r="M183" s="281" t="s">
        <v>152</v>
      </c>
      <c r="N183" s="281" t="n">
        <v>0</v>
      </c>
      <c r="O183" s="282" t="n">
        <v>10.545</v>
      </c>
      <c r="P183" s="282" t="n">
        <v>49.2</v>
      </c>
      <c r="Q183" s="273" t="s">
        <v>147</v>
      </c>
      <c r="R183" s="283" t="n">
        <v>6.264</v>
      </c>
      <c r="S183" s="283" t="n">
        <v>0</v>
      </c>
      <c r="U183" s="273" t="s">
        <v>31</v>
      </c>
      <c r="W183" s="273" t="s">
        <v>376</v>
      </c>
      <c r="X183" s="284" t="n">
        <v>2</v>
      </c>
      <c r="Y183" s="282" t="n">
        <v>4.6656</v>
      </c>
      <c r="Z183" s="285" t="n">
        <f aca="false">tbl_vac[[#This Row],[Y]]/tbl_vac[[#This Row],[G]]</f>
        <v>2.3328</v>
      </c>
    </row>
    <row r="184" customFormat="false" ht="14.25" hidden="false" customHeight="false" outlineLevel="0" collapsed="false">
      <c r="A184" s="273" t="n">
        <v>139</v>
      </c>
      <c r="B184" s="273" t="s">
        <v>374</v>
      </c>
      <c r="C184" s="273" t="s">
        <v>157</v>
      </c>
      <c r="D184" s="273" t="s">
        <v>375</v>
      </c>
      <c r="E184" s="273" t="s">
        <v>142</v>
      </c>
      <c r="F184" s="273" t="s">
        <v>158</v>
      </c>
      <c r="G184" s="273" t="n">
        <v>5</v>
      </c>
      <c r="H184" s="273" t="n">
        <v>24</v>
      </c>
      <c r="I184" s="273" t="s">
        <v>144</v>
      </c>
      <c r="J184" s="273" t="s">
        <v>179</v>
      </c>
      <c r="K184" s="273" t="s">
        <v>31</v>
      </c>
      <c r="L184" s="273" t="s">
        <v>11</v>
      </c>
      <c r="M184" s="281" t="s">
        <v>152</v>
      </c>
      <c r="N184" s="281" t="n">
        <v>0</v>
      </c>
      <c r="O184" s="282" t="n">
        <v>4.218</v>
      </c>
      <c r="P184" s="282" t="n">
        <v>19.68</v>
      </c>
      <c r="Q184" s="273" t="s">
        <v>147</v>
      </c>
      <c r="R184" s="283" t="n">
        <v>5.481</v>
      </c>
      <c r="S184" s="283" t="n">
        <v>0</v>
      </c>
      <c r="U184" s="273" t="s">
        <v>31</v>
      </c>
      <c r="W184" s="273" t="s">
        <v>376</v>
      </c>
      <c r="X184" s="284" t="n">
        <v>2</v>
      </c>
      <c r="Y184" s="282" t="n">
        <v>2.5056</v>
      </c>
      <c r="Z184" s="285" t="n">
        <f aca="false">tbl_vac[[#This Row],[Y]]/tbl_vac[[#This Row],[G]]</f>
        <v>0.50112</v>
      </c>
    </row>
    <row r="185" customFormat="false" ht="14.25" hidden="false" customHeight="false" outlineLevel="0" collapsed="false">
      <c r="A185" s="273" t="n">
        <v>344</v>
      </c>
      <c r="B185" s="273" t="s">
        <v>374</v>
      </c>
      <c r="C185" s="291" t="s">
        <v>201</v>
      </c>
      <c r="D185" s="273" t="s">
        <v>377</v>
      </c>
      <c r="E185" s="273" t="s">
        <v>142</v>
      </c>
      <c r="F185" s="273" t="s">
        <v>161</v>
      </c>
      <c r="G185" s="273" t="n">
        <v>5</v>
      </c>
      <c r="H185" s="273" t="n">
        <v>24</v>
      </c>
      <c r="I185" s="273" t="s">
        <v>144</v>
      </c>
      <c r="J185" s="273" t="s">
        <v>179</v>
      </c>
      <c r="K185" s="273" t="s">
        <v>31</v>
      </c>
      <c r="L185" s="273" t="s">
        <v>11</v>
      </c>
      <c r="M185" s="281" t="s">
        <v>152</v>
      </c>
      <c r="N185" s="281" t="n">
        <v>0</v>
      </c>
      <c r="O185" s="282" t="n">
        <v>2.67</v>
      </c>
      <c r="P185" s="282" t="n">
        <v>14.2974</v>
      </c>
      <c r="Q185" s="273" t="s">
        <v>147</v>
      </c>
      <c r="R185" s="283" t="n">
        <v>3.25</v>
      </c>
      <c r="S185" s="283" t="n">
        <v>3.6465</v>
      </c>
      <c r="U185" s="273" t="s">
        <v>31</v>
      </c>
      <c r="W185" s="273" t="s">
        <v>376</v>
      </c>
      <c r="X185" s="284" t="n">
        <v>2</v>
      </c>
      <c r="Y185" s="282" t="n">
        <v>2.5056</v>
      </c>
      <c r="Z185" s="285" t="n">
        <f aca="false">tbl_vac[[#This Row],[Y]]/tbl_vac[[#This Row],[G]]</f>
        <v>0.50112</v>
      </c>
    </row>
    <row r="186" customFormat="false" ht="14.25" hidden="false" customHeight="false" outlineLevel="0" collapsed="false">
      <c r="A186" s="273" t="n">
        <v>140</v>
      </c>
      <c r="B186" s="273" t="s">
        <v>374</v>
      </c>
      <c r="C186" s="273" t="s">
        <v>157</v>
      </c>
      <c r="D186" s="273" t="s">
        <v>375</v>
      </c>
      <c r="E186" s="273" t="s">
        <v>142</v>
      </c>
      <c r="F186" s="273" t="s">
        <v>158</v>
      </c>
      <c r="G186" s="273" t="n">
        <v>10</v>
      </c>
      <c r="H186" s="273" t="n">
        <v>24</v>
      </c>
      <c r="I186" s="273" t="s">
        <v>144</v>
      </c>
      <c r="J186" s="273" t="s">
        <v>179</v>
      </c>
      <c r="K186" s="273" t="s">
        <v>31</v>
      </c>
      <c r="L186" s="273" t="s">
        <v>11</v>
      </c>
      <c r="M186" s="281" t="s">
        <v>152</v>
      </c>
      <c r="N186" s="281" t="n">
        <v>0</v>
      </c>
      <c r="O186" s="282" t="n">
        <v>2.109</v>
      </c>
      <c r="P186" s="282" t="n">
        <v>9.84</v>
      </c>
      <c r="Q186" s="273" t="s">
        <v>147</v>
      </c>
      <c r="R186" s="283" t="n">
        <v>3.14244</v>
      </c>
      <c r="S186" s="283" t="n">
        <v>0</v>
      </c>
      <c r="T186" s="273" t="s">
        <v>147</v>
      </c>
      <c r="U186" s="273" t="s">
        <v>31</v>
      </c>
      <c r="V186" s="273" t="s">
        <v>147</v>
      </c>
      <c r="W186" s="273" t="s">
        <v>376</v>
      </c>
      <c r="X186" s="284" t="n">
        <v>2</v>
      </c>
      <c r="Y186" s="282" t="n">
        <v>6.06</v>
      </c>
      <c r="Z186" s="285" t="n">
        <f aca="false">tbl_vac[[#This Row],[Y]]/tbl_vac[[#This Row],[G]]</f>
        <v>0.606</v>
      </c>
    </row>
    <row r="187" customFormat="false" ht="14.25" hidden="false" customHeight="false" outlineLevel="0" collapsed="false">
      <c r="A187" s="273" t="n">
        <v>345</v>
      </c>
      <c r="B187" s="273" t="s">
        <v>374</v>
      </c>
      <c r="C187" s="273" t="s">
        <v>201</v>
      </c>
      <c r="D187" s="273" t="s">
        <v>377</v>
      </c>
      <c r="E187" s="273" t="s">
        <v>142</v>
      </c>
      <c r="F187" s="273" t="s">
        <v>161</v>
      </c>
      <c r="G187" s="273" t="n">
        <v>10</v>
      </c>
      <c r="H187" s="273" t="n">
        <v>24</v>
      </c>
      <c r="I187" s="273" t="s">
        <v>144</v>
      </c>
      <c r="J187" s="273" t="s">
        <v>179</v>
      </c>
      <c r="K187" s="273" t="s">
        <v>31</v>
      </c>
      <c r="L187" s="273" t="s">
        <v>11</v>
      </c>
      <c r="M187" s="281" t="s">
        <v>152</v>
      </c>
      <c r="N187" s="281" t="n">
        <v>0</v>
      </c>
      <c r="O187" s="282" t="n">
        <v>1.78</v>
      </c>
      <c r="P187" s="282" t="n">
        <v>8.935875</v>
      </c>
      <c r="Q187" s="273" t="s">
        <v>147</v>
      </c>
      <c r="R187" s="283" t="n">
        <v>2.12</v>
      </c>
      <c r="S187" s="283" t="n">
        <v>2.358125</v>
      </c>
      <c r="U187" s="273" t="s">
        <v>31</v>
      </c>
      <c r="W187" s="273" t="s">
        <v>376</v>
      </c>
      <c r="X187" s="284" t="n">
        <v>2</v>
      </c>
      <c r="Y187" s="282" t="n">
        <v>6.06</v>
      </c>
      <c r="Z187" s="285" t="n">
        <f aca="false">tbl_vac[[#This Row],[Y]]/tbl_vac[[#This Row],[G]]</f>
        <v>0.606</v>
      </c>
    </row>
    <row r="188" customFormat="false" ht="14.25" hidden="false" customHeight="false" outlineLevel="0" collapsed="false">
      <c r="A188" s="273" t="n">
        <v>116</v>
      </c>
      <c r="B188" s="273" t="s">
        <v>378</v>
      </c>
      <c r="C188" s="273" t="s">
        <v>379</v>
      </c>
      <c r="D188" s="273" t="s">
        <v>380</v>
      </c>
      <c r="E188" s="273" t="s">
        <v>165</v>
      </c>
      <c r="F188" s="273" t="s">
        <v>381</v>
      </c>
      <c r="G188" s="273" t="n">
        <v>1</v>
      </c>
      <c r="H188" s="273" t="n">
        <v>36</v>
      </c>
      <c r="I188" s="273" t="s">
        <v>144</v>
      </c>
      <c r="J188" s="273" t="s">
        <v>166</v>
      </c>
      <c r="K188" s="273" t="s">
        <v>31</v>
      </c>
      <c r="L188" s="273" t="s">
        <v>11</v>
      </c>
      <c r="M188" s="281" t="s">
        <v>144</v>
      </c>
      <c r="N188" s="281" t="s">
        <v>148</v>
      </c>
      <c r="O188" s="282" t="n">
        <v>136</v>
      </c>
      <c r="P188" s="282" t="n">
        <v>136</v>
      </c>
      <c r="Q188" s="273" t="s">
        <v>153</v>
      </c>
      <c r="R188" s="283" t="n">
        <v>0</v>
      </c>
      <c r="S188" s="283" t="n">
        <v>0</v>
      </c>
      <c r="U188" s="273" t="s">
        <v>148</v>
      </c>
      <c r="W188" s="273" t="s">
        <v>382</v>
      </c>
      <c r="X188" s="284" t="n">
        <v>0</v>
      </c>
      <c r="Y188" s="282" t="n">
        <v>2.035</v>
      </c>
      <c r="Z188" s="285" t="n">
        <f aca="false">tbl_vac[[#This Row],[Y]]/tbl_vac[[#This Row],[G]]</f>
        <v>2.035</v>
      </c>
    </row>
    <row r="189" customFormat="false" ht="14.25" hidden="false" customHeight="false" outlineLevel="0" collapsed="false">
      <c r="A189" s="273" t="n">
        <v>249</v>
      </c>
      <c r="B189" s="273" t="s">
        <v>378</v>
      </c>
      <c r="C189" s="273" t="s">
        <v>227</v>
      </c>
      <c r="D189" s="273" t="s">
        <v>383</v>
      </c>
      <c r="E189" s="273" t="s">
        <v>165</v>
      </c>
      <c r="F189" s="273" t="s">
        <v>158</v>
      </c>
      <c r="G189" s="273" t="n">
        <v>1</v>
      </c>
      <c r="H189" s="273" t="n">
        <v>30</v>
      </c>
      <c r="I189" s="273" t="s">
        <v>183</v>
      </c>
      <c r="J189" s="273" t="s">
        <v>166</v>
      </c>
      <c r="K189" s="273" t="s">
        <v>31</v>
      </c>
      <c r="L189" s="273" t="s">
        <v>11</v>
      </c>
      <c r="M189" s="281" t="s">
        <v>152</v>
      </c>
      <c r="N189" s="281" t="s">
        <v>148</v>
      </c>
      <c r="O189" s="282" t="n">
        <v>16.8</v>
      </c>
      <c r="P189" s="282" t="n">
        <v>63.26095</v>
      </c>
      <c r="Q189" s="273" t="s">
        <v>168</v>
      </c>
      <c r="R189" s="283" t="n">
        <v>0</v>
      </c>
      <c r="S189" s="283" t="n">
        <v>0</v>
      </c>
      <c r="U189" s="273" t="s">
        <v>148</v>
      </c>
      <c r="W189" s="273" t="s">
        <v>382</v>
      </c>
      <c r="X189" s="284" t="n">
        <v>0</v>
      </c>
      <c r="Y189" s="282" t="n">
        <v>2.035</v>
      </c>
      <c r="Z189" s="285" t="n">
        <f aca="false">tbl_vac[[#This Row],[Y]]/tbl_vac[[#This Row],[G]]</f>
        <v>2.035</v>
      </c>
    </row>
    <row r="190" customFormat="false" ht="14.25" hidden="false" customHeight="false" outlineLevel="0" collapsed="false">
      <c r="A190" s="273" t="n">
        <v>298</v>
      </c>
      <c r="B190" s="273" t="s">
        <v>378</v>
      </c>
      <c r="C190" s="273" t="s">
        <v>384</v>
      </c>
      <c r="D190" s="273" t="s">
        <v>385</v>
      </c>
      <c r="E190" s="273" t="s">
        <v>165</v>
      </c>
      <c r="F190" s="273" t="s">
        <v>158</v>
      </c>
      <c r="G190" s="273" t="n">
        <v>1</v>
      </c>
      <c r="H190" s="273" t="n">
        <v>24</v>
      </c>
      <c r="I190" s="273" t="s">
        <v>144</v>
      </c>
      <c r="J190" s="273" t="s">
        <v>166</v>
      </c>
      <c r="K190" s="273" t="s">
        <v>31</v>
      </c>
      <c r="L190" s="273" t="s">
        <v>11</v>
      </c>
      <c r="M190" s="281" t="s">
        <v>146</v>
      </c>
      <c r="N190" s="281" t="s">
        <v>148</v>
      </c>
      <c r="O190" s="282" t="n">
        <v>11</v>
      </c>
      <c r="P190" s="282" t="n">
        <v>64.5975</v>
      </c>
      <c r="Q190" s="273" t="s">
        <v>168</v>
      </c>
      <c r="R190" s="283" t="n">
        <v>0</v>
      </c>
      <c r="S190" s="283" t="n">
        <v>0</v>
      </c>
      <c r="U190" s="273" t="s">
        <v>148</v>
      </c>
      <c r="W190" s="273" t="s">
        <v>382</v>
      </c>
      <c r="X190" s="284" t="n">
        <v>0</v>
      </c>
      <c r="Y190" s="282" t="n">
        <v>2.035</v>
      </c>
      <c r="Z190" s="285" t="n">
        <f aca="false">tbl_vac[[#This Row],[Y]]/tbl_vac[[#This Row],[G]]</f>
        <v>2.035</v>
      </c>
    </row>
    <row r="191" customFormat="false" ht="14.25" hidden="false" customHeight="false" outlineLevel="0" collapsed="false">
      <c r="A191" s="273" t="n">
        <v>336</v>
      </c>
      <c r="B191" s="273" t="s">
        <v>378</v>
      </c>
      <c r="C191" s="273" t="s">
        <v>384</v>
      </c>
      <c r="D191" s="273" t="s">
        <v>386</v>
      </c>
      <c r="E191" s="273" t="s">
        <v>165</v>
      </c>
      <c r="F191" s="273" t="s">
        <v>387</v>
      </c>
      <c r="G191" s="273" t="n">
        <v>1</v>
      </c>
      <c r="H191" s="273" t="n">
        <v>24</v>
      </c>
      <c r="I191" s="273" t="s">
        <v>144</v>
      </c>
      <c r="J191" s="273" t="s">
        <v>166</v>
      </c>
      <c r="K191" s="273" t="s">
        <v>31</v>
      </c>
      <c r="L191" s="273" t="s">
        <v>11</v>
      </c>
      <c r="M191" s="281" t="s">
        <v>146</v>
      </c>
      <c r="N191" s="281" t="s">
        <v>148</v>
      </c>
      <c r="O191" s="282" t="n">
        <v>7.85</v>
      </c>
      <c r="P191" s="282" t="n">
        <v>38.66406</v>
      </c>
      <c r="Q191" s="273" t="s">
        <v>168</v>
      </c>
      <c r="R191" s="283" t="n">
        <v>0</v>
      </c>
      <c r="S191" s="283" t="n">
        <v>0</v>
      </c>
      <c r="U191" s="273" t="s">
        <v>148</v>
      </c>
      <c r="W191" s="273" t="s">
        <v>382</v>
      </c>
      <c r="X191" s="284" t="n">
        <v>0</v>
      </c>
      <c r="Y191" s="282" t="n">
        <v>2.035</v>
      </c>
      <c r="Z191" s="285" t="n">
        <f aca="false">tbl_vac[[#This Row],[Y]]/tbl_vac[[#This Row],[G]]</f>
        <v>2.035</v>
      </c>
    </row>
    <row r="192" customFormat="false" ht="14.25" hidden="false" customHeight="false" outlineLevel="0" collapsed="false">
      <c r="A192" s="273" t="n">
        <v>191</v>
      </c>
      <c r="B192" s="273" t="s">
        <v>388</v>
      </c>
      <c r="C192" s="273" t="s">
        <v>163</v>
      </c>
      <c r="D192" s="273" t="s">
        <v>389</v>
      </c>
      <c r="E192" s="273" t="s">
        <v>165</v>
      </c>
      <c r="F192" s="273" t="s">
        <v>158</v>
      </c>
      <c r="G192" s="273" t="n">
        <v>1</v>
      </c>
      <c r="H192" s="273" t="n">
        <v>48</v>
      </c>
      <c r="I192" s="273" t="s">
        <v>144</v>
      </c>
      <c r="J192" s="273" t="s">
        <v>184</v>
      </c>
      <c r="K192" s="273" t="s">
        <v>31</v>
      </c>
      <c r="L192" s="273" t="s">
        <v>11</v>
      </c>
      <c r="M192" s="281" t="s">
        <v>146</v>
      </c>
      <c r="N192" s="281" t="s">
        <v>148</v>
      </c>
      <c r="O192" s="282" t="n">
        <v>9.681</v>
      </c>
      <c r="P192" s="282" t="n">
        <v>15.22917</v>
      </c>
      <c r="Q192" s="273" t="s">
        <v>168</v>
      </c>
      <c r="R192" s="283" t="n">
        <v>0</v>
      </c>
      <c r="S192" s="283" t="n">
        <v>0</v>
      </c>
      <c r="U192" s="273" t="s">
        <v>148</v>
      </c>
      <c r="W192" s="273" t="s">
        <v>390</v>
      </c>
      <c r="X192" s="284" t="n">
        <v>3</v>
      </c>
      <c r="Y192" s="282" t="n">
        <v>3.535</v>
      </c>
      <c r="Z192" s="285" t="n">
        <f aca="false">tbl_vac[[#This Row],[Y]]/tbl_vac[[#This Row],[G]]</f>
        <v>3.535</v>
      </c>
    </row>
    <row r="193" customFormat="false" ht="14.25" hidden="false" customHeight="false" outlineLevel="0" collapsed="false">
      <c r="A193" s="273" t="n">
        <v>350</v>
      </c>
      <c r="B193" s="273" t="s">
        <v>388</v>
      </c>
      <c r="C193" s="273" t="s">
        <v>157</v>
      </c>
      <c r="D193" s="273" t="s">
        <v>391</v>
      </c>
      <c r="E193" s="273" t="s">
        <v>165</v>
      </c>
      <c r="F193" s="273" t="s">
        <v>158</v>
      </c>
      <c r="G193" s="273" t="n">
        <v>1</v>
      </c>
      <c r="H193" s="273" t="n">
        <v>36</v>
      </c>
      <c r="I193" s="273" t="s">
        <v>144</v>
      </c>
      <c r="J193" s="273" t="s">
        <v>214</v>
      </c>
      <c r="K193" s="273" t="s">
        <v>31</v>
      </c>
      <c r="L193" s="273" t="s">
        <v>11</v>
      </c>
      <c r="M193" s="281" t="s">
        <v>146</v>
      </c>
      <c r="N193" s="281" t="s">
        <v>148</v>
      </c>
      <c r="O193" s="282" t="n">
        <v>17.575</v>
      </c>
      <c r="P193" s="282" t="n">
        <v>86.4</v>
      </c>
      <c r="Q193" s="273" t="s">
        <v>168</v>
      </c>
      <c r="R193" s="283" t="n">
        <v>0</v>
      </c>
      <c r="S193" s="283" t="n">
        <v>0</v>
      </c>
      <c r="T193" s="273" t="s">
        <v>153</v>
      </c>
      <c r="U193" s="273" t="s">
        <v>148</v>
      </c>
      <c r="W193" s="273" t="s">
        <v>390</v>
      </c>
      <c r="X193" s="284" t="n">
        <v>3</v>
      </c>
      <c r="Y193" s="282" t="n">
        <v>3.535</v>
      </c>
      <c r="Z193" s="285" t="n">
        <f aca="false">tbl_vac[[#This Row],[Y]]/tbl_vac[[#This Row],[G]]</f>
        <v>3.535</v>
      </c>
    </row>
    <row r="194" customFormat="false" ht="14.25" hidden="false" customHeight="false" outlineLevel="0" collapsed="false">
      <c r="A194" s="273" t="n">
        <v>198</v>
      </c>
      <c r="B194" s="273" t="s">
        <v>388</v>
      </c>
      <c r="C194" s="273" t="s">
        <v>163</v>
      </c>
      <c r="D194" s="273" t="s">
        <v>389</v>
      </c>
      <c r="E194" s="273" t="s">
        <v>165</v>
      </c>
      <c r="F194" s="273" t="s">
        <v>158</v>
      </c>
      <c r="G194" s="273" t="n">
        <v>2</v>
      </c>
      <c r="H194" s="273" t="n">
        <v>48</v>
      </c>
      <c r="I194" s="273" t="s">
        <v>144</v>
      </c>
      <c r="J194" s="273" t="s">
        <v>184</v>
      </c>
      <c r="K194" s="273" t="s">
        <v>31</v>
      </c>
      <c r="L194" s="273" t="s">
        <v>11</v>
      </c>
      <c r="M194" s="281" t="s">
        <v>146</v>
      </c>
      <c r="N194" s="281" t="n">
        <v>0</v>
      </c>
      <c r="O194" s="282" t="n">
        <v>4.8</v>
      </c>
      <c r="P194" s="282" t="n">
        <v>7.61458</v>
      </c>
      <c r="Q194" s="273" t="s">
        <v>168</v>
      </c>
      <c r="R194" s="283" t="n">
        <v>0</v>
      </c>
      <c r="S194" s="283" t="n">
        <v>0</v>
      </c>
      <c r="U194" s="273" t="s">
        <v>148</v>
      </c>
      <c r="W194" s="273" t="s">
        <v>390</v>
      </c>
      <c r="X194" s="284" t="n">
        <v>3</v>
      </c>
      <c r="Y194" s="282" t="n">
        <v>7</v>
      </c>
      <c r="Z194" s="285" t="n">
        <f aca="false">tbl_vac[[#This Row],[Y]]/tbl_vac[[#This Row],[G]]</f>
        <v>3.5</v>
      </c>
    </row>
    <row r="195" customFormat="false" ht="14.25" hidden="false" customHeight="false" outlineLevel="0" collapsed="false">
      <c r="A195" s="273" t="n">
        <v>318</v>
      </c>
      <c r="B195" s="273" t="s">
        <v>388</v>
      </c>
      <c r="C195" s="273" t="s">
        <v>163</v>
      </c>
      <c r="D195" s="273" t="s">
        <v>389</v>
      </c>
      <c r="E195" s="273" t="s">
        <v>165</v>
      </c>
      <c r="F195" s="273" t="s">
        <v>158</v>
      </c>
      <c r="G195" s="273" t="n">
        <v>4</v>
      </c>
      <c r="H195" s="273" t="n">
        <v>36</v>
      </c>
      <c r="I195" s="273" t="s">
        <v>315</v>
      </c>
      <c r="J195" s="273" t="s">
        <v>184</v>
      </c>
      <c r="K195" s="273" t="s">
        <v>31</v>
      </c>
      <c r="L195" s="273" t="s">
        <v>11</v>
      </c>
      <c r="M195" s="281" t="n">
        <v>30</v>
      </c>
      <c r="N195" s="281" t="n">
        <v>28</v>
      </c>
      <c r="O195" s="282" t="n">
        <v>2.4</v>
      </c>
      <c r="P195" s="282" t="n">
        <v>3.54166666666667</v>
      </c>
      <c r="Q195" s="273" t="s">
        <v>168</v>
      </c>
      <c r="R195" s="283" t="n">
        <v>0</v>
      </c>
      <c r="S195" s="283" t="n">
        <v>0</v>
      </c>
      <c r="U195" s="273" t="s">
        <v>148</v>
      </c>
      <c r="W195" s="273" t="s">
        <v>390</v>
      </c>
      <c r="X195" s="284" t="n">
        <v>3</v>
      </c>
      <c r="Y195" s="282"/>
      <c r="Z195" s="285" t="n">
        <f aca="false">tbl_vac[[#This Row],[Y]]/tbl_vac[[#This Row],[G]]</f>
        <v>0</v>
      </c>
    </row>
    <row r="196" customFormat="false" ht="14.25" hidden="false" customHeight="false" outlineLevel="0" collapsed="false">
      <c r="A196" s="273" t="n">
        <v>351</v>
      </c>
      <c r="B196" s="273" t="s">
        <v>388</v>
      </c>
      <c r="C196" s="273" t="s">
        <v>157</v>
      </c>
      <c r="D196" s="273" t="s">
        <v>391</v>
      </c>
      <c r="E196" s="273" t="s">
        <v>165</v>
      </c>
      <c r="F196" s="273" t="s">
        <v>158</v>
      </c>
      <c r="G196" s="273" t="n">
        <v>5</v>
      </c>
      <c r="H196" s="273" t="n">
        <v>36</v>
      </c>
      <c r="I196" s="273" t="s">
        <v>183</v>
      </c>
      <c r="J196" s="273" t="s">
        <v>184</v>
      </c>
      <c r="K196" s="273" t="s">
        <v>31</v>
      </c>
      <c r="L196" s="273" t="s">
        <v>11</v>
      </c>
      <c r="M196" s="281" t="s">
        <v>146</v>
      </c>
      <c r="N196" s="281" t="n">
        <v>28</v>
      </c>
      <c r="O196" s="282" t="n">
        <v>3.515</v>
      </c>
      <c r="P196" s="282" t="n">
        <v>1.728</v>
      </c>
      <c r="Q196" s="273" t="s">
        <v>168</v>
      </c>
      <c r="R196" s="283" t="n">
        <v>0</v>
      </c>
      <c r="S196" s="283" t="n">
        <v>0</v>
      </c>
      <c r="T196" s="273" t="s">
        <v>153</v>
      </c>
      <c r="U196" s="273" t="s">
        <v>148</v>
      </c>
      <c r="W196" s="273" t="s">
        <v>390</v>
      </c>
      <c r="X196" s="284" t="n">
        <v>3</v>
      </c>
      <c r="Y196" s="282" t="n">
        <v>13</v>
      </c>
      <c r="Z196" s="285" t="n">
        <f aca="false">tbl_vac[[#This Row],[Y]]/tbl_vac[[#This Row],[G]]</f>
        <v>2.6</v>
      </c>
    </row>
    <row r="197" customFormat="false" ht="14.25" hidden="false" customHeight="false" outlineLevel="0" collapsed="false">
      <c r="A197" s="273" t="n">
        <v>221</v>
      </c>
      <c r="B197" s="273" t="s">
        <v>388</v>
      </c>
      <c r="C197" s="273" t="s">
        <v>350</v>
      </c>
      <c r="D197" s="273" t="s">
        <v>392</v>
      </c>
      <c r="E197" s="273" t="s">
        <v>165</v>
      </c>
      <c r="F197" s="273" t="s">
        <v>158</v>
      </c>
      <c r="G197" s="273" t="n">
        <v>1</v>
      </c>
      <c r="H197" s="273" t="n">
        <v>36</v>
      </c>
      <c r="I197" s="273" t="s">
        <v>144</v>
      </c>
      <c r="J197" s="273" t="s">
        <v>184</v>
      </c>
      <c r="K197" s="273" t="s">
        <v>31</v>
      </c>
      <c r="L197" s="273" t="s">
        <v>11</v>
      </c>
      <c r="M197" s="281" t="s">
        <v>146</v>
      </c>
      <c r="N197" s="281" t="s">
        <v>148</v>
      </c>
      <c r="O197" s="282" t="n">
        <v>12</v>
      </c>
      <c r="P197" s="282" t="n">
        <v>12</v>
      </c>
      <c r="Q197" s="273" t="s">
        <v>168</v>
      </c>
      <c r="R197" s="283" t="n">
        <v>0</v>
      </c>
      <c r="S197" s="283" t="n">
        <v>0</v>
      </c>
      <c r="U197" s="273" t="s">
        <v>148</v>
      </c>
      <c r="W197" s="273" t="s">
        <v>65</v>
      </c>
      <c r="X197" s="284" t="n">
        <v>3</v>
      </c>
      <c r="Y197" s="282" t="n">
        <v>3.3</v>
      </c>
      <c r="Z197" s="285" t="n">
        <f aca="false">tbl_vac[[#This Row],[Y]]/tbl_vac[[#This Row],[G]]</f>
        <v>3.3</v>
      </c>
    </row>
    <row r="198" customFormat="false" ht="14.25" hidden="false" customHeight="false" outlineLevel="0" collapsed="false">
      <c r="A198" s="273" t="n">
        <v>317</v>
      </c>
      <c r="B198" s="273" t="s">
        <v>388</v>
      </c>
      <c r="C198" s="273" t="s">
        <v>350</v>
      </c>
      <c r="D198" s="273" t="s">
        <v>393</v>
      </c>
      <c r="E198" s="273" t="s">
        <v>165</v>
      </c>
      <c r="F198" s="273" t="s">
        <v>158</v>
      </c>
      <c r="G198" s="273" t="n">
        <v>4</v>
      </c>
      <c r="H198" s="273" t="n">
        <v>24</v>
      </c>
      <c r="I198" s="273" t="s">
        <v>315</v>
      </c>
      <c r="J198" s="273" t="s">
        <v>184</v>
      </c>
      <c r="K198" s="273" t="s">
        <v>31</v>
      </c>
      <c r="L198" s="273" t="s">
        <v>11</v>
      </c>
      <c r="M198" s="281" t="s">
        <v>146</v>
      </c>
      <c r="N198" s="281" t="n">
        <v>28</v>
      </c>
      <c r="O198" s="282" t="n">
        <v>3.6</v>
      </c>
      <c r="P198" s="282" t="n">
        <v>36.27585</v>
      </c>
      <c r="Q198" s="273" t="s">
        <v>168</v>
      </c>
      <c r="R198" s="283" t="n">
        <v>0</v>
      </c>
      <c r="S198" s="283" t="n">
        <v>0</v>
      </c>
      <c r="U198" s="273" t="s">
        <v>148</v>
      </c>
      <c r="W198" s="273" t="s">
        <v>65</v>
      </c>
      <c r="X198" s="284" t="n">
        <v>3</v>
      </c>
      <c r="Y198" s="282" t="n">
        <v>13</v>
      </c>
      <c r="Z198" s="285" t="n">
        <f aca="false">tbl_vac[[#This Row],[Y]]/tbl_vac[[#This Row],[G]]</f>
        <v>3.25</v>
      </c>
    </row>
    <row r="199" customFormat="false" ht="14.25" hidden="false" customHeight="false" outlineLevel="0" collapsed="false">
      <c r="A199" s="273" t="n">
        <v>27</v>
      </c>
      <c r="B199" s="273" t="s">
        <v>72</v>
      </c>
      <c r="C199" s="273" t="s">
        <v>394</v>
      </c>
      <c r="D199" s="273" t="s">
        <v>395</v>
      </c>
      <c r="E199" s="273" t="s">
        <v>142</v>
      </c>
      <c r="F199" s="273" t="s">
        <v>158</v>
      </c>
      <c r="G199" s="273" t="n">
        <v>1</v>
      </c>
      <c r="H199" s="273" t="n">
        <v>48</v>
      </c>
      <c r="I199" s="273" t="s">
        <v>144</v>
      </c>
      <c r="J199" s="273" t="s">
        <v>184</v>
      </c>
      <c r="K199" s="273" t="s">
        <v>31</v>
      </c>
      <c r="L199" s="273" t="s">
        <v>11</v>
      </c>
      <c r="M199" s="281" t="s">
        <v>146</v>
      </c>
      <c r="N199" s="281" t="s">
        <v>148</v>
      </c>
      <c r="O199" s="282" t="n">
        <v>48</v>
      </c>
      <c r="P199" s="282" t="n">
        <v>378.27692</v>
      </c>
      <c r="Q199" s="273" t="s">
        <v>153</v>
      </c>
      <c r="R199" s="283" t="n">
        <v>0</v>
      </c>
      <c r="S199" s="283" t="n">
        <v>0</v>
      </c>
      <c r="U199" s="273" t="s">
        <v>31</v>
      </c>
      <c r="W199" s="273" t="s">
        <v>72</v>
      </c>
      <c r="X199" s="284" t="n">
        <v>3</v>
      </c>
      <c r="Y199" s="282" t="n">
        <v>0</v>
      </c>
      <c r="Z199" s="285" t="n">
        <f aca="false">tbl_vac[[#This Row],[Y]]/tbl_vac[[#This Row],[G]]</f>
        <v>0</v>
      </c>
    </row>
    <row r="200" customFormat="false" ht="14.25" hidden="false" customHeight="false" outlineLevel="0" collapsed="false">
      <c r="A200" s="273" t="n">
        <v>28</v>
      </c>
      <c r="B200" s="273" t="s">
        <v>72</v>
      </c>
      <c r="C200" s="273" t="s">
        <v>157</v>
      </c>
      <c r="D200" s="273" t="s">
        <v>396</v>
      </c>
      <c r="E200" s="273" t="s">
        <v>142</v>
      </c>
      <c r="F200" s="273" t="s">
        <v>158</v>
      </c>
      <c r="G200" s="273" t="n">
        <v>1</v>
      </c>
      <c r="H200" s="273" t="n">
        <v>36</v>
      </c>
      <c r="I200" s="273" t="s">
        <v>144</v>
      </c>
      <c r="J200" s="273" t="s">
        <v>184</v>
      </c>
      <c r="K200" s="273" t="s">
        <v>31</v>
      </c>
      <c r="L200" s="273" t="s">
        <v>11</v>
      </c>
      <c r="M200" s="281" t="n">
        <v>30</v>
      </c>
      <c r="N200" s="281" t="s">
        <v>148</v>
      </c>
      <c r="O200" s="282" t="n">
        <v>17.58</v>
      </c>
      <c r="P200" s="282" t="n">
        <v>86.4</v>
      </c>
      <c r="Q200" s="273" t="s">
        <v>147</v>
      </c>
      <c r="R200" s="283" t="n">
        <v>12.53</v>
      </c>
      <c r="S200" s="283" t="n">
        <v>16.12</v>
      </c>
      <c r="U200" s="273" t="s">
        <v>31</v>
      </c>
      <c r="W200" s="273" t="s">
        <v>72</v>
      </c>
      <c r="X200" s="284" t="n">
        <v>3</v>
      </c>
      <c r="Y200" s="282" t="n">
        <v>0</v>
      </c>
      <c r="Z200" s="285" t="n">
        <f aca="false">tbl_vac[[#This Row],[Y]]/tbl_vac[[#This Row],[G]]</f>
        <v>0</v>
      </c>
    </row>
    <row r="201" customFormat="false" ht="14.25" hidden="false" customHeight="false" outlineLevel="0" collapsed="false">
      <c r="A201" s="273" t="n">
        <v>111</v>
      </c>
      <c r="B201" s="273" t="s">
        <v>72</v>
      </c>
      <c r="C201" s="273" t="s">
        <v>176</v>
      </c>
      <c r="D201" s="273" t="s">
        <v>397</v>
      </c>
      <c r="E201" s="273" t="s">
        <v>142</v>
      </c>
      <c r="F201" s="273" t="s">
        <v>158</v>
      </c>
      <c r="G201" s="273" t="n">
        <v>1</v>
      </c>
      <c r="H201" s="273" t="n">
        <v>36</v>
      </c>
      <c r="I201" s="273" t="s">
        <v>144</v>
      </c>
      <c r="J201" s="273" t="s">
        <v>184</v>
      </c>
      <c r="K201" s="273" t="s">
        <v>31</v>
      </c>
      <c r="L201" s="273" t="s">
        <v>11</v>
      </c>
      <c r="M201" s="281" t="s">
        <v>144</v>
      </c>
      <c r="N201" s="281" t="s">
        <v>148</v>
      </c>
      <c r="O201" s="282" t="n">
        <v>50.5</v>
      </c>
      <c r="P201" s="282" t="n">
        <v>50.5</v>
      </c>
      <c r="Q201" s="273" t="s">
        <v>153</v>
      </c>
      <c r="R201" s="283" t="n">
        <v>0</v>
      </c>
      <c r="S201" s="283" t="n">
        <v>0</v>
      </c>
      <c r="U201" s="273" t="s">
        <v>31</v>
      </c>
      <c r="W201" s="273" t="s">
        <v>72</v>
      </c>
      <c r="X201" s="284" t="n">
        <v>3</v>
      </c>
      <c r="Y201" s="282" t="n">
        <v>0</v>
      </c>
      <c r="Z201" s="285" t="n">
        <f aca="false">tbl_vac[[#This Row],[Y]]/tbl_vac[[#This Row],[G]]</f>
        <v>0</v>
      </c>
    </row>
    <row r="202" customFormat="false" ht="14.25" hidden="false" customHeight="false" outlineLevel="0" collapsed="false">
      <c r="A202" s="273" t="n">
        <v>111</v>
      </c>
      <c r="B202" s="273" t="s">
        <v>72</v>
      </c>
      <c r="C202" s="273" t="s">
        <v>398</v>
      </c>
      <c r="D202" s="273" t="s">
        <v>399</v>
      </c>
      <c r="E202" s="273" t="s">
        <v>142</v>
      </c>
      <c r="F202" s="273" t="s">
        <v>158</v>
      </c>
      <c r="G202" s="273" t="n">
        <v>1</v>
      </c>
      <c r="H202" s="273" t="n">
        <v>36</v>
      </c>
      <c r="I202" s="273" t="s">
        <v>144</v>
      </c>
      <c r="J202" s="273" t="s">
        <v>184</v>
      </c>
      <c r="K202" s="273" t="s">
        <v>31</v>
      </c>
      <c r="L202" s="273" t="s">
        <v>11</v>
      </c>
      <c r="M202" s="281" t="n">
        <v>30</v>
      </c>
      <c r="N202" s="281" t="s">
        <v>148</v>
      </c>
      <c r="O202" s="282" t="n">
        <v>40.5</v>
      </c>
      <c r="P202" s="282" t="n">
        <v>320.97</v>
      </c>
      <c r="Q202" s="273" t="s">
        <v>147</v>
      </c>
      <c r="R202" s="283" t="n">
        <v>9.15</v>
      </c>
      <c r="S202" s="283" t="n">
        <v>12.32</v>
      </c>
      <c r="U202" s="273" t="s">
        <v>31</v>
      </c>
      <c r="W202" s="273" t="s">
        <v>72</v>
      </c>
      <c r="X202" s="284" t="n">
        <v>3</v>
      </c>
      <c r="Y202" s="282" t="n">
        <v>0</v>
      </c>
      <c r="Z202" s="285" t="n">
        <f aca="false">tbl_vac[[#This Row],[Y]]/tbl_vac[[#This Row],[G]]</f>
        <v>0</v>
      </c>
    </row>
    <row r="203" customFormat="false" ht="14.25" hidden="false" customHeight="false" outlineLevel="0" collapsed="false">
      <c r="A203" s="273" t="n">
        <v>62</v>
      </c>
      <c r="B203" s="273" t="s">
        <v>400</v>
      </c>
      <c r="C203" s="273" t="s">
        <v>163</v>
      </c>
      <c r="D203" s="273" t="s">
        <v>401</v>
      </c>
      <c r="E203" s="273" t="s">
        <v>165</v>
      </c>
      <c r="F203" s="273" t="s">
        <v>387</v>
      </c>
      <c r="G203" s="273" t="n">
        <v>1</v>
      </c>
      <c r="H203" s="273" t="n">
        <v>36</v>
      </c>
      <c r="I203" s="273" t="s">
        <v>144</v>
      </c>
      <c r="J203" s="273" t="s">
        <v>166</v>
      </c>
      <c r="K203" s="273" t="s">
        <v>31</v>
      </c>
      <c r="L203" s="273" t="s">
        <v>11</v>
      </c>
      <c r="M203" s="281" t="s">
        <v>152</v>
      </c>
      <c r="N203" s="281" t="s">
        <v>148</v>
      </c>
      <c r="O203" s="282" t="n">
        <v>17.13</v>
      </c>
      <c r="P203" s="282" t="n">
        <v>24.66527</v>
      </c>
      <c r="Q203" s="273" t="s">
        <v>168</v>
      </c>
      <c r="R203" s="283" t="n">
        <v>0</v>
      </c>
      <c r="S203" s="283" t="n">
        <v>0</v>
      </c>
      <c r="U203" s="273" t="s">
        <v>148</v>
      </c>
      <c r="W203" s="273" t="s">
        <v>402</v>
      </c>
      <c r="X203" s="284" t="n">
        <v>2</v>
      </c>
      <c r="Y203" s="282" t="n">
        <v>2.632</v>
      </c>
      <c r="Z203" s="285" t="n">
        <f aca="false">tbl_vac[[#This Row],[Y]]/tbl_vac[[#This Row],[G]]</f>
        <v>2.632</v>
      </c>
    </row>
    <row r="204" customFormat="false" ht="14.25" hidden="false" customHeight="false" outlineLevel="0" collapsed="false">
      <c r="A204" s="273" t="n">
        <v>166</v>
      </c>
      <c r="B204" s="273" t="s">
        <v>400</v>
      </c>
      <c r="C204" s="273" t="s">
        <v>236</v>
      </c>
      <c r="D204" s="273" t="s">
        <v>403</v>
      </c>
      <c r="E204" s="273" t="s">
        <v>165</v>
      </c>
      <c r="F204" s="273" t="s">
        <v>387</v>
      </c>
      <c r="G204" s="273" t="n">
        <v>1</v>
      </c>
      <c r="H204" s="273" t="n">
        <v>24</v>
      </c>
      <c r="I204" s="273" t="s">
        <v>144</v>
      </c>
      <c r="J204" s="273" t="s">
        <v>166</v>
      </c>
      <c r="K204" s="273" t="s">
        <v>31</v>
      </c>
      <c r="L204" s="273" t="s">
        <v>11</v>
      </c>
      <c r="M204" s="281" t="s">
        <v>144</v>
      </c>
      <c r="N204" s="281" t="s">
        <v>148</v>
      </c>
      <c r="O204" s="282" t="n">
        <v>46.3</v>
      </c>
      <c r="P204" s="282" t="n">
        <v>49.45472</v>
      </c>
      <c r="Q204" s="273" t="s">
        <v>168</v>
      </c>
      <c r="R204" s="283" t="n">
        <v>0</v>
      </c>
      <c r="S204" s="283" t="n">
        <v>0</v>
      </c>
      <c r="U204" s="273" t="s">
        <v>148</v>
      </c>
      <c r="W204" s="273" t="s">
        <v>402</v>
      </c>
      <c r="X204" s="284" t="n">
        <v>2</v>
      </c>
      <c r="Y204" s="282" t="n">
        <v>2.632</v>
      </c>
      <c r="Z204" s="285" t="n">
        <f aca="false">tbl_vac[[#This Row],[Y]]/tbl_vac[[#This Row],[G]]</f>
        <v>2.632</v>
      </c>
    </row>
    <row r="205" customFormat="false" ht="14.25" hidden="false" customHeight="false" outlineLevel="0" collapsed="false">
      <c r="A205" s="273" t="n">
        <v>173</v>
      </c>
      <c r="B205" s="273" t="s">
        <v>400</v>
      </c>
      <c r="C205" s="273" t="s">
        <v>163</v>
      </c>
      <c r="D205" s="273" t="s">
        <v>401</v>
      </c>
      <c r="E205" s="273" t="s">
        <v>165</v>
      </c>
      <c r="F205" s="273" t="s">
        <v>404</v>
      </c>
      <c r="G205" s="273" t="n">
        <v>1</v>
      </c>
      <c r="H205" s="273" t="n">
        <v>36</v>
      </c>
      <c r="I205" s="273" t="s">
        <v>144</v>
      </c>
      <c r="J205" s="273" t="s">
        <v>166</v>
      </c>
      <c r="K205" s="273" t="s">
        <v>31</v>
      </c>
      <c r="L205" s="273" t="s">
        <v>11</v>
      </c>
      <c r="M205" s="281" t="s">
        <v>152</v>
      </c>
      <c r="N205" s="281" t="s">
        <v>148</v>
      </c>
      <c r="O205" s="282" t="n">
        <v>85.3</v>
      </c>
      <c r="P205" s="282" t="n">
        <v>123.32634</v>
      </c>
      <c r="Q205" s="273" t="s">
        <v>168</v>
      </c>
      <c r="R205" s="283" t="n">
        <v>0</v>
      </c>
      <c r="S205" s="283" t="n">
        <v>0</v>
      </c>
      <c r="U205" s="273" t="s">
        <v>148</v>
      </c>
      <c r="W205" s="273" t="s">
        <v>402</v>
      </c>
      <c r="X205" s="284" t="n">
        <v>2</v>
      </c>
      <c r="Y205" s="282" t="n">
        <v>2.632</v>
      </c>
      <c r="Z205" s="285" t="n">
        <f aca="false">tbl_vac[[#This Row],[Y]]/tbl_vac[[#This Row],[G]]</f>
        <v>2.632</v>
      </c>
    </row>
    <row r="206" customFormat="false" ht="14.25" hidden="false" customHeight="false" outlineLevel="0" collapsed="false">
      <c r="A206" s="273" t="n">
        <v>339</v>
      </c>
      <c r="B206" s="273" t="s">
        <v>400</v>
      </c>
      <c r="C206" s="273" t="s">
        <v>163</v>
      </c>
      <c r="D206" s="273" t="s">
        <v>401</v>
      </c>
      <c r="E206" s="273" t="s">
        <v>165</v>
      </c>
      <c r="F206" s="273" t="s">
        <v>405</v>
      </c>
      <c r="G206" s="273" t="n">
        <v>1</v>
      </c>
      <c r="H206" s="273" t="n">
        <v>24</v>
      </c>
      <c r="I206" s="273" t="s">
        <v>144</v>
      </c>
      <c r="J206" s="273" t="s">
        <v>166</v>
      </c>
      <c r="K206" s="273" t="s">
        <v>31</v>
      </c>
      <c r="L206" s="273" t="s">
        <v>11</v>
      </c>
      <c r="M206" s="281" t="n">
        <v>7</v>
      </c>
      <c r="N206" s="281" t="s">
        <v>148</v>
      </c>
      <c r="O206" s="282" t="n">
        <v>11.8</v>
      </c>
      <c r="P206" s="282" t="n">
        <v>0.244</v>
      </c>
      <c r="Q206" s="273" t="s">
        <v>168</v>
      </c>
      <c r="R206" s="283" t="n">
        <v>0</v>
      </c>
      <c r="S206" s="283" t="n">
        <v>0</v>
      </c>
      <c r="U206" s="273" t="s">
        <v>148</v>
      </c>
      <c r="W206" s="273" t="s">
        <v>406</v>
      </c>
      <c r="X206" s="284" t="n">
        <v>2</v>
      </c>
      <c r="Y206" s="282"/>
      <c r="Z206" s="285" t="n">
        <f aca="false">tbl_vac[[#This Row],[Y]]/tbl_vac[[#This Row],[G]]</f>
        <v>0</v>
      </c>
    </row>
    <row r="207" customFormat="false" ht="14.25" hidden="false" customHeight="false" outlineLevel="0" collapsed="false">
      <c r="A207" s="273" t="n">
        <v>321</v>
      </c>
      <c r="B207" s="273" t="s">
        <v>400</v>
      </c>
      <c r="C207" s="273" t="s">
        <v>172</v>
      </c>
      <c r="D207" s="273" t="s">
        <v>407</v>
      </c>
      <c r="E207" s="273" t="s">
        <v>165</v>
      </c>
      <c r="F207" s="273" t="s">
        <v>158</v>
      </c>
      <c r="G207" s="273" t="n">
        <v>5</v>
      </c>
      <c r="H207" s="273" t="n">
        <v>60</v>
      </c>
      <c r="I207" s="273" t="s">
        <v>144</v>
      </c>
      <c r="J207" s="273" t="s">
        <v>166</v>
      </c>
      <c r="K207" s="273" t="s">
        <v>32</v>
      </c>
      <c r="L207" s="273" t="s">
        <v>11</v>
      </c>
      <c r="M207" s="281" t="s">
        <v>167</v>
      </c>
      <c r="N207" s="281" t="s">
        <v>148</v>
      </c>
      <c r="O207" s="282" t="n">
        <v>4.2</v>
      </c>
      <c r="P207" s="282" t="n">
        <v>5.15</v>
      </c>
      <c r="Q207" s="273" t="s">
        <v>168</v>
      </c>
      <c r="R207" s="283" t="n">
        <v>0</v>
      </c>
      <c r="S207" s="283" t="n">
        <v>0</v>
      </c>
      <c r="U207" s="273" t="s">
        <v>148</v>
      </c>
      <c r="W207" s="273" t="s">
        <v>408</v>
      </c>
      <c r="X207" s="284" t="n">
        <v>3</v>
      </c>
      <c r="Y207" s="282" t="n">
        <v>4.75</v>
      </c>
      <c r="Z207" s="285" t="n">
        <f aca="false">tbl_vac[[#This Row],[Y]]/tbl_vac[[#This Row],[G]]</f>
        <v>0.95</v>
      </c>
    </row>
    <row r="208" customFormat="false" ht="14.25" hidden="false" customHeight="false" outlineLevel="0" collapsed="false">
      <c r="A208" s="273" t="n">
        <v>322</v>
      </c>
      <c r="B208" s="273" t="s">
        <v>400</v>
      </c>
      <c r="C208" s="273" t="s">
        <v>172</v>
      </c>
      <c r="D208" s="273" t="s">
        <v>407</v>
      </c>
      <c r="E208" s="273" t="s">
        <v>165</v>
      </c>
      <c r="F208" s="273" t="s">
        <v>158</v>
      </c>
      <c r="G208" s="273" t="n">
        <v>10</v>
      </c>
      <c r="H208" s="273" t="n">
        <v>60</v>
      </c>
      <c r="I208" s="273" t="s">
        <v>144</v>
      </c>
      <c r="J208" s="273" t="s">
        <v>166</v>
      </c>
      <c r="K208" s="273" t="s">
        <v>32</v>
      </c>
      <c r="L208" s="273" t="s">
        <v>11</v>
      </c>
      <c r="M208" s="281" t="s">
        <v>167</v>
      </c>
      <c r="N208" s="281" t="s">
        <v>148</v>
      </c>
      <c r="O208" s="282" t="n">
        <v>3.2</v>
      </c>
      <c r="P208" s="282" t="n">
        <v>3.5</v>
      </c>
      <c r="Q208" s="273" t="s">
        <v>168</v>
      </c>
      <c r="R208" s="283" t="n">
        <v>0</v>
      </c>
      <c r="S208" s="283" t="n">
        <v>0</v>
      </c>
      <c r="U208" s="273" t="s">
        <v>148</v>
      </c>
      <c r="W208" s="273" t="s">
        <v>408</v>
      </c>
      <c r="X208" s="284" t="n">
        <v>3</v>
      </c>
      <c r="Y208" s="282" t="n">
        <v>9.5</v>
      </c>
      <c r="Z208" s="285" t="n">
        <f aca="false">tbl_vac[[#This Row],[Y]]/tbl_vac[[#This Row],[G]]</f>
        <v>0.95</v>
      </c>
    </row>
    <row r="209" customFormat="false" ht="14.25" hidden="false" customHeight="false" outlineLevel="0" collapsed="false">
      <c r="A209" s="273" t="n">
        <v>323</v>
      </c>
      <c r="B209" s="273" t="s">
        <v>400</v>
      </c>
      <c r="C209" s="273" t="s">
        <v>157</v>
      </c>
      <c r="D209" s="273" t="s">
        <v>409</v>
      </c>
      <c r="E209" s="273" t="s">
        <v>142</v>
      </c>
      <c r="F209" s="273" t="s">
        <v>151</v>
      </c>
      <c r="G209" s="273" t="n">
        <v>1</v>
      </c>
      <c r="H209" s="273" t="n">
        <v>30</v>
      </c>
      <c r="I209" s="273" t="s">
        <v>144</v>
      </c>
      <c r="J209" s="273" t="s">
        <v>166</v>
      </c>
      <c r="K209" s="273" t="s">
        <v>31</v>
      </c>
      <c r="L209" s="273" t="s">
        <v>11</v>
      </c>
      <c r="M209" s="281" t="s">
        <v>146</v>
      </c>
      <c r="N209" s="281" t="s">
        <v>148</v>
      </c>
      <c r="O209" s="282" t="n">
        <v>17.575</v>
      </c>
      <c r="P209" s="282" t="n">
        <v>86.4</v>
      </c>
      <c r="Q209" s="273" t="s">
        <v>147</v>
      </c>
      <c r="R209" s="283" t="n">
        <v>17.575</v>
      </c>
      <c r="S209" s="283" t="n">
        <v>26.98313</v>
      </c>
      <c r="T209" s="273" t="s">
        <v>153</v>
      </c>
      <c r="U209" s="273" t="s">
        <v>31</v>
      </c>
      <c r="W209" s="273" t="s">
        <v>410</v>
      </c>
      <c r="X209" s="284" t="n">
        <v>3</v>
      </c>
      <c r="Y209" s="282" t="n">
        <v>2.632</v>
      </c>
      <c r="Z209" s="285" t="n">
        <f aca="false">tbl_vac[[#This Row],[Y]]/tbl_vac[[#This Row],[G]]</f>
        <v>2.632</v>
      </c>
    </row>
    <row r="210" customFormat="false" ht="14.25" hidden="false" customHeight="false" outlineLevel="0" collapsed="false">
      <c r="A210" s="273" t="n">
        <v>354</v>
      </c>
      <c r="B210" s="273" t="s">
        <v>400</v>
      </c>
      <c r="C210" s="273" t="s">
        <v>157</v>
      </c>
      <c r="D210" s="292" t="s">
        <v>411</v>
      </c>
      <c r="E210" s="286" t="s">
        <v>142</v>
      </c>
      <c r="F210" s="286" t="s">
        <v>151</v>
      </c>
      <c r="G210" s="286" t="n">
        <v>1</v>
      </c>
      <c r="H210" s="286" t="n">
        <v>30</v>
      </c>
      <c r="I210" s="286" t="s">
        <v>144</v>
      </c>
      <c r="J210" s="286" t="s">
        <v>166</v>
      </c>
      <c r="K210" s="286" t="s">
        <v>412</v>
      </c>
      <c r="L210" s="286" t="s">
        <v>11</v>
      </c>
      <c r="M210" s="288" t="n">
        <v>250</v>
      </c>
      <c r="N210" s="288" t="s">
        <v>148</v>
      </c>
      <c r="O210" s="289" t="n">
        <v>17.57</v>
      </c>
      <c r="P210" s="289" t="n">
        <v>86.4</v>
      </c>
      <c r="Q210" s="286" t="s">
        <v>147</v>
      </c>
      <c r="R210" s="290" t="n">
        <v>882.3125</v>
      </c>
      <c r="S210" s="290" t="n">
        <v>26.983125</v>
      </c>
      <c r="T210" s="286" t="s">
        <v>153</v>
      </c>
      <c r="U210" s="286" t="s">
        <v>412</v>
      </c>
      <c r="V210" s="286"/>
      <c r="W210" s="286" t="s">
        <v>410</v>
      </c>
      <c r="X210" s="284" t="n">
        <v>3</v>
      </c>
      <c r="Y210" s="282" t="n">
        <v>2.632</v>
      </c>
      <c r="Z210" s="285" t="n">
        <f aca="false">tbl_vac[[#This Row],[Y]]/tbl_vac[[#This Row],[G]]</f>
        <v>2.632</v>
      </c>
    </row>
    <row r="211" customFormat="false" ht="14.25" hidden="false" customHeight="false" outlineLevel="0" collapsed="false">
      <c r="A211" s="273" t="n">
        <v>355</v>
      </c>
      <c r="B211" s="273" t="s">
        <v>400</v>
      </c>
      <c r="C211" s="273" t="s">
        <v>157</v>
      </c>
      <c r="D211" s="273" t="s">
        <v>409</v>
      </c>
      <c r="E211" s="273" t="s">
        <v>142</v>
      </c>
      <c r="F211" s="273" t="s">
        <v>151</v>
      </c>
      <c r="G211" s="273" t="n">
        <v>2</v>
      </c>
      <c r="H211" s="273" t="n">
        <v>30</v>
      </c>
      <c r="I211" s="273" t="s">
        <v>144</v>
      </c>
      <c r="J211" s="273" t="s">
        <v>166</v>
      </c>
      <c r="K211" s="273" t="s">
        <v>31</v>
      </c>
      <c r="L211" s="273" t="s">
        <v>11</v>
      </c>
      <c r="M211" s="281" t="s">
        <v>146</v>
      </c>
      <c r="N211" s="281" t="n">
        <v>0</v>
      </c>
      <c r="O211" s="282" t="n">
        <v>10.54</v>
      </c>
      <c r="P211" s="282" t="n">
        <v>49.2</v>
      </c>
      <c r="Q211" s="273" t="s">
        <v>147</v>
      </c>
      <c r="R211" s="283" t="n">
        <v>10.54</v>
      </c>
      <c r="S211" s="283" t="n">
        <v>15.44</v>
      </c>
      <c r="T211" s="273" t="s">
        <v>153</v>
      </c>
      <c r="U211" s="273" t="s">
        <v>31</v>
      </c>
      <c r="W211" s="273" t="s">
        <v>410</v>
      </c>
      <c r="X211" s="284" t="n">
        <v>3</v>
      </c>
      <c r="Y211" s="282" t="n">
        <v>3.1</v>
      </c>
      <c r="Z211" s="285" t="n">
        <f aca="false">tbl_vac[[#This Row],[Y]]/tbl_vac[[#This Row],[G]]</f>
        <v>1.55</v>
      </c>
    </row>
    <row r="212" customFormat="false" ht="14.25" hidden="false" customHeight="false" outlineLevel="0" collapsed="false">
      <c r="A212" s="273" t="n">
        <v>354</v>
      </c>
      <c r="B212" s="273" t="s">
        <v>400</v>
      </c>
      <c r="C212" s="273" t="s">
        <v>157</v>
      </c>
      <c r="D212" s="292" t="s">
        <v>411</v>
      </c>
      <c r="E212" s="286" t="s">
        <v>142</v>
      </c>
      <c r="F212" s="286" t="s">
        <v>151</v>
      </c>
      <c r="G212" s="286" t="n">
        <v>2</v>
      </c>
      <c r="H212" s="286" t="n">
        <v>30</v>
      </c>
      <c r="I212" s="286" t="s">
        <v>144</v>
      </c>
      <c r="J212" s="286" t="s">
        <v>166</v>
      </c>
      <c r="K212" s="286" t="s">
        <v>412</v>
      </c>
      <c r="L212" s="286" t="s">
        <v>11</v>
      </c>
      <c r="M212" s="288" t="n">
        <v>250</v>
      </c>
      <c r="N212" s="288" t="n">
        <v>0</v>
      </c>
      <c r="O212" s="289" t="n">
        <v>10.54</v>
      </c>
      <c r="P212" s="289" t="n">
        <v>49.2</v>
      </c>
      <c r="Q212" s="286" t="s">
        <v>147</v>
      </c>
      <c r="R212" s="290" t="n">
        <v>10.54</v>
      </c>
      <c r="S212" s="290" t="n">
        <v>15.44</v>
      </c>
      <c r="T212" s="286" t="s">
        <v>153</v>
      </c>
      <c r="U212" s="286" t="s">
        <v>412</v>
      </c>
      <c r="V212" s="286"/>
      <c r="W212" s="286" t="s">
        <v>410</v>
      </c>
      <c r="X212" s="284" t="n">
        <v>3</v>
      </c>
      <c r="Y212" s="282" t="n">
        <v>3.1</v>
      </c>
      <c r="Z212" s="285" t="n">
        <f aca="false">tbl_vac[[#This Row],[Y]]/tbl_vac[[#This Row],[G]]</f>
        <v>1.55</v>
      </c>
    </row>
    <row r="213" customFormat="false" ht="14.25" hidden="false" customHeight="false" outlineLevel="0" collapsed="false">
      <c r="A213" s="273" t="n">
        <v>149</v>
      </c>
      <c r="B213" s="273" t="s">
        <v>413</v>
      </c>
      <c r="C213" s="273" t="s">
        <v>157</v>
      </c>
      <c r="D213" s="273" t="s">
        <v>414</v>
      </c>
      <c r="E213" s="273" t="s">
        <v>142</v>
      </c>
      <c r="F213" s="273" t="s">
        <v>158</v>
      </c>
      <c r="G213" s="273" t="n">
        <v>1</v>
      </c>
      <c r="H213" s="273" t="n">
        <v>24</v>
      </c>
      <c r="I213" s="273" t="s">
        <v>144</v>
      </c>
      <c r="J213" s="273" t="s">
        <v>179</v>
      </c>
      <c r="K213" s="273" t="s">
        <v>31</v>
      </c>
      <c r="L213" s="273" t="s">
        <v>11</v>
      </c>
      <c r="M213" s="281" t="s">
        <v>152</v>
      </c>
      <c r="N213" s="281" t="s">
        <v>148</v>
      </c>
      <c r="O213" s="282" t="n">
        <v>21.09</v>
      </c>
      <c r="P213" s="282" t="n">
        <v>98.4</v>
      </c>
      <c r="Q213" s="273" t="s">
        <v>147</v>
      </c>
      <c r="R213" s="283" t="n">
        <v>12.528</v>
      </c>
      <c r="S213" s="283" t="n">
        <v>0</v>
      </c>
      <c r="U213" s="273" t="s">
        <v>31</v>
      </c>
      <c r="W213" s="273" t="s">
        <v>413</v>
      </c>
      <c r="X213" s="284" t="n">
        <v>2</v>
      </c>
      <c r="Y213" s="282" t="e">
        <f aca="false">#N/A</f>
        <v>#N/A</v>
      </c>
      <c r="Z213" s="285" t="e">
        <f aca="false">tbl_vac[[#This Row],[Y]]/tbl_vac[[#This Row],[G]]</f>
        <v>#N/A</v>
      </c>
    </row>
    <row r="214" customFormat="false" ht="14.25" hidden="false" customHeight="false" outlineLevel="0" collapsed="false">
      <c r="A214" s="273" t="n">
        <v>150</v>
      </c>
      <c r="B214" s="273" t="s">
        <v>413</v>
      </c>
      <c r="C214" s="273" t="s">
        <v>157</v>
      </c>
      <c r="D214" s="273" t="s">
        <v>414</v>
      </c>
      <c r="E214" s="273" t="s">
        <v>142</v>
      </c>
      <c r="F214" s="273" t="s">
        <v>158</v>
      </c>
      <c r="G214" s="273" t="n">
        <v>2</v>
      </c>
      <c r="H214" s="273" t="n">
        <v>24</v>
      </c>
      <c r="I214" s="273" t="s">
        <v>144</v>
      </c>
      <c r="J214" s="273" t="s">
        <v>179</v>
      </c>
      <c r="K214" s="273" t="s">
        <v>31</v>
      </c>
      <c r="L214" s="273" t="s">
        <v>11</v>
      </c>
      <c r="M214" s="281" t="s">
        <v>152</v>
      </c>
      <c r="N214" s="281" t="n">
        <v>0</v>
      </c>
      <c r="O214" s="282" t="n">
        <v>10.545</v>
      </c>
      <c r="P214" s="282" t="n">
        <v>49.2</v>
      </c>
      <c r="Q214" s="273" t="s">
        <v>147</v>
      </c>
      <c r="R214" s="283" t="n">
        <v>6.264</v>
      </c>
      <c r="S214" s="283" t="n">
        <v>0</v>
      </c>
      <c r="U214" s="273" t="s">
        <v>31</v>
      </c>
      <c r="W214" s="273" t="s">
        <v>413</v>
      </c>
      <c r="X214" s="284" t="n">
        <v>2</v>
      </c>
      <c r="Y214" s="282" t="e">
        <f aca="false">#N/A</f>
        <v>#N/A</v>
      </c>
      <c r="Z214" s="285" t="e">
        <f aca="false">tbl_vac[[#This Row],[Y]]/tbl_vac[[#This Row],[G]]</f>
        <v>#N/A</v>
      </c>
    </row>
    <row r="215" customFormat="false" ht="14.25" hidden="false" customHeight="false" outlineLevel="0" collapsed="false">
      <c r="A215" s="273" t="n">
        <v>151</v>
      </c>
      <c r="B215" s="273" t="s">
        <v>413</v>
      </c>
      <c r="C215" s="273" t="s">
        <v>157</v>
      </c>
      <c r="D215" s="273" t="s">
        <v>414</v>
      </c>
      <c r="E215" s="273" t="s">
        <v>142</v>
      </c>
      <c r="F215" s="273" t="s">
        <v>158</v>
      </c>
      <c r="G215" s="273" t="n">
        <v>5</v>
      </c>
      <c r="H215" s="273" t="n">
        <v>24</v>
      </c>
      <c r="I215" s="273" t="s">
        <v>144</v>
      </c>
      <c r="J215" s="273" t="s">
        <v>179</v>
      </c>
      <c r="K215" s="273" t="s">
        <v>31</v>
      </c>
      <c r="L215" s="273" t="s">
        <v>11</v>
      </c>
      <c r="M215" s="281" t="s">
        <v>152</v>
      </c>
      <c r="N215" s="281" t="n">
        <v>0</v>
      </c>
      <c r="O215" s="282" t="n">
        <v>4.218</v>
      </c>
      <c r="P215" s="282" t="n">
        <v>19.68</v>
      </c>
      <c r="Q215" s="273" t="s">
        <v>147</v>
      </c>
      <c r="R215" s="283" t="n">
        <v>5.481</v>
      </c>
      <c r="S215" s="283" t="n">
        <v>0</v>
      </c>
      <c r="U215" s="273" t="s">
        <v>31</v>
      </c>
      <c r="W215" s="273" t="s">
        <v>413</v>
      </c>
      <c r="X215" s="284" t="n">
        <v>2</v>
      </c>
      <c r="Y215" s="282" t="e">
        <f aca="false">#N/A</f>
        <v>#N/A</v>
      </c>
      <c r="Z215" s="285" t="e">
        <f aca="false">tbl_vac[[#This Row],[Y]]/tbl_vac[[#This Row],[G]]</f>
        <v>#N/A</v>
      </c>
    </row>
    <row r="216" customFormat="false" ht="14.25" hidden="false" customHeight="false" outlineLevel="0" collapsed="false">
      <c r="A216" s="273" t="n">
        <v>152</v>
      </c>
      <c r="B216" s="273" t="s">
        <v>413</v>
      </c>
      <c r="C216" s="273" t="s">
        <v>157</v>
      </c>
      <c r="D216" s="273" t="s">
        <v>414</v>
      </c>
      <c r="E216" s="273" t="s">
        <v>142</v>
      </c>
      <c r="F216" s="273" t="s">
        <v>158</v>
      </c>
      <c r="G216" s="273" t="n">
        <v>10</v>
      </c>
      <c r="H216" s="273" t="n">
        <v>24</v>
      </c>
      <c r="I216" s="273" t="s">
        <v>144</v>
      </c>
      <c r="J216" s="273" t="s">
        <v>179</v>
      </c>
      <c r="K216" s="273" t="s">
        <v>31</v>
      </c>
      <c r="L216" s="273" t="s">
        <v>11</v>
      </c>
      <c r="M216" s="281" t="s">
        <v>152</v>
      </c>
      <c r="N216" s="281" t="n">
        <v>0</v>
      </c>
      <c r="O216" s="282" t="n">
        <v>2.11</v>
      </c>
      <c r="P216" s="282" t="n">
        <v>9.84</v>
      </c>
      <c r="Q216" s="273" t="s">
        <v>147</v>
      </c>
      <c r="R216" s="283" t="n">
        <v>3.14244</v>
      </c>
      <c r="S216" s="283" t="n">
        <v>0</v>
      </c>
      <c r="U216" s="273" t="s">
        <v>31</v>
      </c>
      <c r="W216" s="273" t="s">
        <v>413</v>
      </c>
      <c r="X216" s="284" t="n">
        <v>2</v>
      </c>
      <c r="Y216" s="282" t="e">
        <f aca="false">#N/A</f>
        <v>#N/A</v>
      </c>
      <c r="Z216" s="285" t="e">
        <f aca="false">tbl_vac[[#This Row],[Y]]/tbl_vac[[#This Row],[G]]</f>
        <v>#N/A</v>
      </c>
    </row>
    <row r="217" customFormat="false" ht="14.25" hidden="false" customHeight="false" outlineLevel="0" collapsed="false">
      <c r="A217" s="273" t="n">
        <v>121</v>
      </c>
      <c r="B217" s="273" t="s">
        <v>415</v>
      </c>
      <c r="C217" s="273" t="s">
        <v>157</v>
      </c>
      <c r="D217" s="273" t="s">
        <v>416</v>
      </c>
      <c r="E217" s="273" t="s">
        <v>165</v>
      </c>
      <c r="F217" s="273" t="s">
        <v>143</v>
      </c>
      <c r="G217" s="273" t="n">
        <v>1</v>
      </c>
      <c r="H217" s="273" t="n">
        <v>36</v>
      </c>
      <c r="I217" s="273" t="s">
        <v>183</v>
      </c>
      <c r="J217" s="273" t="s">
        <v>184</v>
      </c>
      <c r="K217" s="273" t="s">
        <v>31</v>
      </c>
      <c r="L217" s="273" t="s">
        <v>11</v>
      </c>
      <c r="M217" s="281" t="s">
        <v>144</v>
      </c>
      <c r="N217" s="281" t="s">
        <v>148</v>
      </c>
      <c r="O217" s="282" t="n">
        <v>12.18</v>
      </c>
      <c r="P217" s="282" t="n">
        <v>0.33833</v>
      </c>
      <c r="Q217" s="273" t="s">
        <v>168</v>
      </c>
      <c r="R217" s="283" t="n">
        <v>0</v>
      </c>
      <c r="S217" s="283" t="n">
        <v>0</v>
      </c>
      <c r="U217" s="273" t="s">
        <v>148</v>
      </c>
      <c r="W217" s="273" t="s">
        <v>417</v>
      </c>
      <c r="X217" s="284" t="n">
        <v>2</v>
      </c>
      <c r="Y217" s="282" t="n">
        <v>2.6</v>
      </c>
      <c r="Z217" s="285" t="n">
        <f aca="false">tbl_vac[[#This Row],[Y]]/tbl_vac[[#This Row],[G]]</f>
        <v>2.6</v>
      </c>
    </row>
    <row r="218" customFormat="false" ht="14.25" hidden="false" customHeight="false" outlineLevel="0" collapsed="false">
      <c r="A218" s="273" t="n">
        <v>279</v>
      </c>
      <c r="B218" s="273" t="s">
        <v>415</v>
      </c>
      <c r="C218" s="273" t="s">
        <v>201</v>
      </c>
      <c r="D218" s="273" t="s">
        <v>418</v>
      </c>
      <c r="E218" s="273" t="s">
        <v>165</v>
      </c>
      <c r="F218" s="273" t="s">
        <v>158</v>
      </c>
      <c r="G218" s="273" t="n">
        <v>1</v>
      </c>
      <c r="H218" s="273" t="n">
        <v>36</v>
      </c>
      <c r="I218" s="273" t="s">
        <v>183</v>
      </c>
      <c r="J218" s="273" t="s">
        <v>184</v>
      </c>
      <c r="K218" s="273" t="s">
        <v>31</v>
      </c>
      <c r="L218" s="273" t="s">
        <v>11</v>
      </c>
      <c r="M218" s="281" t="s">
        <v>146</v>
      </c>
      <c r="N218" s="281" t="s">
        <v>148</v>
      </c>
      <c r="O218" s="282" t="n">
        <v>14.68</v>
      </c>
      <c r="P218" s="282" t="n">
        <v>93.08203</v>
      </c>
      <c r="Q218" s="273" t="s">
        <v>168</v>
      </c>
      <c r="R218" s="283" t="n">
        <v>0</v>
      </c>
      <c r="S218" s="283" t="n">
        <v>0</v>
      </c>
      <c r="U218" s="273" t="s">
        <v>148</v>
      </c>
      <c r="W218" s="273" t="s">
        <v>417</v>
      </c>
      <c r="X218" s="284" t="n">
        <v>2</v>
      </c>
      <c r="Y218" s="282" t="n">
        <v>2.6</v>
      </c>
      <c r="Z218" s="285" t="n">
        <f aca="false">tbl_vac[[#This Row],[Y]]/tbl_vac[[#This Row],[G]]</f>
        <v>2.6</v>
      </c>
    </row>
    <row r="219" customFormat="false" ht="14.25" hidden="false" customHeight="false" outlineLevel="0" collapsed="false">
      <c r="A219" s="273" t="n">
        <v>79</v>
      </c>
      <c r="B219" s="273" t="s">
        <v>415</v>
      </c>
      <c r="C219" s="273" t="s">
        <v>140</v>
      </c>
      <c r="D219" s="273" t="s">
        <v>419</v>
      </c>
      <c r="E219" s="273" t="s">
        <v>165</v>
      </c>
      <c r="F219" s="273" t="s">
        <v>158</v>
      </c>
      <c r="G219" s="273" t="n">
        <v>10</v>
      </c>
      <c r="H219" s="273" t="n">
        <v>36</v>
      </c>
      <c r="I219" s="273" t="s">
        <v>183</v>
      </c>
      <c r="J219" s="273" t="s">
        <v>184</v>
      </c>
      <c r="K219" s="273" t="s">
        <v>31</v>
      </c>
      <c r="L219" s="273" t="s">
        <v>11</v>
      </c>
      <c r="M219" s="281" t="s">
        <v>152</v>
      </c>
      <c r="N219" s="281" t="n">
        <v>28</v>
      </c>
      <c r="O219" s="282" t="n">
        <v>3.78</v>
      </c>
      <c r="P219" s="282" t="n">
        <v>3.78</v>
      </c>
      <c r="Q219" s="273" t="s">
        <v>168</v>
      </c>
      <c r="R219" s="283" t="n">
        <v>0</v>
      </c>
      <c r="S219" s="283" t="n">
        <v>0</v>
      </c>
      <c r="U219" s="273" t="s">
        <v>148</v>
      </c>
      <c r="W219" s="273" t="s">
        <v>417</v>
      </c>
      <c r="X219" s="284" t="n">
        <v>2</v>
      </c>
      <c r="Y219" s="282" t="n">
        <v>1.125</v>
      </c>
      <c r="Z219" s="285" t="n">
        <f aca="false">tbl_vac[[#This Row],[Y]]/tbl_vac[[#This Row],[G]]</f>
        <v>0.1125</v>
      </c>
    </row>
    <row r="220" customFormat="false" ht="14.25" hidden="false" customHeight="false" outlineLevel="0" collapsed="false">
      <c r="A220" s="273" t="n">
        <v>92</v>
      </c>
      <c r="B220" s="273" t="s">
        <v>415</v>
      </c>
      <c r="C220" s="273" t="s">
        <v>176</v>
      </c>
      <c r="D220" s="273" t="s">
        <v>420</v>
      </c>
      <c r="E220" s="273" t="s">
        <v>165</v>
      </c>
      <c r="F220" s="273" t="s">
        <v>158</v>
      </c>
      <c r="G220" s="273" t="n">
        <v>10</v>
      </c>
      <c r="H220" s="273" t="n">
        <v>36</v>
      </c>
      <c r="I220" s="273" t="s">
        <v>183</v>
      </c>
      <c r="J220" s="273" t="s">
        <v>184</v>
      </c>
      <c r="K220" s="273" t="s">
        <v>31</v>
      </c>
      <c r="L220" s="273" t="s">
        <v>11</v>
      </c>
      <c r="M220" s="281" t="s">
        <v>144</v>
      </c>
      <c r="N220" s="281" t="n">
        <v>28</v>
      </c>
      <c r="O220" s="282" t="n">
        <v>2.46</v>
      </c>
      <c r="P220" s="282" t="n">
        <v>2.46</v>
      </c>
      <c r="Q220" s="273" t="s">
        <v>168</v>
      </c>
      <c r="R220" s="283" t="n">
        <v>0</v>
      </c>
      <c r="S220" s="283" t="n">
        <v>0</v>
      </c>
      <c r="U220" s="273" t="s">
        <v>148</v>
      </c>
      <c r="W220" s="273" t="s">
        <v>417</v>
      </c>
      <c r="X220" s="284" t="n">
        <v>2</v>
      </c>
      <c r="Y220" s="282" t="n">
        <v>1.125</v>
      </c>
      <c r="Z220" s="285" t="n">
        <f aca="false">tbl_vac[[#This Row],[Y]]/tbl_vac[[#This Row],[G]]</f>
        <v>0.1125</v>
      </c>
    </row>
    <row r="221" customFormat="false" ht="14.25" hidden="false" customHeight="false" outlineLevel="0" collapsed="false">
      <c r="A221" s="273" t="n">
        <v>122</v>
      </c>
      <c r="B221" s="273" t="s">
        <v>415</v>
      </c>
      <c r="C221" s="273" t="s">
        <v>157</v>
      </c>
      <c r="D221" s="273" t="s">
        <v>416</v>
      </c>
      <c r="E221" s="273" t="s">
        <v>165</v>
      </c>
      <c r="F221" s="273" t="s">
        <v>158</v>
      </c>
      <c r="G221" s="273" t="n">
        <v>10</v>
      </c>
      <c r="H221" s="273" t="n">
        <v>36</v>
      </c>
      <c r="I221" s="273" t="s">
        <v>183</v>
      </c>
      <c r="J221" s="273" t="s">
        <v>184</v>
      </c>
      <c r="K221" s="273" t="s">
        <v>31</v>
      </c>
      <c r="L221" s="273" t="s">
        <v>11</v>
      </c>
      <c r="M221" s="281" t="s">
        <v>146</v>
      </c>
      <c r="N221" s="281" t="n">
        <v>28</v>
      </c>
      <c r="O221" s="282" t="n">
        <v>2.109</v>
      </c>
      <c r="P221" s="282" t="n">
        <v>9.84</v>
      </c>
      <c r="Q221" s="273" t="s">
        <v>168</v>
      </c>
      <c r="R221" s="283" t="n">
        <v>0</v>
      </c>
      <c r="S221" s="283" t="n">
        <v>0</v>
      </c>
      <c r="U221" s="273" t="s">
        <v>148</v>
      </c>
      <c r="W221" s="273" t="s">
        <v>417</v>
      </c>
      <c r="X221" s="284" t="n">
        <v>2</v>
      </c>
      <c r="Y221" s="282" t="n">
        <v>1.125</v>
      </c>
      <c r="Z221" s="285" t="n">
        <f aca="false">tbl_vac[[#This Row],[Y]]/tbl_vac[[#This Row],[G]]</f>
        <v>0.1125</v>
      </c>
    </row>
    <row r="222" customFormat="false" ht="14.25" hidden="false" customHeight="false" outlineLevel="0" collapsed="false">
      <c r="A222" s="273" t="n">
        <v>245</v>
      </c>
      <c r="B222" s="273" t="s">
        <v>415</v>
      </c>
      <c r="C222" s="273" t="s">
        <v>170</v>
      </c>
      <c r="D222" s="273" t="s">
        <v>144</v>
      </c>
      <c r="E222" s="273" t="s">
        <v>165</v>
      </c>
      <c r="F222" s="273" t="s">
        <v>158</v>
      </c>
      <c r="G222" s="273" t="n">
        <v>10</v>
      </c>
      <c r="H222" s="273" t="n">
        <v>36</v>
      </c>
      <c r="I222" s="273" t="s">
        <v>183</v>
      </c>
      <c r="J222" s="273" t="s">
        <v>184</v>
      </c>
      <c r="K222" s="273" t="s">
        <v>31</v>
      </c>
      <c r="L222" s="273" t="s">
        <v>11</v>
      </c>
      <c r="M222" s="281" t="s">
        <v>146</v>
      </c>
      <c r="N222" s="281" t="n">
        <v>28</v>
      </c>
      <c r="O222" s="282" t="n">
        <v>2.23</v>
      </c>
      <c r="P222" s="282" t="n">
        <v>2.23</v>
      </c>
      <c r="Q222" s="273" t="s">
        <v>168</v>
      </c>
      <c r="R222" s="283" t="n">
        <v>0</v>
      </c>
      <c r="S222" s="283" t="n">
        <v>0</v>
      </c>
      <c r="U222" s="273" t="s">
        <v>148</v>
      </c>
      <c r="W222" s="273" t="s">
        <v>417</v>
      </c>
      <c r="X222" s="284" t="n">
        <v>2</v>
      </c>
      <c r="Y222" s="282" t="n">
        <v>1.125</v>
      </c>
      <c r="Z222" s="285" t="n">
        <f aca="false">tbl_vac[[#This Row],[Y]]/tbl_vac[[#This Row],[G]]</f>
        <v>0.1125</v>
      </c>
    </row>
    <row r="223" customFormat="false" ht="14.25" hidden="false" customHeight="false" outlineLevel="0" collapsed="false">
      <c r="A223" s="273" t="n">
        <v>280</v>
      </c>
      <c r="B223" s="273" t="s">
        <v>415</v>
      </c>
      <c r="C223" s="273" t="s">
        <v>201</v>
      </c>
      <c r="D223" s="273" t="s">
        <v>418</v>
      </c>
      <c r="E223" s="273" t="s">
        <v>165</v>
      </c>
      <c r="F223" s="273" t="s">
        <v>158</v>
      </c>
      <c r="G223" s="273" t="n">
        <v>10</v>
      </c>
      <c r="H223" s="273" t="n">
        <v>36</v>
      </c>
      <c r="I223" s="273" t="s">
        <v>183</v>
      </c>
      <c r="J223" s="273" t="s">
        <v>184</v>
      </c>
      <c r="K223" s="273" t="s">
        <v>31</v>
      </c>
      <c r="L223" s="273" t="s">
        <v>11</v>
      </c>
      <c r="M223" s="281" t="s">
        <v>146</v>
      </c>
      <c r="N223" s="281" t="n">
        <v>28</v>
      </c>
      <c r="O223" s="282" t="n">
        <v>2.93</v>
      </c>
      <c r="P223" s="282" t="n">
        <v>18.61641</v>
      </c>
      <c r="Q223" s="273" t="s">
        <v>168</v>
      </c>
      <c r="R223" s="283" t="n">
        <v>0</v>
      </c>
      <c r="S223" s="283" t="n">
        <v>0</v>
      </c>
      <c r="U223" s="273" t="s">
        <v>148</v>
      </c>
      <c r="W223" s="273" t="s">
        <v>417</v>
      </c>
      <c r="X223" s="284" t="n">
        <v>2</v>
      </c>
      <c r="Y223" s="282" t="n">
        <v>1.125</v>
      </c>
      <c r="Z223" s="285" t="n">
        <f aca="false">tbl_vac[[#This Row],[Y]]/tbl_vac[[#This Row],[G]]</f>
        <v>0.1125</v>
      </c>
    </row>
    <row r="224" customFormat="false" ht="14.25" hidden="false" customHeight="false" outlineLevel="0" collapsed="false">
      <c r="A224" s="273" t="n">
        <v>80</v>
      </c>
      <c r="B224" s="273" t="s">
        <v>415</v>
      </c>
      <c r="C224" s="273" t="s">
        <v>140</v>
      </c>
      <c r="D224" s="273" t="s">
        <v>419</v>
      </c>
      <c r="E224" s="273" t="s">
        <v>165</v>
      </c>
      <c r="F224" s="273" t="s">
        <v>158</v>
      </c>
      <c r="G224" s="273" t="n">
        <v>20</v>
      </c>
      <c r="H224" s="273" t="n">
        <v>36</v>
      </c>
      <c r="I224" s="273" t="s">
        <v>183</v>
      </c>
      <c r="J224" s="273" t="s">
        <v>184</v>
      </c>
      <c r="K224" s="273" t="s">
        <v>31</v>
      </c>
      <c r="L224" s="273" t="s">
        <v>11</v>
      </c>
      <c r="M224" s="281" t="s">
        <v>152</v>
      </c>
      <c r="N224" s="281" t="n">
        <v>28</v>
      </c>
      <c r="O224" s="282" t="n">
        <v>1.89</v>
      </c>
      <c r="P224" s="282" t="n">
        <v>1.89</v>
      </c>
      <c r="Q224" s="273" t="s">
        <v>168</v>
      </c>
      <c r="R224" s="283" t="n">
        <v>0</v>
      </c>
      <c r="S224" s="283" t="n">
        <v>0</v>
      </c>
      <c r="U224" s="273" t="s">
        <v>148</v>
      </c>
      <c r="W224" s="273" t="s">
        <v>417</v>
      </c>
      <c r="X224" s="284" t="n">
        <v>2</v>
      </c>
      <c r="Y224" s="282" t="n">
        <v>2.184</v>
      </c>
      <c r="Z224" s="285" t="n">
        <f aca="false">tbl_vac[[#This Row],[Y]]/tbl_vac[[#This Row],[G]]</f>
        <v>0.1092</v>
      </c>
    </row>
    <row r="225" customFormat="false" ht="14.25" hidden="false" customHeight="false" outlineLevel="0" collapsed="false">
      <c r="A225" s="273" t="n">
        <v>123</v>
      </c>
      <c r="B225" s="273" t="s">
        <v>415</v>
      </c>
      <c r="C225" s="273" t="s">
        <v>157</v>
      </c>
      <c r="D225" s="273" t="s">
        <v>416</v>
      </c>
      <c r="E225" s="273" t="s">
        <v>165</v>
      </c>
      <c r="F225" s="273" t="s">
        <v>158</v>
      </c>
      <c r="G225" s="273" t="n">
        <v>20</v>
      </c>
      <c r="H225" s="273" t="n">
        <v>36</v>
      </c>
      <c r="I225" s="273" t="s">
        <v>183</v>
      </c>
      <c r="J225" s="273" t="s">
        <v>184</v>
      </c>
      <c r="K225" s="273" t="s">
        <v>31</v>
      </c>
      <c r="L225" s="273" t="s">
        <v>11</v>
      </c>
      <c r="M225" s="281" t="s">
        <v>146</v>
      </c>
      <c r="N225" s="281" t="n">
        <v>28</v>
      </c>
      <c r="O225" s="282" t="n">
        <v>2.122</v>
      </c>
      <c r="P225" s="282" t="n">
        <v>9.84</v>
      </c>
      <c r="Q225" s="273" t="s">
        <v>168</v>
      </c>
      <c r="R225" s="283" t="n">
        <v>0</v>
      </c>
      <c r="S225" s="283" t="n">
        <v>0</v>
      </c>
      <c r="U225" s="273" t="s">
        <v>148</v>
      </c>
      <c r="W225" s="273" t="s">
        <v>417</v>
      </c>
      <c r="X225" s="284" t="n">
        <v>2</v>
      </c>
      <c r="Y225" s="282" t="n">
        <v>2.184</v>
      </c>
      <c r="Z225" s="285" t="n">
        <f aca="false">tbl_vac[[#This Row],[Y]]/tbl_vac[[#This Row],[G]]</f>
        <v>0.1092</v>
      </c>
    </row>
    <row r="226" customFormat="false" ht="14.25" hidden="false" customHeight="false" outlineLevel="0" collapsed="false">
      <c r="A226" s="273" t="n">
        <v>12</v>
      </c>
      <c r="B226" s="273" t="s">
        <v>421</v>
      </c>
      <c r="C226" s="273" t="s">
        <v>170</v>
      </c>
      <c r="D226" s="273" t="s">
        <v>422</v>
      </c>
      <c r="E226" s="273" t="s">
        <v>165</v>
      </c>
      <c r="F226" s="273" t="s">
        <v>158</v>
      </c>
      <c r="G226" s="273" t="n">
        <v>10</v>
      </c>
      <c r="H226" s="273" t="n">
        <v>24</v>
      </c>
      <c r="I226" s="273" t="s">
        <v>144</v>
      </c>
      <c r="J226" s="273" t="s">
        <v>166</v>
      </c>
      <c r="K226" s="273" t="s">
        <v>32</v>
      </c>
      <c r="L226" s="273" t="s">
        <v>11</v>
      </c>
      <c r="M226" s="281" t="s">
        <v>167</v>
      </c>
      <c r="N226" s="281" t="n">
        <v>28</v>
      </c>
      <c r="O226" s="282" t="n">
        <v>3.2</v>
      </c>
      <c r="P226" s="282" t="n">
        <v>3.2</v>
      </c>
      <c r="Q226" s="273" t="s">
        <v>168</v>
      </c>
      <c r="R226" s="283" t="n">
        <v>0</v>
      </c>
      <c r="S226" s="283" t="n">
        <v>0</v>
      </c>
      <c r="U226" s="273" t="s">
        <v>148</v>
      </c>
      <c r="W226" s="273" t="s">
        <v>423</v>
      </c>
      <c r="X226" s="284" t="n">
        <v>4</v>
      </c>
      <c r="Y226" s="282" t="n">
        <v>2.05</v>
      </c>
      <c r="Z226" s="285" t="n">
        <f aca="false">tbl_vac[[#This Row],[Y]]/tbl_vac[[#This Row],[G]]</f>
        <v>0.205</v>
      </c>
    </row>
    <row r="227" customFormat="false" ht="14.25" hidden="false" customHeight="false" outlineLevel="0" collapsed="false">
      <c r="A227" s="273" t="n">
        <v>44</v>
      </c>
      <c r="B227" s="273" t="s">
        <v>421</v>
      </c>
      <c r="C227" s="273" t="s">
        <v>163</v>
      </c>
      <c r="D227" s="273" t="s">
        <v>424</v>
      </c>
      <c r="E227" s="273" t="s">
        <v>165</v>
      </c>
      <c r="F227" s="273" t="s">
        <v>158</v>
      </c>
      <c r="G227" s="273" t="n">
        <v>10</v>
      </c>
      <c r="H227" s="273" t="n">
        <v>18</v>
      </c>
      <c r="I227" s="273" t="s">
        <v>144</v>
      </c>
      <c r="J227" s="273" t="s">
        <v>166</v>
      </c>
      <c r="K227" s="273" t="s">
        <v>32</v>
      </c>
      <c r="L227" s="273" t="s">
        <v>11</v>
      </c>
      <c r="M227" s="281" t="s">
        <v>167</v>
      </c>
      <c r="N227" s="281" t="n">
        <v>28</v>
      </c>
      <c r="O227" s="282" t="n">
        <v>0</v>
      </c>
      <c r="P227" s="282" t="n">
        <v>0</v>
      </c>
      <c r="Q227" s="273" t="s">
        <v>168</v>
      </c>
      <c r="R227" s="283" t="n">
        <v>0</v>
      </c>
      <c r="S227" s="283" t="n">
        <v>0</v>
      </c>
      <c r="U227" s="273" t="s">
        <v>148</v>
      </c>
      <c r="W227" s="273" t="s">
        <v>423</v>
      </c>
      <c r="X227" s="284" t="n">
        <v>4</v>
      </c>
      <c r="Y227" s="282" t="n">
        <v>2.05</v>
      </c>
      <c r="Z227" s="285" t="n">
        <f aca="false">tbl_vac[[#This Row],[Y]]/tbl_vac[[#This Row],[G]]</f>
        <v>0.205</v>
      </c>
    </row>
    <row r="228" customFormat="false" ht="14.25" hidden="false" customHeight="false" outlineLevel="0" collapsed="false">
      <c r="A228" s="273" t="n">
        <v>99</v>
      </c>
      <c r="B228" s="273" t="s">
        <v>421</v>
      </c>
      <c r="C228" s="273" t="s">
        <v>176</v>
      </c>
      <c r="D228" s="273" t="s">
        <v>425</v>
      </c>
      <c r="E228" s="273" t="s">
        <v>165</v>
      </c>
      <c r="F228" s="273" t="s">
        <v>158</v>
      </c>
      <c r="G228" s="273" t="n">
        <v>10</v>
      </c>
      <c r="H228" s="273" t="n">
        <v>24</v>
      </c>
      <c r="I228" s="273" t="s">
        <v>144</v>
      </c>
      <c r="J228" s="273" t="s">
        <v>166</v>
      </c>
      <c r="K228" s="273" t="s">
        <v>32</v>
      </c>
      <c r="L228" s="273" t="s">
        <v>11</v>
      </c>
      <c r="M228" s="281" t="s">
        <v>167</v>
      </c>
      <c r="N228" s="281" t="n">
        <v>28</v>
      </c>
      <c r="O228" s="282" t="n">
        <v>0.97</v>
      </c>
      <c r="P228" s="282" t="n">
        <v>0.97</v>
      </c>
      <c r="Q228" s="273" t="s">
        <v>168</v>
      </c>
      <c r="R228" s="283" t="n">
        <v>0</v>
      </c>
      <c r="S228" s="283" t="n">
        <v>0</v>
      </c>
      <c r="U228" s="273" t="s">
        <v>148</v>
      </c>
      <c r="W228" s="273" t="s">
        <v>423</v>
      </c>
      <c r="X228" s="284" t="n">
        <v>4</v>
      </c>
      <c r="Y228" s="282" t="n">
        <v>2.05</v>
      </c>
      <c r="Z228" s="285" t="n">
        <f aca="false">tbl_vac[[#This Row],[Y]]/tbl_vac[[#This Row],[G]]</f>
        <v>0.205</v>
      </c>
    </row>
    <row r="229" customFormat="false" ht="14.25" hidden="false" customHeight="false" outlineLevel="0" collapsed="false">
      <c r="A229" s="273" t="n">
        <v>100</v>
      </c>
      <c r="B229" s="273" t="s">
        <v>421</v>
      </c>
      <c r="C229" s="273" t="s">
        <v>176</v>
      </c>
      <c r="D229" s="273" t="s">
        <v>425</v>
      </c>
      <c r="E229" s="273" t="s">
        <v>165</v>
      </c>
      <c r="F229" s="273" t="s">
        <v>158</v>
      </c>
      <c r="G229" s="273" t="n">
        <v>10</v>
      </c>
      <c r="H229" s="273" t="n">
        <v>24</v>
      </c>
      <c r="I229" s="273" t="s">
        <v>144</v>
      </c>
      <c r="J229" s="273" t="s">
        <v>166</v>
      </c>
      <c r="K229" s="273" t="s">
        <v>32</v>
      </c>
      <c r="L229" s="273" t="s">
        <v>11</v>
      </c>
      <c r="M229" s="281" t="s">
        <v>167</v>
      </c>
      <c r="N229" s="281" t="n">
        <v>28</v>
      </c>
      <c r="O229" s="282" t="n">
        <v>0</v>
      </c>
      <c r="P229" s="282" t="n">
        <v>0</v>
      </c>
      <c r="Q229" s="273" t="s">
        <v>168</v>
      </c>
      <c r="R229" s="283" t="n">
        <v>0</v>
      </c>
      <c r="S229" s="283" t="n">
        <v>0</v>
      </c>
      <c r="U229" s="273" t="s">
        <v>148</v>
      </c>
      <c r="W229" s="273" t="s">
        <v>423</v>
      </c>
      <c r="X229" s="284" t="n">
        <v>4</v>
      </c>
      <c r="Y229" s="282" t="n">
        <v>2.05</v>
      </c>
      <c r="Z229" s="285" t="n">
        <f aca="false">tbl_vac[[#This Row],[Y]]/tbl_vac[[#This Row],[G]]</f>
        <v>0.205</v>
      </c>
    </row>
    <row r="230" customFormat="false" ht="14.25" hidden="false" customHeight="false" outlineLevel="0" collapsed="false">
      <c r="A230" s="273" t="n">
        <v>282</v>
      </c>
      <c r="B230" s="273" t="s">
        <v>421</v>
      </c>
      <c r="C230" s="273" t="s">
        <v>157</v>
      </c>
      <c r="D230" s="273" t="s">
        <v>426</v>
      </c>
      <c r="E230" s="273" t="s">
        <v>165</v>
      </c>
      <c r="F230" s="273" t="s">
        <v>158</v>
      </c>
      <c r="G230" s="273" t="n">
        <v>10</v>
      </c>
      <c r="H230" s="273" t="n">
        <v>24</v>
      </c>
      <c r="I230" s="273" t="s">
        <v>144</v>
      </c>
      <c r="J230" s="273" t="s">
        <v>166</v>
      </c>
      <c r="K230" s="273" t="s">
        <v>32</v>
      </c>
      <c r="L230" s="273" t="s">
        <v>11</v>
      </c>
      <c r="M230" s="281" t="s">
        <v>167</v>
      </c>
      <c r="N230" s="281" t="n">
        <v>28</v>
      </c>
      <c r="O230" s="282" t="n">
        <v>1.7575</v>
      </c>
      <c r="P230" s="282" t="n">
        <v>11.52</v>
      </c>
      <c r="Q230" s="273" t="s">
        <v>168</v>
      </c>
      <c r="R230" s="283" t="n">
        <v>0</v>
      </c>
      <c r="S230" s="283" t="n">
        <v>0</v>
      </c>
      <c r="U230" s="273" t="s">
        <v>148</v>
      </c>
      <c r="W230" s="273" t="s">
        <v>423</v>
      </c>
      <c r="X230" s="284" t="n">
        <v>4</v>
      </c>
      <c r="Y230" s="282" t="n">
        <v>2.05</v>
      </c>
      <c r="Z230" s="285" t="n">
        <f aca="false">tbl_vac[[#This Row],[Y]]/tbl_vac[[#This Row],[G]]</f>
        <v>0.205</v>
      </c>
    </row>
    <row r="231" customFormat="false" ht="14.25" hidden="false" customHeight="false" outlineLevel="0" collapsed="false">
      <c r="A231" s="273" t="n">
        <v>291</v>
      </c>
      <c r="B231" s="273" t="s">
        <v>421</v>
      </c>
      <c r="C231" s="273" t="s">
        <v>172</v>
      </c>
      <c r="D231" s="273" t="s">
        <v>427</v>
      </c>
      <c r="E231" s="273" t="s">
        <v>165</v>
      </c>
      <c r="F231" s="273" t="s">
        <v>158</v>
      </c>
      <c r="G231" s="273" t="n">
        <v>10</v>
      </c>
      <c r="H231" s="273" t="n">
        <v>24</v>
      </c>
      <c r="I231" s="273" t="s">
        <v>144</v>
      </c>
      <c r="J231" s="273" t="s">
        <v>166</v>
      </c>
      <c r="K231" s="273" t="s">
        <v>32</v>
      </c>
      <c r="L231" s="273" t="s">
        <v>11</v>
      </c>
      <c r="M231" s="281" t="s">
        <v>167</v>
      </c>
      <c r="N231" s="281" t="n">
        <v>28</v>
      </c>
      <c r="O231" s="282" t="n">
        <v>1.7</v>
      </c>
      <c r="P231" s="282" t="n">
        <v>9.8325</v>
      </c>
      <c r="Q231" s="273" t="s">
        <v>168</v>
      </c>
      <c r="R231" s="283" t="n">
        <v>0</v>
      </c>
      <c r="S231" s="283" t="n">
        <v>0</v>
      </c>
      <c r="U231" s="273" t="s">
        <v>148</v>
      </c>
      <c r="W231" s="273" t="s">
        <v>423</v>
      </c>
      <c r="X231" s="284" t="n">
        <v>4</v>
      </c>
      <c r="Y231" s="282" t="n">
        <v>2.05</v>
      </c>
      <c r="Z231" s="285" t="n">
        <f aca="false">tbl_vac[[#This Row],[Y]]/tbl_vac[[#This Row],[G]]</f>
        <v>0.205</v>
      </c>
    </row>
    <row r="232" customFormat="false" ht="14.25" hidden="false" customHeight="false" outlineLevel="0" collapsed="false">
      <c r="A232" s="273" t="n">
        <v>13</v>
      </c>
      <c r="B232" s="273" t="s">
        <v>421</v>
      </c>
      <c r="C232" s="273" t="s">
        <v>170</v>
      </c>
      <c r="D232" s="273" t="s">
        <v>422</v>
      </c>
      <c r="E232" s="273" t="s">
        <v>165</v>
      </c>
      <c r="F232" s="273" t="s">
        <v>158</v>
      </c>
      <c r="G232" s="273" t="n">
        <v>20</v>
      </c>
      <c r="H232" s="273" t="n">
        <v>24</v>
      </c>
      <c r="I232" s="273" t="s">
        <v>144</v>
      </c>
      <c r="J232" s="273" t="s">
        <v>166</v>
      </c>
      <c r="K232" s="273" t="s">
        <v>32</v>
      </c>
      <c r="L232" s="273" t="s">
        <v>11</v>
      </c>
      <c r="M232" s="281" t="s">
        <v>167</v>
      </c>
      <c r="N232" s="281" t="n">
        <v>28</v>
      </c>
      <c r="O232" s="282" t="n">
        <v>0.24</v>
      </c>
      <c r="P232" s="282" t="n">
        <v>0.24</v>
      </c>
      <c r="Q232" s="273" t="s">
        <v>168</v>
      </c>
      <c r="R232" s="283" t="n">
        <v>0</v>
      </c>
      <c r="S232" s="283" t="n">
        <v>0</v>
      </c>
      <c r="U232" s="273" t="s">
        <v>148</v>
      </c>
      <c r="W232" s="273" t="s">
        <v>423</v>
      </c>
      <c r="X232" s="284" t="n">
        <v>4</v>
      </c>
      <c r="Y232" s="282" t="n">
        <v>3.05</v>
      </c>
      <c r="Z232" s="285" t="n">
        <f aca="false">tbl_vac[[#This Row],[Y]]/tbl_vac[[#This Row],[G]]</f>
        <v>0.1525</v>
      </c>
    </row>
    <row r="233" customFormat="false" ht="14.25" hidden="false" customHeight="false" outlineLevel="0" collapsed="false">
      <c r="A233" s="273" t="n">
        <v>45</v>
      </c>
      <c r="B233" s="273" t="s">
        <v>421</v>
      </c>
      <c r="C233" s="273" t="s">
        <v>163</v>
      </c>
      <c r="D233" s="273" t="s">
        <v>424</v>
      </c>
      <c r="E233" s="273" t="s">
        <v>165</v>
      </c>
      <c r="F233" s="273" t="s">
        <v>158</v>
      </c>
      <c r="G233" s="273" t="n">
        <v>20</v>
      </c>
      <c r="H233" s="273" t="n">
        <v>24</v>
      </c>
      <c r="I233" s="273" t="s">
        <v>144</v>
      </c>
      <c r="J233" s="273" t="s">
        <v>166</v>
      </c>
      <c r="K233" s="273" t="s">
        <v>32</v>
      </c>
      <c r="L233" s="273" t="s">
        <v>11</v>
      </c>
      <c r="M233" s="281" t="s">
        <v>167</v>
      </c>
      <c r="N233" s="281" t="n">
        <v>28</v>
      </c>
      <c r="O233" s="282" t="n">
        <v>0</v>
      </c>
      <c r="P233" s="282" t="n">
        <v>0</v>
      </c>
      <c r="Q233" s="273" t="s">
        <v>168</v>
      </c>
      <c r="R233" s="283" t="n">
        <v>0</v>
      </c>
      <c r="S233" s="283" t="n">
        <v>0</v>
      </c>
      <c r="U233" s="273" t="s">
        <v>148</v>
      </c>
      <c r="W233" s="273" t="s">
        <v>423</v>
      </c>
      <c r="X233" s="284" t="n">
        <v>4</v>
      </c>
      <c r="Y233" s="282" t="n">
        <v>3.05</v>
      </c>
      <c r="Z233" s="285" t="n">
        <f aca="false">tbl_vac[[#This Row],[Y]]/tbl_vac[[#This Row],[G]]</f>
        <v>0.1525</v>
      </c>
    </row>
    <row r="234" customFormat="false" ht="14.25" hidden="false" customHeight="false" outlineLevel="0" collapsed="false">
      <c r="A234" s="273" t="n">
        <v>63</v>
      </c>
      <c r="B234" s="273" t="s">
        <v>421</v>
      </c>
      <c r="C234" s="273" t="s">
        <v>174</v>
      </c>
      <c r="D234" s="273" t="s">
        <v>428</v>
      </c>
      <c r="E234" s="273" t="s">
        <v>165</v>
      </c>
      <c r="F234" s="273" t="s">
        <v>158</v>
      </c>
      <c r="G234" s="273" t="n">
        <v>20</v>
      </c>
      <c r="H234" s="273" t="n">
        <v>24</v>
      </c>
      <c r="I234" s="273" t="s">
        <v>144</v>
      </c>
      <c r="J234" s="273" t="s">
        <v>166</v>
      </c>
      <c r="K234" s="273" t="s">
        <v>32</v>
      </c>
      <c r="L234" s="273" t="s">
        <v>11</v>
      </c>
      <c r="M234" s="281" t="s">
        <v>167</v>
      </c>
      <c r="N234" s="281" t="n">
        <v>28</v>
      </c>
      <c r="O234" s="282" t="n">
        <v>1</v>
      </c>
      <c r="P234" s="282" t="n">
        <v>1</v>
      </c>
      <c r="Q234" s="273" t="s">
        <v>168</v>
      </c>
      <c r="R234" s="283" t="n">
        <v>0</v>
      </c>
      <c r="S234" s="283" t="n">
        <v>0</v>
      </c>
      <c r="U234" s="273" t="s">
        <v>148</v>
      </c>
      <c r="W234" s="273" t="s">
        <v>423</v>
      </c>
      <c r="X234" s="284" t="n">
        <v>4</v>
      </c>
      <c r="Y234" s="282" t="n">
        <v>3.05</v>
      </c>
      <c r="Z234" s="285" t="n">
        <f aca="false">tbl_vac[[#This Row],[Y]]/tbl_vac[[#This Row],[G]]</f>
        <v>0.1525</v>
      </c>
    </row>
    <row r="235" customFormat="false" ht="14.25" hidden="false" customHeight="false" outlineLevel="0" collapsed="false">
      <c r="A235" s="273" t="n">
        <v>101</v>
      </c>
      <c r="B235" s="273" t="s">
        <v>421</v>
      </c>
      <c r="C235" s="273" t="s">
        <v>176</v>
      </c>
      <c r="D235" s="273" t="s">
        <v>425</v>
      </c>
      <c r="E235" s="273" t="s">
        <v>165</v>
      </c>
      <c r="F235" s="273" t="s">
        <v>158</v>
      </c>
      <c r="G235" s="273" t="n">
        <v>20</v>
      </c>
      <c r="H235" s="273" t="n">
        <v>24</v>
      </c>
      <c r="I235" s="273" t="s">
        <v>144</v>
      </c>
      <c r="J235" s="273" t="s">
        <v>166</v>
      </c>
      <c r="K235" s="273" t="s">
        <v>32</v>
      </c>
      <c r="L235" s="273" t="s">
        <v>11</v>
      </c>
      <c r="M235" s="281" t="s">
        <v>167</v>
      </c>
      <c r="N235" s="281" t="n">
        <v>28</v>
      </c>
      <c r="O235" s="282" t="n">
        <v>0.48</v>
      </c>
      <c r="P235" s="282" t="n">
        <v>0.48</v>
      </c>
      <c r="Q235" s="273" t="s">
        <v>168</v>
      </c>
      <c r="R235" s="283" t="n">
        <v>0</v>
      </c>
      <c r="S235" s="283" t="n">
        <v>0</v>
      </c>
      <c r="U235" s="273" t="s">
        <v>148</v>
      </c>
      <c r="W235" s="273" t="s">
        <v>423</v>
      </c>
      <c r="X235" s="284" t="n">
        <v>4</v>
      </c>
      <c r="Y235" s="282" t="n">
        <v>3.05</v>
      </c>
      <c r="Z235" s="285" t="n">
        <f aca="false">tbl_vac[[#This Row],[Y]]/tbl_vac[[#This Row],[G]]</f>
        <v>0.1525</v>
      </c>
    </row>
    <row r="236" customFormat="false" ht="14.25" hidden="false" customHeight="false" outlineLevel="0" collapsed="false">
      <c r="A236" s="273" t="n">
        <v>261</v>
      </c>
      <c r="B236" s="273" t="s">
        <v>421</v>
      </c>
      <c r="C236" s="273" t="s">
        <v>157</v>
      </c>
      <c r="D236" s="273" t="s">
        <v>426</v>
      </c>
      <c r="E236" s="273" t="s">
        <v>165</v>
      </c>
      <c r="F236" s="273" t="s">
        <v>158</v>
      </c>
      <c r="G236" s="273" t="n">
        <v>20</v>
      </c>
      <c r="H236" s="273" t="n">
        <v>24</v>
      </c>
      <c r="I236" s="273" t="s">
        <v>144</v>
      </c>
      <c r="J236" s="273" t="s">
        <v>166</v>
      </c>
      <c r="K236" s="273" t="s">
        <v>32</v>
      </c>
      <c r="L236" s="273" t="s">
        <v>11</v>
      </c>
      <c r="M236" s="281" t="s">
        <v>167</v>
      </c>
      <c r="N236" s="281" t="n">
        <v>28</v>
      </c>
      <c r="O236" s="282" t="n">
        <v>0.8787</v>
      </c>
      <c r="P236" s="282" t="n">
        <v>5.76</v>
      </c>
      <c r="Q236" s="273" t="s">
        <v>168</v>
      </c>
      <c r="R236" s="283" t="n">
        <v>0</v>
      </c>
      <c r="S236" s="283" t="n">
        <v>0</v>
      </c>
      <c r="U236" s="273" t="s">
        <v>148</v>
      </c>
      <c r="W236" s="273" t="s">
        <v>423</v>
      </c>
      <c r="X236" s="284" t="n">
        <v>4</v>
      </c>
      <c r="Y236" s="282" t="n">
        <v>3.05</v>
      </c>
      <c r="Z236" s="285" t="n">
        <f aca="false">tbl_vac[[#This Row],[Y]]/tbl_vac[[#This Row],[G]]</f>
        <v>0.1525</v>
      </c>
    </row>
    <row r="237" customFormat="false" ht="14.25" hidden="false" customHeight="false" outlineLevel="0" collapsed="false">
      <c r="A237" s="273" t="n">
        <v>290</v>
      </c>
      <c r="B237" s="273" t="s">
        <v>421</v>
      </c>
      <c r="C237" s="273" t="s">
        <v>172</v>
      </c>
      <c r="D237" s="273" t="s">
        <v>427</v>
      </c>
      <c r="E237" s="273" t="s">
        <v>165</v>
      </c>
      <c r="F237" s="273" t="s">
        <v>158</v>
      </c>
      <c r="G237" s="273" t="n">
        <v>20</v>
      </c>
      <c r="H237" s="273" t="n">
        <v>24</v>
      </c>
      <c r="I237" s="273" t="s">
        <v>144</v>
      </c>
      <c r="J237" s="273" t="s">
        <v>166</v>
      </c>
      <c r="K237" s="273" t="s">
        <v>32</v>
      </c>
      <c r="L237" s="273" t="s">
        <v>11</v>
      </c>
      <c r="M237" s="281" t="s">
        <v>167</v>
      </c>
      <c r="N237" s="281" t="n">
        <v>28</v>
      </c>
      <c r="O237" s="282" t="n">
        <v>0.85</v>
      </c>
      <c r="P237" s="282" t="n">
        <v>4.91625</v>
      </c>
      <c r="Q237" s="273" t="s">
        <v>168</v>
      </c>
      <c r="R237" s="283" t="n">
        <v>0</v>
      </c>
      <c r="S237" s="283" t="n">
        <v>0</v>
      </c>
      <c r="U237" s="273" t="s">
        <v>148</v>
      </c>
      <c r="W237" s="273" t="s">
        <v>423</v>
      </c>
      <c r="X237" s="284" t="n">
        <v>4</v>
      </c>
      <c r="Y237" s="282" t="n">
        <v>3.05</v>
      </c>
      <c r="Z237" s="285" t="n">
        <f aca="false">tbl_vac[[#This Row],[Y]]/tbl_vac[[#This Row],[G]]</f>
        <v>0.1525</v>
      </c>
    </row>
    <row r="238" customFormat="false" ht="14.25" hidden="false" customHeight="false" outlineLevel="0" collapsed="false">
      <c r="A238" s="273" t="n">
        <v>16</v>
      </c>
      <c r="B238" s="273" t="s">
        <v>429</v>
      </c>
      <c r="C238" s="273" t="s">
        <v>170</v>
      </c>
      <c r="D238" s="273" t="s">
        <v>430</v>
      </c>
      <c r="E238" s="273" t="s">
        <v>165</v>
      </c>
      <c r="F238" s="273" t="s">
        <v>271</v>
      </c>
      <c r="G238" s="273" t="n">
        <v>1</v>
      </c>
      <c r="H238" s="273" t="n">
        <v>24</v>
      </c>
      <c r="I238" s="273" t="s">
        <v>183</v>
      </c>
      <c r="J238" s="273" t="s">
        <v>184</v>
      </c>
      <c r="K238" s="273" t="s">
        <v>31</v>
      </c>
      <c r="L238" s="273" t="s">
        <v>11</v>
      </c>
      <c r="M238" s="281" t="s">
        <v>146</v>
      </c>
      <c r="N238" s="281" t="s">
        <v>148</v>
      </c>
      <c r="O238" s="282" t="n">
        <v>12</v>
      </c>
      <c r="P238" s="282" t="n">
        <v>12</v>
      </c>
      <c r="Q238" s="273" t="s">
        <v>168</v>
      </c>
      <c r="R238" s="283" t="n">
        <v>0</v>
      </c>
      <c r="S238" s="283" t="n">
        <v>0</v>
      </c>
      <c r="U238" s="273" t="s">
        <v>148</v>
      </c>
      <c r="W238" s="273" t="s">
        <v>431</v>
      </c>
      <c r="X238" s="284" t="n">
        <v>2</v>
      </c>
      <c r="Y238" s="282" t="e">
        <f aca="false">#N/A</f>
        <v>#N/A</v>
      </c>
      <c r="Z238" s="285" t="e">
        <f aca="false">tbl_vac[[#This Row],[Y]]/tbl_vac[[#This Row],[G]]</f>
        <v>#N/A</v>
      </c>
    </row>
    <row r="239" customFormat="false" ht="14.25" hidden="false" customHeight="false" outlineLevel="0" collapsed="false">
      <c r="A239" s="273" t="n">
        <v>134</v>
      </c>
      <c r="B239" s="273" t="s">
        <v>429</v>
      </c>
      <c r="C239" s="273" t="s">
        <v>157</v>
      </c>
      <c r="D239" s="273" t="s">
        <v>432</v>
      </c>
      <c r="E239" s="273" t="s">
        <v>165</v>
      </c>
      <c r="F239" s="273" t="s">
        <v>143</v>
      </c>
      <c r="G239" s="273" t="n">
        <v>1</v>
      </c>
      <c r="H239" s="273" t="n">
        <v>36</v>
      </c>
      <c r="I239" s="273" t="s">
        <v>183</v>
      </c>
      <c r="J239" s="273" t="s">
        <v>184</v>
      </c>
      <c r="K239" s="273" t="s">
        <v>31</v>
      </c>
      <c r="L239" s="273" t="s">
        <v>11</v>
      </c>
      <c r="M239" s="281" t="s">
        <v>144</v>
      </c>
      <c r="N239" s="281" t="s">
        <v>148</v>
      </c>
      <c r="O239" s="282" t="n">
        <v>12.18</v>
      </c>
      <c r="P239" s="282" t="n">
        <v>65.6</v>
      </c>
      <c r="Q239" s="273" t="s">
        <v>168</v>
      </c>
      <c r="R239" s="283" t="n">
        <v>0</v>
      </c>
      <c r="S239" s="283" t="n">
        <v>0</v>
      </c>
      <c r="U239" s="273" t="s">
        <v>148</v>
      </c>
      <c r="W239" s="273" t="s">
        <v>431</v>
      </c>
      <c r="X239" s="284" t="n">
        <v>2</v>
      </c>
      <c r="Y239" s="282" t="e">
        <f aca="false">#N/A</f>
        <v>#N/A</v>
      </c>
      <c r="Z239" s="285" t="e">
        <f aca="false">tbl_vac[[#This Row],[Y]]/tbl_vac[[#This Row],[G]]</f>
        <v>#N/A</v>
      </c>
    </row>
    <row r="240" customFormat="false" ht="14.25" hidden="false" customHeight="false" outlineLevel="0" collapsed="false">
      <c r="A240" s="273" t="n">
        <v>259</v>
      </c>
      <c r="B240" s="273" t="s">
        <v>429</v>
      </c>
      <c r="C240" s="273" t="s">
        <v>201</v>
      </c>
      <c r="D240" s="273" t="s">
        <v>433</v>
      </c>
      <c r="E240" s="273" t="s">
        <v>165</v>
      </c>
      <c r="F240" s="273" t="s">
        <v>158</v>
      </c>
      <c r="G240" s="273" t="n">
        <v>1</v>
      </c>
      <c r="H240" s="273" t="n">
        <v>36</v>
      </c>
      <c r="I240" s="273" t="s">
        <v>183</v>
      </c>
      <c r="J240" s="273" t="s">
        <v>184</v>
      </c>
      <c r="K240" s="273" t="s">
        <v>31</v>
      </c>
      <c r="L240" s="273" t="s">
        <v>11</v>
      </c>
      <c r="M240" s="281" t="s">
        <v>146</v>
      </c>
      <c r="N240" s="281" t="s">
        <v>148</v>
      </c>
      <c r="O240" s="282" t="n">
        <v>14.7</v>
      </c>
      <c r="P240" s="282" t="n">
        <v>14.7</v>
      </c>
      <c r="Q240" s="273" t="s">
        <v>168</v>
      </c>
      <c r="R240" s="283" t="n">
        <v>0</v>
      </c>
      <c r="S240" s="283" t="n">
        <v>0</v>
      </c>
      <c r="U240" s="273" t="s">
        <v>148</v>
      </c>
      <c r="W240" s="273" t="s">
        <v>431</v>
      </c>
      <c r="X240" s="284" t="n">
        <v>2</v>
      </c>
      <c r="Y240" s="282" t="e">
        <f aca="false">#N/A</f>
        <v>#N/A</v>
      </c>
      <c r="Z240" s="285" t="e">
        <f aca="false">tbl_vac[[#This Row],[Y]]/tbl_vac[[#This Row],[G]]</f>
        <v>#N/A</v>
      </c>
    </row>
    <row r="241" customFormat="false" ht="14.25" hidden="false" customHeight="false" outlineLevel="0" collapsed="false">
      <c r="A241" s="273" t="n">
        <v>14</v>
      </c>
      <c r="B241" s="273" t="s">
        <v>429</v>
      </c>
      <c r="C241" s="273" t="s">
        <v>170</v>
      </c>
      <c r="D241" s="273" t="s">
        <v>430</v>
      </c>
      <c r="E241" s="273" t="s">
        <v>165</v>
      </c>
      <c r="F241" s="273" t="s">
        <v>158</v>
      </c>
      <c r="G241" s="273" t="n">
        <v>10</v>
      </c>
      <c r="H241" s="273" t="n">
        <v>24</v>
      </c>
      <c r="I241" s="273" t="s">
        <v>183</v>
      </c>
      <c r="J241" s="273" t="s">
        <v>184</v>
      </c>
      <c r="K241" s="273" t="s">
        <v>31</v>
      </c>
      <c r="L241" s="273" t="s">
        <v>11</v>
      </c>
      <c r="M241" s="281" t="s">
        <v>146</v>
      </c>
      <c r="N241" s="281" t="n">
        <v>28</v>
      </c>
      <c r="O241" s="282" t="n">
        <v>2.22</v>
      </c>
      <c r="P241" s="282" t="n">
        <v>2.22</v>
      </c>
      <c r="Q241" s="273" t="s">
        <v>168</v>
      </c>
      <c r="R241" s="283" t="n">
        <v>0</v>
      </c>
      <c r="S241" s="283" t="n">
        <v>0</v>
      </c>
      <c r="U241" s="273" t="s">
        <v>148</v>
      </c>
      <c r="W241" s="273" t="s">
        <v>431</v>
      </c>
      <c r="X241" s="284" t="n">
        <v>2</v>
      </c>
      <c r="Y241" s="282" t="n">
        <v>0.825</v>
      </c>
      <c r="Z241" s="285" t="n">
        <f aca="false">tbl_vac[[#This Row],[Y]]/tbl_vac[[#This Row],[G]]</f>
        <v>0.0825</v>
      </c>
    </row>
    <row r="242" customFormat="false" ht="14.25" hidden="false" customHeight="false" outlineLevel="0" collapsed="false">
      <c r="A242" s="273" t="n">
        <v>75</v>
      </c>
      <c r="B242" s="273" t="s">
        <v>429</v>
      </c>
      <c r="C242" s="273" t="s">
        <v>140</v>
      </c>
      <c r="D242" s="273" t="s">
        <v>434</v>
      </c>
      <c r="E242" s="273" t="s">
        <v>165</v>
      </c>
      <c r="F242" s="273" t="s">
        <v>158</v>
      </c>
      <c r="G242" s="273" t="n">
        <v>10</v>
      </c>
      <c r="H242" s="273" t="n">
        <v>36</v>
      </c>
      <c r="I242" s="273" t="s">
        <v>183</v>
      </c>
      <c r="J242" s="273" t="s">
        <v>184</v>
      </c>
      <c r="K242" s="273" t="s">
        <v>31</v>
      </c>
      <c r="L242" s="273" t="s">
        <v>11</v>
      </c>
      <c r="M242" s="281" t="s">
        <v>152</v>
      </c>
      <c r="N242" s="281" t="n">
        <v>28</v>
      </c>
      <c r="O242" s="282" t="n">
        <v>3.78</v>
      </c>
      <c r="P242" s="282" t="n">
        <v>3.78</v>
      </c>
      <c r="Q242" s="273" t="s">
        <v>168</v>
      </c>
      <c r="R242" s="283" t="n">
        <v>0</v>
      </c>
      <c r="S242" s="283" t="n">
        <v>0</v>
      </c>
      <c r="U242" s="273" t="s">
        <v>148</v>
      </c>
      <c r="W242" s="273" t="s">
        <v>431</v>
      </c>
      <c r="X242" s="284" t="n">
        <v>2</v>
      </c>
      <c r="Y242" s="282" t="n">
        <v>0.825</v>
      </c>
      <c r="Z242" s="285" t="n">
        <f aca="false">tbl_vac[[#This Row],[Y]]/tbl_vac[[#This Row],[G]]</f>
        <v>0.0825</v>
      </c>
    </row>
    <row r="243" customFormat="false" ht="14.25" hidden="false" customHeight="false" outlineLevel="0" collapsed="false">
      <c r="A243" s="273" t="n">
        <v>104</v>
      </c>
      <c r="B243" s="273" t="s">
        <v>429</v>
      </c>
      <c r="C243" s="273" t="s">
        <v>176</v>
      </c>
      <c r="D243" s="273" t="s">
        <v>435</v>
      </c>
      <c r="E243" s="273" t="s">
        <v>165</v>
      </c>
      <c r="F243" s="273" t="s">
        <v>158</v>
      </c>
      <c r="G243" s="273" t="n">
        <v>10</v>
      </c>
      <c r="H243" s="273" t="n">
        <v>36</v>
      </c>
      <c r="I243" s="273" t="s">
        <v>183</v>
      </c>
      <c r="J243" s="273" t="s">
        <v>184</v>
      </c>
      <c r="K243" s="273" t="s">
        <v>31</v>
      </c>
      <c r="L243" s="273" t="s">
        <v>11</v>
      </c>
      <c r="M243" s="281" t="s">
        <v>144</v>
      </c>
      <c r="N243" s="281" t="n">
        <v>28</v>
      </c>
      <c r="O243" s="282" t="n">
        <v>2.46</v>
      </c>
      <c r="P243" s="282" t="n">
        <v>2.46</v>
      </c>
      <c r="Q243" s="273" t="s">
        <v>168</v>
      </c>
      <c r="R243" s="283" t="n">
        <v>0</v>
      </c>
      <c r="S243" s="283" t="n">
        <v>0</v>
      </c>
      <c r="U243" s="273" t="s">
        <v>148</v>
      </c>
      <c r="W243" s="273" t="s">
        <v>431</v>
      </c>
      <c r="X243" s="284" t="n">
        <v>2</v>
      </c>
      <c r="Y243" s="282" t="n">
        <v>0.825</v>
      </c>
      <c r="Z243" s="285" t="n">
        <f aca="false">tbl_vac[[#This Row],[Y]]/tbl_vac[[#This Row],[G]]</f>
        <v>0.0825</v>
      </c>
    </row>
    <row r="244" customFormat="false" ht="14.25" hidden="false" customHeight="false" outlineLevel="0" collapsed="false">
      <c r="A244" s="273" t="n">
        <v>135</v>
      </c>
      <c r="B244" s="273" t="s">
        <v>429</v>
      </c>
      <c r="C244" s="273" t="s">
        <v>157</v>
      </c>
      <c r="D244" s="273" t="s">
        <v>432</v>
      </c>
      <c r="E244" s="273" t="s">
        <v>165</v>
      </c>
      <c r="F244" s="273" t="s">
        <v>158</v>
      </c>
      <c r="G244" s="273" t="n">
        <v>10</v>
      </c>
      <c r="H244" s="273" t="n">
        <v>36</v>
      </c>
      <c r="I244" s="273" t="s">
        <v>183</v>
      </c>
      <c r="J244" s="273" t="s">
        <v>184</v>
      </c>
      <c r="K244" s="273" t="s">
        <v>31</v>
      </c>
      <c r="L244" s="273" t="s">
        <v>11</v>
      </c>
      <c r="M244" s="281" t="s">
        <v>146</v>
      </c>
      <c r="N244" s="281" t="n">
        <v>28</v>
      </c>
      <c r="O244" s="282" t="n">
        <v>2.109</v>
      </c>
      <c r="P244" s="282" t="n">
        <v>9.84</v>
      </c>
      <c r="Q244" s="273" t="s">
        <v>168</v>
      </c>
      <c r="R244" s="283" t="n">
        <v>0</v>
      </c>
      <c r="S244" s="283" t="n">
        <v>0</v>
      </c>
      <c r="U244" s="273" t="s">
        <v>148</v>
      </c>
      <c r="W244" s="273" t="s">
        <v>431</v>
      </c>
      <c r="X244" s="284" t="n">
        <v>2</v>
      </c>
      <c r="Y244" s="282" t="n">
        <v>0.825</v>
      </c>
      <c r="Z244" s="285" t="n">
        <f aca="false">tbl_vac[[#This Row],[Y]]/tbl_vac[[#This Row],[G]]</f>
        <v>0.0825</v>
      </c>
    </row>
    <row r="245" customFormat="false" ht="14.25" hidden="false" customHeight="false" outlineLevel="0" collapsed="false">
      <c r="A245" s="273" t="n">
        <v>158</v>
      </c>
      <c r="B245" s="273" t="s">
        <v>429</v>
      </c>
      <c r="C245" s="273" t="s">
        <v>227</v>
      </c>
      <c r="D245" s="273" t="s">
        <v>436</v>
      </c>
      <c r="E245" s="273" t="s">
        <v>165</v>
      </c>
      <c r="F245" s="273" t="s">
        <v>158</v>
      </c>
      <c r="G245" s="273" t="n">
        <v>10</v>
      </c>
      <c r="H245" s="273" t="n">
        <v>24</v>
      </c>
      <c r="I245" s="273" t="s">
        <v>183</v>
      </c>
      <c r="J245" s="273" t="s">
        <v>184</v>
      </c>
      <c r="K245" s="273" t="s">
        <v>31</v>
      </c>
      <c r="L245" s="273" t="s">
        <v>11</v>
      </c>
      <c r="M245" s="281" t="s">
        <v>152</v>
      </c>
      <c r="N245" s="281" t="n">
        <v>28</v>
      </c>
      <c r="O245" s="282" t="n">
        <v>4.36</v>
      </c>
      <c r="P245" s="282" t="n">
        <v>4.36</v>
      </c>
      <c r="Q245" s="273" t="s">
        <v>168</v>
      </c>
      <c r="R245" s="283" t="n">
        <v>0</v>
      </c>
      <c r="S245" s="283" t="n">
        <v>0</v>
      </c>
      <c r="U245" s="273" t="s">
        <v>148</v>
      </c>
      <c r="W245" s="273" t="s">
        <v>431</v>
      </c>
      <c r="X245" s="284" t="n">
        <v>2</v>
      </c>
      <c r="Y245" s="282" t="n">
        <v>0.825</v>
      </c>
      <c r="Z245" s="285" t="n">
        <f aca="false">tbl_vac[[#This Row],[Y]]/tbl_vac[[#This Row],[G]]</f>
        <v>0.0825</v>
      </c>
    </row>
    <row r="246" customFormat="false" ht="14.25" hidden="false" customHeight="false" outlineLevel="0" collapsed="false">
      <c r="A246" s="273" t="n">
        <v>260</v>
      </c>
      <c r="B246" s="273" t="s">
        <v>429</v>
      </c>
      <c r="C246" s="273" t="s">
        <v>201</v>
      </c>
      <c r="D246" s="273" t="s">
        <v>433</v>
      </c>
      <c r="E246" s="273" t="s">
        <v>165</v>
      </c>
      <c r="F246" s="273" t="s">
        <v>158</v>
      </c>
      <c r="G246" s="273" t="n">
        <v>10</v>
      </c>
      <c r="H246" s="273" t="n">
        <v>36</v>
      </c>
      <c r="I246" s="273" t="s">
        <v>183</v>
      </c>
      <c r="J246" s="273" t="s">
        <v>184</v>
      </c>
      <c r="K246" s="273" t="s">
        <v>31</v>
      </c>
      <c r="L246" s="273" t="s">
        <v>11</v>
      </c>
      <c r="M246" s="281" t="s">
        <v>146</v>
      </c>
      <c r="N246" s="281" t="n">
        <v>28</v>
      </c>
      <c r="O246" s="282" t="n">
        <v>2.9</v>
      </c>
      <c r="P246" s="282" t="n">
        <v>19.58516</v>
      </c>
      <c r="Q246" s="273" t="s">
        <v>168</v>
      </c>
      <c r="R246" s="283" t="n">
        <v>0</v>
      </c>
      <c r="S246" s="283" t="n">
        <v>0</v>
      </c>
      <c r="U246" s="273" t="s">
        <v>148</v>
      </c>
      <c r="W246" s="273" t="s">
        <v>431</v>
      </c>
      <c r="X246" s="284" t="n">
        <v>2</v>
      </c>
      <c r="Y246" s="282" t="n">
        <v>0.825</v>
      </c>
      <c r="Z246" s="285" t="n">
        <f aca="false">tbl_vac[[#This Row],[Y]]/tbl_vac[[#This Row],[G]]</f>
        <v>0.0825</v>
      </c>
    </row>
    <row r="247" customFormat="false" ht="14.25" hidden="false" customHeight="false" outlineLevel="0" collapsed="false">
      <c r="A247" s="273" t="n">
        <v>15</v>
      </c>
      <c r="B247" s="273" t="s">
        <v>429</v>
      </c>
      <c r="C247" s="273" t="s">
        <v>170</v>
      </c>
      <c r="D247" s="273" t="s">
        <v>430</v>
      </c>
      <c r="E247" s="273" t="s">
        <v>165</v>
      </c>
      <c r="F247" s="273" t="s">
        <v>158</v>
      </c>
      <c r="G247" s="273" t="n">
        <v>20</v>
      </c>
      <c r="H247" s="273" t="n">
        <v>24</v>
      </c>
      <c r="I247" s="273" t="s">
        <v>183</v>
      </c>
      <c r="J247" s="273" t="s">
        <v>184</v>
      </c>
      <c r="K247" s="273" t="s">
        <v>31</v>
      </c>
      <c r="L247" s="273" t="s">
        <v>11</v>
      </c>
      <c r="M247" s="281" t="s">
        <v>146</v>
      </c>
      <c r="N247" s="281" t="n">
        <v>28</v>
      </c>
      <c r="O247" s="282" t="n">
        <v>0.75</v>
      </c>
      <c r="P247" s="282" t="n">
        <v>0.75</v>
      </c>
      <c r="Q247" s="273" t="s">
        <v>168</v>
      </c>
      <c r="R247" s="283" t="n">
        <v>0</v>
      </c>
      <c r="S247" s="283" t="n">
        <v>0</v>
      </c>
      <c r="U247" s="273" t="s">
        <v>148</v>
      </c>
      <c r="W247" s="273" t="s">
        <v>431</v>
      </c>
      <c r="X247" s="284" t="n">
        <v>2</v>
      </c>
      <c r="Y247" s="282" t="n">
        <v>1.06</v>
      </c>
      <c r="Z247" s="285" t="n">
        <f aca="false">tbl_vac[[#This Row],[Y]]/tbl_vac[[#This Row],[G]]</f>
        <v>0.053</v>
      </c>
    </row>
    <row r="248" customFormat="false" ht="14.25" hidden="false" customHeight="false" outlineLevel="0" collapsed="false">
      <c r="A248" s="273" t="n">
        <v>76</v>
      </c>
      <c r="B248" s="273" t="s">
        <v>429</v>
      </c>
      <c r="C248" s="273" t="s">
        <v>140</v>
      </c>
      <c r="D248" s="273" t="s">
        <v>434</v>
      </c>
      <c r="E248" s="273" t="s">
        <v>165</v>
      </c>
      <c r="F248" s="273" t="s">
        <v>158</v>
      </c>
      <c r="G248" s="273" t="n">
        <v>20</v>
      </c>
      <c r="H248" s="273" t="n">
        <v>36</v>
      </c>
      <c r="I248" s="273" t="s">
        <v>183</v>
      </c>
      <c r="J248" s="273" t="s">
        <v>184</v>
      </c>
      <c r="K248" s="273" t="s">
        <v>31</v>
      </c>
      <c r="L248" s="273" t="s">
        <v>11</v>
      </c>
      <c r="M248" s="281" t="s">
        <v>152</v>
      </c>
      <c r="N248" s="281" t="n">
        <v>28</v>
      </c>
      <c r="O248" s="282" t="n">
        <v>1.89</v>
      </c>
      <c r="P248" s="282" t="n">
        <v>1.89</v>
      </c>
      <c r="Q248" s="273" t="s">
        <v>168</v>
      </c>
      <c r="R248" s="283" t="n">
        <v>0</v>
      </c>
      <c r="S248" s="283" t="n">
        <v>0</v>
      </c>
      <c r="U248" s="273" t="s">
        <v>148</v>
      </c>
      <c r="W248" s="273" t="s">
        <v>431</v>
      </c>
      <c r="X248" s="284" t="n">
        <v>2</v>
      </c>
      <c r="Y248" s="282" t="n">
        <v>1.06</v>
      </c>
      <c r="Z248" s="285" t="n">
        <f aca="false">tbl_vac[[#This Row],[Y]]/tbl_vac[[#This Row],[G]]</f>
        <v>0.053</v>
      </c>
    </row>
    <row r="249" customFormat="false" ht="14.25" hidden="false" customHeight="false" outlineLevel="0" collapsed="false">
      <c r="A249" s="273" t="n">
        <v>105</v>
      </c>
      <c r="B249" s="273" t="s">
        <v>429</v>
      </c>
      <c r="C249" s="273" t="s">
        <v>176</v>
      </c>
      <c r="D249" s="273" t="s">
        <v>435</v>
      </c>
      <c r="E249" s="273" t="s">
        <v>165</v>
      </c>
      <c r="F249" s="273" t="s">
        <v>158</v>
      </c>
      <c r="G249" s="273" t="n">
        <v>20</v>
      </c>
      <c r="H249" s="273" t="n">
        <v>36</v>
      </c>
      <c r="I249" s="273" t="s">
        <v>183</v>
      </c>
      <c r="J249" s="273" t="s">
        <v>184</v>
      </c>
      <c r="K249" s="273" t="s">
        <v>31</v>
      </c>
      <c r="L249" s="273" t="s">
        <v>188</v>
      </c>
      <c r="M249" s="281" t="s">
        <v>144</v>
      </c>
      <c r="N249" s="281" t="n">
        <v>0</v>
      </c>
      <c r="O249" s="282" t="n">
        <v>0</v>
      </c>
      <c r="P249" s="282" t="n">
        <v>0</v>
      </c>
      <c r="Q249" s="273" t="s">
        <v>168</v>
      </c>
      <c r="R249" s="283" t="n">
        <v>0</v>
      </c>
      <c r="S249" s="283" t="n">
        <v>0</v>
      </c>
      <c r="U249" s="273" t="s">
        <v>148</v>
      </c>
      <c r="W249" s="273" t="s">
        <v>431</v>
      </c>
      <c r="X249" s="284" t="n">
        <v>2</v>
      </c>
      <c r="Y249" s="282" t="n">
        <v>1.06</v>
      </c>
      <c r="Z249" s="285" t="n">
        <f aca="false">tbl_vac[[#This Row],[Y]]/tbl_vac[[#This Row],[G]]</f>
        <v>0.053</v>
      </c>
    </row>
    <row r="250" customFormat="false" ht="14.25" hidden="false" customHeight="false" outlineLevel="0" collapsed="false">
      <c r="A250" s="273" t="n">
        <v>136</v>
      </c>
      <c r="B250" s="273" t="s">
        <v>429</v>
      </c>
      <c r="C250" s="273" t="s">
        <v>157</v>
      </c>
      <c r="D250" s="273" t="s">
        <v>432</v>
      </c>
      <c r="E250" s="273" t="s">
        <v>165</v>
      </c>
      <c r="F250" s="273" t="s">
        <v>158</v>
      </c>
      <c r="G250" s="273" t="n">
        <v>20</v>
      </c>
      <c r="H250" s="273" t="n">
        <v>36</v>
      </c>
      <c r="I250" s="273" t="s">
        <v>183</v>
      </c>
      <c r="J250" s="273" t="s">
        <v>184</v>
      </c>
      <c r="K250" s="273" t="s">
        <v>31</v>
      </c>
      <c r="L250" s="273" t="s">
        <v>11</v>
      </c>
      <c r="M250" s="281" t="s">
        <v>146</v>
      </c>
      <c r="N250" s="281" t="n">
        <v>28</v>
      </c>
      <c r="O250" s="282" t="n">
        <v>2.122</v>
      </c>
      <c r="P250" s="282" t="n">
        <v>9.84</v>
      </c>
      <c r="Q250" s="273" t="s">
        <v>168</v>
      </c>
      <c r="R250" s="283" t="n">
        <v>0</v>
      </c>
      <c r="S250" s="283" t="n">
        <v>0</v>
      </c>
      <c r="U250" s="273" t="s">
        <v>148</v>
      </c>
      <c r="W250" s="273" t="s">
        <v>431</v>
      </c>
      <c r="X250" s="284" t="n">
        <v>2</v>
      </c>
      <c r="Y250" s="282" t="n">
        <v>1.06</v>
      </c>
      <c r="Z250" s="285" t="n">
        <f aca="false">tbl_vac[[#This Row],[Y]]/tbl_vac[[#This Row],[G]]</f>
        <v>0.053</v>
      </c>
    </row>
    <row r="251" customFormat="false" ht="14.25" hidden="false" customHeight="false" outlineLevel="0" collapsed="false">
      <c r="A251" s="273" t="n">
        <v>159</v>
      </c>
      <c r="B251" s="273" t="s">
        <v>429</v>
      </c>
      <c r="C251" s="273" t="s">
        <v>227</v>
      </c>
      <c r="D251" s="273" t="s">
        <v>436</v>
      </c>
      <c r="E251" s="273" t="s">
        <v>165</v>
      </c>
      <c r="F251" s="273" t="s">
        <v>158</v>
      </c>
      <c r="G251" s="273" t="n">
        <v>20</v>
      </c>
      <c r="H251" s="273" t="n">
        <v>24</v>
      </c>
      <c r="I251" s="273" t="s">
        <v>183</v>
      </c>
      <c r="J251" s="273" t="s">
        <v>184</v>
      </c>
      <c r="K251" s="273" t="s">
        <v>31</v>
      </c>
      <c r="L251" s="273" t="s">
        <v>11</v>
      </c>
      <c r="M251" s="281" t="s">
        <v>152</v>
      </c>
      <c r="N251" s="281" t="n">
        <v>28</v>
      </c>
      <c r="O251" s="282" t="n">
        <v>2.6</v>
      </c>
      <c r="P251" s="282" t="n">
        <v>2.6</v>
      </c>
      <c r="Q251" s="273" t="s">
        <v>168</v>
      </c>
      <c r="R251" s="283" t="n">
        <v>0</v>
      </c>
      <c r="S251" s="283" t="n">
        <v>0</v>
      </c>
      <c r="U251" s="273" t="s">
        <v>148</v>
      </c>
      <c r="W251" s="273" t="s">
        <v>431</v>
      </c>
      <c r="X251" s="284" t="n">
        <v>2</v>
      </c>
      <c r="Y251" s="282" t="n">
        <v>1.06</v>
      </c>
      <c r="Z251" s="285" t="n">
        <f aca="false">tbl_vac[[#This Row],[Y]]/tbl_vac[[#This Row],[G]]</f>
        <v>0.053</v>
      </c>
    </row>
    <row r="252" customFormat="false" ht="14.25" hidden="false" customHeight="false" outlineLevel="0" collapsed="false">
      <c r="A252" s="273" t="n">
        <v>190</v>
      </c>
      <c r="B252" s="273" t="s">
        <v>429</v>
      </c>
      <c r="C252" s="273" t="s">
        <v>201</v>
      </c>
      <c r="D252" s="273" t="s">
        <v>433</v>
      </c>
      <c r="E252" s="273" t="s">
        <v>165</v>
      </c>
      <c r="F252" s="273" t="s">
        <v>158</v>
      </c>
      <c r="G252" s="273" t="n">
        <v>20</v>
      </c>
      <c r="H252" s="273" t="n">
        <v>36</v>
      </c>
      <c r="I252" s="273" t="s">
        <v>183</v>
      </c>
      <c r="J252" s="273" t="s">
        <v>184</v>
      </c>
      <c r="K252" s="273" t="s">
        <v>31</v>
      </c>
      <c r="L252" s="273" t="s">
        <v>11</v>
      </c>
      <c r="M252" s="281" t="s">
        <v>146</v>
      </c>
      <c r="N252" s="281" t="n">
        <v>28</v>
      </c>
      <c r="O252" s="282" t="n">
        <v>2.9</v>
      </c>
      <c r="P252" s="282" t="n">
        <v>15.275</v>
      </c>
      <c r="Q252" s="273" t="s">
        <v>168</v>
      </c>
      <c r="R252" s="283" t="n">
        <v>0</v>
      </c>
      <c r="S252" s="283" t="n">
        <v>0</v>
      </c>
      <c r="U252" s="273" t="s">
        <v>148</v>
      </c>
      <c r="W252" s="273" t="s">
        <v>431</v>
      </c>
      <c r="X252" s="284" t="n">
        <v>2</v>
      </c>
      <c r="Y252" s="282" t="n">
        <v>1.06</v>
      </c>
      <c r="Z252" s="285" t="n">
        <f aca="false">tbl_vac[[#This Row],[Y]]/tbl_vac[[#This Row],[G]]</f>
        <v>0.053</v>
      </c>
    </row>
    <row r="253" customFormat="false" ht="14.25" hidden="false" customHeight="false" outlineLevel="0" collapsed="false">
      <c r="A253" s="273" t="n">
        <v>319</v>
      </c>
      <c r="B253" s="273" t="s">
        <v>437</v>
      </c>
      <c r="C253" s="273" t="s">
        <v>172</v>
      </c>
      <c r="D253" s="273" t="s">
        <v>438</v>
      </c>
      <c r="E253" s="273" t="s">
        <v>165</v>
      </c>
      <c r="F253" s="273" t="s">
        <v>158</v>
      </c>
      <c r="G253" s="273" t="n">
        <v>1</v>
      </c>
      <c r="H253" s="273" t="n">
        <v>36</v>
      </c>
      <c r="I253" s="273" t="s">
        <v>315</v>
      </c>
      <c r="J253" s="273" t="s">
        <v>184</v>
      </c>
      <c r="K253" s="273" t="s">
        <v>31</v>
      </c>
      <c r="L253" s="273" t="s">
        <v>11</v>
      </c>
      <c r="M253" s="281" t="n">
        <v>30</v>
      </c>
      <c r="N253" s="281" t="s">
        <v>148</v>
      </c>
      <c r="O253" s="282" t="n">
        <v>14.18</v>
      </c>
      <c r="P253" s="282" t="n">
        <v>143.87</v>
      </c>
      <c r="R253" s="283" t="n">
        <v>0</v>
      </c>
      <c r="S253" s="283" t="n">
        <v>0</v>
      </c>
      <c r="U253" s="273" t="s">
        <v>148</v>
      </c>
      <c r="W253" s="273" t="s">
        <v>439</v>
      </c>
      <c r="X253" s="284" t="n">
        <v>1</v>
      </c>
      <c r="Y253" s="282"/>
      <c r="Z253" s="285" t="n">
        <f aca="false">tbl_vac[[#This Row],[Y]]/tbl_vac[[#This Row],[G]]</f>
        <v>0</v>
      </c>
    </row>
    <row r="254" customFormat="false" ht="14.25" hidden="false" customHeight="false" outlineLevel="0" collapsed="false">
      <c r="A254" s="273" t="n">
        <v>320</v>
      </c>
      <c r="B254" s="273" t="s">
        <v>437</v>
      </c>
      <c r="C254" s="273" t="s">
        <v>172</v>
      </c>
      <c r="D254" s="273" t="s">
        <v>438</v>
      </c>
      <c r="E254" s="273" t="s">
        <v>165</v>
      </c>
      <c r="F254" s="273" t="s">
        <v>158</v>
      </c>
      <c r="G254" s="273" t="n">
        <v>5</v>
      </c>
      <c r="H254" s="273" t="n">
        <v>36</v>
      </c>
      <c r="I254" s="273" t="s">
        <v>315</v>
      </c>
      <c r="J254" s="273" t="s">
        <v>184</v>
      </c>
      <c r="K254" s="273" t="s">
        <v>31</v>
      </c>
      <c r="L254" s="273" t="s">
        <v>11</v>
      </c>
      <c r="M254" s="281" t="n">
        <v>30</v>
      </c>
      <c r="N254" s="281" t="n">
        <v>0</v>
      </c>
      <c r="O254" s="282" t="n">
        <v>2.89</v>
      </c>
      <c r="P254" s="282" t="n">
        <v>22.76</v>
      </c>
      <c r="R254" s="283" t="n">
        <v>0</v>
      </c>
      <c r="S254" s="283" t="n">
        <v>0</v>
      </c>
      <c r="U254" s="273" t="s">
        <v>148</v>
      </c>
      <c r="W254" s="273" t="s">
        <v>439</v>
      </c>
      <c r="X254" s="284" t="n">
        <v>1</v>
      </c>
      <c r="Y254" s="282"/>
      <c r="Z254" s="285" t="n">
        <f aca="false">tbl_vac[[#This Row],[Y]]/tbl_vac[[#This Row],[G]]</f>
        <v>0</v>
      </c>
    </row>
    <row r="255" customFormat="false" ht="14.25" hidden="false" customHeight="false" outlineLevel="0" collapsed="false">
      <c r="A255" s="273" t="n">
        <v>237</v>
      </c>
      <c r="B255" s="273" t="s">
        <v>440</v>
      </c>
      <c r="C255" s="273" t="s">
        <v>176</v>
      </c>
      <c r="D255" s="273" t="s">
        <v>441</v>
      </c>
      <c r="E255" s="273" t="s">
        <v>165</v>
      </c>
      <c r="F255" s="273" t="s">
        <v>158</v>
      </c>
      <c r="G255" s="273" t="n">
        <v>20</v>
      </c>
      <c r="H255" s="273" t="n">
        <v>36</v>
      </c>
      <c r="I255" s="273" t="s">
        <v>442</v>
      </c>
      <c r="J255" s="273" t="s">
        <v>184</v>
      </c>
      <c r="K255" s="273" t="s">
        <v>31</v>
      </c>
      <c r="L255" s="273" t="s">
        <v>11</v>
      </c>
      <c r="M255" s="281" t="s">
        <v>146</v>
      </c>
      <c r="N255" s="281" t="n">
        <v>0</v>
      </c>
      <c r="O255" s="282" t="n">
        <v>1.57</v>
      </c>
      <c r="P255" s="282" t="n">
        <v>17.16357</v>
      </c>
      <c r="Q255" s="273" t="s">
        <v>168</v>
      </c>
      <c r="R255" s="283" t="n">
        <v>0</v>
      </c>
      <c r="S255" s="283" t="n">
        <v>0</v>
      </c>
      <c r="U255" s="273" t="s">
        <v>148</v>
      </c>
      <c r="W255" s="273" t="s">
        <v>443</v>
      </c>
      <c r="X255" s="284" t="e">
        <f aca="false">#N/A</f>
        <v>#N/A</v>
      </c>
      <c r="Y255" s="282" t="e">
        <f aca="false">#N/A</f>
        <v>#N/A</v>
      </c>
      <c r="Z255" s="285" t="e">
        <f aca="false">tbl_vac[[#This Row],[Y]]/tbl_vac[[#This Row],[G]]</f>
        <v>#N/A</v>
      </c>
    </row>
    <row r="256" customFormat="false" ht="14.25" hidden="false" customHeight="false" outlineLevel="0" collapsed="false">
      <c r="A256" s="273" t="n">
        <v>175</v>
      </c>
      <c r="B256" s="273" t="s">
        <v>444</v>
      </c>
      <c r="C256" s="273" t="s">
        <v>445</v>
      </c>
      <c r="D256" s="273" t="s">
        <v>144</v>
      </c>
      <c r="E256" s="273" t="s">
        <v>142</v>
      </c>
      <c r="F256" s="273" t="s">
        <v>143</v>
      </c>
      <c r="G256" s="273" t="n">
        <v>2</v>
      </c>
      <c r="H256" s="273" t="n">
        <v>24</v>
      </c>
      <c r="I256" s="273" t="s">
        <v>144</v>
      </c>
      <c r="J256" s="273" t="s">
        <v>214</v>
      </c>
      <c r="K256" s="273" t="s">
        <v>31</v>
      </c>
      <c r="L256" s="273" t="s">
        <v>11</v>
      </c>
      <c r="M256" s="281" t="s">
        <v>152</v>
      </c>
      <c r="N256" s="281" t="n">
        <v>0</v>
      </c>
      <c r="O256" s="282" t="n">
        <v>7.2</v>
      </c>
      <c r="P256" s="282" t="n">
        <v>7.2</v>
      </c>
      <c r="Q256" s="273" t="s">
        <v>147</v>
      </c>
      <c r="R256" s="283" t="n">
        <v>0</v>
      </c>
      <c r="S256" s="283" t="n">
        <v>0</v>
      </c>
      <c r="U256" s="273" t="s">
        <v>31</v>
      </c>
      <c r="W256" s="273" t="s">
        <v>446</v>
      </c>
      <c r="X256" s="284" t="n">
        <v>1</v>
      </c>
      <c r="Y256" s="282" t="e">
        <f aca="false">#N/A</f>
        <v>#N/A</v>
      </c>
      <c r="Z256" s="285" t="e">
        <f aca="false">tbl_vac[[#This Row],[Y]]/tbl_vac[[#This Row],[G]]</f>
        <v>#N/A</v>
      </c>
    </row>
    <row r="257" customFormat="false" ht="14.25" hidden="false" customHeight="false" outlineLevel="0" collapsed="false">
      <c r="A257" s="273" t="n">
        <v>19</v>
      </c>
      <c r="B257" s="273" t="s">
        <v>444</v>
      </c>
      <c r="C257" s="273" t="s">
        <v>447</v>
      </c>
      <c r="D257" s="273" t="s">
        <v>444</v>
      </c>
      <c r="E257" s="273" t="s">
        <v>142</v>
      </c>
      <c r="F257" s="273" t="s">
        <v>161</v>
      </c>
      <c r="G257" s="273" t="n">
        <v>5</v>
      </c>
      <c r="H257" s="273" t="n">
        <v>36</v>
      </c>
      <c r="I257" s="273" t="s">
        <v>144</v>
      </c>
      <c r="J257" s="273" t="s">
        <v>214</v>
      </c>
      <c r="K257" s="273" t="s">
        <v>31</v>
      </c>
      <c r="L257" s="273" t="s">
        <v>11</v>
      </c>
      <c r="M257" s="281" t="s">
        <v>152</v>
      </c>
      <c r="N257" s="281" t="n">
        <v>0</v>
      </c>
      <c r="O257" s="282" t="n">
        <v>6.31</v>
      </c>
      <c r="P257" s="282" t="n">
        <v>6.31</v>
      </c>
      <c r="Q257" s="273" t="s">
        <v>168</v>
      </c>
      <c r="R257" s="283" t="n">
        <v>0</v>
      </c>
      <c r="S257" s="283" t="n">
        <v>0</v>
      </c>
      <c r="U257" s="273" t="s">
        <v>148</v>
      </c>
      <c r="W257" s="273" t="s">
        <v>446</v>
      </c>
      <c r="X257" s="284" t="n">
        <v>1</v>
      </c>
      <c r="Y257" s="282" t="n">
        <v>4.2</v>
      </c>
      <c r="Z257" s="285" t="n">
        <f aca="false">tbl_vac[[#This Row],[Y]]/tbl_vac[[#This Row],[G]]</f>
        <v>0.84</v>
      </c>
    </row>
    <row r="258" customFormat="false" ht="14.25" hidden="false" customHeight="false" outlineLevel="0" collapsed="false">
      <c r="A258" s="273" t="n">
        <v>64</v>
      </c>
      <c r="B258" s="273" t="s">
        <v>444</v>
      </c>
      <c r="C258" s="273" t="s">
        <v>448</v>
      </c>
      <c r="D258" s="273" t="s">
        <v>449</v>
      </c>
      <c r="E258" s="273" t="s">
        <v>142</v>
      </c>
      <c r="F258" s="273" t="s">
        <v>158</v>
      </c>
      <c r="G258" s="273" t="n">
        <v>5</v>
      </c>
      <c r="H258" s="273" t="n">
        <v>36</v>
      </c>
      <c r="I258" s="273" t="s">
        <v>144</v>
      </c>
      <c r="J258" s="273" t="s">
        <v>214</v>
      </c>
      <c r="K258" s="273" t="s">
        <v>31</v>
      </c>
      <c r="L258" s="273" t="s">
        <v>11</v>
      </c>
      <c r="M258" s="281" t="s">
        <v>152</v>
      </c>
      <c r="N258" s="281" t="n">
        <v>0</v>
      </c>
      <c r="O258" s="282" t="n">
        <v>2.8</v>
      </c>
      <c r="P258" s="282" t="n">
        <v>2.8</v>
      </c>
      <c r="Q258" s="273" t="s">
        <v>168</v>
      </c>
      <c r="R258" s="283" t="n">
        <v>0</v>
      </c>
      <c r="S258" s="283" t="n">
        <v>0</v>
      </c>
      <c r="U258" s="273" t="s">
        <v>148</v>
      </c>
      <c r="W258" s="273" t="s">
        <v>446</v>
      </c>
      <c r="X258" s="284" t="n">
        <v>1</v>
      </c>
      <c r="Y258" s="282" t="n">
        <v>4.2</v>
      </c>
      <c r="Z258" s="285" t="n">
        <f aca="false">tbl_vac[[#This Row],[Y]]/tbl_vac[[#This Row],[G]]</f>
        <v>0.84</v>
      </c>
    </row>
    <row r="259" customFormat="false" ht="14.25" hidden="false" customHeight="false" outlineLevel="0" collapsed="false">
      <c r="A259" s="273" t="n">
        <v>176</v>
      </c>
      <c r="B259" s="273" t="s">
        <v>444</v>
      </c>
      <c r="C259" s="273" t="s">
        <v>445</v>
      </c>
      <c r="D259" s="273" t="s">
        <v>144</v>
      </c>
      <c r="E259" s="273" t="s">
        <v>142</v>
      </c>
      <c r="F259" s="273" t="s">
        <v>143</v>
      </c>
      <c r="G259" s="273" t="n">
        <v>5</v>
      </c>
      <c r="H259" s="273" t="n">
        <v>24</v>
      </c>
      <c r="I259" s="273" t="s">
        <v>144</v>
      </c>
      <c r="J259" s="273" t="s">
        <v>214</v>
      </c>
      <c r="K259" s="273" t="s">
        <v>31</v>
      </c>
      <c r="L259" s="273" t="s">
        <v>11</v>
      </c>
      <c r="M259" s="281" t="s">
        <v>152</v>
      </c>
      <c r="N259" s="281" t="n">
        <v>0</v>
      </c>
      <c r="O259" s="282" t="n">
        <v>5.985</v>
      </c>
      <c r="P259" s="282" t="n">
        <v>6</v>
      </c>
      <c r="Q259" s="273" t="s">
        <v>147</v>
      </c>
      <c r="R259" s="283" t="n">
        <v>0</v>
      </c>
      <c r="S259" s="283" t="n">
        <v>0</v>
      </c>
      <c r="U259" s="273" t="s">
        <v>31</v>
      </c>
      <c r="W259" s="273" t="s">
        <v>446</v>
      </c>
      <c r="X259" s="284" t="n">
        <v>1</v>
      </c>
      <c r="Y259" s="282" t="n">
        <v>4.2</v>
      </c>
      <c r="Z259" s="285" t="n">
        <f aca="false">tbl_vac[[#This Row],[Y]]/tbl_vac[[#This Row],[G]]</f>
        <v>0.84</v>
      </c>
    </row>
    <row r="260" customFormat="false" ht="14.25" hidden="false" customHeight="false" outlineLevel="0" collapsed="false">
      <c r="A260" s="273" t="n">
        <v>20</v>
      </c>
      <c r="B260" s="273" t="s">
        <v>444</v>
      </c>
      <c r="C260" s="273" t="s">
        <v>447</v>
      </c>
      <c r="D260" s="273" t="s">
        <v>444</v>
      </c>
      <c r="E260" s="273" t="s">
        <v>142</v>
      </c>
      <c r="F260" s="273" t="s">
        <v>161</v>
      </c>
      <c r="G260" s="273" t="n">
        <v>10</v>
      </c>
      <c r="H260" s="273" t="n">
        <v>36</v>
      </c>
      <c r="I260" s="273" t="s">
        <v>144</v>
      </c>
      <c r="J260" s="273" t="s">
        <v>214</v>
      </c>
      <c r="K260" s="273" t="s">
        <v>31</v>
      </c>
      <c r="L260" s="273" t="s">
        <v>11</v>
      </c>
      <c r="M260" s="281" t="s">
        <v>152</v>
      </c>
      <c r="N260" s="281" t="n">
        <v>0</v>
      </c>
      <c r="O260" s="282" t="n">
        <v>2.96</v>
      </c>
      <c r="P260" s="282" t="n">
        <v>2.96</v>
      </c>
      <c r="Q260" s="273" t="s">
        <v>168</v>
      </c>
      <c r="R260" s="283" t="n">
        <v>0</v>
      </c>
      <c r="S260" s="283" t="n">
        <v>0</v>
      </c>
      <c r="U260" s="273" t="s">
        <v>148</v>
      </c>
      <c r="W260" s="273" t="s">
        <v>446</v>
      </c>
      <c r="X260" s="284" t="n">
        <v>1</v>
      </c>
      <c r="Y260" s="282" t="n">
        <v>11.67</v>
      </c>
      <c r="Z260" s="285" t="n">
        <f aca="false">tbl_vac[[#This Row],[Y]]/tbl_vac[[#This Row],[G]]</f>
        <v>1.167</v>
      </c>
    </row>
    <row r="261" customFormat="false" ht="14.25" hidden="false" customHeight="false" outlineLevel="0" collapsed="false">
      <c r="A261" s="273" t="n">
        <v>66</v>
      </c>
      <c r="B261" s="273" t="s">
        <v>444</v>
      </c>
      <c r="C261" s="273" t="s">
        <v>448</v>
      </c>
      <c r="D261" s="273" t="s">
        <v>449</v>
      </c>
      <c r="E261" s="273" t="s">
        <v>142</v>
      </c>
      <c r="F261" s="273" t="s">
        <v>158</v>
      </c>
      <c r="G261" s="273" t="n">
        <v>10</v>
      </c>
      <c r="H261" s="273" t="n">
        <v>36</v>
      </c>
      <c r="I261" s="273" t="s">
        <v>144</v>
      </c>
      <c r="J261" s="273" t="s">
        <v>214</v>
      </c>
      <c r="K261" s="273" t="s">
        <v>31</v>
      </c>
      <c r="L261" s="273" t="s">
        <v>11</v>
      </c>
      <c r="M261" s="281" t="s">
        <v>152</v>
      </c>
      <c r="N261" s="281" t="n">
        <v>0</v>
      </c>
      <c r="O261" s="282" t="n">
        <v>1.4</v>
      </c>
      <c r="P261" s="282" t="n">
        <v>1.4</v>
      </c>
      <c r="Q261" s="273" t="s">
        <v>168</v>
      </c>
      <c r="R261" s="283" t="n">
        <v>0</v>
      </c>
      <c r="S261" s="283" t="n">
        <v>0</v>
      </c>
      <c r="U261" s="273" t="s">
        <v>148</v>
      </c>
      <c r="W261" s="273" t="s">
        <v>446</v>
      </c>
      <c r="X261" s="284" t="n">
        <v>1</v>
      </c>
      <c r="Y261" s="282" t="n">
        <v>11.67</v>
      </c>
      <c r="Z261" s="285" t="n">
        <f aca="false">tbl_vac[[#This Row],[Y]]/tbl_vac[[#This Row],[G]]</f>
        <v>1.167</v>
      </c>
    </row>
    <row r="262" customFormat="false" ht="14.25" hidden="false" customHeight="false" outlineLevel="0" collapsed="false">
      <c r="A262" s="273" t="n">
        <v>112</v>
      </c>
      <c r="B262" s="273" t="s">
        <v>444</v>
      </c>
      <c r="C262" s="273" t="s">
        <v>176</v>
      </c>
      <c r="D262" s="273" t="s">
        <v>450</v>
      </c>
      <c r="E262" s="273" t="s">
        <v>142</v>
      </c>
      <c r="F262" s="273" t="s">
        <v>158</v>
      </c>
      <c r="G262" s="273" t="n">
        <v>10</v>
      </c>
      <c r="H262" s="273" t="n">
        <v>36</v>
      </c>
      <c r="I262" s="273" t="s">
        <v>144</v>
      </c>
      <c r="J262" s="273" t="s">
        <v>214</v>
      </c>
      <c r="K262" s="273" t="s">
        <v>31</v>
      </c>
      <c r="L262" s="273" t="s">
        <v>11</v>
      </c>
      <c r="M262" s="281" t="s">
        <v>152</v>
      </c>
      <c r="N262" s="281" t="n">
        <v>0</v>
      </c>
      <c r="O262" s="282" t="n">
        <v>2.44</v>
      </c>
      <c r="P262" s="282" t="n">
        <v>7.2</v>
      </c>
      <c r="Q262" s="273" t="s">
        <v>147</v>
      </c>
      <c r="R262" s="283" t="n">
        <v>4.76325</v>
      </c>
      <c r="S262" s="283" t="n">
        <v>0</v>
      </c>
      <c r="U262" s="273" t="s">
        <v>31</v>
      </c>
      <c r="W262" s="273" t="s">
        <v>446</v>
      </c>
      <c r="X262" s="284" t="n">
        <v>1</v>
      </c>
      <c r="Y262" s="282" t="n">
        <v>11.67</v>
      </c>
      <c r="Z262" s="285" t="n">
        <f aca="false">tbl_vac[[#This Row],[Y]]/tbl_vac[[#This Row],[G]]</f>
        <v>1.167</v>
      </c>
    </row>
    <row r="263" customFormat="false" ht="14.25" hidden="false" customHeight="false" outlineLevel="0" collapsed="false">
      <c r="A263" s="273" t="n">
        <v>177</v>
      </c>
      <c r="B263" s="273" t="s">
        <v>444</v>
      </c>
      <c r="C263" s="273" t="s">
        <v>445</v>
      </c>
      <c r="D263" s="273" t="s">
        <v>144</v>
      </c>
      <c r="E263" s="273" t="s">
        <v>142</v>
      </c>
      <c r="F263" s="273" t="s">
        <v>143</v>
      </c>
      <c r="G263" s="273" t="n">
        <v>10</v>
      </c>
      <c r="H263" s="273" t="n">
        <v>24</v>
      </c>
      <c r="I263" s="273" t="s">
        <v>144</v>
      </c>
      <c r="J263" s="273" t="s">
        <v>214</v>
      </c>
      <c r="K263" s="273" t="s">
        <v>31</v>
      </c>
      <c r="L263" s="273" t="s">
        <v>11</v>
      </c>
      <c r="M263" s="281" t="s">
        <v>152</v>
      </c>
      <c r="N263" s="281" t="n">
        <v>0</v>
      </c>
      <c r="O263" s="282" t="n">
        <v>3.61</v>
      </c>
      <c r="P263" s="282" t="n">
        <v>3.6</v>
      </c>
      <c r="Q263" s="273" t="s">
        <v>147</v>
      </c>
      <c r="R263" s="283" t="n">
        <v>0</v>
      </c>
      <c r="S263" s="283" t="n">
        <v>0</v>
      </c>
      <c r="U263" s="273" t="s">
        <v>31</v>
      </c>
      <c r="W263" s="273" t="s">
        <v>446</v>
      </c>
      <c r="X263" s="284" t="n">
        <v>1</v>
      </c>
      <c r="Y263" s="282" t="n">
        <v>11.67</v>
      </c>
      <c r="Z263" s="285" t="n">
        <f aca="false">tbl_vac[[#This Row],[Y]]/tbl_vac[[#This Row],[G]]</f>
        <v>1.167</v>
      </c>
    </row>
    <row r="264" customFormat="false" ht="14.25" hidden="false" customHeight="false" outlineLevel="0" collapsed="false">
      <c r="A264" s="273" t="n">
        <v>65</v>
      </c>
      <c r="B264" s="273" t="s">
        <v>444</v>
      </c>
      <c r="C264" s="273" t="s">
        <v>448</v>
      </c>
      <c r="D264" s="273" t="s">
        <v>449</v>
      </c>
      <c r="E264" s="273" t="s">
        <v>142</v>
      </c>
      <c r="F264" s="273" t="s">
        <v>158</v>
      </c>
      <c r="G264" s="273" t="n">
        <v>20</v>
      </c>
      <c r="H264" s="273" t="n">
        <v>36</v>
      </c>
      <c r="I264" s="273" t="s">
        <v>144</v>
      </c>
      <c r="J264" s="273" t="s">
        <v>214</v>
      </c>
      <c r="K264" s="273" t="s">
        <v>31</v>
      </c>
      <c r="L264" s="273" t="s">
        <v>11</v>
      </c>
      <c r="M264" s="281" t="s">
        <v>152</v>
      </c>
      <c r="N264" s="281" t="n">
        <v>0</v>
      </c>
      <c r="O264" s="282" t="n">
        <v>0.7</v>
      </c>
      <c r="P264" s="282" t="n">
        <v>0.7</v>
      </c>
      <c r="Q264" s="273" t="s">
        <v>168</v>
      </c>
      <c r="R264" s="283" t="n">
        <v>0</v>
      </c>
      <c r="S264" s="283" t="n">
        <v>0</v>
      </c>
      <c r="U264" s="273" t="s">
        <v>148</v>
      </c>
      <c r="W264" s="273" t="s">
        <v>446</v>
      </c>
      <c r="X264" s="284" t="n">
        <v>1</v>
      </c>
      <c r="Y264" s="282" t="n">
        <v>15.38</v>
      </c>
      <c r="Z264" s="285" t="n">
        <f aca="false">tbl_vac[[#This Row],[Y]]/tbl_vac[[#This Row],[G]]</f>
        <v>0.769</v>
      </c>
    </row>
    <row r="265" customFormat="false" ht="14.25" hidden="false" customHeight="false" outlineLevel="0" collapsed="false">
      <c r="A265" s="273" t="n">
        <v>21</v>
      </c>
      <c r="B265" s="273" t="s">
        <v>444</v>
      </c>
      <c r="C265" s="273" t="s">
        <v>447</v>
      </c>
      <c r="D265" s="273" t="s">
        <v>444</v>
      </c>
      <c r="E265" s="273" t="s">
        <v>142</v>
      </c>
      <c r="F265" s="273" t="s">
        <v>151</v>
      </c>
      <c r="G265" s="273" t="n">
        <v>50</v>
      </c>
      <c r="H265" s="273" t="n">
        <v>24</v>
      </c>
      <c r="I265" s="273" t="s">
        <v>144</v>
      </c>
      <c r="J265" s="273" t="s">
        <v>214</v>
      </c>
      <c r="K265" s="273" t="s">
        <v>31</v>
      </c>
      <c r="L265" s="273" t="s">
        <v>188</v>
      </c>
      <c r="M265" s="281" t="s">
        <v>152</v>
      </c>
      <c r="N265" s="281" t="n">
        <v>0</v>
      </c>
      <c r="O265" s="282" t="n">
        <v>0.63</v>
      </c>
      <c r="P265" s="282" t="n">
        <v>0.63</v>
      </c>
      <c r="Q265" s="273" t="s">
        <v>168</v>
      </c>
      <c r="R265" s="283" t="n">
        <v>0</v>
      </c>
      <c r="S265" s="283" t="n">
        <v>0</v>
      </c>
      <c r="U265" s="273" t="s">
        <v>148</v>
      </c>
      <c r="W265" s="273" t="s">
        <v>446</v>
      </c>
      <c r="X265" s="284" t="n">
        <v>1</v>
      </c>
      <c r="Y265" s="282" t="n">
        <v>25.48</v>
      </c>
      <c r="Z265" s="285" t="n">
        <f aca="false">tbl_vac[[#This Row],[Y]]/tbl_vac[[#This Row],[G]]</f>
        <v>0.5096</v>
      </c>
    </row>
    <row r="266" customFormat="false" ht="14.25" hidden="false" customHeight="false" outlineLevel="0" collapsed="false">
      <c r="B266" s="286" t="s">
        <v>451</v>
      </c>
      <c r="C266" s="286" t="s">
        <v>170</v>
      </c>
      <c r="D266" s="286" t="s">
        <v>452</v>
      </c>
      <c r="E266" s="286" t="s">
        <v>165</v>
      </c>
      <c r="F266" s="286" t="s">
        <v>158</v>
      </c>
      <c r="G266" s="286" t="n">
        <v>50</v>
      </c>
      <c r="H266" s="286" t="n">
        <v>12</v>
      </c>
      <c r="I266" s="286" t="s">
        <v>144</v>
      </c>
      <c r="J266" s="286" t="s">
        <v>166</v>
      </c>
      <c r="K266" s="273" t="s">
        <v>32</v>
      </c>
      <c r="L266" s="273" t="s">
        <v>11</v>
      </c>
      <c r="M266" s="281" t="s">
        <v>167</v>
      </c>
      <c r="N266" s="281" t="n">
        <v>28</v>
      </c>
      <c r="O266" s="289" t="n">
        <v>0.55131</v>
      </c>
      <c r="P266" s="289" t="n">
        <v>2.70612244897959</v>
      </c>
      <c r="Q266" s="273" t="s">
        <v>168</v>
      </c>
      <c r="R266" s="283" t="n">
        <v>0</v>
      </c>
      <c r="S266" s="283" t="n">
        <v>0</v>
      </c>
      <c r="T266" s="273" t="s">
        <v>147</v>
      </c>
      <c r="U266" s="273" t="s">
        <v>148</v>
      </c>
      <c r="V266" s="273" t="s">
        <v>147</v>
      </c>
      <c r="W266" s="286" t="s">
        <v>453</v>
      </c>
      <c r="X266" s="284" t="n">
        <v>4</v>
      </c>
      <c r="Y266" s="289" t="n">
        <v>15.4</v>
      </c>
      <c r="Z266" s="285" t="n">
        <f aca="false">tbl_vac[[#This Row],[Y]]/tbl_vac[[#This Row],[G]]</f>
        <v>0.308</v>
      </c>
    </row>
    <row r="267" customFormat="false" ht="14.25" hidden="false" customHeight="false" outlineLevel="0" collapsed="false">
      <c r="B267" s="273" t="s">
        <v>454</v>
      </c>
      <c r="C267" s="273" t="s">
        <v>455</v>
      </c>
      <c r="D267" s="273" t="s">
        <v>455</v>
      </c>
      <c r="E267" s="273" t="s">
        <v>142</v>
      </c>
      <c r="F267" s="273" t="s">
        <v>456</v>
      </c>
      <c r="G267" s="293" t="n">
        <v>2</v>
      </c>
      <c r="H267" s="273" t="n">
        <v>12</v>
      </c>
      <c r="I267" s="273" t="s">
        <v>144</v>
      </c>
      <c r="J267" s="273" t="s">
        <v>184</v>
      </c>
      <c r="K267" s="273" t="s">
        <v>31</v>
      </c>
      <c r="L267" s="273" t="s">
        <v>457</v>
      </c>
      <c r="M267" s="281" t="n">
        <v>14</v>
      </c>
      <c r="N267" s="281" t="n">
        <v>0</v>
      </c>
      <c r="O267" s="294" t="n">
        <v>9.9</v>
      </c>
      <c r="P267" s="294" t="n">
        <v>13</v>
      </c>
      <c r="R267" s="283"/>
      <c r="S267" s="283" t="n">
        <v>0</v>
      </c>
      <c r="U267" s="273" t="s">
        <v>148</v>
      </c>
      <c r="W267" s="273" t="s">
        <v>455</v>
      </c>
      <c r="X267" s="284" t="n">
        <v>4</v>
      </c>
      <c r="Y267" s="282"/>
      <c r="Z267" s="285" t="n">
        <f aca="false">tbl_vac[[#This Row],[Y]]/tbl_vac[[#This Row],[G]]</f>
        <v>0</v>
      </c>
    </row>
    <row r="268" customFormat="false" ht="14.25" hidden="false" customHeight="false" outlineLevel="0" collapsed="false">
      <c r="B268" s="286" t="s">
        <v>458</v>
      </c>
      <c r="C268" s="286" t="s">
        <v>459</v>
      </c>
      <c r="D268" s="286" t="s">
        <v>460</v>
      </c>
      <c r="E268" s="286" t="s">
        <v>165</v>
      </c>
      <c r="F268" s="286" t="s">
        <v>456</v>
      </c>
      <c r="G268" s="286" t="n">
        <v>2</v>
      </c>
      <c r="H268" s="286" t="n">
        <v>6</v>
      </c>
      <c r="I268" s="286" t="s">
        <v>144</v>
      </c>
      <c r="J268" s="286" t="s">
        <v>184</v>
      </c>
      <c r="K268" s="273" t="s">
        <v>31</v>
      </c>
      <c r="L268" s="273" t="s">
        <v>457</v>
      </c>
      <c r="M268" s="281" t="s">
        <v>144</v>
      </c>
      <c r="N268" s="281" t="n">
        <v>0</v>
      </c>
      <c r="O268" s="289" t="n">
        <v>7.03</v>
      </c>
      <c r="P268" s="289" t="n">
        <v>9.13</v>
      </c>
      <c r="Q268" s="273" t="s">
        <v>168</v>
      </c>
      <c r="R268" s="283" t="n">
        <v>0</v>
      </c>
      <c r="S268" s="283" t="n">
        <v>0</v>
      </c>
      <c r="T268" s="273" t="s">
        <v>153</v>
      </c>
      <c r="U268" s="273" t="s">
        <v>148</v>
      </c>
      <c r="W268" s="286" t="s">
        <v>461</v>
      </c>
      <c r="X268" s="284" t="n">
        <v>2</v>
      </c>
      <c r="Y268" s="289" t="n">
        <v>10</v>
      </c>
      <c r="Z268" s="285" t="n">
        <f aca="false">tbl_vac[[#This Row],[Y]]/tbl_vac[[#This Row],[G]]</f>
        <v>5</v>
      </c>
    </row>
    <row r="269" customFormat="false" ht="14.25" hidden="false" customHeight="false" outlineLevel="0" collapsed="false">
      <c r="B269" s="286" t="s">
        <v>458</v>
      </c>
      <c r="C269" s="286" t="s">
        <v>459</v>
      </c>
      <c r="D269" s="286" t="s">
        <v>460</v>
      </c>
      <c r="E269" s="286" t="s">
        <v>165</v>
      </c>
      <c r="F269" s="286" t="s">
        <v>456</v>
      </c>
      <c r="G269" s="286" t="n">
        <v>10</v>
      </c>
      <c r="H269" s="286" t="n">
        <v>6</v>
      </c>
      <c r="I269" s="286" t="s">
        <v>144</v>
      </c>
      <c r="J269" s="286" t="s">
        <v>184</v>
      </c>
      <c r="K269" s="273" t="s">
        <v>31</v>
      </c>
      <c r="L269" s="273" t="s">
        <v>457</v>
      </c>
      <c r="M269" s="281" t="s">
        <v>144</v>
      </c>
      <c r="N269" s="281" t="n">
        <v>0</v>
      </c>
      <c r="O269" s="289" t="n">
        <v>2.1</v>
      </c>
      <c r="P269" s="289" t="n">
        <v>2.61</v>
      </c>
      <c r="Q269" s="273" t="s">
        <v>168</v>
      </c>
      <c r="R269" s="283" t="n">
        <v>0</v>
      </c>
      <c r="S269" s="283" t="n">
        <v>0</v>
      </c>
      <c r="T269" s="273" t="s">
        <v>153</v>
      </c>
      <c r="U269" s="273" t="s">
        <v>148</v>
      </c>
      <c r="W269" s="286" t="s">
        <v>461</v>
      </c>
      <c r="X269" s="284" t="n">
        <v>2</v>
      </c>
      <c r="Y269" s="289" t="n">
        <v>30</v>
      </c>
      <c r="Z269" s="285" t="n">
        <f aca="false">tbl_vac[[#This Row],[Y]]/tbl_vac[[#This Row],[G]]</f>
        <v>3</v>
      </c>
    </row>
    <row r="270" customFormat="false" ht="14.25" hidden="false" customHeight="false" outlineLevel="0" collapsed="false">
      <c r="B270" s="286" t="s">
        <v>458</v>
      </c>
      <c r="C270" s="286" t="s">
        <v>462</v>
      </c>
      <c r="D270" s="286" t="s">
        <v>463</v>
      </c>
      <c r="E270" s="286" t="s">
        <v>165</v>
      </c>
      <c r="F270" s="286" t="s">
        <v>456</v>
      </c>
      <c r="G270" s="286" t="n">
        <v>10</v>
      </c>
      <c r="H270" s="286" t="n">
        <v>6</v>
      </c>
      <c r="I270" s="286" t="s">
        <v>144</v>
      </c>
      <c r="J270" s="286" t="s">
        <v>184</v>
      </c>
      <c r="K270" s="273" t="s">
        <v>31</v>
      </c>
      <c r="L270" s="273" t="s">
        <v>457</v>
      </c>
      <c r="M270" s="281" t="s">
        <v>144</v>
      </c>
      <c r="N270" s="281" t="n">
        <v>0</v>
      </c>
      <c r="O270" s="289" t="n">
        <v>2.76</v>
      </c>
      <c r="P270" s="289" t="n">
        <v>5.35</v>
      </c>
      <c r="Q270" s="273" t="s">
        <v>168</v>
      </c>
      <c r="R270" s="283" t="n">
        <v>0</v>
      </c>
      <c r="S270" s="283" t="n">
        <v>0</v>
      </c>
      <c r="T270" s="273" t="s">
        <v>153</v>
      </c>
      <c r="U270" s="273" t="s">
        <v>148</v>
      </c>
      <c r="W270" s="286" t="s">
        <v>464</v>
      </c>
      <c r="X270" s="284" t="n">
        <v>2</v>
      </c>
      <c r="Y270" s="289" t="n">
        <v>30</v>
      </c>
      <c r="Z270" s="285" t="n">
        <f aca="false">tbl_vac[[#This Row],[Y]]/tbl_vac[[#This Row],[G]]</f>
        <v>3</v>
      </c>
    </row>
    <row r="271" customFormat="false" ht="14.25" hidden="false" customHeight="false" outlineLevel="0" collapsed="false">
      <c r="B271" s="286" t="s">
        <v>458</v>
      </c>
      <c r="C271" s="286" t="s">
        <v>465</v>
      </c>
      <c r="D271" s="286" t="s">
        <v>466</v>
      </c>
      <c r="E271" s="286" t="s">
        <v>165</v>
      </c>
      <c r="F271" s="286" t="s">
        <v>456</v>
      </c>
      <c r="G271" s="286" t="n">
        <v>10</v>
      </c>
      <c r="H271" s="286" t="n">
        <v>12</v>
      </c>
      <c r="I271" s="286" t="s">
        <v>144</v>
      </c>
      <c r="J271" s="286" t="s">
        <v>184</v>
      </c>
      <c r="K271" s="273" t="s">
        <v>32</v>
      </c>
      <c r="L271" s="273" t="s">
        <v>457</v>
      </c>
      <c r="M271" s="281" t="s">
        <v>144</v>
      </c>
      <c r="N271" s="281" t="n">
        <v>0</v>
      </c>
      <c r="O271" s="289" t="n">
        <v>3.8556</v>
      </c>
      <c r="P271" s="289" t="n">
        <v>5.8283875</v>
      </c>
      <c r="Q271" s="273" t="s">
        <v>168</v>
      </c>
      <c r="R271" s="283" t="n">
        <v>0</v>
      </c>
      <c r="S271" s="283" t="n">
        <v>0</v>
      </c>
      <c r="U271" s="273" t="s">
        <v>148</v>
      </c>
      <c r="W271" s="286" t="s">
        <v>467</v>
      </c>
      <c r="X271" s="284" t="n">
        <v>2</v>
      </c>
      <c r="Y271" s="289" t="n">
        <v>200</v>
      </c>
      <c r="Z271" s="285" t="n">
        <f aca="false">tbl_vac[[#This Row],[Y]]/tbl_vac[[#This Row],[G]]</f>
        <v>20</v>
      </c>
    </row>
    <row r="272" customFormat="false" ht="14.25" hidden="false" customHeight="false" outlineLevel="0" collapsed="false">
      <c r="B272" s="286" t="s">
        <v>458</v>
      </c>
      <c r="C272" s="286" t="s">
        <v>468</v>
      </c>
      <c r="D272" s="286" t="s">
        <v>469</v>
      </c>
      <c r="E272" s="286" t="s">
        <v>165</v>
      </c>
      <c r="F272" s="286" t="s">
        <v>456</v>
      </c>
      <c r="G272" s="286" t="n">
        <v>5</v>
      </c>
      <c r="H272" s="286" t="n">
        <v>24</v>
      </c>
      <c r="I272" s="286" t="s">
        <v>144</v>
      </c>
      <c r="J272" s="286" t="s">
        <v>184</v>
      </c>
      <c r="K272" s="273" t="s">
        <v>32</v>
      </c>
      <c r="L272" s="273" t="s">
        <v>457</v>
      </c>
      <c r="M272" s="281" t="s">
        <v>144</v>
      </c>
      <c r="N272" s="281" t="n">
        <v>0</v>
      </c>
      <c r="O272" s="289" t="n">
        <v>3.82</v>
      </c>
      <c r="P272" s="289" t="n">
        <v>5.32</v>
      </c>
      <c r="Q272" s="273" t="s">
        <v>168</v>
      </c>
      <c r="R272" s="283" t="n">
        <v>0</v>
      </c>
      <c r="S272" s="283" t="n">
        <v>0</v>
      </c>
      <c r="U272" s="273" t="s">
        <v>148</v>
      </c>
      <c r="W272" s="286" t="s">
        <v>470</v>
      </c>
      <c r="X272" s="284" t="n">
        <v>1</v>
      </c>
      <c r="Y272" s="289" t="n">
        <v>50</v>
      </c>
      <c r="Z272" s="285" t="n">
        <f aca="false">tbl_vac[[#This Row],[Y]]/tbl_vac[[#This Row],[G]]</f>
        <v>10</v>
      </c>
    </row>
    <row r="273" customFormat="false" ht="14.25" hidden="false" customHeight="false" outlineLevel="0" collapsed="false">
      <c r="B273" s="286" t="s">
        <v>458</v>
      </c>
      <c r="C273" s="286" t="s">
        <v>471</v>
      </c>
      <c r="D273" s="286" t="s">
        <v>472</v>
      </c>
      <c r="E273" s="286" t="s">
        <v>473</v>
      </c>
      <c r="F273" s="286" t="s">
        <v>456</v>
      </c>
      <c r="G273" s="286" t="n">
        <v>6</v>
      </c>
      <c r="H273" s="286" t="n">
        <v>6</v>
      </c>
      <c r="I273" s="286" t="s">
        <v>144</v>
      </c>
      <c r="J273" s="286" t="s">
        <v>184</v>
      </c>
      <c r="K273" s="287" t="s">
        <v>33</v>
      </c>
      <c r="L273" s="273" t="s">
        <v>457</v>
      </c>
      <c r="M273" s="281" t="s">
        <v>144</v>
      </c>
      <c r="N273" s="281" t="n">
        <v>0</v>
      </c>
      <c r="O273" s="289" t="n">
        <v>2.15</v>
      </c>
      <c r="P273" s="289" t="n">
        <v>2.967</v>
      </c>
      <c r="Q273" s="289" t="s">
        <v>147</v>
      </c>
      <c r="R273" s="289" t="n">
        <v>4.63</v>
      </c>
      <c r="S273" s="289" t="n">
        <v>13</v>
      </c>
      <c r="U273" s="273" t="s">
        <v>412</v>
      </c>
      <c r="W273" s="286" t="s">
        <v>69</v>
      </c>
      <c r="X273" s="284" t="n">
        <v>2</v>
      </c>
      <c r="Y273" s="289" t="n">
        <v>90</v>
      </c>
      <c r="Z273" s="285" t="n">
        <f aca="false">tbl_vac[[#This Row],[Y]]/tbl_vac[[#This Row],[G]]</f>
        <v>15</v>
      </c>
    </row>
    <row r="274" customFormat="false" ht="14.25" hidden="false" customHeight="false" outlineLevel="0" collapsed="false">
      <c r="B274" s="286" t="s">
        <v>458</v>
      </c>
      <c r="C274" s="286" t="s">
        <v>474</v>
      </c>
      <c r="D274" s="286" t="s">
        <v>475</v>
      </c>
      <c r="E274" s="286" t="s">
        <v>165</v>
      </c>
      <c r="F274" s="286" t="s">
        <v>456</v>
      </c>
      <c r="G274" s="286" t="n">
        <v>1</v>
      </c>
      <c r="H274" s="286" t="n">
        <v>24</v>
      </c>
      <c r="I274" s="286" t="s">
        <v>144</v>
      </c>
      <c r="J274" s="286" t="s">
        <v>184</v>
      </c>
      <c r="K274" s="287" t="s">
        <v>31</v>
      </c>
      <c r="L274" s="286" t="s">
        <v>457</v>
      </c>
      <c r="M274" s="288" t="n">
        <v>7</v>
      </c>
      <c r="N274" s="288" t="s">
        <v>148</v>
      </c>
      <c r="O274" s="289" t="n">
        <v>61.8</v>
      </c>
      <c r="P274" s="289" t="n">
        <v>78.3</v>
      </c>
      <c r="Q274" s="289" t="n">
        <v>0</v>
      </c>
      <c r="R274" s="289" t="n">
        <v>0</v>
      </c>
      <c r="S274" s="289" t="n">
        <v>0</v>
      </c>
      <c r="T274" s="273" t="s">
        <v>153</v>
      </c>
      <c r="U274" s="273" t="s">
        <v>148</v>
      </c>
      <c r="V274" s="273" t="s">
        <v>153</v>
      </c>
      <c r="W274" s="286" t="s">
        <v>476</v>
      </c>
      <c r="X274" s="284" t="n">
        <v>2</v>
      </c>
      <c r="Y274" s="282"/>
      <c r="Z274" s="285" t="n">
        <f aca="false">tbl_vac[[#This Row],[Y]]/tbl_vac[[#This Row],[G]]</f>
        <v>0</v>
      </c>
    </row>
    <row r="275" customFormat="false" ht="14.25" hidden="false" customHeight="false" outlineLevel="0" collapsed="false">
      <c r="B275" s="286" t="s">
        <v>458</v>
      </c>
      <c r="C275" s="286" t="s">
        <v>474</v>
      </c>
      <c r="D275" s="286" t="s">
        <v>475</v>
      </c>
      <c r="E275" s="286" t="s">
        <v>165</v>
      </c>
      <c r="F275" s="286" t="s">
        <v>456</v>
      </c>
      <c r="G275" s="286" t="n">
        <v>1</v>
      </c>
      <c r="H275" s="286" t="n">
        <v>24</v>
      </c>
      <c r="I275" s="286" t="s">
        <v>144</v>
      </c>
      <c r="J275" s="286" t="s">
        <v>184</v>
      </c>
      <c r="K275" s="287" t="s">
        <v>31</v>
      </c>
      <c r="L275" s="286" t="s">
        <v>457</v>
      </c>
      <c r="M275" s="288" t="n">
        <v>7</v>
      </c>
      <c r="N275" s="288" t="s">
        <v>148</v>
      </c>
      <c r="O275" s="289" t="n">
        <v>21.2</v>
      </c>
      <c r="P275" s="289" t="n">
        <v>28.9</v>
      </c>
      <c r="Q275" s="289" t="n">
        <v>0</v>
      </c>
      <c r="R275" s="289" t="n">
        <v>0</v>
      </c>
      <c r="S275" s="289" t="n">
        <v>0</v>
      </c>
      <c r="T275" s="273" t="s">
        <v>153</v>
      </c>
      <c r="U275" s="273" t="s">
        <v>148</v>
      </c>
      <c r="V275" s="273" t="s">
        <v>153</v>
      </c>
      <c r="W275" s="286" t="s">
        <v>476</v>
      </c>
      <c r="X275" s="284" t="n">
        <v>2</v>
      </c>
      <c r="Y275" s="282"/>
      <c r="Z275" s="285" t="n">
        <f aca="false">tbl_vac[[#This Row],[Y]]/tbl_vac[[#This Row],[G]]</f>
        <v>0</v>
      </c>
    </row>
    <row r="276" customFormat="false" ht="14.25" hidden="false" customHeight="false" outlineLevel="0" collapsed="false">
      <c r="B276" s="286" t="s">
        <v>458</v>
      </c>
      <c r="C276" s="286" t="s">
        <v>474</v>
      </c>
      <c r="D276" s="286" t="s">
        <v>475</v>
      </c>
      <c r="E276" s="286" t="s">
        <v>165</v>
      </c>
      <c r="F276" s="286" t="s">
        <v>477</v>
      </c>
      <c r="G276" s="286" t="n">
        <v>1</v>
      </c>
      <c r="H276" s="286" t="n">
        <v>24</v>
      </c>
      <c r="I276" s="286" t="s">
        <v>144</v>
      </c>
      <c r="J276" s="286" t="s">
        <v>184</v>
      </c>
      <c r="K276" s="287" t="s">
        <v>31</v>
      </c>
      <c r="L276" s="286" t="s">
        <v>457</v>
      </c>
      <c r="M276" s="288" t="n">
        <v>7</v>
      </c>
      <c r="N276" s="288" t="s">
        <v>148</v>
      </c>
      <c r="O276" s="289" t="n">
        <v>94.9</v>
      </c>
      <c r="P276" s="289" t="n">
        <v>115.9</v>
      </c>
      <c r="Q276" s="289" t="n">
        <v>0</v>
      </c>
      <c r="R276" s="289" t="n">
        <v>0</v>
      </c>
      <c r="S276" s="289" t="n">
        <v>0</v>
      </c>
      <c r="T276" s="273" t="s">
        <v>153</v>
      </c>
      <c r="U276" s="273" t="s">
        <v>148</v>
      </c>
      <c r="V276" s="273" t="s">
        <v>153</v>
      </c>
      <c r="W276" s="286" t="s">
        <v>476</v>
      </c>
      <c r="X276" s="284" t="n">
        <v>2</v>
      </c>
      <c r="Y276" s="282"/>
      <c r="Z276" s="285" t="n">
        <f aca="false">tbl_vac[[#This Row],[Y]]/tbl_vac[[#This Row],[G]]</f>
        <v>0</v>
      </c>
    </row>
    <row r="277" customFormat="false" ht="14.25" hidden="false" customHeight="false" outlineLevel="0" collapsed="false">
      <c r="B277" s="286" t="s">
        <v>458</v>
      </c>
      <c r="C277" s="286" t="s">
        <v>474</v>
      </c>
      <c r="D277" s="286" t="s">
        <v>475</v>
      </c>
      <c r="E277" s="286" t="s">
        <v>165</v>
      </c>
      <c r="F277" s="286" t="s">
        <v>477</v>
      </c>
      <c r="G277" s="286" t="n">
        <v>1</v>
      </c>
      <c r="H277" s="286" t="n">
        <v>24</v>
      </c>
      <c r="I277" s="286" t="s">
        <v>144</v>
      </c>
      <c r="J277" s="286" t="s">
        <v>184</v>
      </c>
      <c r="K277" s="287" t="s">
        <v>31</v>
      </c>
      <c r="L277" s="286" t="s">
        <v>457</v>
      </c>
      <c r="M277" s="288" t="n">
        <v>7</v>
      </c>
      <c r="N277" s="288" t="s">
        <v>148</v>
      </c>
      <c r="O277" s="289" t="n">
        <v>124.9</v>
      </c>
      <c r="P277" s="289" t="n">
        <v>154</v>
      </c>
      <c r="Q277" s="289" t="n">
        <v>0</v>
      </c>
      <c r="R277" s="289" t="n">
        <v>0</v>
      </c>
      <c r="S277" s="289" t="n">
        <v>0</v>
      </c>
      <c r="T277" s="273" t="s">
        <v>153</v>
      </c>
      <c r="U277" s="273" t="s">
        <v>148</v>
      </c>
      <c r="V277" s="273" t="s">
        <v>153</v>
      </c>
      <c r="W277" s="286" t="s">
        <v>476</v>
      </c>
      <c r="X277" s="284" t="n">
        <v>2</v>
      </c>
      <c r="Y277" s="282"/>
      <c r="Z277" s="285" t="n">
        <f aca="false">tbl_vac[[#This Row],[Y]]/tbl_vac[[#This Row],[G]]</f>
        <v>0</v>
      </c>
    </row>
    <row r="278" customFormat="false" ht="14.25" hidden="false" customHeight="false" outlineLevel="0" collapsed="false">
      <c r="B278" s="286" t="s">
        <v>458</v>
      </c>
      <c r="C278" s="286" t="s">
        <v>478</v>
      </c>
      <c r="D278" s="286" t="s">
        <v>479</v>
      </c>
      <c r="E278" s="286" t="s">
        <v>165</v>
      </c>
      <c r="F278" s="286" t="s">
        <v>456</v>
      </c>
      <c r="G278" s="286" t="n">
        <v>2</v>
      </c>
      <c r="H278" s="286" t="n">
        <v>12</v>
      </c>
      <c r="I278" s="286" t="s">
        <v>144</v>
      </c>
      <c r="J278" s="286" t="s">
        <v>184</v>
      </c>
      <c r="K278" s="286" t="s">
        <v>31</v>
      </c>
      <c r="L278" s="286" t="s">
        <v>457</v>
      </c>
      <c r="M278" s="288" t="s">
        <v>144</v>
      </c>
      <c r="N278" s="288" t="s">
        <v>148</v>
      </c>
      <c r="O278" s="289" t="n">
        <v>8.15</v>
      </c>
      <c r="P278" s="289" t="n">
        <v>10.12</v>
      </c>
      <c r="Q278" s="286" t="s">
        <v>168</v>
      </c>
      <c r="R278" s="290" t="n">
        <v>0</v>
      </c>
      <c r="S278" s="290" t="n">
        <v>0</v>
      </c>
      <c r="T278" s="286"/>
      <c r="U278" s="286" t="s">
        <v>148</v>
      </c>
      <c r="V278" s="286"/>
      <c r="W278" s="286" t="s">
        <v>70</v>
      </c>
      <c r="X278" s="295" t="n">
        <v>2</v>
      </c>
      <c r="Y278" s="289"/>
      <c r="Z278" s="285" t="n">
        <f aca="false">tbl_vac[[#This Row],[Y]]/tbl_vac[[#This Row],[G]]</f>
        <v>0</v>
      </c>
    </row>
    <row r="279" customFormat="false" ht="14.25" hidden="false" customHeight="false" outlineLevel="0" collapsed="false">
      <c r="B279" s="286" t="s">
        <v>458</v>
      </c>
      <c r="C279" s="286" t="s">
        <v>478</v>
      </c>
      <c r="D279" s="286" t="s">
        <v>479</v>
      </c>
      <c r="E279" s="286" t="s">
        <v>165</v>
      </c>
      <c r="F279" s="286" t="s">
        <v>456</v>
      </c>
      <c r="G279" s="286" t="n">
        <v>1</v>
      </c>
      <c r="H279" s="286" t="n">
        <v>12</v>
      </c>
      <c r="I279" s="286" t="s">
        <v>144</v>
      </c>
      <c r="J279" s="286" t="s">
        <v>184</v>
      </c>
      <c r="K279" s="286" t="s">
        <v>31</v>
      </c>
      <c r="L279" s="286" t="s">
        <v>457</v>
      </c>
      <c r="M279" s="288" t="s">
        <v>144</v>
      </c>
      <c r="N279" s="288" t="s">
        <v>148</v>
      </c>
      <c r="O279" s="289" t="n">
        <v>16.3</v>
      </c>
      <c r="P279" s="289" t="n">
        <v>20.24</v>
      </c>
      <c r="Q279" s="286" t="s">
        <v>168</v>
      </c>
      <c r="R279" s="290" t="n">
        <v>0</v>
      </c>
      <c r="S279" s="290" t="n">
        <v>0</v>
      </c>
      <c r="T279" s="286"/>
      <c r="U279" s="286" t="s">
        <v>148</v>
      </c>
      <c r="V279" s="286"/>
      <c r="W279" s="286" t="s">
        <v>70</v>
      </c>
      <c r="X279" s="295" t="n">
        <v>2</v>
      </c>
      <c r="Y279" s="289"/>
      <c r="Z279" s="285" t="n">
        <f aca="false">tbl_vac[[#This Row],[Y]]/tbl_vac[[#This Row],[G]]</f>
        <v>0</v>
      </c>
    </row>
    <row r="280" customFormat="false" ht="14.25" hidden="false" customHeight="false" outlineLevel="0" collapsed="false">
      <c r="B280" s="286" t="s">
        <v>458</v>
      </c>
      <c r="C280" s="286" t="s">
        <v>478</v>
      </c>
      <c r="D280" s="286" t="s">
        <v>479</v>
      </c>
      <c r="E280" s="286" t="s">
        <v>165</v>
      </c>
      <c r="F280" s="286" t="s">
        <v>477</v>
      </c>
      <c r="G280" s="286" t="n">
        <v>1</v>
      </c>
      <c r="H280" s="286" t="n">
        <v>12</v>
      </c>
      <c r="I280" s="286" t="s">
        <v>144</v>
      </c>
      <c r="J280" s="286" t="s">
        <v>184</v>
      </c>
      <c r="K280" s="286" t="s">
        <v>31</v>
      </c>
      <c r="L280" s="286" t="s">
        <v>457</v>
      </c>
      <c r="M280" s="288" t="s">
        <v>144</v>
      </c>
      <c r="N280" s="288" t="s">
        <v>148</v>
      </c>
      <c r="O280" s="289" t="n">
        <v>41.65</v>
      </c>
      <c r="P280" s="289" t="n">
        <v>49.82</v>
      </c>
      <c r="Q280" s="286" t="s">
        <v>168</v>
      </c>
      <c r="R280" s="290" t="n">
        <v>0</v>
      </c>
      <c r="S280" s="290" t="n">
        <v>0</v>
      </c>
      <c r="T280" s="286"/>
      <c r="U280" s="286" t="s">
        <v>148</v>
      </c>
      <c r="V280" s="286"/>
      <c r="W280" s="286" t="s">
        <v>70</v>
      </c>
      <c r="X280" s="295" t="n">
        <v>2</v>
      </c>
      <c r="Y280" s="289"/>
      <c r="Z280" s="285" t="n">
        <f aca="false">tbl_vac[[#This Row],[Y]]/tbl_vac[[#This Row],[G]]</f>
        <v>0</v>
      </c>
    </row>
    <row r="281" customFormat="false" ht="14.25" hidden="false" customHeight="false" outlineLevel="0" collapsed="false">
      <c r="B281" s="286" t="s">
        <v>458</v>
      </c>
      <c r="C281" s="286" t="s">
        <v>480</v>
      </c>
      <c r="D281" s="286" t="s">
        <v>481</v>
      </c>
      <c r="E281" s="286" t="s">
        <v>165</v>
      </c>
      <c r="F281" s="286" t="s">
        <v>456</v>
      </c>
      <c r="G281" s="286" t="n">
        <v>10</v>
      </c>
      <c r="H281" s="286" t="n">
        <v>6</v>
      </c>
      <c r="I281" s="286" t="s">
        <v>144</v>
      </c>
      <c r="J281" s="286" t="s">
        <v>184</v>
      </c>
      <c r="K281" s="286" t="s">
        <v>31</v>
      </c>
      <c r="L281" s="286" t="s">
        <v>457</v>
      </c>
      <c r="M281" s="288" t="s">
        <v>144</v>
      </c>
      <c r="N281" s="288" t="n">
        <v>0</v>
      </c>
      <c r="O281" s="289" t="n">
        <v>2.76</v>
      </c>
      <c r="P281" s="289" t="n">
        <v>5.29</v>
      </c>
      <c r="Q281" s="286" t="s">
        <v>168</v>
      </c>
      <c r="R281" s="290" t="n">
        <v>0</v>
      </c>
      <c r="S281" s="290" t="n">
        <v>0</v>
      </c>
      <c r="T281" s="286" t="s">
        <v>153</v>
      </c>
      <c r="U281" s="286" t="s">
        <v>148</v>
      </c>
      <c r="V281" s="286"/>
      <c r="W281" s="286" t="s">
        <v>482</v>
      </c>
      <c r="X281" s="295" t="n">
        <v>2</v>
      </c>
      <c r="Y281" s="289" t="n">
        <v>30</v>
      </c>
      <c r="Z281" s="285" t="n">
        <f aca="false">tbl_vac[[#This Row],[Y]]/tbl_vac[[#This Row],[G]]</f>
        <v>3</v>
      </c>
    </row>
    <row r="282" customFormat="false" ht="14.25" hidden="false" customHeight="false" outlineLevel="0" collapsed="false">
      <c r="B282" s="286" t="s">
        <v>458</v>
      </c>
      <c r="C282" s="286" t="s">
        <v>480</v>
      </c>
      <c r="D282" s="286" t="s">
        <v>481</v>
      </c>
      <c r="E282" s="286" t="s">
        <v>165</v>
      </c>
      <c r="F282" s="286" t="s">
        <v>456</v>
      </c>
      <c r="G282" s="286" t="n">
        <v>8</v>
      </c>
      <c r="H282" s="286" t="n">
        <v>6</v>
      </c>
      <c r="I282" s="286" t="s">
        <v>144</v>
      </c>
      <c r="J282" s="286" t="s">
        <v>184</v>
      </c>
      <c r="K282" s="286" t="s">
        <v>31</v>
      </c>
      <c r="L282" s="286" t="s">
        <v>457</v>
      </c>
      <c r="M282" s="288" t="s">
        <v>144</v>
      </c>
      <c r="N282" s="288" t="n">
        <v>0</v>
      </c>
      <c r="O282" s="289" t="n">
        <v>3.45</v>
      </c>
      <c r="P282" s="289" t="n">
        <v>6.61</v>
      </c>
      <c r="Q282" s="286" t="s">
        <v>168</v>
      </c>
      <c r="R282" s="290" t="n">
        <v>0</v>
      </c>
      <c r="S282" s="290" t="n">
        <v>0</v>
      </c>
      <c r="T282" s="286" t="s">
        <v>153</v>
      </c>
      <c r="U282" s="286" t="s">
        <v>148</v>
      </c>
      <c r="V282" s="286"/>
      <c r="W282" s="286" t="s">
        <v>482</v>
      </c>
      <c r="X282" s="295" t="n">
        <v>2</v>
      </c>
      <c r="Y282" s="289" t="n">
        <v>30</v>
      </c>
      <c r="Z282" s="285" t="n">
        <f aca="false">tbl_vac[[#This Row],[Y]]/tbl_vac[[#This Row],[G]]</f>
        <v>3.75</v>
      </c>
    </row>
    <row r="283" customFormat="false" ht="14.25" hidden="false" customHeight="false" outlineLevel="0" collapsed="false">
      <c r="B283" s="286" t="s">
        <v>458</v>
      </c>
      <c r="C283" s="286" t="s">
        <v>483</v>
      </c>
      <c r="D283" s="286" t="s">
        <v>484</v>
      </c>
      <c r="E283" s="286" t="s">
        <v>165</v>
      </c>
      <c r="F283" s="286" t="s">
        <v>456</v>
      </c>
      <c r="G283" s="286" t="n">
        <v>1</v>
      </c>
      <c r="H283" s="286" t="n">
        <v>12</v>
      </c>
      <c r="I283" s="286" t="s">
        <v>144</v>
      </c>
      <c r="J283" s="286" t="s">
        <v>184</v>
      </c>
      <c r="K283" s="286" t="s">
        <v>32</v>
      </c>
      <c r="L283" s="286" t="s">
        <v>457</v>
      </c>
      <c r="M283" s="288" t="s">
        <v>144</v>
      </c>
      <c r="N283" s="288" t="n">
        <v>0</v>
      </c>
      <c r="O283" s="289" t="n">
        <v>27.5</v>
      </c>
      <c r="P283" s="289" t="n">
        <v>31.1</v>
      </c>
      <c r="Q283" s="286" t="s">
        <v>168</v>
      </c>
      <c r="R283" s="290" t="n">
        <v>0</v>
      </c>
      <c r="S283" s="290" t="n">
        <v>0</v>
      </c>
      <c r="T283" s="286"/>
      <c r="U283" s="286" t="s">
        <v>148</v>
      </c>
      <c r="V283" s="286"/>
      <c r="W283" s="286" t="s">
        <v>485</v>
      </c>
      <c r="X283" s="295" t="n">
        <v>2</v>
      </c>
      <c r="Y283" s="289" t="n">
        <v>30</v>
      </c>
      <c r="Z283" s="285" t="n">
        <f aca="false">tbl_vac[[#This Row],[Y]]/tbl_vac[[#This Row],[G]]</f>
        <v>30</v>
      </c>
    </row>
    <row r="284" customFormat="false" ht="14.25" hidden="false" customHeight="false" outlineLevel="0" collapsed="false">
      <c r="B284" s="286" t="s">
        <v>458</v>
      </c>
      <c r="C284" s="286" t="s">
        <v>486</v>
      </c>
      <c r="D284" s="286" t="s">
        <v>487</v>
      </c>
      <c r="E284" s="286" t="s">
        <v>165</v>
      </c>
      <c r="F284" s="286" t="s">
        <v>456</v>
      </c>
      <c r="G284" s="286" t="n">
        <v>10</v>
      </c>
      <c r="H284" s="286" t="n">
        <v>12</v>
      </c>
      <c r="I284" s="286" t="s">
        <v>144</v>
      </c>
      <c r="J284" s="286" t="s">
        <v>184</v>
      </c>
      <c r="K284" s="286" t="s">
        <v>31</v>
      </c>
      <c r="L284" s="286" t="s">
        <v>457</v>
      </c>
      <c r="M284" s="288" t="s">
        <v>144</v>
      </c>
      <c r="N284" s="288" t="n">
        <v>0</v>
      </c>
      <c r="O284" s="289" t="n">
        <v>4.63</v>
      </c>
      <c r="P284" s="289" t="n">
        <v>13</v>
      </c>
      <c r="Q284" s="286" t="s">
        <v>168</v>
      </c>
      <c r="R284" s="290" t="n">
        <v>0</v>
      </c>
      <c r="S284" s="290" t="n">
        <v>0</v>
      </c>
      <c r="T284" s="286"/>
      <c r="U284" s="286" t="s">
        <v>148</v>
      </c>
      <c r="V284" s="286"/>
      <c r="W284" s="286" t="s">
        <v>487</v>
      </c>
      <c r="X284" s="295" t="n">
        <v>2</v>
      </c>
      <c r="Y284" s="289" t="n">
        <v>30</v>
      </c>
      <c r="Z284" s="285" t="n">
        <f aca="false">tbl_vac[[#This Row],[Y]]/tbl_vac[[#This Row],[G]]</f>
        <v>3</v>
      </c>
    </row>
    <row r="285" customFormat="false" ht="14.25" hidden="false" customHeight="false" outlineLevel="0" collapsed="false">
      <c r="B285" s="286" t="s">
        <v>458</v>
      </c>
      <c r="C285" s="286" t="s">
        <v>486</v>
      </c>
      <c r="D285" s="286" t="s">
        <v>488</v>
      </c>
      <c r="E285" s="286" t="s">
        <v>142</v>
      </c>
      <c r="F285" s="286" t="s">
        <v>456</v>
      </c>
      <c r="G285" s="286" t="n">
        <v>10</v>
      </c>
      <c r="H285" s="286" t="n">
        <v>12</v>
      </c>
      <c r="I285" s="286" t="s">
        <v>144</v>
      </c>
      <c r="J285" s="286" t="s">
        <v>184</v>
      </c>
      <c r="K285" s="286" t="s">
        <v>31</v>
      </c>
      <c r="L285" s="286" t="s">
        <v>457</v>
      </c>
      <c r="M285" s="288" t="s">
        <v>144</v>
      </c>
      <c r="N285" s="288" t="n">
        <v>0</v>
      </c>
      <c r="O285" s="289" t="n">
        <v>4.63</v>
      </c>
      <c r="P285" s="289" t="n">
        <v>13</v>
      </c>
      <c r="Q285" s="286" t="s">
        <v>147</v>
      </c>
      <c r="R285" s="290" t="n">
        <v>4.63</v>
      </c>
      <c r="S285" s="290" t="n">
        <v>13</v>
      </c>
      <c r="T285" s="286"/>
      <c r="U285" s="286" t="s">
        <v>148</v>
      </c>
      <c r="V285" s="286"/>
      <c r="W285" s="286" t="s">
        <v>488</v>
      </c>
      <c r="X285" s="295" t="n">
        <v>2</v>
      </c>
      <c r="Y285" s="289" t="n">
        <v>100</v>
      </c>
      <c r="Z285" s="285" t="n">
        <f aca="false">tbl_vac[[#This Row],[Y]]/tbl_vac[[#This Row],[G]]</f>
        <v>10</v>
      </c>
    </row>
    <row r="286" customFormat="false" ht="14.25" hidden="false" customHeight="false" outlineLevel="0" collapsed="false">
      <c r="B286" s="286" t="s">
        <v>458</v>
      </c>
      <c r="C286" s="286" t="s">
        <v>486</v>
      </c>
      <c r="D286" s="286" t="s">
        <v>489</v>
      </c>
      <c r="E286" s="286" t="s">
        <v>165</v>
      </c>
      <c r="F286" s="286" t="s">
        <v>456</v>
      </c>
      <c r="G286" s="286" t="n">
        <v>1</v>
      </c>
      <c r="H286" s="286" t="n">
        <v>12</v>
      </c>
      <c r="I286" s="286" t="s">
        <v>144</v>
      </c>
      <c r="J286" s="286" t="s">
        <v>184</v>
      </c>
      <c r="K286" s="286" t="s">
        <v>31</v>
      </c>
      <c r="L286" s="286" t="s">
        <v>457</v>
      </c>
      <c r="M286" s="288" t="s">
        <v>144</v>
      </c>
      <c r="N286" s="288" t="s">
        <v>148</v>
      </c>
      <c r="O286" s="289" t="n">
        <v>17</v>
      </c>
      <c r="P286" s="289" t="n">
        <v>23</v>
      </c>
      <c r="Q286" s="286" t="n">
        <v>0</v>
      </c>
      <c r="R286" s="290" t="n">
        <v>0</v>
      </c>
      <c r="S286" s="290" t="n">
        <v>0</v>
      </c>
      <c r="T286" s="286"/>
      <c r="U286" s="286" t="s">
        <v>148</v>
      </c>
      <c r="V286" s="286"/>
      <c r="W286" s="286" t="s">
        <v>489</v>
      </c>
      <c r="X286" s="295" t="n">
        <v>2</v>
      </c>
      <c r="Y286" s="289" t="n">
        <v>5</v>
      </c>
      <c r="Z286" s="285" t="n">
        <f aca="false">tbl_vac[[#This Row],[Y]]/tbl_vac[[#This Row],[G]]</f>
        <v>5</v>
      </c>
    </row>
  </sheetData>
  <sheetProtection algorithmName="SHA-512" hashValue="P0jzZxz8sEWsmzz4vJaiFCXq3SpEsMOWDmnL7n+2wreNK4VTzuKXOCzoNNam4UQPfkJVup+lg27fffq71EMXrQ==" saltValue="wXCj1c7nlkq6MI9BsZtk/A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2021-11-09T07:57:38Z</dcterms:created>
  <dc:creator>Mojtaba Haghgou</dc:creator>
  <dc:description/>
  <dc:language>en-US</dc:language>
  <cp:lastModifiedBy>Mojtaba Haghgou</cp:lastModifiedBy>
  <dcterms:modified xsi:type="dcterms:W3CDTF">2022-08-07T05:04:18Z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