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uniduede-my.sharepoint.com/personal/mohamed_senhaby_stud_uni-due_de/Documents/PersonalWork/Laith/Data/"/>
    </mc:Choice>
  </mc:AlternateContent>
  <xr:revisionPtr revIDLastSave="1" documentId="11_E933EEA57D11BEF85C02A4DF1C9853A043CCBD4A" xr6:coauthVersionLast="47" xr6:coauthVersionMax="47" xr10:uidLastSave="{F12C9CBC-D948-4CB6-8192-4D2A02416ADC}"/>
  <bookViews>
    <workbookView xWindow="28680" yWindow="-120" windowWidth="25440" windowHeight="15270" activeTab="2" xr2:uid="{00000000-000D-0000-FFFF-FFFF00000000}"/>
  </bookViews>
  <sheets>
    <sheet name="202202KSRheinbergerMühlen" sheetId="1" r:id="rId1"/>
    <sheet name="Projektinfo" sheetId="2" r:id="rId2"/>
    <sheet name="Kalkulation" sheetId="3" r:id="rId3"/>
    <sheet name="Config" sheetId="4" state="veryHidden" r:id="rId4"/>
  </sheets>
  <definedNames>
    <definedName name="_xlnm.Print_Titles" localSheetId="0">'202202KSRheinbergerMühlen'!1:3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G79" i="1"/>
  <c r="H79" i="1" s="1"/>
  <c r="J79" i="1" s="1"/>
  <c r="K79" i="1"/>
  <c r="G80" i="1"/>
  <c r="H80" i="1" s="1"/>
  <c r="J80" i="1" s="1"/>
  <c r="K80" i="1"/>
  <c r="G81" i="1"/>
  <c r="H81" i="1" s="1"/>
  <c r="J81" i="1" s="1"/>
  <c r="K81" i="1"/>
  <c r="G82" i="1"/>
  <c r="H82" i="1" s="1"/>
  <c r="J82" i="1" s="1"/>
  <c r="K82" i="1"/>
  <c r="G83" i="1"/>
  <c r="H83" i="1" s="1"/>
  <c r="J83" i="1" s="1"/>
  <c r="K83" i="1"/>
  <c r="G84" i="1"/>
  <c r="H84" i="1" s="1"/>
  <c r="J84" i="1" s="1"/>
  <c r="K84" i="1"/>
  <c r="G85" i="1"/>
  <c r="H85" i="1"/>
  <c r="J85" i="1"/>
  <c r="K85" i="1"/>
  <c r="G86" i="1"/>
  <c r="H86" i="1" s="1"/>
  <c r="J86" i="1" s="1"/>
  <c r="K86" i="1"/>
  <c r="G87" i="1"/>
  <c r="H87" i="1" s="1"/>
  <c r="J87" i="1" s="1"/>
  <c r="K87" i="1"/>
  <c r="G88" i="1"/>
  <c r="H88" i="1" s="1"/>
  <c r="J88" i="1" s="1"/>
  <c r="K88" i="1"/>
  <c r="G89" i="1"/>
  <c r="H89" i="1" s="1"/>
  <c r="J89" i="1" s="1"/>
  <c r="K89" i="1"/>
  <c r="G90" i="1"/>
  <c r="H90" i="1" s="1"/>
  <c r="J90" i="1" s="1"/>
  <c r="K90" i="1"/>
  <c r="G91" i="1"/>
  <c r="H91" i="1" s="1"/>
  <c r="J91" i="1" s="1"/>
  <c r="K91" i="1"/>
  <c r="G92" i="1"/>
  <c r="H92" i="1" s="1"/>
  <c r="J92" i="1" s="1"/>
  <c r="K92" i="1"/>
  <c r="G93" i="1"/>
  <c r="H93" i="1" s="1"/>
  <c r="J93" i="1" s="1"/>
  <c r="K93" i="1"/>
  <c r="G94" i="1"/>
  <c r="H94" i="1" s="1"/>
  <c r="J94" i="1" s="1"/>
  <c r="K94" i="1"/>
  <c r="G95" i="1"/>
  <c r="H95" i="1" s="1"/>
  <c r="J95" i="1" s="1"/>
  <c r="K95" i="1"/>
  <c r="G96" i="1"/>
  <c r="H96" i="1" s="1"/>
  <c r="J96" i="1" s="1"/>
  <c r="K96" i="1"/>
  <c r="G97" i="1"/>
  <c r="H97" i="1" s="1"/>
  <c r="J97" i="1" s="1"/>
  <c r="K97" i="1"/>
  <c r="G98" i="1"/>
  <c r="H98" i="1" s="1"/>
  <c r="J98" i="1" s="1"/>
  <c r="K98" i="1"/>
  <c r="G99" i="1"/>
  <c r="H99" i="1" s="1"/>
  <c r="J99" i="1" s="1"/>
  <c r="K99" i="1"/>
  <c r="G100" i="1"/>
  <c r="H100" i="1" s="1"/>
  <c r="J100" i="1" s="1"/>
  <c r="K100" i="1"/>
  <c r="G101" i="1"/>
  <c r="H101" i="1" s="1"/>
  <c r="J101" i="1" s="1"/>
  <c r="K101" i="1"/>
  <c r="G102" i="1"/>
  <c r="H102" i="1" s="1"/>
  <c r="J102" i="1" s="1"/>
  <c r="K102" i="1"/>
  <c r="G103" i="1"/>
  <c r="H103" i="1" s="1"/>
  <c r="J103" i="1" s="1"/>
  <c r="K103" i="1"/>
  <c r="G104" i="1"/>
  <c r="H104" i="1" s="1"/>
  <c r="J104" i="1" s="1"/>
  <c r="K104" i="1"/>
  <c r="G105" i="1"/>
  <c r="H105" i="1" s="1"/>
  <c r="J105" i="1" s="1"/>
  <c r="K105" i="1"/>
  <c r="G106" i="1"/>
  <c r="H106" i="1" s="1"/>
  <c r="J106" i="1" s="1"/>
  <c r="K106" i="1"/>
  <c r="G107" i="1"/>
  <c r="H107" i="1" s="1"/>
  <c r="J107" i="1" s="1"/>
  <c r="K107" i="1"/>
  <c r="K108" i="1"/>
  <c r="G109" i="1"/>
  <c r="H109" i="1"/>
  <c r="J109" i="1" s="1"/>
  <c r="K109" i="1"/>
  <c r="G110" i="1"/>
  <c r="H110" i="1"/>
  <c r="J110" i="1" s="1"/>
  <c r="K110" i="1"/>
  <c r="G111" i="1"/>
  <c r="H111" i="1"/>
  <c r="J111" i="1" s="1"/>
  <c r="K111" i="1"/>
  <c r="K113" i="1"/>
  <c r="G114" i="1"/>
  <c r="H114" i="1" s="1"/>
  <c r="J114" i="1" s="1"/>
  <c r="K114" i="1"/>
  <c r="G115" i="1"/>
  <c r="H115" i="1" s="1"/>
  <c r="J115" i="1" s="1"/>
  <c r="K115" i="1"/>
  <c r="G116" i="1"/>
  <c r="H116" i="1" s="1"/>
  <c r="J116" i="1" s="1"/>
  <c r="K116" i="1"/>
  <c r="G117" i="1"/>
  <c r="H117" i="1" s="1"/>
  <c r="J117" i="1" s="1"/>
  <c r="K117" i="1"/>
  <c r="K119" i="1"/>
  <c r="K120" i="1"/>
  <c r="G121" i="1"/>
  <c r="H121" i="1" s="1"/>
  <c r="J121" i="1" s="1"/>
  <c r="H134" i="1" s="1"/>
  <c r="J134" i="1" s="1"/>
  <c r="K121" i="1"/>
  <c r="G122" i="1"/>
  <c r="H122" i="1" s="1"/>
  <c r="J122" i="1" s="1"/>
  <c r="K122" i="1"/>
  <c r="G123" i="1"/>
  <c r="H123" i="1" s="1"/>
  <c r="J123" i="1" s="1"/>
  <c r="K123" i="1"/>
  <c r="G124" i="1"/>
  <c r="H124" i="1" s="1"/>
  <c r="J124" i="1" s="1"/>
  <c r="K124" i="1"/>
  <c r="G125" i="1"/>
  <c r="H125" i="1" s="1"/>
  <c r="J125" i="1" s="1"/>
  <c r="K125" i="1"/>
  <c r="G126" i="1"/>
  <c r="H126" i="1" s="1"/>
  <c r="J126" i="1" s="1"/>
  <c r="K126" i="1"/>
  <c r="G127" i="1"/>
  <c r="H127" i="1" s="1"/>
  <c r="J127" i="1" s="1"/>
  <c r="K127" i="1"/>
  <c r="G128" i="1"/>
  <c r="H128" i="1" s="1"/>
  <c r="J128" i="1" s="1"/>
  <c r="K128" i="1"/>
  <c r="G129" i="1"/>
  <c r="H129" i="1" s="1"/>
  <c r="J129" i="1" s="1"/>
  <c r="K129" i="1"/>
  <c r="G130" i="1"/>
  <c r="H130" i="1" s="1"/>
  <c r="J130" i="1" s="1"/>
  <c r="K130" i="1"/>
  <c r="G131" i="1"/>
  <c r="H131" i="1" s="1"/>
  <c r="J131" i="1" s="1"/>
  <c r="K131" i="1"/>
  <c r="G132" i="1"/>
  <c r="H132" i="1" s="1"/>
  <c r="J132" i="1" s="1"/>
  <c r="K132" i="1"/>
  <c r="G133" i="1"/>
  <c r="H133" i="1" s="1"/>
  <c r="J133" i="1" s="1"/>
  <c r="K133" i="1"/>
  <c r="K135" i="1"/>
  <c r="G136" i="1"/>
  <c r="H136" i="1"/>
  <c r="J136" i="1" s="1"/>
  <c r="K136" i="1"/>
  <c r="G137" i="1"/>
  <c r="H137" i="1"/>
  <c r="J137" i="1" s="1"/>
  <c r="K137" i="1"/>
  <c r="G138" i="1"/>
  <c r="H138" i="1"/>
  <c r="J138" i="1" s="1"/>
  <c r="K138" i="1"/>
  <c r="G139" i="1"/>
  <c r="H139" i="1"/>
  <c r="J139" i="1" s="1"/>
  <c r="K139" i="1"/>
  <c r="G140" i="1"/>
  <c r="H140" i="1"/>
  <c r="J140" i="1" s="1"/>
  <c r="K140" i="1"/>
  <c r="K144" i="1"/>
  <c r="K145" i="1"/>
  <c r="K146" i="1"/>
  <c r="G147" i="1"/>
  <c r="H147" i="1" s="1"/>
  <c r="J147" i="1" s="1"/>
  <c r="H148" i="1" s="1"/>
  <c r="J148" i="1" s="1"/>
  <c r="K147" i="1"/>
  <c r="K149" i="1"/>
  <c r="K150" i="1"/>
  <c r="G151" i="1"/>
  <c r="H151" i="1" s="1"/>
  <c r="J151" i="1" s="1"/>
  <c r="K151" i="1"/>
  <c r="G152" i="1"/>
  <c r="H152" i="1" s="1"/>
  <c r="J152" i="1" s="1"/>
  <c r="K152" i="1"/>
  <c r="G153" i="1"/>
  <c r="H153" i="1" s="1"/>
  <c r="J153" i="1" s="1"/>
  <c r="K153" i="1"/>
  <c r="G154" i="1"/>
  <c r="H154" i="1" s="1"/>
  <c r="J154" i="1" s="1"/>
  <c r="K154" i="1"/>
  <c r="G155" i="1"/>
  <c r="H155" i="1" s="1"/>
  <c r="J155" i="1" s="1"/>
  <c r="K155" i="1"/>
  <c r="G156" i="1"/>
  <c r="H156" i="1" s="1"/>
  <c r="J156" i="1" s="1"/>
  <c r="K156" i="1"/>
  <c r="G157" i="1"/>
  <c r="H157" i="1" s="1"/>
  <c r="J157" i="1" s="1"/>
  <c r="K157" i="1"/>
  <c r="K159" i="1"/>
  <c r="K160" i="1"/>
  <c r="G161" i="1"/>
  <c r="H161" i="1" s="1"/>
  <c r="J161" i="1" s="1"/>
  <c r="K161" i="1"/>
  <c r="G162" i="1"/>
  <c r="H162" i="1" s="1"/>
  <c r="J162" i="1" s="1"/>
  <c r="K162" i="1"/>
  <c r="G163" i="1"/>
  <c r="H163" i="1" s="1"/>
  <c r="J163" i="1" s="1"/>
  <c r="K163" i="1"/>
  <c r="K165" i="1"/>
  <c r="K166" i="1"/>
  <c r="G167" i="1"/>
  <c r="H167" i="1" s="1"/>
  <c r="J167" i="1" s="1"/>
  <c r="K167" i="1"/>
  <c r="G168" i="1"/>
  <c r="H168" i="1" s="1"/>
  <c r="J168" i="1" s="1"/>
  <c r="K168" i="1"/>
  <c r="G169" i="1"/>
  <c r="H169" i="1" s="1"/>
  <c r="J169" i="1" s="1"/>
  <c r="K169" i="1"/>
  <c r="G170" i="1"/>
  <c r="H170" i="1" s="1"/>
  <c r="J170" i="1" s="1"/>
  <c r="K170" i="1"/>
  <c r="G171" i="1"/>
  <c r="H171" i="1" s="1"/>
  <c r="J171" i="1" s="1"/>
  <c r="K171" i="1"/>
  <c r="G172" i="1"/>
  <c r="H172" i="1" s="1"/>
  <c r="J172" i="1" s="1"/>
  <c r="K172" i="1"/>
  <c r="G173" i="1"/>
  <c r="H173" i="1" s="1"/>
  <c r="J173" i="1" s="1"/>
  <c r="K173" i="1"/>
  <c r="G174" i="1"/>
  <c r="H174" i="1" s="1"/>
  <c r="J174" i="1" s="1"/>
  <c r="K174" i="1"/>
  <c r="G175" i="1"/>
  <c r="H175" i="1" s="1"/>
  <c r="J175" i="1" s="1"/>
  <c r="K175" i="1"/>
  <c r="G176" i="1"/>
  <c r="H176" i="1" s="1"/>
  <c r="J176" i="1" s="1"/>
  <c r="K176" i="1"/>
  <c r="G177" i="1"/>
  <c r="H177" i="1" s="1"/>
  <c r="J177" i="1" s="1"/>
  <c r="K177" i="1"/>
  <c r="G178" i="1"/>
  <c r="H178" i="1" s="1"/>
  <c r="J178" i="1" s="1"/>
  <c r="K178" i="1"/>
  <c r="K181" i="1"/>
  <c r="K182" i="1"/>
  <c r="G183" i="1"/>
  <c r="H183" i="1" s="1"/>
  <c r="J183" i="1" s="1"/>
  <c r="K183" i="1"/>
  <c r="G184" i="1"/>
  <c r="H184" i="1" s="1"/>
  <c r="J184" i="1" s="1"/>
  <c r="K184" i="1"/>
  <c r="G185" i="1"/>
  <c r="H185" i="1" s="1"/>
  <c r="J185" i="1" s="1"/>
  <c r="K185" i="1"/>
  <c r="G186" i="1"/>
  <c r="H186" i="1" s="1"/>
  <c r="J186" i="1" s="1"/>
  <c r="K186" i="1"/>
  <c r="K188" i="1"/>
  <c r="G189" i="1"/>
  <c r="H189" i="1"/>
  <c r="J189" i="1" s="1"/>
  <c r="H192" i="1" s="1"/>
  <c r="J192" i="1" s="1"/>
  <c r="K189" i="1"/>
  <c r="G190" i="1"/>
  <c r="H190" i="1"/>
  <c r="J190" i="1" s="1"/>
  <c r="K190" i="1"/>
  <c r="G191" i="1"/>
  <c r="H191" i="1"/>
  <c r="J191" i="1" s="1"/>
  <c r="K191" i="1"/>
  <c r="K194" i="1"/>
  <c r="K195" i="1"/>
  <c r="K196" i="1"/>
  <c r="G197" i="1"/>
  <c r="H197" i="1" s="1"/>
  <c r="J197" i="1" s="1"/>
  <c r="K197" i="1"/>
  <c r="K198" i="1"/>
  <c r="G199" i="1"/>
  <c r="H199" i="1"/>
  <c r="J199" i="1" s="1"/>
  <c r="K199" i="1"/>
  <c r="G200" i="1"/>
  <c r="H200" i="1"/>
  <c r="J200" i="1" s="1"/>
  <c r="K200" i="1"/>
  <c r="K201" i="1"/>
  <c r="G202" i="1"/>
  <c r="H202" i="1" s="1"/>
  <c r="J202" i="1" s="1"/>
  <c r="K202" i="1"/>
  <c r="G203" i="1"/>
  <c r="H203" i="1" s="1"/>
  <c r="J203" i="1" s="1"/>
  <c r="K203" i="1"/>
  <c r="G204" i="1"/>
  <c r="H204" i="1" s="1"/>
  <c r="J204" i="1" s="1"/>
  <c r="K204" i="1"/>
  <c r="G205" i="1"/>
  <c r="H205" i="1" s="1"/>
  <c r="J205" i="1" s="1"/>
  <c r="K205" i="1"/>
  <c r="G206" i="1"/>
  <c r="H206" i="1" s="1"/>
  <c r="J206" i="1" s="1"/>
  <c r="K206" i="1"/>
  <c r="K208" i="1"/>
  <c r="G209" i="1"/>
  <c r="H209" i="1"/>
  <c r="J209" i="1" s="1"/>
  <c r="K209" i="1"/>
  <c r="G210" i="1"/>
  <c r="H210" i="1"/>
  <c r="J210" i="1" s="1"/>
  <c r="K210" i="1"/>
  <c r="G211" i="1"/>
  <c r="H211" i="1"/>
  <c r="J211" i="1" s="1"/>
  <c r="K211" i="1"/>
  <c r="G212" i="1"/>
  <c r="H212" i="1"/>
  <c r="J212" i="1" s="1"/>
  <c r="K212" i="1"/>
  <c r="G213" i="1"/>
  <c r="H213" i="1"/>
  <c r="J213" i="1" s="1"/>
  <c r="K213" i="1"/>
  <c r="G214" i="1"/>
  <c r="H214" i="1"/>
  <c r="J214" i="1" s="1"/>
  <c r="K214" i="1"/>
  <c r="G215" i="1"/>
  <c r="H215" i="1"/>
  <c r="J215" i="1" s="1"/>
  <c r="K215" i="1"/>
  <c r="G216" i="1"/>
  <c r="H216" i="1"/>
  <c r="J216" i="1" s="1"/>
  <c r="K216" i="1"/>
  <c r="K218" i="1"/>
  <c r="K219" i="1"/>
  <c r="G220" i="1"/>
  <c r="H220" i="1"/>
  <c r="J220" i="1" s="1"/>
  <c r="K220" i="1"/>
  <c r="G221" i="1"/>
  <c r="H221" i="1"/>
  <c r="J221" i="1" s="1"/>
  <c r="K221" i="1"/>
  <c r="G222" i="1"/>
  <c r="H222" i="1"/>
  <c r="J222" i="1" s="1"/>
  <c r="K222" i="1"/>
  <c r="G223" i="1"/>
  <c r="H223" i="1"/>
  <c r="J223" i="1" s="1"/>
  <c r="K223" i="1"/>
  <c r="G224" i="1"/>
  <c r="H224" i="1"/>
  <c r="J224" i="1" s="1"/>
  <c r="K224" i="1"/>
  <c r="G225" i="1"/>
  <c r="H225" i="1"/>
  <c r="J225" i="1" s="1"/>
  <c r="K225" i="1"/>
  <c r="G226" i="1"/>
  <c r="H226" i="1"/>
  <c r="J226" i="1" s="1"/>
  <c r="K226" i="1"/>
  <c r="G227" i="1"/>
  <c r="H227" i="1"/>
  <c r="J227" i="1" s="1"/>
  <c r="K227" i="1"/>
  <c r="K228" i="1"/>
  <c r="G229" i="1"/>
  <c r="H229" i="1" s="1"/>
  <c r="J229" i="1" s="1"/>
  <c r="K229" i="1"/>
  <c r="G230" i="1"/>
  <c r="H230" i="1" s="1"/>
  <c r="J230" i="1" s="1"/>
  <c r="K230" i="1"/>
  <c r="G231" i="1"/>
  <c r="H231" i="1" s="1"/>
  <c r="J231" i="1" s="1"/>
  <c r="K231" i="1"/>
  <c r="G232" i="1"/>
  <c r="H232" i="1" s="1"/>
  <c r="J232" i="1" s="1"/>
  <c r="K232" i="1"/>
  <c r="G233" i="1"/>
  <c r="H233" i="1" s="1"/>
  <c r="J233" i="1" s="1"/>
  <c r="K233" i="1"/>
  <c r="G234" i="1"/>
  <c r="H234" i="1" s="1"/>
  <c r="J234" i="1" s="1"/>
  <c r="K234" i="1"/>
  <c r="K235" i="1"/>
  <c r="G236" i="1"/>
  <c r="H236" i="1"/>
  <c r="J236" i="1" s="1"/>
  <c r="K236" i="1"/>
  <c r="G237" i="1"/>
  <c r="H237" i="1"/>
  <c r="J237" i="1" s="1"/>
  <c r="K237" i="1"/>
  <c r="G238" i="1"/>
  <c r="H238" i="1"/>
  <c r="J238" i="1" s="1"/>
  <c r="K238" i="1"/>
  <c r="G239" i="1"/>
  <c r="H239" i="1"/>
  <c r="J239" i="1" s="1"/>
  <c r="K239" i="1"/>
  <c r="G240" i="1"/>
  <c r="H240" i="1"/>
  <c r="J240" i="1" s="1"/>
  <c r="K240" i="1"/>
  <c r="G241" i="1"/>
  <c r="H241" i="1"/>
  <c r="J241" i="1" s="1"/>
  <c r="K241" i="1"/>
  <c r="G242" i="1"/>
  <c r="H242" i="1"/>
  <c r="J242" i="1" s="1"/>
  <c r="K242" i="1"/>
  <c r="G243" i="1"/>
  <c r="H243" i="1"/>
  <c r="J243" i="1" s="1"/>
  <c r="K243" i="1"/>
  <c r="G244" i="1"/>
  <c r="H244" i="1"/>
  <c r="J244" i="1" s="1"/>
  <c r="K244" i="1"/>
  <c r="G245" i="1"/>
  <c r="H245" i="1"/>
  <c r="J245" i="1" s="1"/>
  <c r="K245" i="1"/>
  <c r="G246" i="1"/>
  <c r="H246" i="1"/>
  <c r="J246" i="1" s="1"/>
  <c r="K246" i="1"/>
  <c r="K248" i="1"/>
  <c r="K249" i="1"/>
  <c r="G250" i="1"/>
  <c r="H250" i="1"/>
  <c r="J250" i="1" s="1"/>
  <c r="K250" i="1"/>
  <c r="G251" i="1"/>
  <c r="H251" i="1"/>
  <c r="J251" i="1" s="1"/>
  <c r="K251" i="1"/>
  <c r="G252" i="1"/>
  <c r="H252" i="1"/>
  <c r="J252" i="1" s="1"/>
  <c r="K252" i="1"/>
  <c r="G253" i="1"/>
  <c r="H253" i="1" s="1"/>
  <c r="J253" i="1" s="1"/>
  <c r="K253" i="1"/>
  <c r="G254" i="1"/>
  <c r="H254" i="1"/>
  <c r="J254" i="1" s="1"/>
  <c r="K254" i="1"/>
  <c r="G255" i="1"/>
  <c r="H255" i="1"/>
  <c r="J255" i="1" s="1"/>
  <c r="K255" i="1"/>
  <c r="G256" i="1"/>
  <c r="H256" i="1"/>
  <c r="J256" i="1" s="1"/>
  <c r="K256" i="1"/>
  <c r="G257" i="1"/>
  <c r="H257" i="1"/>
  <c r="J257" i="1" s="1"/>
  <c r="K257" i="1"/>
  <c r="G258" i="1"/>
  <c r="H258" i="1"/>
  <c r="J258" i="1" s="1"/>
  <c r="K258" i="1"/>
  <c r="G259" i="1"/>
  <c r="H259" i="1"/>
  <c r="J259" i="1" s="1"/>
  <c r="K259" i="1"/>
  <c r="G260" i="1"/>
  <c r="H260" i="1" s="1"/>
  <c r="J260" i="1" s="1"/>
  <c r="K260" i="1"/>
  <c r="G261" i="1"/>
  <c r="H261" i="1"/>
  <c r="J261" i="1" s="1"/>
  <c r="K261" i="1"/>
  <c r="G262" i="1"/>
  <c r="H262" i="1"/>
  <c r="J262" i="1" s="1"/>
  <c r="K262" i="1"/>
  <c r="G263" i="1"/>
  <c r="H263" i="1"/>
  <c r="J263" i="1"/>
  <c r="K263" i="1"/>
  <c r="G264" i="1"/>
  <c r="H264" i="1"/>
  <c r="J264" i="1" s="1"/>
  <c r="K264" i="1"/>
  <c r="G265" i="1"/>
  <c r="H265" i="1"/>
  <c r="J265" i="1" s="1"/>
  <c r="K265" i="1"/>
  <c r="G266" i="1"/>
  <c r="H266" i="1"/>
  <c r="J266" i="1" s="1"/>
  <c r="K266" i="1"/>
  <c r="G267" i="1"/>
  <c r="H267" i="1" s="1"/>
  <c r="J267" i="1" s="1"/>
  <c r="K267" i="1"/>
  <c r="G268" i="1"/>
  <c r="H268" i="1"/>
  <c r="J268" i="1" s="1"/>
  <c r="K268" i="1"/>
  <c r="G269" i="1"/>
  <c r="H269" i="1"/>
  <c r="J269" i="1" s="1"/>
  <c r="K269" i="1"/>
  <c r="G270" i="1"/>
  <c r="H270" i="1"/>
  <c r="J270" i="1"/>
  <c r="K270" i="1"/>
  <c r="G271" i="1"/>
  <c r="H271" i="1"/>
  <c r="J271" i="1" s="1"/>
  <c r="K271" i="1"/>
  <c r="G272" i="1"/>
  <c r="H272" i="1"/>
  <c r="J272" i="1" s="1"/>
  <c r="K272" i="1"/>
  <c r="G273" i="1"/>
  <c r="H273" i="1"/>
  <c r="J273" i="1" s="1"/>
  <c r="K273" i="1"/>
  <c r="G274" i="1"/>
  <c r="H274" i="1" s="1"/>
  <c r="J274" i="1" s="1"/>
  <c r="K274" i="1"/>
  <c r="G275" i="1"/>
  <c r="H275" i="1" s="1"/>
  <c r="J275" i="1" s="1"/>
  <c r="K275" i="1"/>
  <c r="G276" i="1"/>
  <c r="H276" i="1"/>
  <c r="J276" i="1"/>
  <c r="K276" i="1"/>
  <c r="G277" i="1"/>
  <c r="H277" i="1"/>
  <c r="J277" i="1"/>
  <c r="K277" i="1"/>
  <c r="G278" i="1"/>
  <c r="H278" i="1" s="1"/>
  <c r="J278" i="1" s="1"/>
  <c r="K278" i="1"/>
  <c r="K281" i="1"/>
  <c r="K282" i="1"/>
  <c r="G283" i="1"/>
  <c r="H283" i="1"/>
  <c r="J283" i="1"/>
  <c r="K283" i="1"/>
  <c r="G284" i="1"/>
  <c r="H284" i="1" s="1"/>
  <c r="J284" i="1" s="1"/>
  <c r="K284" i="1"/>
  <c r="G285" i="1"/>
  <c r="H285" i="1"/>
  <c r="J285" i="1" s="1"/>
  <c r="K285" i="1"/>
  <c r="G286" i="1"/>
  <c r="H286" i="1"/>
  <c r="J286" i="1" s="1"/>
  <c r="K286" i="1"/>
  <c r="G287" i="1"/>
  <c r="H287" i="1" s="1"/>
  <c r="J287" i="1" s="1"/>
  <c r="K287" i="1"/>
  <c r="K289" i="1"/>
  <c r="K290" i="1"/>
  <c r="G291" i="1"/>
  <c r="H291" i="1"/>
  <c r="J291" i="1"/>
  <c r="K291" i="1"/>
  <c r="G292" i="1"/>
  <c r="H292" i="1"/>
  <c r="J292" i="1"/>
  <c r="K292" i="1"/>
  <c r="G293" i="1"/>
  <c r="H293" i="1" s="1"/>
  <c r="J293" i="1" s="1"/>
  <c r="K293" i="1"/>
  <c r="G294" i="1"/>
  <c r="H294" i="1"/>
  <c r="J294" i="1" s="1"/>
  <c r="K294" i="1"/>
  <c r="G295" i="1"/>
  <c r="H295" i="1"/>
  <c r="J295" i="1" s="1"/>
  <c r="K295" i="1"/>
  <c r="G296" i="1"/>
  <c r="H296" i="1" s="1"/>
  <c r="J296" i="1" s="1"/>
  <c r="K296" i="1"/>
  <c r="G297" i="1"/>
  <c r="H297" i="1" s="1"/>
  <c r="J297" i="1" s="1"/>
  <c r="K297" i="1"/>
  <c r="G298" i="1"/>
  <c r="H298" i="1" s="1"/>
  <c r="J298" i="1" s="1"/>
  <c r="K298" i="1"/>
  <c r="G299" i="1"/>
  <c r="H299" i="1"/>
  <c r="J299" i="1"/>
  <c r="K299" i="1"/>
  <c r="G300" i="1"/>
  <c r="H300" i="1" s="1"/>
  <c r="J300" i="1" s="1"/>
  <c r="K300" i="1"/>
  <c r="G301" i="1"/>
  <c r="H301" i="1"/>
  <c r="J301" i="1"/>
  <c r="K301" i="1"/>
  <c r="G302" i="1"/>
  <c r="H302" i="1"/>
  <c r="J302" i="1" s="1"/>
  <c r="K302" i="1"/>
  <c r="G303" i="1"/>
  <c r="H303" i="1" s="1"/>
  <c r="J303" i="1" s="1"/>
  <c r="K303" i="1"/>
  <c r="K307" i="1"/>
  <c r="K308" i="1"/>
  <c r="K309" i="1"/>
  <c r="G310" i="1"/>
  <c r="H310" i="1"/>
  <c r="J310" i="1" s="1"/>
  <c r="K310" i="1"/>
  <c r="G311" i="1"/>
  <c r="H311" i="1"/>
  <c r="J311" i="1" s="1"/>
  <c r="K311" i="1"/>
  <c r="G312" i="1"/>
  <c r="H312" i="1" s="1"/>
  <c r="J312" i="1" s="1"/>
  <c r="K312" i="1"/>
  <c r="G313" i="1"/>
  <c r="H313" i="1" s="1"/>
  <c r="J313" i="1" s="1"/>
  <c r="K313" i="1"/>
  <c r="G314" i="1"/>
  <c r="H314" i="1"/>
  <c r="J314" i="1" s="1"/>
  <c r="K314" i="1"/>
  <c r="G315" i="1"/>
  <c r="H315" i="1" s="1"/>
  <c r="J315" i="1" s="1"/>
  <c r="K315" i="1"/>
  <c r="G316" i="1"/>
  <c r="H316" i="1"/>
  <c r="J316" i="1"/>
  <c r="K316" i="1"/>
  <c r="G317" i="1"/>
  <c r="H317" i="1"/>
  <c r="J317" i="1" s="1"/>
  <c r="K317" i="1"/>
  <c r="G318" i="1"/>
  <c r="H318" i="1" s="1"/>
  <c r="J318" i="1" s="1"/>
  <c r="K318" i="1"/>
  <c r="G319" i="1"/>
  <c r="H319" i="1" s="1"/>
  <c r="J319" i="1" s="1"/>
  <c r="K319" i="1"/>
  <c r="K321" i="1"/>
  <c r="K322" i="1"/>
  <c r="G323" i="1"/>
  <c r="H323" i="1" s="1"/>
  <c r="J323" i="1" s="1"/>
  <c r="K323" i="1"/>
  <c r="G324" i="1"/>
  <c r="H324" i="1" s="1"/>
  <c r="J324" i="1" s="1"/>
  <c r="K324" i="1"/>
  <c r="G325" i="1"/>
  <c r="H325" i="1"/>
  <c r="J325" i="1"/>
  <c r="K325" i="1"/>
  <c r="G326" i="1"/>
  <c r="H326" i="1"/>
  <c r="J326" i="1" s="1"/>
  <c r="K326" i="1"/>
  <c r="G327" i="1"/>
  <c r="H327" i="1" s="1"/>
  <c r="J327" i="1" s="1"/>
  <c r="K327" i="1"/>
  <c r="G328" i="1"/>
  <c r="H328" i="1" s="1"/>
  <c r="J328" i="1" s="1"/>
  <c r="K328" i="1"/>
  <c r="G329" i="1"/>
  <c r="H329" i="1" s="1"/>
  <c r="J329" i="1" s="1"/>
  <c r="K329" i="1"/>
  <c r="G330" i="1"/>
  <c r="H330" i="1" s="1"/>
  <c r="J330" i="1" s="1"/>
  <c r="K330" i="1"/>
  <c r="G331" i="1"/>
  <c r="H331" i="1" s="1"/>
  <c r="J331" i="1" s="1"/>
  <c r="K331" i="1"/>
  <c r="G332" i="1"/>
  <c r="H332" i="1" s="1"/>
  <c r="J332" i="1" s="1"/>
  <c r="K332" i="1"/>
  <c r="K334" i="1"/>
  <c r="K335" i="1"/>
  <c r="G336" i="1"/>
  <c r="H336" i="1" s="1"/>
  <c r="J336" i="1" s="1"/>
  <c r="K336" i="1"/>
  <c r="G337" i="1"/>
  <c r="H337" i="1" s="1"/>
  <c r="J337" i="1" s="1"/>
  <c r="K337" i="1"/>
  <c r="G338" i="1"/>
  <c r="H338" i="1" s="1"/>
  <c r="J338" i="1" s="1"/>
  <c r="K338" i="1"/>
  <c r="K341" i="1"/>
  <c r="K342" i="1"/>
  <c r="G343" i="1"/>
  <c r="H343" i="1" s="1"/>
  <c r="J343" i="1" s="1"/>
  <c r="K343" i="1"/>
  <c r="G344" i="1"/>
  <c r="H344" i="1" s="1"/>
  <c r="J344" i="1" s="1"/>
  <c r="K344" i="1"/>
  <c r="G345" i="1"/>
  <c r="H345" i="1" s="1"/>
  <c r="J345" i="1" s="1"/>
  <c r="K345" i="1"/>
  <c r="G346" i="1"/>
  <c r="H346" i="1" s="1"/>
  <c r="J346" i="1" s="1"/>
  <c r="K346" i="1"/>
  <c r="G347" i="1"/>
  <c r="H347" i="1" s="1"/>
  <c r="J347" i="1" s="1"/>
  <c r="K347" i="1"/>
  <c r="G348" i="1"/>
  <c r="H348" i="1"/>
  <c r="J348" i="1" s="1"/>
  <c r="K348" i="1"/>
  <c r="G349" i="1"/>
  <c r="H349" i="1" s="1"/>
  <c r="J349" i="1" s="1"/>
  <c r="K349" i="1"/>
  <c r="G350" i="1"/>
  <c r="H350" i="1" s="1"/>
  <c r="J350" i="1" s="1"/>
  <c r="K350" i="1"/>
  <c r="G351" i="1"/>
  <c r="H351" i="1" s="1"/>
  <c r="J351" i="1" s="1"/>
  <c r="K351" i="1"/>
  <c r="G352" i="1"/>
  <c r="H352" i="1" s="1"/>
  <c r="J352" i="1" s="1"/>
  <c r="K352" i="1"/>
  <c r="G353" i="1"/>
  <c r="H353" i="1" s="1"/>
  <c r="J353" i="1" s="1"/>
  <c r="K353" i="1"/>
  <c r="K355" i="1"/>
  <c r="K356" i="1"/>
  <c r="G357" i="1"/>
  <c r="H357" i="1"/>
  <c r="J357" i="1" s="1"/>
  <c r="K357" i="1"/>
  <c r="G358" i="1"/>
  <c r="H358" i="1" s="1"/>
  <c r="J358" i="1" s="1"/>
  <c r="K358" i="1"/>
  <c r="G359" i="1"/>
  <c r="H359" i="1" s="1"/>
  <c r="J359" i="1" s="1"/>
  <c r="K359" i="1"/>
  <c r="G360" i="1"/>
  <c r="H360" i="1" s="1"/>
  <c r="J360" i="1" s="1"/>
  <c r="K360" i="1"/>
  <c r="G361" i="1"/>
  <c r="H361" i="1" s="1"/>
  <c r="J361" i="1" s="1"/>
  <c r="K361" i="1"/>
  <c r="G362" i="1"/>
  <c r="H362" i="1" s="1"/>
  <c r="J362" i="1" s="1"/>
  <c r="K362" i="1"/>
  <c r="G363" i="1"/>
  <c r="H363" i="1" s="1"/>
  <c r="J363" i="1" s="1"/>
  <c r="K363" i="1"/>
  <c r="G364" i="1"/>
  <c r="H364" i="1"/>
  <c r="J364" i="1" s="1"/>
  <c r="K364" i="1"/>
  <c r="G365" i="1"/>
  <c r="H365" i="1" s="1"/>
  <c r="J365" i="1" s="1"/>
  <c r="K365" i="1"/>
  <c r="G366" i="1"/>
  <c r="H366" i="1" s="1"/>
  <c r="J366" i="1" s="1"/>
  <c r="K366" i="1"/>
  <c r="G367" i="1"/>
  <c r="H367" i="1" s="1"/>
  <c r="J367" i="1" s="1"/>
  <c r="K367" i="1"/>
  <c r="G368" i="1"/>
  <c r="H368" i="1" s="1"/>
  <c r="J368" i="1" s="1"/>
  <c r="K368" i="1"/>
  <c r="G369" i="1"/>
  <c r="H369" i="1" s="1"/>
  <c r="J369" i="1" s="1"/>
  <c r="K369" i="1"/>
  <c r="G370" i="1"/>
  <c r="H370" i="1" s="1"/>
  <c r="J370" i="1" s="1"/>
  <c r="K370" i="1"/>
  <c r="G371" i="1"/>
  <c r="H371" i="1"/>
  <c r="J371" i="1"/>
  <c r="K371" i="1"/>
  <c r="G372" i="1"/>
  <c r="H372" i="1" s="1"/>
  <c r="J372" i="1" s="1"/>
  <c r="K372" i="1"/>
  <c r="G373" i="1"/>
  <c r="H373" i="1" s="1"/>
  <c r="J373" i="1" s="1"/>
  <c r="K373" i="1"/>
  <c r="G374" i="1"/>
  <c r="H374" i="1" s="1"/>
  <c r="J374" i="1" s="1"/>
  <c r="K374" i="1"/>
  <c r="K376" i="1"/>
  <c r="K377" i="1"/>
  <c r="G378" i="1"/>
  <c r="H378" i="1" s="1"/>
  <c r="J378" i="1" s="1"/>
  <c r="K378" i="1"/>
  <c r="G379" i="1"/>
  <c r="H379" i="1" s="1"/>
  <c r="J379" i="1" s="1"/>
  <c r="K379" i="1"/>
  <c r="G380" i="1"/>
  <c r="H380" i="1" s="1"/>
  <c r="J380" i="1" s="1"/>
  <c r="K380" i="1"/>
  <c r="G381" i="1"/>
  <c r="H381" i="1" s="1"/>
  <c r="J381" i="1" s="1"/>
  <c r="K381" i="1"/>
  <c r="G382" i="1"/>
  <c r="H382" i="1" s="1"/>
  <c r="J382" i="1" s="1"/>
  <c r="K382" i="1"/>
  <c r="G383" i="1"/>
  <c r="H383" i="1" s="1"/>
  <c r="J383" i="1" s="1"/>
  <c r="K383" i="1"/>
  <c r="G384" i="1"/>
  <c r="H384" i="1" s="1"/>
  <c r="J384" i="1" s="1"/>
  <c r="K384" i="1"/>
  <c r="G385" i="1"/>
  <c r="H385" i="1" s="1"/>
  <c r="J385" i="1" s="1"/>
  <c r="K385" i="1"/>
  <c r="G386" i="1"/>
  <c r="H386" i="1" s="1"/>
  <c r="J386" i="1" s="1"/>
  <c r="K386" i="1"/>
  <c r="G387" i="1"/>
  <c r="H387" i="1"/>
  <c r="J387" i="1"/>
  <c r="K387" i="1"/>
  <c r="G388" i="1"/>
  <c r="H388" i="1" s="1"/>
  <c r="J388" i="1" s="1"/>
  <c r="K388" i="1"/>
  <c r="G389" i="1"/>
  <c r="H389" i="1" s="1"/>
  <c r="J389" i="1" s="1"/>
  <c r="K389" i="1"/>
  <c r="G390" i="1"/>
  <c r="H390" i="1" s="1"/>
  <c r="J390" i="1" s="1"/>
  <c r="K390" i="1"/>
  <c r="G391" i="1"/>
  <c r="H391" i="1" s="1"/>
  <c r="J391" i="1" s="1"/>
  <c r="K391" i="1"/>
  <c r="G392" i="1"/>
  <c r="H392" i="1" s="1"/>
  <c r="J392" i="1" s="1"/>
  <c r="K392" i="1"/>
  <c r="G393" i="1"/>
  <c r="H393" i="1" s="1"/>
  <c r="J393" i="1" s="1"/>
  <c r="K393" i="1"/>
  <c r="G394" i="1"/>
  <c r="H394" i="1"/>
  <c r="J394" i="1"/>
  <c r="K394" i="1"/>
  <c r="G395" i="1"/>
  <c r="H395" i="1" s="1"/>
  <c r="J395" i="1" s="1"/>
  <c r="K395" i="1"/>
  <c r="G396" i="1"/>
  <c r="H396" i="1" s="1"/>
  <c r="J396" i="1" s="1"/>
  <c r="K396" i="1"/>
  <c r="G397" i="1"/>
  <c r="H397" i="1" s="1"/>
  <c r="J397" i="1" s="1"/>
  <c r="K397" i="1"/>
  <c r="G398" i="1"/>
  <c r="H398" i="1" s="1"/>
  <c r="J398" i="1" s="1"/>
  <c r="K398" i="1"/>
  <c r="K400" i="1"/>
  <c r="K401" i="1"/>
  <c r="G402" i="1"/>
  <c r="H402" i="1" s="1"/>
  <c r="J402" i="1" s="1"/>
  <c r="K402" i="1"/>
  <c r="G403" i="1"/>
  <c r="H403" i="1" s="1"/>
  <c r="J403" i="1" s="1"/>
  <c r="K403" i="1"/>
  <c r="G404" i="1"/>
  <c r="H404" i="1" s="1"/>
  <c r="J404" i="1" s="1"/>
  <c r="K404" i="1"/>
  <c r="G405" i="1"/>
  <c r="H405" i="1" s="1"/>
  <c r="J405" i="1" s="1"/>
  <c r="K405" i="1"/>
  <c r="G406" i="1"/>
  <c r="H406" i="1" s="1"/>
  <c r="J406" i="1" s="1"/>
  <c r="K406" i="1"/>
  <c r="G407" i="1"/>
  <c r="H407" i="1" s="1"/>
  <c r="J407" i="1" s="1"/>
  <c r="K407" i="1"/>
  <c r="G408" i="1"/>
  <c r="H408" i="1" s="1"/>
  <c r="J408" i="1" s="1"/>
  <c r="K408" i="1"/>
  <c r="G409" i="1"/>
  <c r="H409" i="1" s="1"/>
  <c r="J409" i="1" s="1"/>
  <c r="K409" i="1"/>
  <c r="G410" i="1"/>
  <c r="H410" i="1" s="1"/>
  <c r="J410" i="1" s="1"/>
  <c r="K410" i="1"/>
  <c r="G411" i="1"/>
  <c r="H411" i="1" s="1"/>
  <c r="J411" i="1" s="1"/>
  <c r="K411" i="1"/>
  <c r="G412" i="1"/>
  <c r="H412" i="1" s="1"/>
  <c r="J412" i="1" s="1"/>
  <c r="K412" i="1"/>
  <c r="G413" i="1"/>
  <c r="H413" i="1" s="1"/>
  <c r="J413" i="1" s="1"/>
  <c r="K413" i="1"/>
  <c r="G414" i="1"/>
  <c r="H414" i="1" s="1"/>
  <c r="J414" i="1" s="1"/>
  <c r="K414" i="1"/>
  <c r="G415" i="1"/>
  <c r="H415" i="1" s="1"/>
  <c r="J415" i="1" s="1"/>
  <c r="K415" i="1"/>
  <c r="G416" i="1"/>
  <c r="H416" i="1" s="1"/>
  <c r="J416" i="1" s="1"/>
  <c r="K416" i="1"/>
  <c r="G417" i="1"/>
  <c r="H417" i="1" s="1"/>
  <c r="J417" i="1" s="1"/>
  <c r="K417" i="1"/>
  <c r="G418" i="1"/>
  <c r="H418" i="1" s="1"/>
  <c r="J418" i="1" s="1"/>
  <c r="K418" i="1"/>
  <c r="G419" i="1"/>
  <c r="H419" i="1" s="1"/>
  <c r="J419" i="1" s="1"/>
  <c r="K419" i="1"/>
  <c r="G420" i="1"/>
  <c r="H420" i="1" s="1"/>
  <c r="J420" i="1" s="1"/>
  <c r="K420" i="1"/>
  <c r="G421" i="1"/>
  <c r="H421" i="1" s="1"/>
  <c r="J421" i="1" s="1"/>
  <c r="K421" i="1"/>
  <c r="K423" i="1"/>
  <c r="G424" i="1"/>
  <c r="H424" i="1"/>
  <c r="J424" i="1" s="1"/>
  <c r="K424" i="1"/>
  <c r="G425" i="1"/>
  <c r="H425" i="1"/>
  <c r="J425" i="1" s="1"/>
  <c r="K425" i="1"/>
  <c r="G426" i="1"/>
  <c r="H426" i="1"/>
  <c r="J426" i="1" s="1"/>
  <c r="K426" i="1"/>
  <c r="G427" i="1"/>
  <c r="H427" i="1"/>
  <c r="J427" i="1" s="1"/>
  <c r="K427" i="1"/>
  <c r="G428" i="1"/>
  <c r="H428" i="1"/>
  <c r="J428" i="1" s="1"/>
  <c r="K428" i="1"/>
  <c r="G429" i="1"/>
  <c r="H429" i="1"/>
  <c r="J429" i="1" s="1"/>
  <c r="K429" i="1"/>
  <c r="G430" i="1"/>
  <c r="H430" i="1"/>
  <c r="J430" i="1" s="1"/>
  <c r="K430" i="1"/>
  <c r="G431" i="1"/>
  <c r="H431" i="1"/>
  <c r="J431" i="1" s="1"/>
  <c r="K431" i="1"/>
  <c r="G432" i="1"/>
  <c r="H432" i="1"/>
  <c r="J432" i="1"/>
  <c r="K432" i="1"/>
  <c r="G433" i="1"/>
  <c r="H433" i="1"/>
  <c r="J433" i="1" s="1"/>
  <c r="K433" i="1"/>
  <c r="G434" i="1"/>
  <c r="H434" i="1"/>
  <c r="J434" i="1" s="1"/>
  <c r="K434" i="1"/>
  <c r="G435" i="1"/>
  <c r="H435" i="1"/>
  <c r="J435" i="1" s="1"/>
  <c r="K435" i="1"/>
  <c r="G436" i="1"/>
  <c r="H436" i="1" s="1"/>
  <c r="J436" i="1" s="1"/>
  <c r="K436" i="1"/>
  <c r="G437" i="1"/>
  <c r="H437" i="1"/>
  <c r="J437" i="1" s="1"/>
  <c r="K437" i="1"/>
  <c r="K440" i="1"/>
  <c r="K441" i="1"/>
  <c r="G442" i="1"/>
  <c r="H442" i="1"/>
  <c r="J442" i="1" s="1"/>
  <c r="K442" i="1"/>
  <c r="G443" i="1"/>
  <c r="H443" i="1"/>
  <c r="J443" i="1" s="1"/>
  <c r="K443" i="1"/>
  <c r="G444" i="1"/>
  <c r="H444" i="1"/>
  <c r="J444" i="1" s="1"/>
  <c r="K444" i="1"/>
  <c r="K446" i="1"/>
  <c r="K447" i="1"/>
  <c r="G448" i="1"/>
  <c r="H448" i="1"/>
  <c r="J448" i="1" s="1"/>
  <c r="K448" i="1"/>
  <c r="G449" i="1"/>
  <c r="H449" i="1"/>
  <c r="J449" i="1" s="1"/>
  <c r="K449" i="1"/>
  <c r="K450" i="1"/>
  <c r="G451" i="1"/>
  <c r="H451" i="1" s="1"/>
  <c r="J451" i="1" s="1"/>
  <c r="K451" i="1"/>
  <c r="G452" i="1"/>
  <c r="H452" i="1" s="1"/>
  <c r="J452" i="1" s="1"/>
  <c r="K452" i="1"/>
  <c r="G453" i="1"/>
  <c r="H453" i="1" s="1"/>
  <c r="J453" i="1" s="1"/>
  <c r="K453" i="1"/>
  <c r="K455" i="1"/>
  <c r="G456" i="1"/>
  <c r="H456" i="1"/>
  <c r="J456" i="1"/>
  <c r="K456" i="1"/>
  <c r="G457" i="1"/>
  <c r="H457" i="1"/>
  <c r="J457" i="1" s="1"/>
  <c r="K457" i="1"/>
  <c r="G458" i="1"/>
  <c r="H458" i="1"/>
  <c r="J458" i="1" s="1"/>
  <c r="K458" i="1"/>
  <c r="G459" i="1"/>
  <c r="H459" i="1"/>
  <c r="J459" i="1" s="1"/>
  <c r="K459" i="1"/>
  <c r="G460" i="1"/>
  <c r="H460" i="1" s="1"/>
  <c r="J460" i="1" s="1"/>
  <c r="K460" i="1"/>
  <c r="G461" i="1"/>
  <c r="H461" i="1"/>
  <c r="J461" i="1" s="1"/>
  <c r="K461" i="1"/>
  <c r="G462" i="1"/>
  <c r="H462" i="1"/>
  <c r="J462" i="1" s="1"/>
  <c r="K462" i="1"/>
  <c r="G463" i="1"/>
  <c r="H463" i="1"/>
  <c r="J463" i="1"/>
  <c r="K463" i="1"/>
  <c r="G464" i="1"/>
  <c r="H464" i="1"/>
  <c r="J464" i="1" s="1"/>
  <c r="K464" i="1"/>
  <c r="G465" i="1"/>
  <c r="H465" i="1"/>
  <c r="J465" i="1" s="1"/>
  <c r="K465" i="1"/>
  <c r="K468" i="1"/>
  <c r="K469" i="1"/>
  <c r="K470" i="1"/>
  <c r="G471" i="1"/>
  <c r="H471" i="1" s="1"/>
  <c r="J471" i="1" s="1"/>
  <c r="H472" i="1" s="1"/>
  <c r="J472" i="1" s="1"/>
  <c r="K471" i="1"/>
  <c r="K473" i="1"/>
  <c r="K474" i="1"/>
  <c r="G475" i="1"/>
  <c r="H475" i="1" s="1"/>
  <c r="J475" i="1" s="1"/>
  <c r="K475" i="1"/>
  <c r="G476" i="1"/>
  <c r="H476" i="1" s="1"/>
  <c r="J476" i="1" s="1"/>
  <c r="K476" i="1"/>
  <c r="G477" i="1"/>
  <c r="H477" i="1" s="1"/>
  <c r="J477" i="1" s="1"/>
  <c r="K477" i="1"/>
  <c r="G478" i="1"/>
  <c r="H478" i="1" s="1"/>
  <c r="J478" i="1" s="1"/>
  <c r="K478" i="1"/>
  <c r="G479" i="1"/>
  <c r="H479" i="1"/>
  <c r="J479" i="1"/>
  <c r="K479" i="1"/>
  <c r="G480" i="1"/>
  <c r="H480" i="1" s="1"/>
  <c r="J480" i="1" s="1"/>
  <c r="K480" i="1"/>
  <c r="G481" i="1"/>
  <c r="H481" i="1" s="1"/>
  <c r="J481" i="1" s="1"/>
  <c r="K481" i="1"/>
  <c r="G482" i="1"/>
  <c r="H482" i="1" s="1"/>
  <c r="J482" i="1" s="1"/>
  <c r="K482" i="1"/>
  <c r="G483" i="1"/>
  <c r="H483" i="1" s="1"/>
  <c r="J483" i="1" s="1"/>
  <c r="K483" i="1"/>
  <c r="G484" i="1"/>
  <c r="H484" i="1" s="1"/>
  <c r="J484" i="1" s="1"/>
  <c r="K484" i="1"/>
  <c r="G485" i="1"/>
  <c r="H485" i="1" s="1"/>
  <c r="J485" i="1" s="1"/>
  <c r="K485" i="1"/>
  <c r="G486" i="1"/>
  <c r="H486" i="1"/>
  <c r="J486" i="1"/>
  <c r="K486" i="1"/>
  <c r="G487" i="1"/>
  <c r="H487" i="1" s="1"/>
  <c r="J487" i="1" s="1"/>
  <c r="K487" i="1"/>
  <c r="K489" i="1"/>
  <c r="K490" i="1"/>
  <c r="G491" i="1"/>
  <c r="H491" i="1" s="1"/>
  <c r="J491" i="1" s="1"/>
  <c r="H492" i="1" s="1"/>
  <c r="J492" i="1" s="1"/>
  <c r="K491" i="1"/>
  <c r="K495" i="1"/>
  <c r="K496" i="1"/>
  <c r="K497" i="1"/>
  <c r="G498" i="1"/>
  <c r="H498" i="1"/>
  <c r="J498" i="1" s="1"/>
  <c r="H500" i="1" s="1"/>
  <c r="J500" i="1" s="1"/>
  <c r="H501" i="1" s="1"/>
  <c r="J501" i="1" s="1"/>
  <c r="K498" i="1"/>
  <c r="G499" i="1"/>
  <c r="H499" i="1" s="1"/>
  <c r="J499" i="1" s="1"/>
  <c r="K499" i="1"/>
  <c r="K502" i="1"/>
  <c r="K503" i="1"/>
  <c r="K504" i="1"/>
  <c r="G505" i="1"/>
  <c r="H505" i="1" s="1"/>
  <c r="J505" i="1" s="1"/>
  <c r="H507" i="1" s="1"/>
  <c r="J507" i="1" s="1"/>
  <c r="K505" i="1"/>
  <c r="G506" i="1"/>
  <c r="H506" i="1" s="1"/>
  <c r="J506" i="1" s="1"/>
  <c r="K506" i="1"/>
  <c r="K508" i="1"/>
  <c r="G509" i="1"/>
  <c r="H509" i="1"/>
  <c r="J509" i="1" s="1"/>
  <c r="K509" i="1"/>
  <c r="G510" i="1"/>
  <c r="H510" i="1"/>
  <c r="J510" i="1"/>
  <c r="K510" i="1"/>
  <c r="G511" i="1"/>
  <c r="H511" i="1"/>
  <c r="J511" i="1" s="1"/>
  <c r="K511" i="1"/>
  <c r="G512" i="1"/>
  <c r="H512" i="1"/>
  <c r="J512" i="1" s="1"/>
  <c r="K512" i="1"/>
  <c r="G513" i="1"/>
  <c r="H513" i="1"/>
  <c r="J513" i="1" s="1"/>
  <c r="K513" i="1"/>
  <c r="G514" i="1"/>
  <c r="H514" i="1"/>
  <c r="J514" i="1" s="1"/>
  <c r="K514" i="1"/>
  <c r="K516" i="1"/>
  <c r="G517" i="1"/>
  <c r="H517" i="1" s="1"/>
  <c r="J517" i="1" s="1"/>
  <c r="K517" i="1"/>
  <c r="G518" i="1"/>
  <c r="H518" i="1" s="1"/>
  <c r="J518" i="1" s="1"/>
  <c r="K518" i="1"/>
  <c r="K521" i="1"/>
  <c r="G522" i="1"/>
  <c r="H522" i="1"/>
  <c r="J522" i="1" s="1"/>
  <c r="H523" i="1" s="1"/>
  <c r="J523" i="1" s="1"/>
  <c r="K522" i="1"/>
  <c r="K525" i="1"/>
  <c r="K526" i="1"/>
  <c r="K527" i="1"/>
  <c r="K528" i="1"/>
  <c r="G529" i="1"/>
  <c r="H529" i="1"/>
  <c r="J529" i="1" s="1"/>
  <c r="K529" i="1"/>
  <c r="G530" i="1"/>
  <c r="H530" i="1"/>
  <c r="J530" i="1" s="1"/>
  <c r="K530" i="1"/>
  <c r="K532" i="1"/>
  <c r="G533" i="1"/>
  <c r="H533" i="1" s="1"/>
  <c r="J533" i="1" s="1"/>
  <c r="H534" i="1" s="1"/>
  <c r="J534" i="1" s="1"/>
  <c r="K533" i="1"/>
  <c r="K535" i="1"/>
  <c r="G536" i="1"/>
  <c r="H536" i="1"/>
  <c r="J536" i="1" s="1"/>
  <c r="H538" i="1" s="1"/>
  <c r="J538" i="1" s="1"/>
  <c r="K536" i="1"/>
  <c r="G537" i="1"/>
  <c r="H537" i="1"/>
  <c r="J537" i="1"/>
  <c r="K537" i="1"/>
  <c r="K539" i="1"/>
  <c r="G540" i="1"/>
  <c r="H540" i="1" s="1"/>
  <c r="J540" i="1" s="1"/>
  <c r="H541" i="1" s="1"/>
  <c r="J541" i="1" s="1"/>
  <c r="K540" i="1"/>
  <c r="K544" i="1"/>
  <c r="K545" i="1"/>
  <c r="K546" i="1"/>
  <c r="G547" i="1"/>
  <c r="H547" i="1"/>
  <c r="J547" i="1" s="1"/>
  <c r="K547" i="1"/>
  <c r="G548" i="1"/>
  <c r="H548" i="1"/>
  <c r="J548" i="1" s="1"/>
  <c r="K548" i="1"/>
  <c r="G549" i="1"/>
  <c r="H549" i="1"/>
  <c r="J549" i="1"/>
  <c r="K549" i="1"/>
  <c r="G550" i="1"/>
  <c r="H550" i="1"/>
  <c r="J550" i="1" s="1"/>
  <c r="K550" i="1"/>
  <c r="K552" i="1"/>
  <c r="K553" i="1"/>
  <c r="K554" i="1"/>
  <c r="G555" i="1"/>
  <c r="H555" i="1" s="1"/>
  <c r="J555" i="1" s="1"/>
  <c r="K555" i="1"/>
  <c r="K556" i="1"/>
  <c r="G557" i="1"/>
  <c r="H557" i="1"/>
  <c r="J557" i="1" s="1"/>
  <c r="K557" i="1"/>
  <c r="K558" i="1"/>
  <c r="G559" i="1"/>
  <c r="H559" i="1" s="1"/>
  <c r="J559" i="1" s="1"/>
  <c r="K559" i="1"/>
  <c r="K561" i="1"/>
  <c r="K562" i="1"/>
  <c r="G563" i="1"/>
  <c r="H563" i="1" s="1"/>
  <c r="J563" i="1" s="1"/>
  <c r="K563" i="1"/>
  <c r="G564" i="1"/>
  <c r="H564" i="1" s="1"/>
  <c r="J564" i="1" s="1"/>
  <c r="K564" i="1"/>
  <c r="K565" i="1"/>
  <c r="G566" i="1"/>
  <c r="H566" i="1"/>
  <c r="J566" i="1" s="1"/>
  <c r="K566" i="1"/>
  <c r="G567" i="1"/>
  <c r="H567" i="1" s="1"/>
  <c r="J567" i="1" s="1"/>
  <c r="K567" i="1"/>
  <c r="K568" i="1"/>
  <c r="G569" i="1"/>
  <c r="H569" i="1" s="1"/>
  <c r="J569" i="1" s="1"/>
  <c r="K569" i="1"/>
  <c r="G570" i="1"/>
  <c r="H570" i="1" s="1"/>
  <c r="J570" i="1" s="1"/>
  <c r="K570" i="1"/>
  <c r="I574" i="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H519" i="1" l="1"/>
  <c r="J519" i="1" s="1"/>
  <c r="H288" i="1"/>
  <c r="J288" i="1" s="1"/>
  <c r="H320" i="1"/>
  <c r="J320" i="1" s="1"/>
  <c r="H375" i="1"/>
  <c r="J375" i="1" s="1"/>
  <c r="H399" i="1"/>
  <c r="J399" i="1" s="1"/>
  <c r="H158" i="1"/>
  <c r="J158" i="1" s="1"/>
  <c r="H333" i="1"/>
  <c r="J333" i="1" s="1"/>
  <c r="H354" i="1"/>
  <c r="J354" i="1" s="1"/>
  <c r="H164" i="1"/>
  <c r="J164" i="1" s="1"/>
  <c r="H488" i="1"/>
  <c r="J488" i="1" s="1"/>
  <c r="H531" i="1"/>
  <c r="J531" i="1" s="1"/>
  <c r="H542" i="1" s="1"/>
  <c r="J542" i="1" s="1"/>
  <c r="H543" i="1" s="1"/>
  <c r="J543" i="1" s="1"/>
  <c r="H118" i="1"/>
  <c r="J118" i="1" s="1"/>
  <c r="H304" i="1"/>
  <c r="J304" i="1" s="1"/>
  <c r="H207" i="1"/>
  <c r="J207" i="1" s="1"/>
  <c r="H279" i="1"/>
  <c r="J279" i="1" s="1"/>
  <c r="H112" i="1"/>
  <c r="J112" i="1" s="1"/>
  <c r="H560" i="1"/>
  <c r="J560" i="1" s="1"/>
  <c r="H515" i="1"/>
  <c r="J515" i="1" s="1"/>
  <c r="H520" i="1" s="1"/>
  <c r="J520" i="1" s="1"/>
  <c r="H524" i="1" s="1"/>
  <c r="J524" i="1" s="1"/>
  <c r="H339" i="1"/>
  <c r="J339" i="1" s="1"/>
  <c r="H217" i="1"/>
  <c r="J217" i="1" s="1"/>
  <c r="H551" i="1"/>
  <c r="J551" i="1" s="1"/>
  <c r="H572" i="1" s="1"/>
  <c r="J572" i="1" s="1"/>
  <c r="H445" i="1"/>
  <c r="J445" i="1" s="1"/>
  <c r="H187" i="1"/>
  <c r="J187" i="1" s="1"/>
  <c r="H193" i="1" s="1"/>
  <c r="J193" i="1" s="1"/>
  <c r="H493" i="1"/>
  <c r="J493" i="1" s="1"/>
  <c r="H141" i="1"/>
  <c r="J141" i="1" s="1"/>
  <c r="H466" i="1"/>
  <c r="J466" i="1" s="1"/>
  <c r="H438" i="1"/>
  <c r="J438" i="1" s="1"/>
  <c r="H422" i="1"/>
  <c r="J422" i="1" s="1"/>
  <c r="H179" i="1"/>
  <c r="J179" i="1" s="1"/>
  <c r="H180" i="1" s="1"/>
  <c r="J180" i="1" s="1"/>
  <c r="H247" i="1"/>
  <c r="J247" i="1" s="1"/>
  <c r="H571" i="1"/>
  <c r="J571" i="1" s="1"/>
  <c r="H454" i="1"/>
  <c r="J454" i="1" s="1"/>
  <c r="H280" i="1" l="1"/>
  <c r="J280" i="1" s="1"/>
  <c r="H306" i="1" s="1"/>
  <c r="J306" i="1" s="1"/>
  <c r="H439" i="1"/>
  <c r="J439" i="1" s="1"/>
  <c r="H467" i="1"/>
  <c r="J467" i="1" s="1"/>
  <c r="H340" i="1"/>
  <c r="J340" i="1" s="1"/>
  <c r="H494" i="1" s="1"/>
  <c r="J494" i="1" s="1"/>
  <c r="H142" i="1"/>
  <c r="J142" i="1" s="1"/>
  <c r="H143" i="1" s="1"/>
  <c r="J143" i="1" s="1"/>
  <c r="H305" i="1"/>
  <c r="J305" i="1" s="1"/>
  <c r="H573" i="1" l="1"/>
  <c r="J573" i="1" s="1"/>
  <c r="J575" i="1" l="1"/>
  <c r="J574" i="1"/>
</calcChain>
</file>

<file path=xl/sharedStrings.xml><?xml version="1.0" encoding="utf-8"?>
<sst xmlns="http://schemas.openxmlformats.org/spreadsheetml/2006/main" count="4106" uniqueCount="1917">
  <si>
    <t>Projektname</t>
  </si>
  <si>
    <t>MwSt.</t>
  </si>
  <si>
    <t>Typ</t>
  </si>
  <si>
    <t>Ordnungszahl</t>
  </si>
  <si>
    <t>Kurztext</t>
  </si>
  <si>
    <t>Langtext</t>
  </si>
  <si>
    <t>Menge</t>
  </si>
  <si>
    <t>Einheit</t>
  </si>
  <si>
    <t>Einheitspreis</t>
  </si>
  <si>
    <t>Nachlass</t>
  </si>
  <si>
    <t>Gesamtpreis</t>
  </si>
  <si>
    <t>Preis nach Nachlass</t>
  </si>
  <si>
    <t>Leistungsbeschreibung</t>
  </si>
  <si>
    <t>2022-02 Rheinberger Straße / Mühlenstraße Stadt Moers 2021-008</t>
  </si>
  <si>
    <t>Hinweistext</t>
  </si>
  <si>
    <t>Deckblatt_Stadt_Moers_und_ENNI</t>
  </si>
  <si>
    <t>Stadt Moers
Fachbereich 8
- Fachdienst 8.2 - Straßen- und Verkehrsplanung
und
ENNI Stadt &amp; Service
Niederrhein AöR
- Abteilung (LP) -
Leitungsgebundene Aktivitäten
Planung und Bau
A n g e b o t
über
Straßen- und Kanalsanierung Mühlenstraße, Rheinberger Straße und Repelener Straße 1.BA
-Mühlenstraße und Rheinberger Straße-</t>
  </si>
  <si>
    <t>996bdbb5-d876-4f8f-b35c-b8ea57e198eb</t>
  </si>
  <si>
    <t>Leistungsbeschreibung gemäß DIN 18299</t>
  </si>
  <si>
    <t>8cf685e0-27ff-437b-988b-0d4d347fe30d</t>
  </si>
  <si>
    <t>Soweit in der Leistungsbeschreibung auf Technische Spezifikationen, z.B. nationale Normen, mit denen Europäische Normen umgesetzt werden, europäisch technische Bewertungen, gemeinsame technische Spezifikationen, Internationale Normen, Bezug genommen wird, werden auch ohne den ausdrücklichen Zusatz: "oder gleichwertig" immer gleichwertige Technische Spezifikationen in Bezug genommen.
Digital werden dem Bieter folgende Unterlagen zur Verfügung gestellt:
Leistungsbeschreibung
Leistungsverzeichnis
Ausführungspläne
Baugrundgutachten
Kampfmitteluntersuchung
Verkehrskonzept
Die Ausführungspläne ergänzen die vorliegenden Ausschreibungsunterlagen und sind bei der Angebotskalkulation vollständig zu berücksichtigen.
Das im GAEB-Format verfügbare Leistungsverzeichnis wird dem Bieter zur Vereinfachung der Kalkulation zur Verfügung gestellt. Das Leistungsverzeichnis wurde vor Bereitstellung von der Stadt Moers hinsichtlich Fehlerhaftigkeit und Vollständigkeit geprüft. Sollten zwischen der pdf-Datei und der LV-Version im GAEB-Format dennoch Differenzen bestehen, so sind daraus keine Rechtsansprüche gegen die Stadt Moers bzw. ENNI Stadt &amp; Service Niederrhein AöR abzuleiten. Es geht immer die übermittelte pdf-Datei der Ausschreibung rechtsverbindlich in die Wertung ein.
Grundlage des zu schließenden Vertrags zwischen der Stadt Moers bzw. ENNI Stadt &amp; Service Niederrhein AöR  und dem zu beauftragenden Bieter ist die zum Zeitpunkt des Vertragsschlusses gültige Fassung der VOB/B und VOB/C. Die ZTV unter Punkt vier werden ebenfalls Vertragsbestandteil.</t>
  </si>
  <si>
    <t>ba21e7ac-a2d6-470d-b9a2-9b4ac0f3f376</t>
  </si>
  <si>
    <t>1.	Angaben zur Baustelle</t>
  </si>
  <si>
    <t>525c6792-deb3-4538-8f1d-c3073714d80f</t>
  </si>
  <si>
    <t>1.1	Lage der Baustelle, Umgebungsbedingungen, Zufahrtsmöglichkeiten</t>
  </si>
  <si>
    <t>1.1	Lage der Baustelle, Umgebungsbedingungen, Zufahrtsmöglichkeiten, Einschränkungen
Bei der Baumaßnahme handelt es sich um eine Straßen- und Kanalsanierungsmaßnahme der Straßen "Mühlenstraße und Rheinberger Straße".
In beiden Straßen wird der gesamte Querschnitt (Fahrbahn + Nebenflächen) neu hergestellt, zusätzlich finden in diesen beiden Straßen Kanalsanierungen im Bereich der SW- und NW-Kanäle sowie im Bereich der Anschlussleitungen statt.
Die genaue Lage ist aus dem Übersichtslageplan ersichtlich. Der Übersichtsplan liegt den Ausschreibungsunterlagen bei.</t>
  </si>
  <si>
    <t>600c3669-b445-46d7-b590-c8c7614ca62e</t>
  </si>
  <si>
    <t>1.2	Besondere Belastungen aus Immissionen sowie bes. klimatische oder betriebliche Bedingungen</t>
  </si>
  <si>
    <t>1.2	Besondere Belastungen aus Immissionen sowie bes. klimatische oder betriebliche
	Bedingungen
Besondere Belastungen aus Immissionen sowie besondere klimatische oder betriebliche Bedingungen sind nicht bekannt.</t>
  </si>
  <si>
    <t>26b0ae1b-b92a-48c0-9a07-59d2c121c69a</t>
  </si>
  <si>
    <t>1.3	Art und Lage der baulichen Anlagen</t>
  </si>
  <si>
    <t>1.3	Art und Lage der baulichen Anlagen
Gegenstand der Baumaßnahme ist die Erneuerung von Schmutz- und Regenwasserkanälen sowie die Erneuerung von öffentlichen Verkehrsflächen im Bereich der Mühlenstraße und Rheinberger Straße.
Dabei sind insbesondere folgende Bauleistungen zu erbringen:
DIN 18.300	Erdarbeiten
DIN 18.301	Bohrarbeiten
DIN 18.303	Verbauarbeiten
DIN 18.305	Wasserhaltungsarbeiten
DIN 18.306	Entwässerungskanalarbeiten
DIN 18.317	Verkehrswegebauarbeiten, Oberbau aus Asphalt
DIN 18.318	Verkehrswegebauarbeiten, Pflasterdecken
DIN 18.329	Verkehrssicherungsarbeiten
DIN 18.330	Maurerarbeiten
DIN 18.331	Betonarbeiten
Die Arbeiten haben etwa folgenden Umfang:
	2246	m²	Aufbruch bit. befestigte Straßenflächen, bis 15 cm
	1723	m²	Aufbruch bit. befestigte Straßenflächen, bis 30 cm
679	m³       Aufbruch Tragschicht, bis 22 cm, nach EBV
	628	m	Bordsteinanlage abbrechen und entsorgen
    	  634  m	Rinnenanlage abbrechen und entsorgen
	762	m²	Betonsteinpflaster aufnehmen und entsorgen
	779	m²	Gehwegplatten aufnehmen und entsorgen
	652	m	vorhandenen Kanäle abbrechen und entsorgen
      	15	m³        vorhandene Kanäle verdämmen
	33	m	vorhandene Kanalschächte abbrechen und entsorgen
	647	m²	Waagerechter Normverbau Anschlussleitungen
	740	m²	Waagerechter Normverbau Hauptkanäle
	2660	m²	Verbau mit Grabenverbaugerät
   	175	m²	Stirnverbau
	 2288	m³	Grabenaushub
	285	m	Kanal DN/OD 160 PP
	     109	m	Kanal DN 250 STZ
	114	m	Kanal DN 400 B
	128	m	Kanal DN 600 B
	47	m	Kanal DN 700 B
	        7 	Stck    Kanalschacht DN 1000 B
	1	Stck	Kanalschacht DN 1200 B
	1	Stck	Kanalschacht DN 1500 B
	   703	m²	Schotter zur temporären Befestigung von Kanalgräben
	17	Stck	Straßenablauf
	650	m	Rinnenanlage
	511	m	Bordsteinanlage
	1018	m³	Frostschutzkies
	1042	m³	Schottertragschicht
	2822	m²	Verkehrsfläche aus Asphalt
	2071	m²	Verkehrsfläche aus Betonsteinpflaster
Die Lage der baulichen Anlagen ist in den Ausführungsplänen angegeben.
Gegenstand der Baumaßnahme ist der Neubau des vorhandenen Trennsystems der Kanalisation mit Hausanschlussleitungen inkl. provisorischer Herstellung der Straßenoberfläche (30 cm Auffüllungen und 20 cm Tragschichtmaterial sowie 10 cm Tragdeckschicht), sowie Straßensanierungsmaßnahmen.
Im Rahmen der Straßensanierung werden die Fahrbahnen inklusive Nebenflächen neu hergestellt.
Für den Ausbau der neu herzustellenden Verkehrsflächen in Asphaltbauweise ist für die genannten Straßen die Belastungsklasse Bk 10 maßgebend, der Oberbau erfolgt in Anlehnung an die RStO 12, Belastungsklasse 10 Tafel 1, Zeile 3 mit folgendem Oberbau:
4,0   cm Asphaltdeckschicht
		8,0   cm Asphaltbinderschicht
		10,0 cm Asphalttragschicht
		20,0 cm Schottertragschicht
23,0 cm Frostschutzschicht
65,0 cm Gesamtaufbau
Für den Ausbau der neu herzustellenden Bushalteflächen in Asphaltbauweise ist die Belastungsklasse Bk 32 maßgebend, der Oberbau erfolgt in Anlehnung an die RStO 12, Belastungsklasse 32 Tafel 1, Zeile 3 mit folgendem Oberbau:
3,0   cm Asphaltdeckschicht
		9,0   cm Asphaltbinderschicht
		14,0 cm Asphalttragschicht
		20,0 cm Schottertragschicht
29,0 cm Frostschutzschicht
75,0 cm Gesamtaufbau
Für den Ausbau der neu herzustellenden Nebenflächen in Pflasterbauweise erfolgt der Oberbau, falls es erforderlich ist diesen neu herzustellen, in Anlehnung an die RStO 12, Tafel 6, Zeile 1 mit folgendem Oberbau:
		8,0   cm Betonsteinpflaster
		4,0   cm Bettung
		15,0 cm Schottertragschicht
13,0 cm Frostschutzschicht
40,0 cm Gesamtaufbau
Für den Ausbau der neu herzustellenden Schwerlastzufahrten in Pflasterbauweise erfolgt der Oberbau, falls es erforderlich ist diesen neu herzustellen, in Anlehnung an die RStO 12, Tafel 6, Zeile 1 mit folgendem Oberbau:
		8,0   cm Betonsteinpflaster
		4,0   cm Bettung
		20,0 cm Schottertragschicht
28,0 cm Frostschutzschicht
60,0 cm Gesamtaufbau</t>
  </si>
  <si>
    <t>188b21ae-2cb2-449a-a3bf-2d3c453b5ca5</t>
  </si>
  <si>
    <t>1.4	Verkehrsverhältnisse auf der Baustelle, insbesondere Verkehrsbeschränkungen</t>
  </si>
  <si>
    <t>1.4	Verkehrsverhältnisse auf der Baustelle, insbesondere Verkehrsbeschränkungen
Das Baufeld liegt innerhalb öffentlicher Straßen.
Die Baustelle ist über öffentliche Straßen erreichbar. Verkehrsbeschränkungen, die sich auf An- und Abfahrmöglichkeiten für Baustellenfahrzeuge auswirken, liegen nicht vor.
Einschränkungen der Befahrbarkeit der Straßen im Baufeld infolge der Baumaßnahmen sind unter Punkt 2.2 (Besondere Erschwernisse) aufgeführt.</t>
  </si>
  <si>
    <t>b80efa75-1c36-4a48-a6d9-06c7c3161c67</t>
  </si>
  <si>
    <t>1.5	Für den Verkehr freizuhaltende Flächen</t>
  </si>
  <si>
    <t>1.5	Für den Verkehr freizuhaltende Flächen
Die Baumaßnahme ist so durchzuführen, dass Einschränkungen für den öffentlichen Verkehr auf ein Mindestmaß beschränkt werden. Wo Behinderungen unvermeidbar sind, sind geeignete Verkehrssicherungs- und -lenkungsmaßnahmen entsprechend dem abgestimmten Verkehrskonzept umzusetzen.
Zur Reduzierung verkehrlicher Beeinträchtigungen ist die Maßnahme in vier aufeinanderfolgende Bauphasen untergliedert, wie im Verkehrskonzept dargestellt. Teilweise finden Arbeiten abschnittsweise oder parallel statt, z. B. der Straßenbau Rheinberger Straße (BP3) während des Kanalbaus in der Mühlenstraße (BP2). Das Verkehrskonzept wurde mit der Stadt Moers (FD 8.2 und FD 8.3), der Polizei, der Feuerwehr sowie den Verkehrsbetrieben (NIAG) abgestimmt und liegt den Ausschreibungsunterlagen bei. Es ersetzt nicht die unter Abschnitt 2.6 aufgeführten Pflichten zur Erstellung und Vorlage von Verkehrszeichenplänen und Umleitungsregelungen – diese sind durch den Auftragnehmer zusätzlich zu erbringen.
Für alle Bauphasen ist aufgrund der innerstädtischen Lage und beengter Platzverhältnisse mit abschnittsweisen Sperrungen zu rechnen. Wo möglich, erfolgt die Ausführung in halbseitiger Bauweise mit einer Mindestrestfahrbahnbreite von ≥ 3,00 m. In Bauphasen mit temporärer Vollsperrung sind entsprechende Umleitungen gemäß Verkehrskonzept umzusetzen. Eine Gehwegseite ist über alle Bauphasen hinweg auf der Rheinberger Straße dauerhaft freizuhalten und begehbar zu halten.
Die Grundstücke der Anwohner müssen während der gesamten Bauzeit fußläufig erreichbar sein. Die Erreichbarkeit mit Kraftfahrzeugen ist täglich vor Baubeginn und nach Bauende sicherzustellen. In Fällen, in denen dies vorübergehend nicht möglich ist, sind betroffene Anlieger frühzeitig zu informieren. Die Zugänglichkeit für Rettungsfahrzeuge, insbesondere Feuerwehrdrehleitern, muss jederzeit gewährleistet sein, besonders zu berücksichtigen sind dabei Haus-Nr. 32, 33, 34, 37, 55.
Die Längen der nicht befahrbaren Abschnitte sind auf ein Maximum von 50 Metern zu beschränken. Offene Kanalbaugruben dürfen maximal 15 Meter lang sein. Die Feuerwehr muss bis zur Grubenkante andienen können. Anliegerzufahrten werden, soweit erforderlich, mit Hinweisschildern „Bitte in den fließenden Verkehr einordnen“ ausgestattet.
Während der gesamten Maßnahme wird eine Baustellen-Lichtsignalanlage am Knotenpunkt Neuer Wall / Unterwallstraße / Wilhelm-Schröder-Straße vorgehalten. Diese ist koordiniert in Abhängigkeit mit der Baustellen-LSA am Knotenpunkt Rheinberger Straße / Mühlenstraße zu schalten. Dazu ist eine Abstimmung/Koordinierung mit den LSA Planern der Stadt Moers notwendig (Herr Baas (0 28 41 / 201-576 / carsten.baas@moers.de) und Herr Schlösser (0 28 41 / 201-552 / michael.schloesser@moers.de)).
Zusätzlich ist ein temporärer Kreisverkehr während der gesamten Baumaßnahme im Bereich der Gabelsberger- &amp; Seminarstraße einzurichten, die Gabelsbergerstraße wird dabei permanent gesperrt. Dieser dient zur Aufrechterhaltung des Verkehrsflusses und verhindert Rückstoß- und Wendefahrten. Die Mittelinsel wird mit Markierungen und einem Leitsystem (Bordsteinerhöhung, nicht überfahrbar) gekennzeichnet. Die Fahrbahnbreiten sind so ausgelegt, dass Busverkehr jederzeit ungehindert passieren kann.
Die Verkehrssicherung obliegt dem Auftragnehmer.
Der ausführende Bauunternehmer ist verpflichtet, die Feuerwehr Moers rechtzeitig per E-Mail an vb.feuerwehr@moers.de über folgende Ereignisse zu informieren:
- Beginn und Einrichtung der Baustelle
- Jede Änderung der Zufahrts-, Einfahrts- oder Sperrbereiche
- Abschluss der Maßnahme
Die Mitteilungen sind grundsätzlich mit aktuellem Übersichtsplan / Lageplan zu versehen. Beispiel: „In der kommenden Woche erfolgt eine Vollsperrung der Rheinberger Straße im Abschnitt zwischen Hausnummer 30 und 34. Zugang für Feuerwehr wird über Baerler Straße sichergestellt.“
Zusätzlich hat der ausführende Bauunternehmer die Polizei (dirgepwsued.wesel@polizei.nrw.de), Verkehrsbetriebe (NIAG: Grasshoff, Volker: volker.grasshoff@niag-online.de) sowie die Müllabfuhr (Frank Seemann: 017614744217; fseemann@enni.de /  Friedel Baumann 01709137254 / fbaumann@enni.de) über die Sperrung einzelner Straßenabschnitte zu informieren.</t>
  </si>
  <si>
    <t>23a27da0-373c-4c63-b86b-2ea70fc48a0a</t>
  </si>
  <si>
    <t>1.6	Nutzbarkeit von Transporteinrichtungen und Transportwegen</t>
  </si>
  <si>
    <t>1.6	Art, Lage und Maße und Nutzbarkeit von Transporteinrichtungen und Transportwegen
Keine Angaben.</t>
  </si>
  <si>
    <t>e2a862de-780e-48fe-98e1-5fec04734873</t>
  </si>
  <si>
    <t>1.7	Energieversorgung (Wasser, Strom, Abwasser) Bedingungen für das Ableiten von Abwässern</t>
  </si>
  <si>
    <t>1.7	Energieversorgung (Wasser, Strom, Abwasser) Bedingungen für das Ableiten von Abwässern
Der Auftragnehmer hat sich selbst über Lage, Art, Anschlusswert und Bedingungen für das Überlassen von Anschlüssen für Wasser und Strom zu erkundigen. Die Kosten für die Herstellung der Energieversorgung sowie für den Energieverbrauch sind in die Einheitspreise einzukalkulieren. Zur Entnahme des Wassers aus Hydranten dürfen nur Standrohre der ENNI Energie &amp; Umwelt Niederrhein GmbH benutzt werden.
Aufstauungen ohne vorherige Genehmigung des Kanalnetzbetriebes (Abteilung Technische Dienste Entwässerung) der ENNI AöR sind untersagt.
Ansprechperson TEW: Yvonne Schwabe, Tel.: 0 28 41 – 104 - 763, E-mail: yschwabe@enni.de
Im Falle von auftretenden Ereignissen ist außerhalb der Geschäftszeiten die ENNI Ingenieurbereitschaft unter 0160 - 90 14 11 01 zu kontaktieren.</t>
  </si>
  <si>
    <t>e38c72b1-990b-416a-a84c-b9da77f033a6</t>
  </si>
  <si>
    <t>1.8	Vom Auftraggeber zur Verfügung gestellte Flächen und Räume</t>
  </si>
  <si>
    <t>1.8	Vom Auftraggeber zur Verfügung gestellte Flächen und Räume
Der Auftraggeber stellt keine Flächen oder Räume zur Verfügung.
Der Baubereich umfasst die Flächen der geplanten Bauwerke und die Bewegungsflächen für die zur Herstellung erforderlichen Baufahrzeuge und Geräte.
Innerhalb des Baubereichs sollen sich nur die für die Bauarbeiten zwingend örtlich benötigten Teile der Baustelleneinrichtung und Materiallagerplätze befinden. Lager- und Arbeitsplätze innerhalb des Baubereichs entstehen entsprechend dem Bauablauf räumlich und zeitlich begrenzt am aktuellen Bauort.
Alle übrigen Teile der Baustelleneinrichtung und Materiallagerplätze befinden sich außerhalb des Baubereichs. Hierzu gehören insbesondere Material- und Gerätecontainer, Lagerräume, Zwischenlagerfläche für separierten Boden mit unklarer Schadstoffbelastung, Waschräume, Toilettenanlage, Aufenthaltsräume, Baubüro, Anschlüsse für Strom und Wasser, sonstige Lager- und Arbeitsplätze, Verkehrssicherung und Schilder.
Zusätzlich benötigte Flächen und Räume hat sich der Auftragnehmer rechtzeitig vor Baubeginn zu beschaffen, für die Dauer der Baumaßnahmen zu unterhalten und nach Beendigung der Arbeiten zu räumen.
Die Genehmigung für die Nutzung von Flächen ist rechtzeitig vor Baubeginn von den Eigentümern einzuholen. Die Kosten sind in die Einheitspreise einzukalkulieren. Ansprechpartner für die Flächennutzungsplanung der Stadt Moers: Herr Sell Tel: 02841/201-416 Mail: Pascal.Sell@Moers.de</t>
  </si>
  <si>
    <t>7cef0235-9eeb-470b-b281-4a31820e5ad3</t>
  </si>
  <si>
    <t>1.9	Bodenverhältnisse, Baugrund, Tragfähigkeit, Ergebnisse der Bodenuntersuchungen</t>
  </si>
  <si>
    <t>1.9	Bodenverhältnisse, Baugrund, Tragfähigkeit, Ergebnisse der Bodenuntersuchungen
Für die Baufelder liegen Bodengutachten vor, die den Ausschreibungsunterlagen in digitaler Form als Anlage beigefügt sind.</t>
  </si>
  <si>
    <t>3950b3ba-d1a6-4837-acda-400553a2bc9a</t>
  </si>
  <si>
    <t>1.10	Angaben zu Grundwasser, Gewässer und Vorflut</t>
  </si>
  <si>
    <t>1.10	Angaben zu Grundwasser, Gewässer und Vorflut
Aussagen zum Grundwasser sind in den Baugrundgutachten enthalten. Das Baugrundgutachten ist als Anlage beigefügt.
Die Sohlen der Schachtbaugruben und Kanalgräben liegen über dem höchsten Grundwasserspiegel.</t>
  </si>
  <si>
    <t>ca15fb1b-1765-40f4-9acc-76dd4900bf87</t>
  </si>
  <si>
    <t>1.11	Besondere wasserrechtliche / umweltrechtliche Vorschriften</t>
  </si>
  <si>
    <t>1.11	Besondere wasserrechtliche / umweltrechtliche Vorschriften
Keine über die gesetzlichen Vorschriften hinaus.</t>
  </si>
  <si>
    <t>eb1da296-9992-4808-a72f-30f58e9ccf67</t>
  </si>
  <si>
    <t>1.12	Besondere Vorgaben für die Entsorgung</t>
  </si>
  <si>
    <t>1.12	Besondere Vorgaben für die Entsorgung
Gemäß § 2 a Abs. 3 Satz 1 LKrWG hat der Abfallerzeuger für Baumaßnahmen mit einem zu
erwartenden Anfall von Bau- und Abbruchmaterialien einschließlich Bodenmaterial von insgesamt mehr als 500 m³ ein Entsorgungskonzept durch den AN zu erstellen.
Das Entsorgungskonzept ist der örtlich zuständigen Abfallwirtschaftsbehörde auf Verlangen vorzulegen (§ 2 a Abs. 3 Satz 4 LKrWG NRW).
In dem Entsorgungskonzept sind gemäß § 2 a Abs. 3 Satz 2 LKrWG NRW die Art, Menge und der beabsichtigte Verbleib der gemäß § 8 Abs. 1 GewAbfV getrennt zu sammelnden Bau- und Abbruchabfälle sowie der beabsichtigte Verbleib des anfallenden Bodenmaterials darzustellen.
Sind schadstoffhaltige Bauteile oder Baustoffe zu verzeichnen, so sind Art, Menge und der
Verbleibdieser schadstoffhaltigen Abfälle ebenfalls zu dokumentieren (§ 2 a Abs. 3 Satz 3
LKrWG NRW).
Folgende Böden, Stoffe und Bauteile fallen voraussichtlich zur Entsorgung an:
Aushub:  natürliche Böden, aufgefüllte Böden, Straßenunterbau
Abbruch: bituminöser Straßenaufbruch, kernverfestigte Tragschichten, Kanäle aus Beton, PVC, PP und Steinzeug, Kanalschächte aus Mauerwerk und Stahlbeton
Entsorgungsnachweise sind für alle Arten der Entsorgung von Böden beizubringen. Die Entsorgungskosten sind in die Einheitspreise einzukalkulieren. Das elektronische Abfallnachweisverfahren (eANV) ist vollständig vom Auftragnehmer zu leisten. Die Kosten hierfür sind ebenfalls in die Einheitspreise einzukalkulieren.
Weitere Hinweise sind der Position 2.15 zu entnehmen.</t>
  </si>
  <si>
    <t>31891417-7296-4b29-a737-dbb3385b2c18</t>
  </si>
  <si>
    <t>1.13	Schutzgebiete oder Schutzzeiten</t>
  </si>
  <si>
    <t>1.13	Schutzgebiete oder Schutzzeiten
Das Baufeld liegt außerhalb von Wasserschutzzonen. Sollten dennoch wassergefährdende Stoffe in Baugruben oder Gräben gelangen ist umgehend die ENNI Stadt &amp; Service Niederrhein AöR, Abteilung Technische Dienste Entwässerung (TEW) zu informieren.
Ansprechpersonen in dieser Abteilung sind:
Yvonne Schwabe, Tel.: 0 28 41 – 104 – 763
Außerhalb der Geschäftszeiten ist die Ingenieurbereitschaft unter: 0160-90 14 11 01 zu informieren und das weitere Vorgehen abzustimmen.
Es sind keine Arbeiten innerhalb immisionsschuztrechtlicher Schutzzeiten (zum Beispiel nachts oder an Sonntagen) auszuführen.</t>
  </si>
  <si>
    <t>e28e1572-ca9a-4c4e-9ff6-197af5de0585</t>
  </si>
  <si>
    <t>1.14	Schutzmaßnahmen von Bäumen, Pflanzen etc., Verkehrsflächen, Bauwerken, Grenzsteinen</t>
  </si>
  <si>
    <t>1.14	Schutzmaßnahmen von Bäumen, Pflanzen etc., Verkehrsflächen, Bauwerken, Grenzsteinen
Angrenzende Bäume sind vor Beschädigungen durch Bauarbeiten zu Schützen, vgl. auch Punkt 3.7. Die Bauarbeiten sind mit größter Rücksicht auf die Natur und Landschaft auszuführen. Angrenzende Flächen außerhalb der öffentlichen Verkehrswege dürfen nicht berührt werden.
Fäll- und Rodungsarbeiten sind vorgesehen; landschaftsrechtliche Schutzzeiten sind demnach betroffen (Schutzzeitraum gemäß § 39 BNatSchG, 01. März bis 30. September).
Bei Bautätigkeiten im unmittelbaren Baumumfeld ist der Teamleiter Bäume im Sachgebiet Grünflächenunterhaltung der ENNI oder dessen Vertreter, vor Durchführung dieser Maßnahmen, durch den Bauleiter des AN bzw. Bauüberwacher der ENNI, schriftlich zu informieren und das weitere Vorgehen abzustimmen. Bei Erfordernis ist der FB 6 Stadtentwicklung und Umweltplanung, Bauaufsicht der Stadt Moers mit in die Abstimmungen einzubeziehen.</t>
  </si>
  <si>
    <t>14af4b9d-3c69-4ce9-9cb5-cbdd22bace08</t>
  </si>
  <si>
    <t>1.15	Art und Umfang der Regelung und Sicherung des öffentliches Verkehrs</t>
  </si>
  <si>
    <t>1.15	Art und Umfang der Regelung und Sicherung des öffentlichen Verkehrs
Die Arbeiten werden überwiegend im öffentlichen Straßenraum wie Fahrbahn, Gehwegen, Radwegen, Seitenstreifen oder Banketten durchgeführt.
Fahrzeuge und Baugeräte sind je nach Standort gemäß den entsprechenden Regelplänen der Richtlinie für die Sicherung von Arbeitsstellen an Straßen (RSA 21) zu sichern. Fahrzeuge und Baugeräte dürfen den fließenden Verkehr nur in dem von der Verkehrsbehörde im Verkehrszeichenplan bestätigtem Umfang beeinträchtigen.
Fußgänger- und Radverkehr ist so zu führen und zu sichern, dass sie durch Kfz-Verkehr nicht gefährdet sind. Schulwege müssen zum fließenden Verkehr durch Längsabsperrung analog Regelplan BII/5 RSA 21 gesichert werden, wenn die verbleibende Fußwegbreite 1,50 m unterschreitet.
Offene Baugruben sind ebenfalls je nach Standort gemäß RSA 21 zu sichern.
Sämtliche Verkehrssicherungsmaßnahmen obliegen dem AN und sind gemäß RSA 21 vorzunehmen und in die Einheitspreise einzukalkulieren, sofern keine gesonderten Leistungspositionen dafür vorgesehen sind. Der AN hat für die Sicherungsmaßnahmen einen Verantwortlichen nach RSA zu benennen.
Dieser Verantwortliche hat die Qualifikation gemäß MVAS 99 nachzuweisen. Der AN stellt sicher, dass der Verantwortliche während der Ausführung der Bauleistung auf der Baustelle anwesend ist.
Eingesetztes Sicherungsmaterial muss den Vorschriften der RSA 21, den jeweiligen Technischen Lieferbedingungen in der neuesten Fassung sowie den Gütebedingungen für Verkehrszeichen entsprechen.
Erschwernisse und Mehraufwände, Stillstände infolge von Einrichtungs- und Umbauarbeiten der Verkehrslenkung und Verkehrssicherung, die sich aus den jeweiligen Bauabschnitten ergeben, werden nicht gesondert vergütet und sind in die Einheitspreise mit einzukalkulieren.
Die technischen Regeln für Arbeitsstätten (ASR A5.2) sind zu beachten.</t>
  </si>
  <si>
    <t>46476331-a661-41bf-a6cb-38b960323ea3</t>
  </si>
  <si>
    <t>1.16	Im Bereich der Baustelle vorh. Anlagen, insbesondere Abwasser- und Versorgungsleitungen</t>
  </si>
  <si>
    <t>1.16	Im Bereich der Baustelle vorh. Anlagen, insbesondere Abwasser- und Versorgungsleitungen
Im Bereich der Baustelle sind verschiedene unterirdische Anlagen (Kabel und Leitungen) vorhanden. Angaben zu Abwasserkanälen sind in den Ausführungsplänen enthalten.
Auskünfte hierzu hat der Auftragnehmer mindestens bei den in Nr. 1.17 genannten Eigentümern oder Betreibern selbst einzuholen.</t>
  </si>
  <si>
    <t>0d1462d7-4742-4de4-9256-6c817be37729</t>
  </si>
  <si>
    <t>1.17	Unterirdische Hindernisse</t>
  </si>
  <si>
    <t>1.17	Unterirdische Hindernisse
Im Bereich der Baustelle sind verschiedene unterirdische Anlagen (Versorgungsleitungen und Kabel) vorhanden. Auskünfte zu diesen und anderen Leitungen hat der AN bei den Eigentümern oder Betreibern selbst einzuholen.
Sonstige unterirdische Hindernisse sind nicht bekannt.
Zu den Leitungsbetreibern gehören insbesondere:
Firma                          Adresse                     Postleitzahl Ort
ENNI Energie &amp; Umwelt          Jostenhof 15                47441        Moers
Niederrhein GmbH
Unitymedia NRW GmbH            Michael-Schumacher-Straße 1 50170        Kerpen
Fernwärmeversorgung            Franz-Haniel-Straße 41      47443        Moers
Niederrhein GmbH
Deutsche Telekom Technik GmbH  Moerser Straße 7            47798        Krefeld
Westnetz GmbH Spezialservice   Reeser Landstraße 41        46483        Wesel
Strom
Operation Nachrichtentechnik
PLEdoc GmbH                    Schnieringshof 10-14        45321        Essen
LINEG                          Friedrich-Heinrich-Allee    47459        Kamp-Lintfort
Die o.g. Versorgungsunternehmen wurden im Zuge der Planung um die Übermittlung ihrer Leitungsbestandspläne gebeten. Die Leitungsunterlagen wurden digitalisiert bzw. grafisch in die Planunterlagen übernommen. Für Vollständigkeit und exakte Lage des eingetragenen Leitungsbestandes wird keine Gewähr übernommen. Der eingetragene Leitungsbestand dient nur der Orientierung. Der AN hat in jedem Falle vor Beginn der Arbeiten die entsprechenden Leitungsauskünfte zu besorgen und sich über die Lage der Leitungen zu informieren.
Im Zweifelsfall hat sich der AN durch Handschachtung, Suchschachtungen und/oder mittels spezieller Ortungsgeräte von der Lage ggf. vorhandener Leitungen zu überzeugen. Zum Schutz von Versorgungsleitungen sind im Stadtbereich Baggerarbeiten nur eingeschränkt zugelassen. Lässt sich der Umbau von Versorgungsleitungen nicht umgehen, sind alle erforderlichen Sicherungsmaßnahmen der Leitungen erst nach Einweisung durch die Versorgungsunternehmen auszuführen. Vor Beginn der Arbeiten sind Abstimmungen mit der örtlichen Bauüberwachung des AG unbedingt zu führen.
Freigelegte oder gefährdete Leitungen sind während der Bauausführung zu sichern und zu schützen. Die Aufwendungen dafür werden mit den entsprechenden Leistungspositionen vergütet.
Bodendenkmäler
Für das Plangebiet liegen konkrete Hinweise für die Existenz von Bodendenkmälern vor. Der Vorhabenbereich grenzt an das Bodendenkmal WES 220 (Mittelalterliche bis neuzeitliche Kirche St. Bonifatius Kirchhof). Im Bereich des heutigen Moersbach ist zudem mindestens eine historische Mühlenanlage nachgewiesen.
Für die Baumaßnahme liegt eine Erlaubnis gemäß § 15 Abs. 2 Denkmalschutzgesetz Nordrhein-Westfalen (DSchG NRW) der Unteren Denkmalbehörde der Stadt Moers vor. Die Erlaubnis ist dieser Ausschreibung als Anlage beigefügt. Gemäß Erlaubnis sind sämtliche Erdeingriffe im Bereich des Vermuteten Bodendenkmals unter archäologischer Fachaufsicht durchzuführen. Die Kontaktdaten des beauftragten Archäologen werden nach Auftragsvergabe bereitgestellt.
Aus Erfahrungen von anderen Projekten durchlaufen die Arbeiten folgende Hauptphasen mit den entsprechenden Teilleistungen:
Suchen
Suchgräben in maschinenunterstützter Handschachtung
Lagenweiser, flächiger Abtrag (5 bis 10 cm) im Bereich von Straßenflächen
Finden
Stillstand der Baukolonne für weitere Erkundung und Inaugenscheinnahme durch den archäologischen Begleiter (Arbeitsunterbrechung, ggf. Umsetzen in einen anderen Bauabschnitt)
Freilegen des Fundstücks
Dokumentieren
Fotographische und vermessungstechnische Aufnahme (durch Archäologen)
Stillstand für Baukolonne
Analysieren / Reagieren
Abstimmung mit dem LVR über das weitere Vorgehen mit dem Fundstück – daraus resultierend: Stillstände und ggf. Arbeitsunterbrechungen
Nach erfolgter Freigabe – Beräumen der Trasse durch:
Lagenweiser Abbruch
Sägeschnitte
Wenn erforderlich – Fundstück Wiedereinbringen
Fläche für Rückversetzung schaffen - Sandverfüllung
Fundstück schützen – Flüssigboden
Beim Auftreten archäologischer Bodenfunde und Befunde ist die Stadt Moers als Untere Denkmalschutzbehörde (Frau Dr. Paaßen, Tel. 02841/201-492) oder das LVR-Amt für Bodendenkmalpflege im Rheinland, Außenstelle Xanten, Augustusring 3, 46509 Xanten, Telefon 02801/776290, Fax 02801/7762933, unverzüglich zu informieren. Zur Anzeige verpflichtet sind auch der der/die Eigentümer*in, die Person, die das Grundstück besitzt, der/die Unternehmer*in und der/die Leiter*in der Arbeiten. Bodendenkmal und Entdeckungsstätte sind bis zum Ablauf von einer Woche nach der Anzeige unverändert zu belassen (§ 16 DSchG NRW). In solchen Fällen ist mit Baustillstand zu rechnen. Die Weisung der o. g. Ämter für den Fortgang der Arbeiten ist abzuwarten.</t>
  </si>
  <si>
    <t>79abda6e-d604-47ef-b8dd-8e465bd1dac0</t>
  </si>
  <si>
    <t>1.18	Sachstand zur Kampfmittelerkundung und ggfs. Räumung</t>
  </si>
  <si>
    <t>1.18	Sachstand zur Kampfmittelerkundung und ggfs. Räumung
Die Kampfmittelabfrage erfolgt durch den FB8 der Stadt Moers, die entsprechenden Unterlagen
liegen der Ausschreibung bei.
Hinweise der Bezirksregierung Düsseldorf auf das Vorhandensein von Kampfmitteln im Baugebiet liegen nicht vor. Dennoch sind Erdarbeiten mit entsprechender Vorsicht auszuführen. Mehraufwand und Erschwernisse diesbezüglich sind in die Einheitspreise mit einzukalkulieren.
Das „Merkblatt für Baugrundeingriffe“ der Bezirksregierung Düsseldorf ist zu beachten (www.brd.nrw.de/themen/ordnung-sicherheit/kampfmittelbeseitigung/service).
Werden vor Beginn oder während der Ausführung auf der Baustelle gefährliche Gegenstände (z. B. Sprengkörper, Munition, Waffen) gefunden, so sind die Arbeiten im Gefahrenbereich sofort einzustellen. Die nächste Polizeidienststelle, die Ordnungsbehörde und der Auftraggeber sind sofort zu benachrichtigen. Die Gefahrenstelle ist abzusperren. Die Arbeiten dürfen erst nach Beseitigung der Gefahr fortgesetzt werden.
Bezirksregierung Düsseldorf – Kampfmittelbeseitigungsdienst
Mündelheimer Weg 51
40472 Düsseldorf
Telefon: 0211-475-0
Telefax: 0211-475-9040
E-Mail: kbd@brd.nrw.de</t>
  </si>
  <si>
    <t>851e49ce-4177-452e-9dbf-7df2032e9eeb</t>
  </si>
  <si>
    <t>1.19	Gemäß der Baustellenverordnung getroffene Maßnahmen</t>
  </si>
  <si>
    <t>1.19	Gemäß der Baustellenverordnung getroffene Maßnahmen
Der Bauherr wird ein Fachbüro damit beauftragen, die nach der Baustellenverordnung erforderlichen Maßnahmen durchzuführen.
Maßnahmen des Arbeitsschutzes:
Der Auftragnehmer hat die erforderlichen Maßnahmen des Arbeitsschutzes als Arbeitgeber gemäß § 5 der Baustellenverordnung und als Unternehmer ohne Beschäftigte gemäß § 6 der Baustellenverordnung zu treffen.</t>
  </si>
  <si>
    <t>83e2a543-2f30-4893-ae87-2d8b5cef4b40</t>
  </si>
  <si>
    <t>1.20	Vorgaben betroffener Dritter (bes. Anordnungen, Vorschriften und Maßnahmen)</t>
  </si>
  <si>
    <t>1.20	Vorgaben betroffener Dritter (bes. Anordnungen, Vorschriften und Maßnahmen)
Der Auftragnehmer ist zuständig für die Einholung und Beachtung besonderer Anordnungen, Vorschriften und Maßnahmen der Eigentümer von unter Punkt 1.17 genannten Leitungen. Dazu zählen insbesondere Schutzanweisungen der Kabel- und Leitungsbetreiber.
Sollte es während der Bauarbeiten Berührungen mit dem Leitungsbestand der ENNI Energie &amp; Umwelt GmbH kommen, stehen dort folgende Ansprechpersonen zur Verfügung:
Allgemeine Störungsstelle: (02841) 104-114
Gas / Wasser:	Herr Duric (02841) 104-337
			Herr Flach (02841) 104-350
Strom:		Herr Ackermann (02841) 104-315
			Herr Kampermann (02841) 104-312
LWL:			Herr Kaya (02841) 104-211
Bei Kontakt zu Telekomleitungen:
Herr Pascal Driessen (02151) 36 46 208, Pascal.Driessen@telekom.de
Bei Kontakt zu Leitungen von ehem. Unitymedia jetzt Vodafone:
Bei Aufgrabungen im Zuge von Störungen
Ansprechpartner: Unitymedia NRW GmbH
Abteilung: Network Service Management
Tel.: +49 2273 605 - 4698
Leiter Backoffice: Mario Meermann
Email: NSMBackoffice.UM@unitymedia.de
Bei Fragen zu Arbeiten in Neubaugebieten /Straßenbau (Unitymedia):
Ansprechpartner: Unitymedia NRW GmbH
Abteilung: Zentrale Planung ND
Leiter Zentralen Steuerung: Jürgen Berge
Tel.: 0 561 78 18 162
Email: dispatching_tracking.infill@unitymedia.de
Schnelle Hilfe bei Kabelabriss (Unitymedia/Vodafone):
Tel.: 0800 - 8888 719
Fernwärmeversorgung Niederrhein GmbH
Herr Sabolcec Tel.: 0175-955 59 18
Für die Straßenverkehrs- und Polizeibehörde ist außerhalb der normalen Arbeitszeiten eine Rufbereitschaft einzurichten!
Fernwärmeversorgung Niederrhein GmbH
Die geplante Baumaßnahme tangiert Fernwärmeleitungen der Fernwärmeversorgung Niederrhein GmbH (kurz FN). Einwände werden seitens der FN nicht erhoben, wenn deren Schutzanweisungen und Schutzabstände zu den Fernwärmeleitungen eingehalten werden.
Grundsätzlich ist der verbindliche Baubeginn der FN anzuzeigen. Dazu ist Herr Sabolcec in Kenntnis zu setzen. Des Weiteren ist Einsicht in die Bestandspläne der FN zu nehmen. Die Terminabsprache erfolgt mit Herrn Sabolcec.
Die Sicherung darf auf keinen Fall mit Ketten erfolgen. Als Sicherung sind Spanngurte zugelassen.</t>
  </si>
  <si>
    <t>1766a373-1e64-4f73-b331-8e1b065c6d55</t>
  </si>
  <si>
    <t>1.21	Vorhandene Schadstoffbelastungen (Boden, Wasser, Luft, Stoffe, Bauteile)</t>
  </si>
  <si>
    <t>1.21	Vorhandene Schadstoffbelastungen (Boden, Wasser, Luft, Stoffe, Bauteile)
Schadstoffbelastungen sind den LV-Positionen zu entnehmen, insbesondere die Einstufung der Böden gemäß EBV und Deponieverordnung.
Folgende Schadstoffbelastungen wurden vorgefunden:
Der aufzunehmende und zu entsorgende Asphalt enthält zum Teil Teer. Die Wiederverwertung erfolgt zum Teil nach Verwertungsklasse A gemäß RuVA StB, zum Teil nach Verwertungsklasse B und C gemäß RuVA StB.
Die in Betrieb befindlichen Kanäle sind explosionsgefährdete Bereiche und Abwasseranlagen. An Bauteilen und in der Atmosphäre können sich Gefahrstoffe, insbesondere krankheitserregende Keime oder Gase befinden. Die erforderlichen Ausrüstungen, Geräte und Einrichtungen zum Explosionsschutz und zum Schutz vor Gefahrstoffen sind Bestandteil der Baustelleneinrichtung und darin einzukalkulieren.
Entsprechend einer Auskunft des Fachbereiches Stadt- und Umweltplanung, Bauaufsicht der Stadt Moers sind keine Altlasten bzw. schädlichen Bodenverhältnisse bekannt.</t>
  </si>
  <si>
    <t>e9b92d91-16af-452e-bbf2-0a62d6ac43dd</t>
  </si>
  <si>
    <t>1.22	Art und Zeit der vom Auftraggeber veranlassten Vorarbeiten</t>
  </si>
  <si>
    <t>1.22	Art und Zeit der vom Auftraggeber veranlassten Vorarbeiten
Der Auftraggeber veranlasst keine Vorarbeiten.</t>
  </si>
  <si>
    <t>1cd5a24e-cc15-4147-bce2-b7c906cad33c</t>
  </si>
  <si>
    <t>1.23	Arbeiten anderer Unternehmer auf der Baustelle</t>
  </si>
  <si>
    <t>1.23	Arbeiten anderer Unternehmer auf der Baustelle
Es sind Arbeiten anderer Unternehmer vorgesehen. Im Zuge des Kanalbaus werden Leitungen durch die ENNI Energie &amp; Umwelt GmbH umgelegt. Ferner beabsichtigt die ENNI weitere Arbeiten am Mittel- und Niederspannungsnetz. Dazu gehören z.B. die Erneuerung der Straßenbeleuchtung, oder das Verlegen von Leerrohren in den Baufeldern. Durch den Auftragnehmer sind u.a. Leitungsgräben und Montagegruben herzustellen (weitere Arbeiten siehe Kapitel 6: Tiefbauarbeiten für Arbeiten am Mittel- und Niederspannungsnetz).
Neben den Arbeiten der ENNI beabsichtigt die Fernwärme Niederrhein die Herstellung von zwei Hausanschlüsse (bei Rheinberger Straße  41 und 49) in der ersten Bauphase. Abstimmungen zu den Arbeiten sind direkt mit der Fernwärme Niederrhein zu treffen (Kontaktdaten siehe Pos. 1.20).
Die Verlegung von Versorgungsleitungen, Kabelzüge und der Einbau sonstiger erforderlicher Bauteile werden durch die ENNI, die Fernwärmeversorgung Niederrhein GmbH, sowie deren Vertragspartner durchgeführt.
Die Einbindung und Koordination der ENNI, der Fernwärmeversorgung Niederrhein GmbH, sowie deren Vertragspartner in den Bauablauf, ist Aufgabe des AN. Hieraus entstehende
Kosten und Mehraufwände sind in die LV Positionen einzukalkulieren. Durch die anstehenden Arbeiten darf es nicht zum Baustillstand kommen.</t>
  </si>
  <si>
    <t>0b987e6e-b7d4-4703-abd7-62cb13c36ac1</t>
  </si>
  <si>
    <t>2	Angaben zur Ausführung</t>
  </si>
  <si>
    <t>490bbd59-1bef-40c9-a8e5-5c6f0a6e4d3c</t>
  </si>
  <si>
    <t>2.1	Bauablauf (Arbeitsabschnitte, -unterbrechungen und –beschränkungen)
Der Bauablauf ist mit der Bauüberwachung der ENNI abzustimmen.
Der Baubeginn ist verbindlich in der 14. KW 2026 vorzusehen.
Vor Baubeginn erfolgt eine Standortbegehung gemeinsam mit der örtlichen Bauüberwachung / Bauoberleitung des AG.
Arbeitsunterbrechungen sind nicht vorgesehen.
Das Verkehrskonzept sieht die Aufteilung der Baumaßnahme in 4 Bauphasen vor:
Bauphase 1: Kanalbau Rheinberger Straße
Bauphase 2: Kanalbau Mühlenstraße
Bauphase 3: Straßenbau Rheinberger Straße
Bauphase 4: Straßenbau Mühlenstraße
Bauphasenbeschreibung
Bauphase 1
Der Baustart erfolgt im Kreuzungsbereich Rheinberger Straße/Mühlenstraße. Aufgrund der Lage des Kanals ist eine Vollsperrung notwendig. Die Arbeiten erfolgen von Süd nach Nord in Richtung Baerler Straße. Die Bauarbeiten sind so aufzuführen, dass die Erreichbarkeit der Hausnummern 36 bis 40 und die Andienung der Hausnummern 32, 33, 34, 37 und 55 mit Drehleiter sichergestellt ist. Eine Gehwegseite bleibt durchgängig begehbar.
Neben den Arbeiten der ENNI beabsichtigt die Fernwärme Niederrhein die Herstellung von zwei Hausanschlüsse (bei Rheinberger Straße  41 und 49) in der ersten Bauphase. Abstimmungen zu den Arbeiten sind direkt mit der Fernwärme Niederrhein zu treffen (Kontaktdaten siehe Punkt 1.20).
Die vorhandenen Senkenleitungen werden im Kanalgraben provisorisch mitgeführt und im Zuge des Straßenbaus neu angeschlossen. Der Kanalbau umfasst SW- und RW-Leitungen mit provisorischen und späteren endgültigen Anschlüssen. Der Schacht 32192S101 bildet den Übergabepunkt für das Provisorium aus der Mühlenstraße. Der Bau erfolgt gegen die Fließrichtung. Die Verbindung zur Baerler Straße bleibt möglichst lange offen. Die Arbeiten an der Kreuzung sollen innerhalb von 5 Wochen abgeschlossen sein, um die Verbindung Richtung Süden wiederherzustellen.
Bauphase 2
Nach Abschluss der Kanalbauarbeiten in der Rheinberger Straße beginnt die Kanalbaukolonne mit dem Bau des SW-Kanals in der Mühlenstraße. Die Arbeiten starten im Kreuzungsbereich und verlaufen gegen die Fließrichtung Richtung Brücke. Bestehende Provisorien werden aufgenommen und ordnungsgemäß eingebunden. Der Bestandsschacht 32192S001 entfällt. Der RW-Kanal folgt im Anschluss, beginnend am Bestandsschacht 32192R206, dessen Anschluss angepasst wird. Die vorhandenen Senkenleitungen werden provisorisch mitgeführt.
Während dieser Bauphase erfolgt bereits der Straßenbau Rheinberger Straße (Bauphase 3a) parallel. Der Zufahrt für Rettungsfahrzeuge ist zu jeder Zeit sicherzustellen.Eine Gehwegseite bleibt durchgängig begehbar.
Bauphase 3
Nach Abschluss der Kanalbauarbeiten im Kreuzungsbereich Rheinberger/Mühlenstraße beginnt der Straßenbau in der Rheinberger Straße. Die Arbeiten erfolgen in drei Abschnitten (3a Westseite, 3b/3c Ostseite) in halbseitiger Bauweise. Eine Vollsperrung ist nicht vorgesehen. Der Verkehr wird während der gesamten Bauphase 3 als Einbahnstraße in Fahrtrichtung „stadtauswärts“ geführt. Südlich des KP Mühlenstraße / Rheinberger Straße ist eine Bedarfs-LSA für Fußgänger einzurichten. Damit Einsatzfahrzeuge und der ÖPNV entgegen der Einbahnstraße in Fahrtrichtung „stadteinwärts“ die Rheinberger Straße befahren können, ist nördlich des Baufeldes ein zusätzlicher Signalgeber vorzusehen. Dieser ist mit der südlichen Bedarfs-LSA zu koppeln. Jede Zufahrt im Baufeld ist mit einem Signalgeber auszustatten.In Bauphase 3c ist der Knotenpunkt Mühlenstraße / Rheinberger Straße mit einer Baustellen-LSA auszustatten. Diese ist weiterhin mit dem nördlichen Signal für Rettungsfahrzeuge und ÖPNV zu koppeln.
Die Baumaßnahme ist so zu gestalten, dass eine durchgehende Restfahrbahnbreite ≥ 3,00 m gewährleistet wird. Die Bauarbeiten sind so aufzuführen, dass die Erreichbarkeit der Hausnummern 36 bis 40 und die Andienung der Hausnummern 32, 33, 34, 37 und 55 mit Drehleiter sichergestellt ist. Eine Gehwegseite bleibt durchgängig begehbar.
Bauphase 4
Nach Abschluss der Arbeiten in Rheinberger Straße sowie des Kanalbaus in der Mühlenstraße erfolgt der Straßenbau in der Mühlenstraße. Auch hier erfolgt die Ausführung in zwei Teilabschnitten (Süd- und Nordseite) in halbseitiger Bauweise unter Aufrechterhaltung des Verkehrs mit LSA-Führung. Die Baufelder sind so zu wählen, dass die Zufahrt für Rettungsfahrzeuge jederzeit möglich sind. Anliegerzufahrten sind mit einem Hinweisschild "Bitte in den fließenden Verkehr einordnen" auszustatten. Eine Gehwegseite bleibt durchgängig begehbar.</t>
  </si>
  <si>
    <t>73562370-a84c-4136-9cbc-47b18baf6cce</t>
  </si>
  <si>
    <t>2.2	Besondere Erschwernisse während der Ausführung, z.B. Arbeiten im Bereich von Verkehrswegen</t>
  </si>
  <si>
    <t>2.2	Besondere Erschwernisse während der Ausführung, z.B. Arbeiten im Bereich von
	Verkehrswegen
Verkehr:
Den Anliegern ist die Erreichbarkeit der Grundstücke zu ermöglichen (insbesondere Rettungsfahrzeuge, Müllabfuhr, Anwohner, Lieferanten), siehe Punkt 1.5. Sollte dies temporär, aufgrund des Baufortschrittes, nicht möglich sein ist der AN angehalten dies mit den jeweiligen Anwohnern abzustimmen. Zumindest zum Feierabend müssen die Grundstücke anfahrbar sein. Dies ist ggf. durch das Verlegen von Stahlplatten oder das Herstellen von Anrampungen sicherzustellen. Eine fußläufige Erreichbarkeit der Grundstücke muss über den Zeitraum der Baumaßnahme gewährleistet werden.
Müllabfuhr:
Der AN hat während der Baumaßnahme der ENNI als Abfallentsorger die Zuwegung zu den Anliegern zu ermöglichen. Wird dies durch den Bauablauf behindert, so hat der AN mit der ENNI einen Übergabepunkt für die zu leerenden Mülltonnen festzulegen sowie den Hin- und Rücktransport der Mülltonnen (Restmülltonne, Blaue Tonne, Biotonne) sowie gelber Säcke/gelbe Tonne und Grünschnitt zu organisieren.
Die jeweiligen Abfuhrtermine können auf der Webseite http://www.enni.de/stadt-service/abfall/abfallkalender eingesehen werden.
Ansprechpartner ENNI Stadt und Service:
Friedel Baumann: Tel. 01709137254 / Mail:  fbaumann@enni.de
Frank Seemann: Tel. 017614744217 / Mail: fseemann@enni.de
Überleitung von Abwasser aus Kanälen:
Während der gesamten Bauphase ist der Abwasserabfluss aufrecht zu erhalten. Bei Regenwetter ist in den Kanälen mit großen Abwassermengen und Einstau der Kanäle bis maximal zur Geländeoberkante zu rechnen.
Wird ein vorhandener Kanal abgebrochen, so ist der Abwasserzufluss von oberhalb provisorisch überzuleiten und sämtliche Straßenablauf- und Hausanschlusskanäle bis zum endgültigen Anschluss an den neuen Kanal provisorisch zu übernehmen. Beim Anschluss an vorhandene Kanäle oder an den vorhandenen Graben ist die Baugrube gegen Rückstau zu sichern. Dabei ist die vorhandene Geländeoberkante als Rückstauebene anzunehmen. Die Überleitungs- und Sicherungsmaßnahmen sind entsprechend druckdicht auszuführen.
Kanalgraben:
Die Länge des offenen Kanalgrabens ist auf 15 m zu begrenzen. Die Feuerwehr muss die Grube jederzeit bis zur Kante anfahren können. Verfüllte Grabenabschnitte sind bis zur endgültigen Wiederherstellung der Straßenoberfläche provisorisch verkehrssicher zu befestigen und zu unterhalten.
Lager- und Arbeitsplätze außerhalb des Baufeldes:
Innerhalb des Baufeldes dürfen sich nur die für die Bauarbeiten zwingend örtlich benötigten Teile der Baustelleneinrichtung und Materiallagerplätze befinden. Lager- und Arbeitsplätze innerhalb des Baufeldes entstehen entsprechend dem Bauablauf räumlich und zeitlich begrenzt am aktuellen Bauort. Alle übrigen Teile der Baustelleneinrichtung und Materiallagerplätze dürfen sich nicht im Bereich des Baufeldes befinden.
Kanaluntersuchung durch den Kanalnetzbetrieb der ENNI Stadt &amp; Service Niederrhein AöR innerhalb der Bauzeit:
Der Kanalnetzbetrieb der ENNI Stadt &amp; Service Niederrhein AöR wird innerhalb der Bauzeit die fertiggestellten Kanäle untersuchen, siehe Punkt 2.1.
Der Auftragnehmer hat diese Arbeiten zu dulden und selbst rechtzeitig eine Abstimmung mit dem Kanalnetzbetrieb der ENNI Stadt &amp; Service Niederrhein AöR vorzunehmen.
Die Kosten für die genannten besonderen Erschwernisse sind in die Einheitspreise einzukalkulieren, sofern sie nicht in Einzelpositionen des Leistungsverzeichnisses enthalten sind.</t>
  </si>
  <si>
    <t>64c94dab-9bb2-4c78-b8ab-5c5913adb3f3</t>
  </si>
  <si>
    <t>2.3	Bauzeitenplan</t>
  </si>
  <si>
    <t>2.3	Bauzeitenplan
Für die gesamten geplanten Baumaßnahmen ist ein Bauzeitenplan zu erstellen (eine entsprechende Position ist Bestandteil des Leistungsverzeichnisses). Wenn unter Punkt 2.1 nichts Anderes ausdrücklich erwähnt ist, obliegt die Planung des Bauablaufes dem Ermessen des Auftragnehmers. Die detaillierten Ausführungstermine sind mit der örtlichen Bauüberwachung der ENNI und dem Verkehrssicherungsunternehmen abzustimmen.
Beim Aufstellen des Bauzeitenplans sind alle Gewerke zu berücksichtigen. Die Darstellung hat mit einem Zeitraster von mindestens einer Woche zu erfolgen. Jeweils nach vier Wochen Bauzeit ist der Plan zu erneuern und der AG-Bauüberwachung vorzulegen. Der neue Bauzeitplan muss eine Darstellung des Soll-Ist-Vergleichs enthalten. Der erste Bauzeitenplan ist fünf Werktage vor Arbeitsbeginn unaufgefordert dem Bauüberwacher des AG zu übergeben.</t>
  </si>
  <si>
    <t>bb12a4fc-7a50-4a50-b4b7-575c92365a36</t>
  </si>
  <si>
    <t>2.4	Besondere Anforderungen für Arbeiten in kontaminierten Bereichen</t>
  </si>
  <si>
    <t>2.4	Besondere Anforderungen für Arbeiten in kontaminierten Bereichen
Es sind keine Schadstoffbelastungen im Baufeld bekannt, siehe Punkt 1.21. Besondere Anforderungen für die Arbeiten sind nicht vorgesehen.</t>
  </si>
  <si>
    <t>7eb8cbc5-9bda-48a7-8b3a-b37787fda4f5</t>
  </si>
  <si>
    <t>2.5	Besondere Anforderungen an die Baustelleneinrichtung / Entsorgungseinrichtungen</t>
  </si>
  <si>
    <t>2.5	Besondere Anforderungen an die Baustelleneinrichtung / Entsorgungseinrichtungen
Besondere Anforderungen an die Baustelleneinrichtung können sich aus umweltrechtlichen Anforderungen ergeben (siehe Abschnitt 1.11).
Die erforderlichen Ausrüstungen, Geräte und PSA sind Bestandteil der Baustelleneinrichtung und in den Einheitspreis einzukalkulieren.</t>
  </si>
  <si>
    <t>4db8584a-045a-46a4-9273-0479f6ad3f8b</t>
  </si>
  <si>
    <t>2.6	Besonderheiten der Regelung und Sicherung des Verkehrs</t>
  </si>
  <si>
    <t>2.6	Besonderheiten der Regelung und Sicherung des Verkehrs
Die Sicherung des Verkehrs erfolgt durch den Auftragnehmer.Erforderliche Genehmigungen sind durch den AN einzuholen. Die Kosten hierfür sind in die Einheitspreise einzukalkulieren. Spätestens 4 Wochen vor Ausführung der verkehrslenkenden Maßnahmen ist ein Verkehrsführungs- und Beschilderungsplan in anordnungsfähiger Ausführung anzufertigen und bei dem zuständigen Fachdienst 8.3 - Straßen- und Verkehrsrecht der Stadt Moers einzureichen.
Die Erstellung der Verkehrssicherungspläne hat in digitaler Form zu erfolgen.
Die Sicherung des Verkehrs hat nach Vorgabe des Fachdienstes 8.3 - Straßen- und Verkehrsrecht durch ein fachlich qualifiziertes Unternehmen zu erfolgen. Erforderliche Genehmigungen sind durch den AN einzuholen. Die Kosten hierfür sind in die Einheitspreise einzukalkulieren.
Die Planung der Beschilderung sowie die Abstimmung mit der ENNI Stadt &amp; Service Niederrhein AöR, Nahverkehrsunternehmen, Feuerwehr, Rettungsdienste, Polizei und Entsorgungsunternehmen sind durch den AN durchzuführen. Auflagen der Behörden sind zu befolgen. Baustellen an oder in öffentlichen Verkehrsflächen sind durch stabile, entsprechend der Straßenverkehrsordnung rot-weiß gestreifte Absperrschranken nach ZTV-SA und RSA abzusichern. Die Kosten hierfür sind in die LV-Positionen einzurechnen.
Zu beachten ist die Gebührenordnung für Anordnungen nach § 45 Abs. 6 StVO über Maßnahmen der Unternehmer im Straßenverkehr. Folgende Gebühren werden erhoben:
für die Dauer von
1 Tag:			35,00 €, 	bei Verlängerung je Tag:         15,00 €;
2 Tage bis 1 Woche:	50,00 €, 	bei Verlängerung je Woche:    25,00 €;
bis zu 3 Wochen:		100,00 €, 	bei (jeder) Verlängerung:        50,00 €;
bis zu 6 Wochen:		150,00 €, 	bei (jeder) Verlängerung:      100,00 €;
über 6 Wochen:		250,00 €, 	bei (jeder) Verlängerung:      100,00 €;
über 3 Monate:		500,00 €	bei (jeder) Verlängerung:      150,00 €;
über 6 Monate:		767,00 €
Zusätzlich zu a) –g) wenn ein Ortstermin erforderlich ist:	110,00 €
Verwaltungsaufwand je angefangene Viertelstunde:		  16,25 €
Fahrtkosten je Kilometer: 0,30 €
Eilzuschlag zusätzlich zu a) – e) (außer bei unvorhergesehenen Notfallarbeiten) wenn der Antrag
	-	innerhalb von 2 Wochen vor Beginn der Arbeiten gestellt wird:
	-	25 % der Grundgebühr
	-	innerhalb von 1 Woche vor Beginn der Arbeiten gestellt wird:
	-	50 % der Grundgebühr
Nachkontrolle aufgrund von Mängeln: 50,00 €
Das Außerkraftsetzen von Verkehrszeichen durch Klebebänder ist verboten. Bei Zuwiderhandlungen ist Ersatz für beschädigte Schilder zu leisten.
Es können Schilderhüllen, Jute- oder Plastiksäcke verwendet werden. Wegweiser sind durch ein rotes Holzlattenkreuz in Abstimmung mit der Bauüberwachung außer Kraft zu setzen.
Zu beachten ist, dass ein zertifiziertes Fachunternehmen die Verkehrssicherung durchführt.</t>
  </si>
  <si>
    <t>7b9fe972-fba3-4bf7-88df-76337518e90c</t>
  </si>
  <si>
    <t>2.7	Besondere Anforderungen an das Auf- und Abbauen sowie Vorhalten von Gerüsten</t>
  </si>
  <si>
    <t>2.7	Besondere Anforderungen an das Auf- und Abbauen sowie Vorhalten von Gerüsten
Der Einsatz von Gerüsten, die keine Nebenleistung sind, ist nicht vorgesehen.</t>
  </si>
  <si>
    <t>c27e5808-21a2-42cb-abe6-98247f9f3e16</t>
  </si>
  <si>
    <t>2.8	Mitbenutzung fremder Gerüste, Hebezeuge, Aufzüge, Geräte, Einrichtungen und dergleichen</t>
  </si>
  <si>
    <t>2.8	Mitbenutzung fremder Gerüste, Hebezeuge, Aufzüge, Geräte, Einrichtungen und dergleichen
Nicht vorgesehen.</t>
  </si>
  <si>
    <t>d1eadb5e-9c93-4879-b0a8-5d62d3980dec</t>
  </si>
  <si>
    <t>2.9	Mitbenutzung eigener Geräte, Einrichtungen o. ä. durch Dritte; Dauer und Arbeiten</t>
  </si>
  <si>
    <t>2.9	Mitbenutzung eigener Geräte, Einrichtungen o. ä. durch Dritte; Dauer und Arbeiten
Nicht vorgesehen.</t>
  </si>
  <si>
    <t>f9e3f3a9-6203-4169-9a0d-a9ecbc482e2d</t>
  </si>
  <si>
    <t>2.10	Verwendung oder Mitverwendung von  wiederaufbereiteten (Recycling-) Stoffen</t>
  </si>
  <si>
    <t>2.10	Verwendung oder Mitverwendung von wiederaufbereiteten (Recycling-) Stoffen
Wiederaufbereitetes Material darf nur verwendet werden, wenn die Verwendung im Positionstext beschrieben wird.</t>
  </si>
  <si>
    <t>786ceb22-c93b-4af4-ad91-b85f76bc5f64</t>
  </si>
  <si>
    <t>2.11	Anforderungen an wiederaufbereitete (Recycling-)Stoffe und nicht genormte Stoffe und Bauteile</t>
  </si>
  <si>
    <t>2.11	Anforderungen an wiederaufbereitete (Recycling-)Stoffe und nicht genormte Stoffe und
	Bauteile
Es sind mit Ausnahme der ausgeschriebenen Recycling-Baustoffe grundsätzlich neuwertige Baustoffe einzubauen.</t>
  </si>
  <si>
    <t>2cfdc6f0-e3e7-4630-8d35-cdc2456d7151</t>
  </si>
  <si>
    <t>2.12	Besondere Anforderungen an Art, Güte und Umweltverträglichkeit der Stoffe und Bauteile</t>
  </si>
  <si>
    <t>2.12	Besondere Anforderungen an Art, Güte und Umweltverträglichkeit der Stoffe und Bauteile
Siehe Vorbemerkungen und Positionstexte im LV zu Stoffen und Bauteilen.
Beim Bau von Einsteigschächten aus Betonfertigteilen ist die Fugenzahl durch die Verwendung von Schachtringen größtmöglicher Bauhöhe zu minimieren. Zwischen Konus und Schachtabdeckung ist mindestens ein Ausgleichsring vorzusehen.</t>
  </si>
  <si>
    <t>94d4a85a-4e8b-45e8-bb50-6ba0b352e590</t>
  </si>
  <si>
    <t>2.13	Art und Umfang der vom Auftraggeber verlangten Eignungs- und Gütenachweise</t>
  </si>
  <si>
    <t>2.13	Art und Umfang der vom Auftraggeber verlangten Eignungs- und Gütenachweise
Allgemeines:
Eignungs- und Gütenachweise sind vollständig und nachvollziehbar zu dokumentieren. Die Dokumentation ist der Bauüberwachung zu übergeben. Probenahmen zur Eigenkontrolle, Bodenuntersuchungen und Prüfungen sind durch eine unabhängige Prüfstelle durchzuführen. Sämtliche hiermit verbundenen Kosten sind in die Einheitspreise einzukalkulieren, soweit sie nicht in Einzelpositionen beschrieben sind.
Bodenverdichtung:
Nachweis der Verdichtung im tiefen Bereich:
Durch Sondierung mit der leichten Rammsonde nach DIN EN ISO 22476-2 (DPL 10) ist die Verdichtung des verfüllten Bodens im tiefen Bereich zu bestimmen. Einzuhalten sind die Grenzwerte der DIN EN ISO 22476-2 und der ZTV-E-StB 17.Ferner muss die erreichte Verdichtung mit der statischen Berechnung der Rohrleitungen übereinstimmen. Je angefangener 50 m Rohrgrabenlänge ist ein Nachweis zu führen. Die Vergütung erfolgt über Einzelpositionen des Leistungsverzeichnisses.
Nachweis der Verdichtung im oberflächennahen Bereich:
Durch Plattendruckversuch nach DIN 18134 ist die Verdichtung des verfüllten Bodens im oberflächennahen Bereich zu bestimmen. Einzuhalten sind die Grenzwerte nach RStO 12 für die jeweiligen Belastungsklassen, sowie nach ZTV Asphalt-StB 07/13, Normungen jeweils in der derzeit gültigen Fassung. Die Vergütung erfolgt über Einzelpositionen des Leistungsverzeichnisses.
Dichtheitsprüfungen:
Die Dichtheitsprüfungen von Freigefälleleitungen und Anschlussleitungen werden durch den AG durchgeführt.
Nachbesserung, Wiederholung von Eignungs- und Gütenachweisen:
Erfüllen Bauteile nicht die geforderten Eignungs- und Gütenachweise, sind Nachbesserungsmaßnahmen mit der Bauüberwachung abzustimmen. Nach erfolgter Nachbesserung sind die für die Eignungs- und Gütenachweise erforderlichen Probenahmen, Bodenuntersuchungen und Prüfungen zu wiederholen. Die Kosten für die Nachbesserungsmaßnahmen und die Wiederholung von Eignungs- und Gütenachweisen trägt der Auftragnehmer.</t>
  </si>
  <si>
    <t>c14af6f9-4262-41d7-be11-ca08bc14d358</t>
  </si>
  <si>
    <t>2.14	Bedingungen zur Verwendung von auf der Baustelle gewonnenen Stoffen</t>
  </si>
  <si>
    <t>2.14	Bedingungen zur Verwendung von auf der Baustelle gewonnenen Stoffen
Die Verwendung von auf der Baustelle gewonnen Stoffen geht aus den Einzelpositionen des Leistungsverzeichnisses hervor. Liegt keine besondere Regelung vor, so hat der Auftragnehmer die auf der Baustelle gewonnenen Stoffe ordnungsgemäß zu entsorgen, also vorzugsweise einer Wiederverwendung / Wiederverwertung zuzuführen oder, falls dies nicht möglich ist, endgültig auf einer Deponie abzulagern. Die Entsorgungskosten sind in die Einheitspreise der betreffenden Positionen einzukalkulieren.</t>
  </si>
  <si>
    <t>42d8e5e1-9731-4ad9-8a8d-42e78144a3fd</t>
  </si>
  <si>
    <t>2.15	Entsorgungsangaben zu Böden, Stoffe und Bauteile; Transport- und Entsorgungsnachweise</t>
  </si>
  <si>
    <t>2.15	Entsorgungsangaben zu Böden, Stoffe und Bauteile; Transport- und Entsorgungsnachweise
Art, Zusammensetzung und Menge der zu entsorgenden Böden, Stoffe und Bauteile sowie Angaben zur Entsorgung sind in den Einzelpositionen des Leistungsverzeichnisses aufgeführt.
Entsorgungsnachweise sind wie in den Einzelpositionen des Leistungsverzeichnisses beschrieben beizubringen. Entsorgungskosten sind in die Einheitspreise einzukalkulieren. Das elektronische Abfallnachweisverfahren (eANV) ist vollständig vom AN zu leisten. Die Kosten hierfür sind in die LV Positionen einzukalkulieren.
Grundsätzlich gilt für die Entsorgung das Kreislaufwirtschaftsgesetz. Demnach hat die Wiederverwendung von Stoffen, Böden und Bauteilen Vorrang vor der energetischen Verwertung oder einer Beseitigung.</t>
  </si>
  <si>
    <t>613f9aab-88f1-4695-afcd-b08f49c01372</t>
  </si>
  <si>
    <t>2.16	Angaben zu beigestellten Stoffen vom Auftraggeber sowie Ort und Zeitpunkt der Übergabe</t>
  </si>
  <si>
    <t>2.16	Angaben zu beigestellten Stoffen vom Auftraggeber sowie Ort und Zeitpunkt der Übergabe
Vom Auftraggeber werden keine Stoffe beigestellt.</t>
  </si>
  <si>
    <t>8161cc97-3445-482b-aba5-bfaf78927a7f</t>
  </si>
  <si>
    <t>2.17	Arbeiten durch den Auftraggeber</t>
  </si>
  <si>
    <t>2.17	Arbeiten durch den Auftraggeber
Der Auftraggeber wird die optische Inspektion der SW- und NW-Kanäle und Anschlussleitungen sowie die Dichtheitsprüfung der SW- und NW-Kanäle ohne Anschlussleitungen nach Beendigung der Arbeiten selbst durchführen.</t>
  </si>
  <si>
    <t>5d2d9d61-8caf-4aba-81f2-417e3ead09ef</t>
  </si>
  <si>
    <t>2.18	Leistungen für andere Unternehmer</t>
  </si>
  <si>
    <t>2.18	Leistungen für andere Unternehmer
Keine.</t>
  </si>
  <si>
    <t>8fb8d3f8-de21-4876-8c20-ec7b7d1d1489</t>
  </si>
  <si>
    <t>2.19	Mitwirken beim Einstellen von Anlagenteilen und bei der Inbetriebnahme von Anlagen</t>
  </si>
  <si>
    <t>2.19	Mitwirken beim Einstellen von Anlagenteilen und bei der Inbetriebnahme von Anlagen
Entfällt.</t>
  </si>
  <si>
    <t>6da47507-4099-48be-8b38-a38600aeb49b</t>
  </si>
  <si>
    <t>2.20	Benutzung von Teilen der Leistung vor der Abnahme</t>
  </si>
  <si>
    <t>2.20	Benutzung von Teilen der Leistung vor der Abnahme
Die erneuerten beziehungsweise neu hergestellten Kanäle und wiederhergestellte Straßenoberflächen im Bereich von Baugruben und Rohrgräben können vor der Abnahme benutzt werden. Durch die Benutzung gilt die Leistung jedoch nicht als abgenommen.
Dem Auftragnehmer steht es frei, eine Abnahme von in sich abgeschlossenen Teilen der Leistung gemäß § 12 Nr. 2 der VOB/B (DIN 1961) zu verlangen.</t>
  </si>
  <si>
    <t>518286d6-0236-4d4e-b109-34399e5e5c43</t>
  </si>
  <si>
    <t>2.21	Pflege und Wartungsarbeiten - Übertragung der Wartung während der Verjährungsfrist</t>
  </si>
  <si>
    <t>2.21	Pflege und Wartungsarbeiten - Übertragung der Wartung während der Verjährungsfrist
Entfällt.</t>
  </si>
  <si>
    <t>9eb09de2-6216-4270-975b-ce1e5a6025e6</t>
  </si>
  <si>
    <t>2.22	Abrechnung nach bestimmten Zeichnungen, Tabellen oder Plänen</t>
  </si>
  <si>
    <t>2.22	Abrechnung nach bestimmten Zeichnungen, Tabellen oder Plänen
Die Abrechnung erfolgt gemäß VOB Teil C ATV DIN 18299.</t>
  </si>
  <si>
    <t>dbc9d98d-6aaa-45c8-ad8d-7ad1623d1c6d</t>
  </si>
  <si>
    <t>2.23	Vermessung und Absteckungsarbeiten</t>
  </si>
  <si>
    <t>2.23	Vermessung und Absteckungsarbeiten
Der Auftragnehmer hat die Vermessungs-, Absteckungs- und Einmessarbeiten in eigener Regie und Verantwortung auszuführen und zu sichern, ferner die für die Vermessung, Absteckung und Einmessung (z. B. Anschlusspunkte) notwendigen Arbeitskräfte und technischen Hilfsmittel einschließlich Vermessungsinstrumente ohne Sondervergütung zu stellen.
Der Auftragnehmer haftet allein für die Richtigkeit seiner Absteckungen und Messungen. Vom Auftraggeber durchgeführte Kontrollmessungen entbinden ihn nicht von seiner Verantwortung. Übergebene Höhenfestpunkte oder Zeichnungshöhen, Dimensionen und Längen sowie die übergebenen Planunterlagen sind vor Ort zu überprüfen.</t>
  </si>
  <si>
    <t>146b260f-4a5d-4880-9208-ccfad157d65d</t>
  </si>
  <si>
    <t>3	Besondere Vertragsbedingungen</t>
  </si>
  <si>
    <t>935c5bfc-eb87-47d7-929a-bb2e6a1dfe03</t>
  </si>
  <si>
    <t>3.1	Allgemeine Anforderungen Kanalbau</t>
  </si>
  <si>
    <t>3.1	Allgemeine Anforderungen Kanalbau
Siehe Zusätzliche Technische Vorschriften für die Verlegung von Entwässerungskanälen Richtung und Höhenlage (Ergänzungen zur DIN EN 1610).</t>
  </si>
  <si>
    <t>d2c884d8-14d8-4a22-b7ac-65a723d7eb82</t>
  </si>
  <si>
    <t>3.2	Anzeigen von Leistungsänderungen</t>
  </si>
  <si>
    <t>3.2	Anzeigen von Leistungsänderungen
Vom Auftragnehmer für notwendig gehaltene Leistungsänderungen sind dem Auftraggeber unverzüglich gemäß § 4 (3) VOB/B schriftlich mitzuteilen.</t>
  </si>
  <si>
    <t>9a71b9e0-56e9-4c1b-85ba-97a1887bde2b</t>
  </si>
  <si>
    <t>3.3	Anforderungen an die Aufstellung und Einreichung von Nachtragsforderungen</t>
  </si>
  <si>
    <t>3.3	Anforderungen an die Aufstellung und Einreichung von Nachtragsforderungen
Sollten Nachträge eingereicht werden, hat dies wie folgt zu geschehen, wobei das Erfordernis der einzelnen Nachweise sich an der jeweiligen Nachtragsforderung orientiert:
Nachtragsangebot mit ausführlicher Nachtragsbeschreibung unter räumlicher und zeitlicher Zuordnung der Leistungen. Die Strukturen des Leistungsverzeichnisses des Hauptvertrages bezüglich Ordnungszahlen sind zu übernehmen.
Darstellung des Anspruchsgrundes. Darstellung der Anspruchsvoraussetzung mit nachvollziehbaren Verweisen auf vorhandenen Schriftverkehr und Protokolle, eindeutige vertragliche Zuordnung, Zitate aus dem Vertrag oder aus Vorschriften, ggf. zusätzliche Anordnung der Leistung.
Bei Anordnung genaue Darstellung der Anordnung (wer, wann, wen, wie angewiesen hat).
Auswirkung der Nachtragsleistungen auf die vereinbarten Vertragsfristen.
Kalkulation des Nachtragsangebotes.
Sonstige Nachweise, zum Beispiel das Vorliegen von Mehrkosten.
Entspricht die Nachtragsforderung nicht den genannten Anforderungen, wird der Auftraggeber die Forderung als „nicht prüffähig“ zurückweisen.</t>
  </si>
  <si>
    <t>40648a5c-82bc-478e-a349-c9aecc9238d1</t>
  </si>
  <si>
    <t>3.4	Aufmaß und Abrechnung</t>
  </si>
  <si>
    <t>3.4	Aufmaß und Abrechnung
Bei der Erstellung der Aufmaße und Abrechnungen ist eine gesplittete Aufteilung entsprechend der Gliederung des LV und den nachfolgend genannten Kostenstellen vorzunehmen. Die Aufmaße sind digital als pdf- und X31- Datei zu übergeben.
Folgende Kostenbereiche sind zu berücksichtigen:
1) Kanalbau RW Hauptkanal
2) Kanalbau RW Anschlussleitungen
3) Kanalbau SW Hauptkanal
4) Kanalbau SW Anschlussleitungen
5) Straßenbau investiv, Rheinberger Straße
6) Straßenbau investiv, Mühlenstraße
Des Weiteren hat der AN einen SOLL / IST - Vergleich der ausgeschriebenen zu den tatsächlichen Mengen mit jeder Rechnung einzureichen. Die Kosten für das getrennte Aufmaß und die getrennte Abrechnung der oben genannten Teilleistungen/ Haushaltstellen sowie die Kosten für den SOLL / IST – Vergleich sind in die Einheitspreise der betreffenden Positionen einzukalkulieren.
Für Bauleistungen ab einem Auftragswert von 250.000 € (brutto) wird vereinbart:
Der Auftragnehmer hat ab Erreichen eines Auftragswertes von 250.000,- € (Brutto) seine Leistungen monatlich jeweils bis zum 10. des Monats abschlägig und zwar in Höhe des Wertes der jeweils nachgewiesenen vertragsgemäßen Leistungen einschließlich des ausgewiesenen, darauf entfallenden Umsatzsteuerbetrages abzurechnen. Die Leistungen sind durch prüfbare Aufstellungen (Mengenermittlung, Aufmaße, Lieferscheine, etc.) nachzuweisen, die eine rasche und sichere Beurteilung der erbrachten Leistungen ermöglichen muss.
Hinweis zur Kostenteilung Stadt Moers – ENNI: Die Stadt Moers und die ENNI treten in diesem Bauprojekt als Arbeitsgemeinschaft auf. Dies hat für den Bürger zahlreiche Vorteile im Hinblick auf Kosten, Bauzeit und Verkehrsbeeinträchtigungen etc., haushaltstechnisch müssen jedoch beide Leistungspakete wieder getrennt werden, was mit den folgenden Grundsätzen festgeschrieben wurde:
Stadt Moers: Sämtliche Leistungen zum Straßenaufbruch und Straßenwiederherstellung außerhalb der Kanalbautrassen (Hauptkanal und Hausanschluss), sowie alle Leistungen zur Straßenentwässerung bis zum Hauptkanal sämtliche provisorische Sicherungsmaßnahmen, welche durch den nachfolgenden Straßenbau erforderlich werden (z.B. Kanalgraben prov. mit Asphalt / Schotter / RC verschließen sowie deren Rückbau).
ENNI: Sämtliche Leistungen zum Straßenaufbruch und Straßenwiederherstellung innerhalb der Kanalbautrassen (Hauptkanal und Hausanschluss). Kanalbauarbeiten für Hauptkanäle und Hausanschlüsse SW und RW.
Die entsprechenden Leistungspositionen mit den dazugehörigen Mengen werden dem Kapitel 2 Kanalbau bzw. dem Kapitel 3 Straßenbau zugeordnet. In der Rheinberger Straße und Mühlen straße sind die Überschneidungen (z.B. Asphalt aufbrechen) in den Mengen von Kapitel 3 Straßenbau zugeordnet.
Schlussfolgernd sind im Kapitel 2 nur Kosten der ENNI enthalten, im Kapitel 3 befinden sich Kosten, die vom AN separat ausgewiesen werden müssen.</t>
  </si>
  <si>
    <t>e601277c-bcf5-46ca-9e6a-534b89424497</t>
  </si>
  <si>
    <t>3.5	Bautagesberichte</t>
  </si>
  <si>
    <t>3.5	Bautagesberichte
Der Auftragnehmer ist verpflichtet, Bautagesberichte zu führen. Die Bautagesberichte müssen die auf dem vom Auftraggeber beigefügten Vordruck abgefragten Informationen beinhalten. Der AN kann vom Vordruck Gebrauch machen, sofern er nicht eigene Bautagesberichtsblätter verwendet. Die Bautagesberichte sind dem Bauüberwacher des AG unaufgefordert spätestens am dritten Tag, der auf den Berichtstag folgt, zu übergeben.</t>
  </si>
  <si>
    <t>dc693d0d-31fb-458c-8c02-818334bf6456</t>
  </si>
  <si>
    <t>3.6	Ortsbesichtigung</t>
  </si>
  <si>
    <t>3.6	Ortsbesichtigung
Es wird empfohlen, vor Angebotsabgabe eine Ortsbesichtigung vorzunehmen.</t>
  </si>
  <si>
    <t>efb73c91-8dc6-4dfd-a3cd-c8b16dcc41d9</t>
  </si>
  <si>
    <t>3.7	Baumschutzsatzung</t>
  </si>
  <si>
    <t>3.7	Baumschutzsatzung
Streng zu beachten sind die Satzung zum Schutz des Baumbestandes der Stadt Moers (Baumschutzsatzung), die  „Richtlinien für den Bestand von Straßenbäumen an vorhandenen Straßen“ sowie die „Richtlinien für die Anlage von Straßen“ (RAS-LP 4). Zuwiderhandlungen können gemäß Landesnaturschutzgesetz (LNatSchG) NRW mit einer Geldbuße geahndet werden.</t>
  </si>
  <si>
    <t>6bbcb363-d056-47c7-b8a6-5dcc111b7c19</t>
  </si>
  <si>
    <t>3.8	Vergütung der Baustelleneinrichtung und der Verkehrssicherung</t>
  </si>
  <si>
    <t>3.8	Vergütung der Baustelleneinrichtung und der Verkehrssicherung
Die innerhalb der Leistungsbeschreibung aufgeführten Positionen zur Baustelleneinrichtung, Baustellenräumung und zur Verkehrssicherung werden entsprechend dem Baufortschritt vergütet. Die Auszahlung erfolgt bis zu 80 % über die Abschlagsrechnungen; die restlichen 20 % werden mit der Schlussrechnung ausgezahlt.</t>
  </si>
  <si>
    <t>5fc54f39-b8aa-4b20-8112-bdcefa8b0ba0</t>
  </si>
  <si>
    <t>3.9	Nachweis der Gleichwertigkeit</t>
  </si>
  <si>
    <t>3.9	Nachweis der Gleichwertigkeit
Bezeichnet der Bieter andere als die ausgeschriebenen Baustoffeinheiten bzw. Fabrikate als gleichwertig, so hat er gleichzeitig mit der Angebotsabgabe den Nachweis der Gleichwertigkeit zu erbringen.</t>
  </si>
  <si>
    <t>20ace7b9-4c66-4ab9-86a5-54ea05aac03e</t>
  </si>
  <si>
    <t>3.10	Anwohnerinformation</t>
  </si>
  <si>
    <t>3.10	Anwohnerinformation
Spätestens 10 Tage vor Baubeginn hat der Auftragnehmer eine Bürgerinformation zu den beabsichtigten Baumaßnahmen an die Anwohner zu verteilen. Das Informationsblatt wird von der ENNI Stadt&amp;Service AöR erstellt und rechtzeitig dem AN zur Vervielfältigung und Verteilung zugesandt. Für die Verteilung der Informationsblätter sind entstehende Kosten in die Baustelleneinrichtungsposition einzukalkulieren. Es ist von 200 Einwürfen auszugehen.</t>
  </si>
  <si>
    <t>a2a1b62f-2332-41e3-a584-fcca5a13abd8</t>
  </si>
  <si>
    <t>3.11	Gesprächsprotokolle</t>
  </si>
  <si>
    <t>3.11	Gesprächsprotokolle
Von den voraussichtlich wöchentlichen Baubesprechungen werden durch den AG Protokolle verfasst und an den Vertragspartner versendet.</t>
  </si>
  <si>
    <t>f0be4f1c-fc64-49a9-b9a9-00bf725fc46b</t>
  </si>
  <si>
    <t>3.12	Elektronische Angebotsabgabe</t>
  </si>
  <si>
    <t>3.12	Elektronische Angebotsabgabe
Das Leistungsverzeichnis wurde elektronisch erstellt und wird als GAEB-Datei im Datenaustausch-Format D83 Angebotsaufforderung zur Verfügung gestellt. Es wird darauf hingewiesen, dass der Text der vom Auftraggeber erstellten Originalangebotsunterlagen die rechtsverbindliche Fassung des Leistungsverzeichnisses darstellt.
Die Abgabe in ausschließlicher Form eines elektronischen Angebotes ist zulässig. In den Original - Angebotsunterlagen geforderte Bieterangaben sind auch in der selbstgefassten Abschrift anzugeben oder alternativ in die Original - Angebotsunterlagen einzutragen.
In jedem Fall müssen die Endsummen der einzelnen Titel und Abschnitte auf den beiden letzten Seiten der Original - Angebotsunterlagen eingetragen und die rechtsverbindliche Unterschrift geleistet werden, sofern eine schriftliche Angebotsabgabe erfolgt.
Um Abgabe einer D84- bzw. P84-Datei, zusammen mit dem Angebot, wird gebeten.</t>
  </si>
  <si>
    <t>b15219fe-41fe-4eae-a5c4-0c3d3ade3968</t>
  </si>
  <si>
    <t>3.13	Urkalkulation</t>
  </si>
  <si>
    <t>3.13	Urkalkulation
Der Auftraggeber verlangt von dem für den Zuschlag vorgesehenen Bieter mit einer Frist von 6 Kalendertagen die Übergabe der Kalkulation seiner Angebotspreise (Urkalkulation) in schriftlicher Form. Der Zuschlag an diesen Bieter erfolgt nur, wenn diese Bedingung erfüllt wird.
Die Nichtvorlage der Urkalkulation führt nach Fristende zum Ausschluss des Bieters vom Wettbewerb.</t>
  </si>
  <si>
    <t>7dfcb6dc-e2a1-40ec-9f18-97960fb066cc</t>
  </si>
  <si>
    <t>3.14	Eingereichte Angebote</t>
  </si>
  <si>
    <t>3.14	Eingereichte Angebote
Mehrere Hauptangebote sind nicht zugelassen. Sollten diese dennoch abgegeben werden, führt dies zum Ausschluss sämtlicher abgegebener Angebote des entsprechenden Bieters. Nachgereichte Ersatzangebote sind als solche zu kennzeichnen. Sollte dies nicht geschehen werden die vorliegenden Angebote als mehrere Hauptangebote angesehen und nach Satz eins ausgeschlossen.
Angebote die nach Ablauf der Angebotsfrist eingehen werden entsprechend VOB/A § 14a Abs. (5) und (6) behandelt.</t>
  </si>
  <si>
    <t>ebc5d822-88ef-47ba-9d05-6a565f21948d</t>
  </si>
  <si>
    <t>3.15	Auftragsvergabe und Rechnungslegung</t>
  </si>
  <si>
    <t>3.15	Auftragsvergabe und Rechnungslegung
ENNI und Stadt Moers – Kanal- und Straßenbau:
Die Stadt Moers tritt zusammen mit der ENNI Stadt &amp; Service Niederrhein AöR gegenüber dem Auftragnehmer als "Arbeitsgemeinschaft" gemäß GkG NRW auf. Dabei nimmt die ENNI AöR gegenüber dem Auftragnehmer alle Aufgaben der Arbeitsgemeinschaft wahr.
Die Vergabe des Auftrages, über die vorliegende gemeinsame Baumaßnahme, erfolgt im Namen und auf Rechnung der Arbeitsgemeinschaft.
Die ausführende Firma sendet ihre Rechnungen als pdf-Datei per E-Mail an die ENNI (s_s.kreditoren@enni.de) und an die intern prüfende Stelle (Kontaktdaten werden nach Auftragserteilung bekannt gegeben).
Rechnungen an die Arbeitsgemeinschaft sind an folgende Adresse zu versenden:
ENNI Stadt &amp; Service Niederrhein AöR
c/o Am Jostenhof 15
47441 Moers
für Stadt Moers und ENNI Stadt &amp; Service Niederrhein AöR</t>
  </si>
  <si>
    <t>7739b225-886d-4518-9d22-73e4501e76c3</t>
  </si>
  <si>
    <t>3.16	Mängelansprüche und Schlusszahlung</t>
  </si>
  <si>
    <t>3.16	Mängelansprüche und Schlusszahlung
Die Verjährungsfrist für Mängelansprüche wird nach §13 Nr. 4 (1) über 5 Jahre vereinbart.
Die Frist für die Schlusszahlung gem. §16 Abs. 3 Nr. 1 VOB/B und den Eintritt des Verzuges gem. §16 Abs. 5 Nr. 3 VOB/B werden verlängert auf 60 Tage.
Die Schlussrechnung muss gem. (§14 Abs. (3) VOB/B) bei Leistungen mit einer vertraglichen Ausführungsfrist von höchstens 3 Wochen spätestens 12 Werktage nach Fertigstellung eingereicht werden, wenn nichts anderes vereinbart ist; diese Frist wird um je 6 Werktage für je 3 Monate Ausführungsfrist verlängert.</t>
  </si>
  <si>
    <t>9120f856-03c3-415d-a1a4-2c4c3fed6a86</t>
  </si>
  <si>
    <t>3.17	Kollisionsregelung</t>
  </si>
  <si>
    <t>3.17	Kollisionsregelung
Sind dem Leistungsverzeichnis Pläne, Zeichnungen oder andere grafische Darstellungen beigefügt, so ist bei einer Abweichung zwischen dem textlichen und der grafischen Darstellung die textliche Version als verbindlich zu betrachten. Bei etwaigem Widerspruch zwischen Kurztext und Langtext gilt immer der Langtext als verbindlich.</t>
  </si>
  <si>
    <t>6dd06203-a8c3-4514-a7ca-2446d2d8b272</t>
  </si>
  <si>
    <t>Vorbemerkungen (4. Zusätzliche Technische Vorschriften für die Verlegung von Entwässerungskanälen)</t>
  </si>
  <si>
    <t>4.	Zusätzliche Technische Vorschriften für die Verlegung von Entwässerungskanälen
Richtung und Höhenlage (Ergänzungen zur DIN EN 1610)
a) 	Die Höhenlage der Leitung ist vor dem Einbau der oberen Bettungsschicht vom AN als Eigenüberwachungsprüfung mittels Nivellement am Endpunkt sowie den 1/5 Punkten der Haltung zu kontrollieren. Das Nivellement ist von der Bauüberwachung der ENNI Stadt &amp; Service Niederrhein AöR gegenzuzeichnen. Ebenso ist die Flucht der Haltung zwischen den angebundenen Schächten zu überprüfen.
b) 	Bei Abweichungen der Ist-Neigung von der Soll-Neigung von mehr
Gefälle der Haltung 		maximal zulässige Abweichung
		des Gefälles um
I ≥ 0,3 %			0,05 Prozentpunkte
			0,2 ≤	I&lt; 0,3 %			0,04 Prozentpunkte
			0,1 ≤	I&lt; 0,2 %			0,03 Prozentpunkte
				I&lt; 0,1 %			0,01 Prozentpunkte
kann die ENNI Stadt &amp; Service Niederrhein AöR die Auswechselung der Haltung und Herstellung der geforderten Sohlhöhen und Gefälleverhältnisse verlangen.
Bei einem Verzicht wird eine Wertminderung im Verhältnis der tatsächlichen Leistungsfähigkeit zur theoretischen Leistungsfähigkeit bei Vollfüllung nach Prandtl-Colebrook errechnet. Berechnungsgrundlage sind die Baukosten der Haltung einschließlich der angebundenen Schächte. Baukosten, die nicht dieser oder anderen Haltungen oder Schächten zuzuordnen sind, wie Baustelleneinrichtung, Beschilderung, Verkehrssicherung, Stundenlohn etc., sind anteilig auf die Haltungslänge zu verteilen.
Beispiel:
	a) Gefälle Soll: 0,5 % 	Gefälle lt. Abnahme = 0,46 % ist in Ordnung
 					Gefälle lt. Abnahme = 0,43 % mangelbehaftet
 	b) Gefälle: Soll 0,15 % 	Gefälle lt. Abnahme = 0,13 % ist in Ordnung
 					Gefälle lt. Abnahme = 0,11 % mangelbehaftet
c) Die Höhenangaben der Ausführungspläne sind einzuhalten. Mehrkosten durch vom AN zu verantwortenden Mehrtiefen werden nicht vergütet. Bei Mehr- oder Mindertiefen behält die ENNI Stadt &amp; Service Niederrhein AöR sich Schadenersatz vor.</t>
  </si>
  <si>
    <t>f3436363-932c-4a87-841f-52b1a6194cff</t>
  </si>
  <si>
    <t>Gruppe</t>
  </si>
  <si>
    <t>1.</t>
  </si>
  <si>
    <t>Teil 1: Allgemeine Leistungen</t>
  </si>
  <si>
    <t>1.1.</t>
  </si>
  <si>
    <t>Vorbereitende Maßnahmen</t>
  </si>
  <si>
    <t>1.1.1.</t>
  </si>
  <si>
    <t>Baustelleneinrichtungsarbeiten</t>
  </si>
  <si>
    <t>Allgemeine Hinweise</t>
  </si>
  <si>
    <t>Alle, über die gesamte Bauzeit für die Ausführung der Arbeiten notwendigen Geräte und Maschinen, Bedienungspersonal, Hilfsmittel, Ausführung und damit verbundener Nebenarbeiten sowie die Lieferung aller erforderlichen Materialien sind in die Einheitspreise der entsprechenden Positionen zur Baustelleneinrichtung und Baustellenräumung einzurechnen, wenn nicht über andere LV-Positionen gesondert vergütet.
Hierzu zählen insbesondere:
Herrichten, Unterhalten, Wiederherstellen von Zufahrtswegen und Lagerplätzen.
Aufstellen von Tagesunterkünften, Magazinen, Werkstätten etc.
Herstellen und Unterhalten von notwendigen Strom- und Wasser-
       anschlüssen.
Überwachung der Baustelle auch an Tagen ohne Arbeitseinsatz.
       Aufstellen, Unterhalten und das durch den Baufortschritt bedingte
       Umsetzen der Verkehrssicherungseinrichtung im gesamten
       Baustellenbereich gemäß Verkehrsrechtlicher Anordnung nach § 45 STVO          und RSA in der jeweils gültigen Fassung. Nach Fertigstellung sind die                 Sicherungseinrichtungen wieder zu beseitigen.
An Müllabfuhrtagen sind die Müllgefäße bzw. der Sperrmüll rechtzeitig vor dem Eintreffen der Müllfahrzeuge an die von ihnen anfahrbare Stelle zu
       befördern. Der AN hat während der Baumaßnahme die Mülltonnen aus den         nicht anfahrbaren Bereichen des Baufeldes zur Abholung durch                            Müllfahrzeugen bis an die anfahrbaren Bereiche hin- und zurück zu trans-            portieren. Nach der Entleerung sind die Gefäße unverzüglich
       zurückzubringen. Betrifft Müllgefäße und Müllsäcke sämtlicher von den                Bauarbeiten betroffenen Anlieger.
Die betroffenen Anlieger im Bereich der Baustelle sind mindestens 10 Tage vor Arbeitsbeginn schriftlich (Briefkasteneinwurf) über Einzelheiten der Baumaßnahme zu informieren.
Aufrechterhaltung des Abwasserbetriebs.
Säuberung der Schächte, Straßeneinläufe und Spülung der Kanäle soweit die Verschmutzungen durch die Bautätigkeit verursacht sind.
Anlegen und Beseitigen von provisorischen Zufahrten und Zuwegungen.
Sofern in den Leistungsbeschreibungen nicht besonders erwähnt, sind Erdaushub, Abbruchmaterialien sowie sonstiges Räumgut auf einer geeigneten Deponie als Abfall zu entsorgen. Kosten für die Verladung, Abfuhr, Entsorgung einschl. Deponiegebühren werden nicht extra vergütet und sind in die Einheitspreise der Bodenabfuhrpositionen einzurechnen. Die Baustelle ist so herzustellen und zu unterhalten, dass der Verkehr zu jederzeit nicht übermäßig beeinträchtigt wird. Dies gilt insbesondere für Fahrzeuge der Rettungsdienste, Polizei, Feuerwehr, Müllabfuhr, öffentlicher Personennahverkehr etc. Diese Vorgabe gilt für alle Titel des Leistungsverzeichnisses.
Besondere Vorgaben für den Bauablauf:
Vor Baubeginn ist der Feuerwehr ein Übersichtsplan der Planung zu übergeben.
Das Baufeld im Bereich der Kanalbaugruben ist auf eine Länge von ca. 15,00 m zu begrenzen. Baufahrzeuge sind nach Feierabend aus dem öffentlichen Verkehrsbereich des Baufeldes zu entfernen.
Parallel stattfindende Aufbrucharbeiten / Arbeitsabläufe (z.B. zwei Kanalbaukolonnen) sind im Vorfeld mit der Feuerwehr abzusprechen. Der ausführende Bauunternehmer ist vertraglich verpflichtet, die Feuerwehr wöchentlich über den Stand der Arbeiten und den geplanten Arbeitsfortschritt per E-mail an die Adresse vb.feuerwehr@moers.de zu unterrichten.
Zusätzlich hat der Auftragnehmer die Polizei, Verkehrsbetriebe sowie die Müllabfuhr über die Sperrung einzelner Straßenabschnitte zu informieren. ( Es ist zu beachten, dass für die Müllabfuhr unterschiedliche Entsorgungsbetriebe zuständig sind ). Hierzu hat er vor Beginn der Arbeiten innerhalb eines Straßenabschnittes Auskunft über den Baubereich, sowie über die voraussichtliche Dauer der Sperrung zu geben.
Änderungen am Baufeld sowie Verschiebungen im Bauablauf sind der Feuerwehr, der Polizei sowie der Müllabfuhr unverzüglich nach Bekanntwerden mitzuteilen.
Die Kosten für Koordination und die Erschwernis der Arbeiten in einem eingeschränkten Baufeld sind in die Positionen des Leistungsverzeichnisses mit einzurechnen und werden nicht gesondert vergütet.</t>
  </si>
  <si>
    <t>3dfcec69-f7fb-4edf-879d-3c768e759696</t>
  </si>
  <si>
    <t>Position</t>
  </si>
  <si>
    <t>1.1.1.01</t>
  </si>
  <si>
    <t>Baustelleneinrichtung</t>
  </si>
  <si>
    <t>Antransportieren, aller für die Bauausführung erforderlichen Einrichtungen, Maschinen, Geräte, Werkzeuge, Bauwagen, Lagerschuppen, Aufenthaltsräume, Abortanlagen und Zäune entsprechend der Vorschriften der Berufsgenossenschaft und der Straßenverkehrsordnung.
Vom Bieter ist nach Auftragserteilung ein detaillierter Baustelleneinrichtungsplan vorzulegen. Es sind, soweit vorgesehen, darzustellen:
Baustromanschluss, Bauwasseranschluss
Büro-, magazin-, Aufenthaltscontainer
WC- und Wascheinrichtungen
Oberboden und Aushublagerplätze
Die erforderlichen Ver- und Entsorgungsanschlüsse
herstellen einschließlich Zähler.
Beschaffen, Mieten und Anlegen notwendiger Arbeits- und Lagerflächen sowie Zufahrtswege, die über die vom AG zur Verfügung gestellten Möglichkeiten hinausgehen. Bei Bedarf Zufahrtswege zur Baustelle sowie Lagerplätze, sonstige Platzbefestigungen und Wege im Baustellenbereich anlegen. Mutterbodenarbeiten und Beseitigung des Aufwuchses für die Baustelleneinrichtung, soweit erforderlich, werden nicht gesondert vergütet.
Die Kosten für Vorhalten, Unterhalten und Betreiben der
Geräte, Anlagen und Einrichtungen einschließlich Mieten, Pacht, Gebühren und dgl. sind in die Einheitspreise der
betreffenden Teilleistungen einzurechnen.
Für Rettungsmaßnahmen in umschlossenen Räumen von
abwassertechnischen Anlagen muss eine
Rettungsausrüstung vorhanden sein:
ein frei tragbares, von der Umgebungsatmosphäre unabhängiges Atemschutzgerät mit Vollmaske, z.B Regenerationsgerät mit Drucksauerstoff bzw. chemisch gebundenem Sauerstoff
ein Abseil- und Rettungshubgerät, zwei Sicherheitsleinen und Auffanggurt
eine betriebsfertige, explosionsgeschützte Handleuchte
ein Verbandskasten nach DIN 12 157 "Erste Hilfe Material", Verbandskasten C
eine Löscheinrichtung (z.B. Handfeuerlöscher)
Gasspürgerät / Gaswarner bzw. -melder
Aufstellen von Leiteinrichtungen (z.B. Leitbaken, Absperrschranken, Schrammborde etc..) einschließlich der erforderlichen Beleuchtung innerhalb der Baustelle und des dazugehörigen Bereiches gemäß den Richtlinien für die Sicherung von Arbeitsstellen auf Straßen RSA und der ZTV-SA.</t>
  </si>
  <si>
    <t>psch</t>
  </si>
  <si>
    <t>68b12ec4-df45-4506-86b5-e1f50a53d190</t>
  </si>
  <si>
    <t>f47f9614-c8cb-43c5-80eb-f23c38fd8144</t>
  </si>
  <si>
    <t>1.1.1.02</t>
  </si>
  <si>
    <t>Baustelleneinrichtung vorhalten</t>
  </si>
  <si>
    <t>Vorhaltung aller für die Bauausführung erforderlichen Einrichtungen wie Geräte, Maschinen, Bauwagen-  bzw. -container, Abortanlagen, Waschcontainer,  Absperrung und Beleuchtung der Baustelle sowie der Anschlüsse von
Wasser, Gas, Strom und Telefon im Bereich der Baustelle sowie Unterhaltung von Lagerflächen und Arbeitsplätzen
außerhalb des Baustellenbereiches.</t>
  </si>
  <si>
    <t>19e7f877-72cb-4275-8df5-7cd8755c42a6</t>
  </si>
  <si>
    <t>1.1.1.03</t>
  </si>
  <si>
    <t>Baustellenräumung</t>
  </si>
  <si>
    <t>Baustelle von allen Geräten, Anlagen, Maschinen,
Einrichtungen und dergleichen räumen.
Benutzte Flächen und Wege entsprechend dem
ursprünglichen Zustand unter Wahrung der landschaftlichen Belange ordnungsgemäß herrichten.
Verunreinigungen beseitigen.
Der ursprüngliche Zustand der Flächen ist wieder
herzustellen und vom Auftraggeber schriftlich bestätigen zu lassen.</t>
  </si>
  <si>
    <t>44e61555-7690-4ce3-941c-6715321ae607</t>
  </si>
  <si>
    <t>1.1.1.04</t>
  </si>
  <si>
    <t>Bauzeitenplan</t>
  </si>
  <si>
    <t>Erstellung eines Bauzeitenplans für die gesamte geplante Baumaßnahme. Beim Aufstellen des Bauzeitenplans sind alle Gewerke analog dem Leistungsverzeichnis zu berücksichtigen. Die Darstellung hat mit einem Zeitraster von einer Woche zu erfolgen. Die Anzahl der Kolonnen und deren Mitarbeiter ist einzutragen. Jeweils nach vier Wochen Bauzeit ist der Plan zu erneuern und aktualisieren. Der neue Bauzeitenplan muss eine Darstellung des Soll-Ist-Vergleichs enthalten. Der erste Bauzeitenplan ist fünf Werktage vor Arbeitsbeginn unaufgefordert der Bauüberwachung des AG zu übergeben.</t>
  </si>
  <si>
    <t>bf829549-6556-4912-a816-30d92d88ca26</t>
  </si>
  <si>
    <t>1.1.1.05</t>
  </si>
  <si>
    <t>Baustellenschild</t>
  </si>
  <si>
    <t>Bauschild nach Vorgabe des AG anfertigen, liefern, aufstellen, für die gesamte Bauzeit vorhalten und wieder entfernen und entsorgen. Das Schild ist aus einem stabilen Gerüst und einer standfesten Gründung nach statisch Erfordernissen herzustellen und sturmsicher aufzustellen.
Größe des Bauschildes:
Hauptschild b x h = 3,00 x 2,00 m.
Höhe der Schildunterkante mind. 3,0 m über Gelände
Folienträger und Beschriftung in wetterfester Ausführung
Vorbereitung der Aufstellfläche und Fundamentierung nach statischer Erfordernis
Gerüstabmessungen und Material nach statischer Erfordernis
Aufstellort in Abstimmung mit dem AG. Lieferung der Druckvorlage durch den AG. In den Einheitspreis dieser Position sind die Kosten für den statischen Nachweis einzurechnen.</t>
  </si>
  <si>
    <t>St</t>
  </si>
  <si>
    <t>76629818-a470-4657-a304-4df844132a26</t>
  </si>
  <si>
    <t>1.1.1.06</t>
  </si>
  <si>
    <t>Verkehrszeichen aller Art aufstellen</t>
  </si>
  <si>
    <t>Verkehrszeichen aller Art aufstellen, vorhalten und beseitigen für die Lenkung des öffentlichen und nichtöffentlichen Verkehrs im Baustellenbereich und auf den Umleitungsstrecken aufstellen, für die Dauer der vertraglichen Ausführungsfrist vorhalten und beseitigen. Zusätzlich auf Anordnung des AG. Für Verkehrszeichen aller Art, nicht aber Leiteinrichtungen wie Absperrbaken, Absperrgitter, Geländer. Derartige Leistungen sind in die Position Verkehrssicherung einzurechnen.</t>
  </si>
  <si>
    <t>6c734111-e033-4a8c-a461-8219fdf256be</t>
  </si>
  <si>
    <t>1.1.1.07</t>
  </si>
  <si>
    <t>Hinweisschilder abdecken</t>
  </si>
  <si>
    <t>Gebots-, Verbots- oder Hinweisschilder innerhalb und außerhalb des Baustellenbereiches auf Anordnung des Ordnungsamtes abdecken, während der Bauzeit den abgedeckten Zustand warten, und nach Beendigung der Arbeiten die Abdeckung wieder entfernen.</t>
  </si>
  <si>
    <t>d5b22cc6-5101-4e2e-bbfb-e1fe7922460a</t>
  </si>
  <si>
    <t>1.1.1.08</t>
  </si>
  <si>
    <t>Auskreuzvorrichtung für Wegweiser</t>
  </si>
  <si>
    <t>Auskreuzvorrichtung für Wegweiser gem. RSA 21 zum außer Kraft setzten einzelner Zielangaben, Teilbereiche und Hinweise auf Wegweisern liefern, montieren, während der Bauzeit warten und nach Beendigung der Arbeiten wieder entfernen.</t>
  </si>
  <si>
    <t>434d27c2-1d0a-4b1f-92c7-8b3568609253</t>
  </si>
  <si>
    <t>1.1.1.09</t>
  </si>
  <si>
    <t>Bordsteinerhöhung für prov. Kreismittelinsel</t>
  </si>
  <si>
    <t>Bordsteinerhöhung(Frankfurter Hut) für Kreismittelinsel liefern, montieren, während der Bauzeit warten und nach Beendigung der Arbeiten wieder entfernen und Montagelöcher verfüllen.
Einschließlich aller notwendigen Arbeiten, Montagematerial, Entsorgung des Bohrgutes und Füllmaterial.
Höhe: 	0,15 m
Länge: 	0,75 m
Breite: 	0,12 m
Farbe: 	rot und weiß (werden im Wechsel montiert)
Material: 	Recycling-Kunststoff</t>
  </si>
  <si>
    <t>fb03a7ff-c5f8-4ebb-9256-1ce8f33b09e6</t>
  </si>
  <si>
    <t>1.1.1.10</t>
  </si>
  <si>
    <t>Anrampen vorh. Zufahrten zu den Grundstücken</t>
  </si>
  <si>
    <t>Anrampen vorh. Zufahrten zu den Grundstücken mit güteüberwachtem Tragschicht-Material nach Angabe des AG herstellen und Zug um Zug mit Baufortschritt an der Fahrbahnbefestigung wieder zurückbauen und entsorgen.
Einzelflächen. Dicke bis 40 cm einschließlich aller erforderlichen Erd- und Nebenarbeiten.</t>
  </si>
  <si>
    <t>m2</t>
  </si>
  <si>
    <t>c3d3d2af-e2bc-4554-8c25-02cead75234d</t>
  </si>
  <si>
    <t>1.1.1.11</t>
  </si>
  <si>
    <t>Anrampen vorh. Zufahrten zu den Straßen</t>
  </si>
  <si>
    <t>Anrampen vorh. Zufahrten zu den Straßen mit güteüberwachtem Tragschicht-Material nach Angabe des AG herstellen und Zug um Zug mit Baufortschritt an der Fahrbahnbefestigung wieder zurückbauen und entsorgen.
Einzelflächen. Dicke bis 40 cm einschließlich aller erforderlichen Erd- und Nebenarbeiten.</t>
  </si>
  <si>
    <t>4707908d-f191-46b8-82a5-dabf9b8ceacc</t>
  </si>
  <si>
    <t>1.1.1.12</t>
  </si>
  <si>
    <t>Plantafel (Vorwegweiser) 125 x 160, mit 2 Vorwarnblinkern</t>
  </si>
  <si>
    <t>Plantafel (Vorwegweiser) nach RUB (Richtlinien für Umleitungsbeschilderungen), 125 x 160 cm, Folie Typ 1, mit Darstellung der Umleitungsstraße, nach den Auflagen des zuständigen Fachdienstes 8.3 "Straßen- und Verkehrsrecht" aufstellen, für die Dauer der vertraglichen Ausführungsfrist vorhalten, betreiben und beseitigen.
Zur frühzeitigen Wahrnehmung durch den Verkehrs ist die Plantafel mit 2 gelben Vorwarnblinkern (oben links und rechts) auszustatten.  Energieversorgung: Akku oder Solarbetrieb.</t>
  </si>
  <si>
    <t>c79229fe-6213-447a-9bf2-f584665b579e</t>
  </si>
  <si>
    <t>1.1.1.13</t>
  </si>
  <si>
    <t>Plantafel (Vorwegweiser) 125 x 160</t>
  </si>
  <si>
    <t>Plantafel (Vorwegweiser) nach RUB (Richtlinien für Umleitungsbeschilderungen), 125 x 160 cm, Folie Typ 1, mit Darstellung der Umleitungsstraße, nach den Auflagen des zuständigen Fachdienstes 8.3 "Straßen- und Verkehrsrecht" aufstellen, für die Dauer der vertraglichen Ausführungsfrist vorhalten und beseitigen.</t>
  </si>
  <si>
    <t>f383d120-e26a-4237-88fa-7176a350370c</t>
  </si>
  <si>
    <t>1.1.1.14</t>
  </si>
  <si>
    <t>Verkehrssicherung</t>
  </si>
  <si>
    <t>Einrichtung zur Verkehrssicherung gemäß ZTV-SA und RSA, zur Verkehrsumleitung und Verkehrsregelung mit der erforderlichen Beschilderung, Beleuchtung, Leiteinricht-
ungen, Baken, Markierungen, etc. in Abstimmung mit der Stadt Moers, Fachdienst 8.3 "Straßen- und Verkehrsrecht" (Herr Eller, 02841/201-484 bzw. Frau Sohl 02841/201-628) einschließlich Antransport, Vorhalten, Warten und Umsetzen der erforderlichen Absperrgeräte während der Bauzeit.
Vorhandenen Verkehrszeichen im Bereich der Baustelle / Verkehrssicherung sind ggf. aufgrund der Verkehrssicherungsmaßnahmen und Einrichtung der Umleitungsstrecken während der Bauzeit außer Kraft zu setzen. Dies hat gemäß Punkt 2.6 wie folgt zu erfolgen. Das Außerkraftsetzen von Verkehrszeichen durch Klebebänder ist verboten. Bei Zuwiderhandlungen ist Ersatz für beschädigte Schilder zu leisten. Es können Schilderhüllen, Jute- oder Plastiksäcke verwendet werden. Wegweiser sind durch geeignete Auskreuzvorrichtung in Abstimmung mit der Bauüberwachung außer Kraft zu setzen.
Nach Beendigung der Bauarbeiten aufgestellte Schilder, Leiteinrichtungen usw. abbauen, abfahren und benutzte Flächen in den ursprünglichen Zustand versetzen.
Die Vergütung zur Einholung der verkehrlichen Anordnungen ist mit einzukalkulieren.
Die Vergütung erfolgt entsprechend dem Baufortschritt.</t>
  </si>
  <si>
    <t>556572bc-eb6a-478c-b939-d2df424e7d63</t>
  </si>
  <si>
    <t>1.1.1.15</t>
  </si>
  <si>
    <t>Vierseitige autom. Lichtsignalanlage</t>
  </si>
  <si>
    <t>Vierseitige autom. Lichtsignalanlage
Transportable Lichtsignalanlage, Masten mit Auslegern, zur Regelung des Verkehrs aus 4 Richtungen inkl. Fußgänger- und Radfahrersignalisierung, mit bis zu 8 KFZ-Signalgruppen, 4 Radfahrer-Signalgruppen und 4 Fußgänger-Signalgruppen Verkehrsabhängig, funkuhrgesteuert Signalgeber, Schaltzeiten und Programme gemäß der TL Transportable Lichtsignalanlagen mit Signalsicherung nach RiLSA und VDE 0832, Eingangsspannung von 23OV I 50 Hz AC Stromversorgung erfolgt durch Anschluss an einen vom Auftragnehmer bereitgestellten Baustromverteiler inkl. der Einrichtung der erforderlichen Verkehrszeichen, anfahren, aufbauen, anschließen, entsprechend Bauphase mehrmalig, mindestens zweimalig umsetzen sowie erneut anschließen, Programmieren und nach Beendigung der Baumaßnahme wieder abbauen und abfahren.
Die bis zu 4 Fußgänger-Signalgruppen sind mit einer Sehbehinderten Akustik auszustatten.
Einschl. Luftverkabelung mehrmaliges Umsetzen während der einzelnen Bauphasen bei Verschiebungen im Baufeld bzw. erf. Änderung der Spurführung etc. einschließlich Erstellen der Verkehrstechnischen Unterlagen sowie Anpassung der Programmierung bei Verschiebungen im Baufeld.
Vorhandene Signalgeber der stationären Anlage sind fachgerecht abzudecken.
Die Verkehrsregelung ist im Einvernehmen mit der zuständigen Verkehrsbehörde durchzuführen. Eine entsprechende Anordnung ist durch den AN zu beantragen und bei Änderungen der LSA entsprechend anzupassen und erneut zu beantragen. Die Kosten für die verkehrsbehördliche Anordnung sind in den Einheitspreis einzukalkulieren. Die Signalanlage ist entsprechend der Örtlichkeit durch eine angepasste Verkehrsplanung (Schaltzeiten, Programm der LZA, Spurführung, Verkehrsaufkommen) zu betreiben. Werden nach Inbetriebnahme Probleme im Verkehrsablauf festgestellt, sind bis zu 4 Anpassungen in den Programmen im Einheitspreis enthalten. Anpassungen müssen vor Ort umsetzbar sein.
Das Kleben, Vorhalten und Entfernen der erforderlichen gelben Fahrbahnmarkierung gem. RMS aus gelber reflektierender Folie 97 (Richtungspfeile, Führungs- und Haltestreifen, Demarkierungen) sowie die laufende Wartung bzw. Erneuerung der Streifen ist mit einzukalkulieren.
70 v.H. des Preises werden nach betriebsfertigem Aufstellen, der Rest nach Beseitigen vergütet.</t>
  </si>
  <si>
    <t>5c2cdfbc-504e-48d1-9677-4c4d6b177e16</t>
  </si>
  <si>
    <t>1.1.1.16</t>
  </si>
  <si>
    <t>Lichtsignalanlage vorhalten und betreiben</t>
  </si>
  <si>
    <t>Transportable Lichtsignalanlage gemäß Pos 1.1.1.15 vorhalten und durchgängig an allen Wochentagen einschließlich Sonn- und Feiertagen betreiben. Der Beginn, die Dauer des Betriebes und die Einstellung des Betriebes sind in den Tagesberichten festzuhalten.
Reparaturkosten bei Defekten oder Ausfällen der Anlage sind in den Einheitspreis einzurechnen.</t>
  </si>
  <si>
    <t>Wo</t>
  </si>
  <si>
    <t>1410da91-ea29-4ff6-a335-b434b3229b95</t>
  </si>
  <si>
    <t>1.1.1.17</t>
  </si>
  <si>
    <t>Zweiseitige Lichtsignalanlage (FG-Bedarfsampel)</t>
  </si>
  <si>
    <t>Transportable Lichtsignalanlage, zur Regelung des
Verkehrs aus 2 Richtungen inkl. Fußgängersignalisierung mit 2 KFZ-Signalgruppen und 1 Fußgänger-Signalgruppe mit Bedarfsanforderung für Fußgänger. Signalgeber, Schaltzeiten und Programme gemäß der TL Transportable Lichtsignalanlagen mit Signalsicherung nach RiLSA und VDE 0832. Stromversorgung erfolgt durch Anschluss an einen vom Auftragnehmer bereitgestellten Baustromverteiler.
Die Fußgänger-Signalgruppe ist mit einer Sehbehinderten Akustik auszustatten.
Einschl. Luftverkabelung.
Die Verkehrsregelung ist im Einvernehmen mit der zuständigen Verkehrsbehörde durchzuführen. Eine entsprechende Anordnung ist durch den AN zu beantragen und bei Änderungen der LSA entsprechend anzupassen und erneut zu beantragen. Die Kosten für die verkehrsbehördliche Anordnung sind in den Einheitspreis einzukalkulieren. Die Signalanlage ist entsprechend der Örtlichkeit durch eine angepasste Verkehrsplanung (Schaltzeiten, Programm der LZA, Spurführung, Verkehrsaufkommen) zu betreiben.
Werden nach Inbetriebnahme Probleme im Verkehrsablauf festgestellt, sind bis zu 2 Anpassungen in den Programmen im Einheitspreis enthalten. Anpassungen müssen vor Ort umsetzbar sein.
Das Kleben, Vorhalten und Entfernen der erforderlichen gelben Fahrbahnmarkierung gem. RMS aus gelber reflektierender Folie 97 (Richtungspfeile, Führungs- und Haltestreifen, Demarkierungen) sowie die laufende Wartung bzw. Erneuerung der Streifen ist mit einzukalkulieren.
70 v.H. des Preises werden nach betriebsfertigem
Aufstellen, der Rest nach Beseitigen vergütet.</t>
  </si>
  <si>
    <t>f75a467c-d4c6-4e53-bc9a-bce015c8be65</t>
  </si>
  <si>
    <t>1.1.1.18</t>
  </si>
  <si>
    <t>Transportable Lichtsignalanlage gemäß  Pos.  1.1.1.17
vorhalten und durchgängig an allen Wochentagen
einschließlich Sonn- und Feiertagen betreiben. Der Beginn, die Dauer des Betriebes und die Einstellung des Betriebes sind in den Tagesberichten festzuhalten.
Reparaturkosten bei Defekten oder Ausfällen der Anlage sind in den Einheitspreis einzurechnen.</t>
  </si>
  <si>
    <t>4a7c8125-a717-4df1-9745-9020ce9653f0</t>
  </si>
  <si>
    <t>1.1.1.19</t>
  </si>
  <si>
    <t>Lichtsignalanlage für die Bauphasen 3a und 3b</t>
  </si>
  <si>
    <t>Lichtsignalanlage für die Bauphasen 3a und 3b
Transportable Lichtsignalanlage, zur Sicherung der gegenläufigen Fahrbeziehung für Einsatzfahrzeuge und ÖPNV gegen die Einbahnregelung. Inkl. externer Anmeldung für Einsatzfahrzeuge und ÖPNV und mit bis zu 4 KFZ-Signalgruppen und einer Fußgänger-Signalgruppe mit Bedarfsanforderung für Fußgänger. Signalgeber, Schaltzeiten und Programme gemäß der TL Transportable Lichtsignalanlagen mit Signalsicherung nach RiLSA und VDE 0832, Eingangsspannung von 23OV I 50 Hz AC Stromversorgung erfolgt durch Anschluss an einen vom Auftragnehmer bereitgestellten Baustromverteiler inkl. der Einrichtung der erforderlichen Verkehrszeichen, anfahren, aufbauen, anschließen, entsprechend Bauphase umsetzen sowie erneut anschließen und nach Beendigung der Baumaßnahme wieder abbauen und abfahren.
Die externe Anmeldung für Einsatzfahrzeuge und ÖPNV muss über eine Fahrzeughöhenerkennung, Anmeldung per Anruf und per Schlüsselschalter möglich sein.
Im Zuge der Rheinberger Straße sind bis zu 10 Zufahrt in die Signalisierung einzubeziehen und mit Signalgebern auszustatten.
Die Fußgänger-Signalgruppe ist mit einer Sehbehinderten Akustik auszustatten.
Einschl. Luftverkabelung mehrmaliges Umsetzen während der einzelnen Bauphasen und bei Verschiebungen im Baufeld bzw. erf. Änderung der Spurführung etc. einschließlich Erstellen der Verkehrstechnischen Unterlagen sowie Anpassung der Programmierung bei Verschiebungen im Baufeld.
Vorhandene Signalgeber der stationären Anlage sind fachgerecht abzudecken.
Die Verkehrsregelung ist im Einvernehmen mit der zuständigen Verkehrsbehörde durchzuführen. Eine entsprechende Anordnung ist durch den AN zu beantragen und bei Änderungen der LSA entsprechend anzupassen und erneut zu beantragen. Die Kosten für die verkehrsbehördliche Anordnung sind in den Einheitspreis einzukalkulieren. Die Signalanlage ist entsprechend der Örtlichkeit durch eine angepasste Verkehrsplanung (Schaltzeiten, Programm der LZA, Spurführung, Verkehrsaufkommen) zu betreiben. Werden nach Inbetriebnahme Probleme im Verkehrsablauf festgestellt, sind bis zu 4 Anpassungen in den Programmen im Einheitspreis enthalten. Anpassungen müssen vor Ort umsetzbar sein.
Das Kleben, Vorhalten und Entfernen der erforderlichen gelben Fahrbahnmarkierung gem. RMS aus gelber reflektierender Folie 97 (Richtungspfeile, Führungs- und Haltestreifen, Demarkierungen) sowie die laufende Wartung bzw. Erneuerung der Streifen ist mit einzukalkulieren.
70 v.H. des Preises werden nach betriebsfertigem Aufstellen, der Rest nach Beseitigen vergütet.</t>
  </si>
  <si>
    <t>6c23750a-e977-4812-ad4f-3b2e371b22c8</t>
  </si>
  <si>
    <t>1.1.1.20</t>
  </si>
  <si>
    <t>Transportable Lichtsignalanlage gemäß  Pos.  1.1.1.19
vorhalten und durchgängig an allen Wochentagen
einschließlich Sonn- und Feiertagen betreiben. Der Beginn, die Dauer des Betriebes und die Einstellung des Betriebes sind in den Tagesberichten festzuhalten.
Reparaturkosten bei Defekten oder Ausfällen der Anlage sind in den Einheitspreis einzurechnen.</t>
  </si>
  <si>
    <t>9aa37964-4fcd-4ca2-a250-8b8790a885b1</t>
  </si>
  <si>
    <t>1.1.1.21</t>
  </si>
  <si>
    <t>Lichtsignalanlage für die Bauphase 3c</t>
  </si>
  <si>
    <t>Lichtsignalanlage für die Bauphase 3c
Transportable Lichtsignalanlage, zur Regelung des Verkehrs aus 2 Richtungen und zur Sicherung der gegenläufigen Fahrbeziehung für Einsatzfahrzeuge und ÖPNV gegen die Einbahnregelung. Inkl. externer Anmeldung für Einsatzfahrzeuge und ÖPNV. Mit bis zu 6 KFZ-Signalgruppen und 2 Fußgänger-Signalgruppen mit Bedarfsanforderung für Fußgänger. Verkehrsabhängig, funkuhrgesteuert Signalgeber, Schaltzeiten und Programme gemäß  der TL Transportable Lichtsignalanlagen mit Signalsicherung nach RiLSA und VDE 0832, Eingangsspannung von 23OV I 50 Hz AC Stromversorgung erfolgt durch Anschluss an einen vom Auftragnehmer bereitgestellten Baustromverteiler. Inkl. der Einrichtung der erforderlichen Verkehrszeichen, anfahren, aufbauen, anschließen, entsprechend Bauphase umsetzen sowie erneut anschließen und nach Beendigung der Baumaßnahme wieder abbauen und abfahren.
Die externe Anmeldung für Einsatzfahrzeuge und ÖPNV muss über eine Fahrzeughöhenerkennung, Anmeldung per Anruf und per Schlüsselschalter möglich sein.
Im Zuge der Rheinberger Straße sind bis zu 8 Zufahrt in die Signalisierung einzubeziehen und mit Signalgebern auszustatten.
Die 2 Fußgänger-Signalgruppen sind mit einer Sehbehinderten Akustik auszustatten.
Einschl. Luftverkabelung mehrmaliges Umsetzen während der Bauphase bei Verschiebungen im Baufeld bzw. erf. Änderung der Spurführung etc. einschließlich Erstellen der Verkehrstechnischen Unterlagen sowie Anpassung der Programmierung bei Verschiebungen im Baufeld.
Vorhandene Signalgeber der stationären Anlage sind fachgerecht abzudecken.
Die Verkehrsregelung ist im Einvernehmen mit der zuständigen Verkehrsbehörde durchzuführen. Eine entsprechende Anordnung ist durch den AN zu beantragen und bei Änderungen der LSA entsprechend anzupassen und erneut zu beantragen. Die Kosten für die verkehrsbehördliche Anordnung sind in den Einheitspreis einzukalkulieren. Die Signalanlage ist entsprechend der Örtlichkeit durch eine angepasste Verkehrsplanung (Schaltzeiten, Programm der LZA, Spurführung, Verkehrsaufkommen) zu betreiben. Werden nach Inbetriebnahme Probleme im Verkehrsablauf festgestellt, sind bis zu 4 Anpassungen in den Programmen im Einheitspreis enthalten. Anpassungen müssen vor Ort umsetzbar sein.
Das Kleben, Vorhalten und Entfernen der erforderlichen gelben Fahrbahnmarkierung gem. RMS aus gelber reflektierender Folie 97 (Richtungspfeile, Führungs- und Haltestreifen, Demarkierungen) sowie die laufende Wartung bzw. Erneuerung der Streifen ist mit einzukalkulieren.
70 v.H. des Preises werden nach betriebsfertigem Aufstellen, der Rest nach Beseitigen vergütet.</t>
  </si>
  <si>
    <t>f9bba7f2-dd7f-43cd-80fa-8261d3a199cd</t>
  </si>
  <si>
    <t>1.1.1.22</t>
  </si>
  <si>
    <t>Transportable Lichtsignalanlage gemäß Pos 1.1.1.21 vorhalten und durchgängig an allen Wochentagen einschließlich Sonn- und Feiertagen betreiben. Der Beginn, die Dauer des Betriebes und die Einstellung des Betriebes sind in den Tagesberichten festzuhalten.
Reparaturkosten bei Defekten oder Ausfällen der Anlage sind in den Einheitspreis einzurechnen.</t>
  </si>
  <si>
    <t>a0a805e2-5bde-40c3-ad05-b6573f5b500b</t>
  </si>
  <si>
    <t>1.1.1.23</t>
  </si>
  <si>
    <t>Lichtsignalanlage für die Bauphasen 4 a und 4 b</t>
  </si>
  <si>
    <t>Lichtsignalanlage für die Bauphasen 4a und 4b
Transportable Lichtsignalanlage, zur Regelung des Verkehrs aus 3 Richtungen inkl. Fußgängersignalisierung, mit bis zu 6 KFZ-Signalgruppen und 3 Fußgänger-Signalgruppen. Verkehrsabhängig, funkuhrgesteuert Signalgeber, Schaltzeiten und Programme gemäß der TL Transportable Lichtsignalanlagen mit Signalsicherung nach RiLSA und VDE 0832, Eingangsspannung von 23OV I 50 Hz AC Stromversorgung erfolgt durch Anschluss an einen vom Auftragnehmer bereitgestellten Baustromverteiler inkl. der Einrichtung der erforderlichen Verkehrszeichen, anfahren, aufbauen, anschließen, entsprechend Bauphase mehrmalig, mindestens zweimalig umsetzen (siehe Verkehrskonzept) sowie erneut anschließen, Programmieren und nach Beendigung der Baumaßnahme wieder abbauen und abfahren.
Die bis zu 3 Fußgänger-Signalgruppen sind mit einer Sehbehinderten Akustik auszustatten.
Einschl. Luftverkabelung mehrmaliges Umsetzen während der einzelnen Bauphasen bei Verschiebungen im Baufeld bzw. erf. Änderung der Spurführung etc. einschließlich Erstellen der Verkehrstechnischen Unterlagen sowie Anpassung der Programmierung bei Verschiebungen im Baufeld.
Vorhandene Signalgeber der stationären Anlage sind fachgerecht abzudecken.
Die Verkehrsregelung ist im Einvernehmen mit der zuständigen Verkehrsbehörde durchzuführen. Eine entsprechende Anordnung ist durch den AN zu beantragen und bei Änderungen der LSA entsprechend anzupassen und erneut zu beantragen. Die Kosten für die verkehrsbehördliche Anordnung sind in den Einheitspreis einzukalkulieren. Die Signalanlage ist entsprechend der Örtlichkeit durch eine angepasste Verkehrsplanung (Schaltzeiten, Programm der LZA, Spurführung, Verkehrsaufkommen) zu betreiben. Werden nach Inbetriebnahme Probleme im Verkehrsablauf festgestellt, sind bis zu 4 Anpassungen in den Programmen im Einheitspreis enthalten. Anpassungen müssen vor Ort umsetzbar sein.
Das Kleben, Vorhalten und Entfernen der erforderlichen gelben Fahrbahnmarkierung gem. RMS aus gelber reflektierender Folie 97 (Richtungspfeile, Führungs- und Haltestreifen, Demarkierungen) sowie die laufende Wartung bzw. Erneuerung der Streifen ist mit einzukalkulieren.
70 v.H. des Preises werden nach betriebsfertigem Aufstellen, der Rest nach Beseitigen vergütet.</t>
  </si>
  <si>
    <t>1278bf59-5287-47fc-bf86-060181de2250</t>
  </si>
  <si>
    <t>1.1.1.24</t>
  </si>
  <si>
    <t>Transportable Lichtsignalanlage gemäß Pos 1.1.1.23 vorhalten und durchgängig an allen Wochentagen einschließlich Sonn- und Feiertagen betreiben. Der Beginn, die Dauer des Betriebes und die Einstellung des Betriebes sind in den Tagesberichten festzuhalten.
Reparaturkosten bei Defekten oder Ausfällen der Anlage sind in den Einheitspreis einzurechnen.</t>
  </si>
  <si>
    <t>d0b24a78-999e-416a-98bd-08f7debc1318</t>
  </si>
  <si>
    <t>1.1.1.25</t>
  </si>
  <si>
    <t>Fußgänger-Behelfsbrücke umsetzen</t>
  </si>
  <si>
    <t>Fußgänger-Behelfsbrücke der Vorposition umsetzen und vorhalten.</t>
  </si>
  <si>
    <t>37162918-f744-4162-8e64-a62ab78c9ccc</t>
  </si>
  <si>
    <t>1.1.1.26</t>
  </si>
  <si>
    <t>Fußgänger-Behelfsbrücke</t>
  </si>
  <si>
    <t>Fußgängerbrücke mit einer lichten Breite von min. 1,00 m, rutschfreie Oberfläche, Geländer- und Zwischenholm sowie Tastenleiste herstellen, vorhalten und wieder abbauen.</t>
  </si>
  <si>
    <t>f4f98a70-def6-4d0b-b419-07df36b1ce52</t>
  </si>
  <si>
    <t>1.1.1.27</t>
  </si>
  <si>
    <t>Abdeckungen mit Stahlplatten herstellen</t>
  </si>
  <si>
    <t>Abdeckung mit Stahlplatten (mindestens SLW 60) für Rohrgräben, Suchgräben (Kopflöcher) Hausanschlüsse u.ä.
höhengleich und verschiebesicher einbauen, vorhalten und
wieder ausbauen; einschl. entsprechender bituminöser
Anrampungen. Abrechnung nach lichter, überdeckter
Baugrube.</t>
  </si>
  <si>
    <t>401e6b39-d6d4-4d83-a935-ee3272acc7e0</t>
  </si>
  <si>
    <t>1.1.1.28</t>
  </si>
  <si>
    <t>Straßenreinigung durchführen</t>
  </si>
  <si>
    <t>Straßenreinigung der angrenzenden, baubedingt verunreinigten Straßen durchführen.
Die Straßenreinigung ist je nach Erfordernis ggfs. auch mehrmals täglich durchzuführen. Alle hieraus resultierenden Kosten sind in den Einheitspreis mit einzukalkulieren.</t>
  </si>
  <si>
    <t>925512ed-0e88-4cd2-a214-604a6e86a5cb</t>
  </si>
  <si>
    <t>1.1.1.29</t>
  </si>
  <si>
    <t>Beleuchtung entfernen, zwischenlagern und wieder aufstellen</t>
  </si>
  <si>
    <t>Vorhandenen Beleuchtungsmast bis LPH 10,00 m, vom
Anschluss gemeinsam mit VU trennen.
Lichtpunkthöhe bis 10,00 m.
Mast aufnehmen und lagern, nach Abschluss der Arbeiten wieder in das neue zu erstellende Fundament in statisch ausreichender Dimensionierung, neu versetzen und wieder mit VU anschließen.
Einschl. der erforderlichen Erdarbeiten und Abfuhr der
verdrängten Erdmassen, Entsorgen des alten Fundaments und Verfüllen der alten Grube mit geeignetem Material.
Einschl. neuem Fundament, Herstellung der Muffen-
verbindung für den alten Anschluss und dem neuen
Anschluss durch den AN.
Mast einschl. Leuchtmittel bis LPH 10,00 m.
Auslegerlänge: bis 2 * 2,00m</t>
  </si>
  <si>
    <t>06b65907-f4ac-4561-8298-589c5f6e29a0</t>
  </si>
  <si>
    <t>HINWEIS</t>
  </si>
  <si>
    <t>Schutzeinrichtungen nach Beendigung der Bauarbeiten abbauen, das Material ist von der Baustelle zu entfernen. Abrechnungsregelungen: Stammumfänge werden 1 m über Geländeoberkante gemessen. 80 v.H. der Einheitspreise werden nach Erstellung der Schutzvorrichtung, der Rest nach Entfernung der Schutzvorrichtung gezahlt.</t>
  </si>
  <si>
    <t>736e7cfc-48dc-4205-b47b-5a60111dbad5</t>
  </si>
  <si>
    <t>1.1.1.30</t>
  </si>
  <si>
    <t>Baumschutz Umfang von 1,00 m bis 1,50 m herstellen</t>
  </si>
  <si>
    <t>Wie vor Position  , jedoch Stammumfang von 1,00 m - 1,50 m</t>
  </si>
  <si>
    <t>d5bd84f1-5946-455d-825d-8fa4557ac250</t>
  </si>
  <si>
    <t>1.1.1.31</t>
  </si>
  <si>
    <t>Organisation Müllentsorgung, je Woche</t>
  </si>
  <si>
    <t>Während der Baumaßnahme hat der AN  zwei bis drei Mal x wöchentlich die 2-Rad Mülltonen bis 240 l und 4-Rad Mülltonen bis 1100 l der Anwohner außerhalb des Baustellenbereiches zu den Leerungsterminen zu den Übergabepunkten aufzustellen. Ein Übergabepunkt ist mit der ENNI festzulegen. Nach erfolgter Leerung sind die Mülltonnen wieder auf die Grundstücke der Anwohner zu stellen.
Zu dem sogenannten "Müll-Service" zählen:
Restmülltonne
Biotonne
Blaue Tonne
Gelbe Säcke
Der AN hat sich rechtzeitig über die Abholtermine zu informieren. Verschiebungen der Abholtermine wegen möglicher Feiertage sind zu beachten.
Einzurechnen sind bis zu 60 Mülltonnen pro Entsorgung, Transportweg bis Sammelstellplatz bis ca. 250 m.
Ansprechpartner ENNI Stadt und Service:
Friedel Baumann: Tel. 01709137254 / Mail:  fbaumann@enni.de
Frank Seemann: Tel. 017614744217 / Mail: fseemann@enni.de</t>
  </si>
  <si>
    <t>4f141306-d7b8-424b-84f5-d88a1d8ca354</t>
  </si>
  <si>
    <t>1.1.1.32</t>
  </si>
  <si>
    <t>Koordination Feuerwehr, je Woche</t>
  </si>
  <si>
    <t>Vor Arbeitsbeginn / Einrichtung der Baustelle ist die Feuerwehr über den Starttermin zu informieren.
Während der Baumaßnahme ist der Auftragnehmer vertraglich verpflichtet der Feuerwehr wöchentliche Berichte über den Stand der Arbeiten und den geplanten Arbeitsfortschritt mitzuteilen.
Rückmeldungen zu Straßensperrungen, insbesondere deren voraussichtliche Dauer sind von besonderer Wichtigkeit, diese sind vor Arbeitsbeginn bekannt zu geben. Desweiteren müssen noch Änderungen im geplanten Bauablauf unverzüglich nach Bekanntwerden mitgeteilt werden, diese sind dann mit der Feuerwehr bezüglich der Feuerwehrzufahrten im Baustellenbereich abzustimmen. "Änderungen" bedeuten in diesem Zusammenhang, dass sich Einfahrt-, Zufahrts- oder Einmündungsbereiche sowie Fahrtwege ändern, oder die Baustelle "weiterzieht". (Zum Beispiel: Nächste Woche Baugrube/Vollsperrung im Bereich Musterstraße zwischen Haus-Nr. 50a und 56 / 1 und 9). Die Mitteilung an die Feuerwehr muss grundsätzlich mit Zeichnung / Plan erfolgen.
Mitteilung über Beendigung der Arbeiten an Feuerwehr übersenden.
Weitere Informationen sind den Vorbemerkungen zu entnehmen.</t>
  </si>
  <si>
    <t>bbb2bb34-f031-493e-9ae0-257f392552e1</t>
  </si>
  <si>
    <t>Summe Gruppe</t>
  </si>
  <si>
    <t>d539e62c-539c-4067-8aef-0a8af150ede8</t>
  </si>
  <si>
    <t>1.1.2.</t>
  </si>
  <si>
    <t>Beweissicherung</t>
  </si>
  <si>
    <t>1.1.2.01</t>
  </si>
  <si>
    <t>Beweissicherung Gebäude von 001 bis 400 m²</t>
  </si>
  <si>
    <t>Beweissicherungsverfahren im Einflussbereich der Kanal- und Straßenbauarbeiten, für Gebäude durch Begehung, innen (einschl. priv. Wohnungen und Kellerräume) und außen, durchführen und dokumentieren. Es ist ein bei Gericht zugelassener Sachverständiger einzuschalten, der vom AN zu beauftragen ist. Die Beweissicherung ist vor Beginn der Arbeiten durchzuführen. Die Dokumentation ist in dreifacher Ausfertigung herzustellen. Beweissicherungsverfahren für Gebäude (Gewerbe, Arztpraxis und Wohngebäude, mehrstöckig inkl. Keller) mit einer Wohn- bzw. Nutzfläche von 001 m² bis 400 m²; einschl. der Abstimmung der Begehung mit den Eigentums- und/oder Mietparteien.
Adressen:
Rheinberger Straße Hausnummer 18
Rheinberger Straße Hausnummer 28
Rheinberger Straße Hausnummer 30
Rheinberger Straße Hausnummer 37
Rheinberger Straße Hausnummer 39a
Rheinberger Straße Hausnummer 43
Rheinberger Straße Hausnummer 51</t>
  </si>
  <si>
    <t>5ab05861-6448-46e3-bee7-9c4493ab5bdf</t>
  </si>
  <si>
    <t>8bb2c1e9-4d5c-4a35-9408-53fff88c31d8</t>
  </si>
  <si>
    <t>1.1.2.02</t>
  </si>
  <si>
    <t>Beweissicherung Gebäude von 400 bis 800 m²</t>
  </si>
  <si>
    <t>Beweissicherungsverfahren im Einflussbereich der Kanal- und Straßenbauarbeiten, für Gebäude durch Begehung, innen (einschl. priv. Wohnungen und Kellerräume) und außen, durchführen und dokumentieren. Es ist ein bei Gericht zugelassener Sachverständiger einzuschalten, der vom AN zu beauftragen ist. Die Beweissicherung ist vor Beginn der Arbeiten durchzuführen. Die Dokumentation ist in dreifacher Ausfertigung herzustellen. Beweissicherungsverfahren für Gebäude (Gewerbe, Arztpraxis und Wohngebäude, mehrstöckig inkl. Keller) mit einer Wohn- bzw. Nutzfläche von 400 m² bis 800 m²; einschl. der Abstimmung der Begehung mit den Eigentums- und/oder Mietparteien.
Adressen:
Rheinberger Straße Hausnummer 39
Rheinberger Straße Hausnummer 53</t>
  </si>
  <si>
    <t>d7cfc1c8-c933-4e39-872a-13f2d694adfa</t>
  </si>
  <si>
    <t>1.1.2.03</t>
  </si>
  <si>
    <t>Beweissicherung Gebäude von 800 bis 1700 m²</t>
  </si>
  <si>
    <t>Beweissicherungsverfahren im Einflussbereich der Kanal- und Straßenbauarbeiten, für Gebäude durch Begehung, innen (einschl. priv. Wohnungen und Kellerräume) und außen, durchführen und dokumentieren. Es ist ein bei Gericht zugelassener Sachverständiger einzuschalten, der vom AN zu beauftragen ist. Die Beweissicherung ist vor Beginn der Arbeiten durchzuführen. Die Dokumentation ist in dreifacher Ausfertigung herzustellen. Beweissicherungsverfahren für Gebäude (Gewerbe, Arztpraxis und Wohngebäude, mehrstöckig inkl. Keller) mit einer Wohn- bzw. Nutzfläche von 800 m² bis 1700 m²; einschl. der Abstimmung der Begehung mit den Eigentums- und/oder Mietparteien.
Adressen:
Rheinberger Straße Hausnummer 33-35
Rheinberger Straße Hausnummer 41
Rheinberger Straße Hausnummer 47
Rheinberger Straße Hausnummer 55 a, b, c</t>
  </si>
  <si>
    <t>469bbb2d-5aa9-47df-90a9-961c4582bdd0</t>
  </si>
  <si>
    <t>1.1.2.04</t>
  </si>
  <si>
    <t>Dokumentation Einfriedungen und Oberflächen</t>
  </si>
  <si>
    <t>Fotodokumentation der im Bereich der Kanal- und Straßenbauarbeiten beidseitig am Baufeld  angrenzenden bzw. anbindenden privaten Oberflächen wie Parkplatzflächen, Vorgärten, Einfahrten etc. und Einfriedungen wie Mauern, Zäune, Hecken etc.. Die Fotodokumentation ist vor Beginn der Arbeiten durchzuführen mit Angaben des Datums. Die Dokumentation bzw. die Bilder müssen den Bestand mit ggf. vorhandenen Schäden wiedergeben, die Örtlichkeit muss eindeutig zugeordnet werden können.  Die Dokumentation ist vor Beginn der Arbeiten dem AG zu übergeben.</t>
  </si>
  <si>
    <t>8bf4b15c-24cc-46f9-b8cb-39d8ef25ae62</t>
  </si>
  <si>
    <t>1.1.3.</t>
  </si>
  <si>
    <t>Vorarbeiten</t>
  </si>
  <si>
    <t>Vortext Vorarbeiten</t>
  </si>
  <si>
    <t>Baustoffe, die zum Bauhof der ENNI Stadt &amp; Service Niederrhein AöR (Am Jostenhof 15 in 47441 Moers) gefahren werden, sind dort gegen Quittung abzugeben.
Der Auftragnehmer ist verpflichtet, alle anfallenden Rest- und Abfallstoffe, Böden, Aufbruchmaterialien fachgerecht zu entsorgen. Die entsprechenden Nachweise über die fachgerechte Entsorgung sind dem Auftraggeber unaufgefordert bei Rechnungsstellung vorzulegen.
Entsprechend den Vorgaben des Kreislaufwirtschaftsgesetzes ist in jedem Fall der Verwertung Vorrang vor einer Beseitigung anfallender Materialien einzuräumen.
Die für eine Verwertung oder Beseitigung entstehenden Kosten z. B. Deponiegebühren werden nicht gesondert vergütet und sind in die Einheitspreise einzukalkulieren.</t>
  </si>
  <si>
    <t>f1df08f9-a1bc-4fe9-be01-4c807ce3b551</t>
  </si>
  <si>
    <t>1.1.3.01</t>
  </si>
  <si>
    <t>Verkehrsschildpfosten mit Verkehrszeichen aufnehmen und entsorgen</t>
  </si>
  <si>
    <t>Verkehrsschildpfosten mit Verkehrszeichen aufnehmen und entsorgen, Betonfundament abstemmen und beseitigen. Altes Fundamentloch mit geeignetem Material verfüllen und verdichten.
Einschließlich der erforderlichen Erdarbeiten.</t>
  </si>
  <si>
    <t>49d620c7-035a-45b3-b3c3-fc9136915b0f</t>
  </si>
  <si>
    <t>a6cb99c7-d222-4394-b5ac-a87017fbf1a1</t>
  </si>
  <si>
    <t>1.1.3.02</t>
  </si>
  <si>
    <t>Pfosten für Verkehrszeichen in Bodenhülse liefern und versetzen</t>
  </si>
  <si>
    <t>Pfosten für Verkehrszeichen 60,3 mm Durchmesser, stahl - Feuerverzinkt, Höhe bis 3.000 mm einschließlich Bodenhülse liefern und in Betonfundament versetzen, einschließlich der Erdarbeiten und Abfuhr des verdrängten Bodens, sowie Wiederherstellung der Oberfläche.
Inklusive aller Erdarbeiten.</t>
  </si>
  <si>
    <t>7034dbad-b29a-4993-a52f-90616f0f7c18</t>
  </si>
  <si>
    <t>1.1.3.03</t>
  </si>
  <si>
    <t>Beschilderung sichern</t>
  </si>
  <si>
    <t>Beschilderung für die Dauer der Bauzeit vor Beschädigungen sichern. Kosten für Behinderungen durch die Beschilderung sind in die Position einzukalkulieren. Die Funktionstüchtigkeit wird nach Fertigstellung der Baumaßnahme durch den Auftraggeber überprüft.</t>
  </si>
  <si>
    <t>978c267d-12f5-4c15-aeb2-d5aff043c207</t>
  </si>
  <si>
    <t>1.1.3.04</t>
  </si>
  <si>
    <t>Vorhandene Verkehrsschilder demontieren, lagern und neu montieren</t>
  </si>
  <si>
    <t>Vorh. Verkehrsschilder (Verkehrszeichen, Straßennamen, etc.) demontieren, gegen Beschädigungen in Plastikhüllen geschützt innerhalb des Baufeldes zwischenlagern und an neuem Pfosten montieren.
Die durch unsachgemäße Behandlung beschädigten Verkehrszeichen werden auf Kosten des AN ersetzt.</t>
  </si>
  <si>
    <t>21e3a7bf-de35-4e36-94da-8aa48d6af403</t>
  </si>
  <si>
    <t>1.1.3.05</t>
  </si>
  <si>
    <t>Verkehrsschildpfosten mit Verkehrszeichen aufnehmen, lagern und wieder einsetzen</t>
  </si>
  <si>
    <t>Verkehrsschildpfosten mit Verkehrszeichen aufnehmen, Betonfundament abstemmen und beseitigen. Verkehrszeichen gegen Beschädigungen in Plastikhülle o.ä. schützten und  innerhalb des Baufeldes zwischenlagern. Altes Fundamentloch mit geeignetem Material verfüllen und verdichten.
Verkehrsschildpfosten mit Verkehrszeichen in einem neu zu erstellendem Betonfundamenten wieder einsetzen.
Die durch unsachgemäße Behandlung beschädigten Verkehrszeichen werden auf Kosten des AN ersetzt.
Einschließlich der erforderlichen Erdarbeiten.</t>
  </si>
  <si>
    <t>834a73c7-8a77-47e2-9ee1-7820bfca2208</t>
  </si>
  <si>
    <t>1.1.3.06</t>
  </si>
  <si>
    <t>Großbeschilderung Vorwegweiser sichern</t>
  </si>
  <si>
    <t>Großbeschilderung Vorwegweiser für die Dauer der Bauzeit vor Beschädigungen sichern. Kosten für Behinderungen durch die Großbeschilderung sind in die Position einzukalkulieren. Die Funktionstüchtigkeit wird nach Fertigstellung der Baumaßnahme durch den Auftraggeber überprüft.</t>
  </si>
  <si>
    <t>eb20a9e9-883f-4deb-ba9b-7802f36f8f13</t>
  </si>
  <si>
    <t>1.1.3.07</t>
  </si>
  <si>
    <t>Großbeschilderungspfosten Parkleitsystem überführen und montieren</t>
  </si>
  <si>
    <t>Der vorhandene Großbeschilderungspfosten (Parkleit- system) ist im Bauhof eingelagert.
Der Pfosten ist vom Auftragnehmer fachgerecht beim Bauhof (Am Jostenhof) abzuholen, zu verladen, transportsicher zu befestigen und zur Baustelle zu überführen.
An der Baustelle ist der Pfosten auf dem neu hergestellten Fundament gemäß 1.1.3.8 fachgerecht aufzustellen und zu montieren.
Ausrichten und Befestigen entsprechend den Montagevorschriften des Herstellers.
Alle erforderlichen Hilfs- und Nebenleistungen (z.B. Transport, Hebezeug, Montagepersonal, Schrauben, Verbindungsmittel) sind im Einheitspreis enthalten.</t>
  </si>
  <si>
    <t>8c049b67-f478-4ef8-9c3a-ad897cb3b3c2</t>
  </si>
  <si>
    <t>1.1.3.08</t>
  </si>
  <si>
    <t>Fundament für Parkleitsystem inklusive Mastanker herstellen</t>
  </si>
  <si>
    <t>Fundament für Parkleitsystem herstellen.
Einschließlich aller Erd- und Nebenarbeiten, sowie Herstellung der notwendigen Schalung.
Inkl. Kabelschutzrohr, kommend vom nächsten Schacht,
seitlich in das Fundament einführen und mittig durch
Mastanker bis OK führen und in Fundament einbauen.
Abmessungen: 1500/1500/1000 mm
Beton: C25/30
Höhe OK Fundament: -0,20 m, gemessen ab gepl. GOK
Ausführungsdetails (Mastanker) sind der den Ausschreibungsunterlagen beiliegenden Anlage zu entnehmen (siehe Anlage_1).</t>
  </si>
  <si>
    <t>705161de-51bd-4527-84fb-9cc38c2cbcca</t>
  </si>
  <si>
    <t>1.1.3.09</t>
  </si>
  <si>
    <t>Fundament für Wartehalle herstellen</t>
  </si>
  <si>
    <t>Fundament für Wartehalle gemäß Anlage 2	(Fundamentplatte Wartehalle K8 - Statik) herstellen.
Einschließlich aller Erd- und Nebenarbeiten.
Abmessungen der Fundamentplatte: 2,00/5,00/0,20 m
Beton: C30/37
Höhe OK Fundamentplatte: -0,20 m, gemessen ab gepl. GOK
Die Platte ist in Waage herzustellen.</t>
  </si>
  <si>
    <t>b6cea669-6af8-4632-bf4c-381ed53ac900</t>
  </si>
  <si>
    <t>1.1.3.10</t>
  </si>
  <si>
    <t>Befestigungen / Fundamente aus unbewehrtem Beton abbrechen</t>
  </si>
  <si>
    <t>Befestigungen / Fundamente aus unbewehrtem Beton ab-
brechen.
Aufbruchgut ist fachgerecht zu entsorgen. Einschließlich Entsorgungskosten.
Erdvertiefungen mit geeignetem Füllboden auffüllen und verdichten, einschließlich Lieferung.</t>
  </si>
  <si>
    <t>m3</t>
  </si>
  <si>
    <t>e0d1259f-9173-4f1c-847f-b30cb02b8c17</t>
  </si>
  <si>
    <t>1.1.3.11</t>
  </si>
  <si>
    <t>Befestigungen / Fundamente aus bewehrtem Beton abbrechen</t>
  </si>
  <si>
    <t>Befestigungen / Fundamente aus bewehrtem Beton ab-
brechen.
Aufbruchgut ist fachgerecht zu entsorgen. Einschließlich
Entsorgungskosten.
Erdvertiefungen mit geeignetem Füllboden auffüllen und verdichten, einschließlich Lieferung.</t>
  </si>
  <si>
    <t>a976aded-1db1-4d15-891e-4f3d765fb94f</t>
  </si>
  <si>
    <t>1.1.3.12</t>
  </si>
  <si>
    <t>Schaltschrank sichern</t>
  </si>
  <si>
    <t>Schaltschrank für die Dauer der Bauzeit vor Beschädigungen sichern. Die Verdichtung im Bereich des Schaltschrankes hat besonders sorgfältig zu erfolgen, um spätere Setzungen zu vermeiden. Die Funktionstüchtigkeit wird nach dem Einbau durch den Auftraggeber überprüft.</t>
  </si>
  <si>
    <t>7ec05db5-7b47-4817-b547-e9ea55ab500a</t>
  </si>
  <si>
    <t>1.1.3.13</t>
  </si>
  <si>
    <t>Abfallbehälter aufnehmen, lagern und wiederversetzen</t>
  </si>
  <si>
    <t>Abfallbehälter aufnehmen, Betonfundament abstemmen und beseitigen. Abfallbehälter gegen Beschädigungen schützten und  innerhalb des Baufeldes zwischenlagern. Altes Fundamentloch mit geeignetem Material verfüllen und verdichten.
Abfallbehälter in einem neu zu erstellendem Betonfundamenten wieder versetzen.
Durch unsachgemäße Behandlung entstandene Schäden werden auf Kosten des AN ersetzt.
Einschließlich der erforderlichen Erdarbeiten.</t>
  </si>
  <si>
    <t>3163bbdd-6461-4a1a-b229-f429909efb80</t>
  </si>
  <si>
    <t>1.1.4.</t>
  </si>
  <si>
    <t>Technische Bearbeitung</t>
  </si>
  <si>
    <t>1.1.4.01</t>
  </si>
  <si>
    <t>Technische Bearbeitung, Überwachung</t>
  </si>
  <si>
    <t>Technische Bearbeitung - Ergebnisse der Eigenüberwachung gem. ZTV Asphalt, neueste Fassung, für den Straßenbau liefern.</t>
  </si>
  <si>
    <t>30cfe42b-c654-44f0-beb5-6f291b6f5846</t>
  </si>
  <si>
    <t>5f7be87f-9eac-439d-99c9-53fe814956a0</t>
  </si>
  <si>
    <t>1.1.4.02</t>
  </si>
  <si>
    <t>Lastplattendruckversuche</t>
  </si>
  <si>
    <t>Lastplattendruckversuch gemäß ZTVE-StB und DIN 18134 mit allen Nebenarbeiten und kompletter Feststellung der
Verdichtung von einem anerkannten Laboratorium/Institut durchführen lassen. Die Gestellung aller erforderlichen
Hilfskräfte und erforderlichen Geräte ist einzukalkulieren.
Ergebnisse 3-fach protokollieren und der Bauleitung
übergeben.
Wird festgestellt, dass die Verdichtung nicht ausreicht, muss neu verdichtet und der Versuch so oft wiederholt werden, bis die ausreichende Verdichtung nachgewiesen wird. Die
Kosten für die Wiederholungsprüfungen trägt der AN. Sie werden nicht vergütet.
Die Position wird nur auf Anweisung der Bauleitung
ausgeführt.
Lastplattendruckversuche für die vom AN durchzuführende Eigenüberwachungsprüfungen gemäß ZTVE-StB und ZTV-SoB werden nicht gesondert vergütet.</t>
  </si>
  <si>
    <t>2b284ff6-38e0-4d0a-aa51-131f4dd21266</t>
  </si>
  <si>
    <t>1.1.4.03</t>
  </si>
  <si>
    <t>Absteckungsarbeiten</t>
  </si>
  <si>
    <t>Die Absteckung der Bordsteinfluchten-/höhen und Fahrbahnachsen erfolgt durch den AN. Vor Beginn der Arbeiten durch das Setzen der Bord- und Rinnenanlage und der Fahrbahnachse vor Einbau der bituminös gebundenen Schichten eine höhen- und lagegerechte Absteckung herstellen und mit der Bauleitung des AG abstimmen.</t>
  </si>
  <si>
    <t>42fe6818-46bd-4919-a22f-d17017bdd3b8</t>
  </si>
  <si>
    <t>1.1.4.04</t>
  </si>
  <si>
    <t>Aufwandsentschädigung Kostenaufteilung</t>
  </si>
  <si>
    <t>Leistungen nach Vorgabe des Auftraggebers getrennt nach Kostenbereichen aufmessen und abrechnen.
Folgende Kostenbereiche sind zu berücksichtigen:
1) Kanalbau RW Rheinberger Straße
2) Kanalbau SW Rheinberger Straße
3) Kanalbau RW Mühlenstraße
4) Kanalbau SW Mühlenstraße
5) Straßenbau investiv, Rheinberger Straße
6) Straßenbau investiv, Mühlenstraße
7) Leitungsverlegung Strom
Für die Bereiche sind in den Lageplänen entsprechende Grenzen eingetragen worden.
Die Kosten für die Baustelleneinrichtung und Verkehrs-
sicherung sind prozentual auf die einzelnen Kostenbereiche umzulegen.</t>
  </si>
  <si>
    <t>39fbc3a5-2f11-47e3-8665-c10ce5b5ce38</t>
  </si>
  <si>
    <t>1.1.4.05</t>
  </si>
  <si>
    <t>Geländevermessung nach Beendigung der Bauarbeiten (Schlussvermessung)</t>
  </si>
  <si>
    <t>Geländevermessung nach Abschluss der Bauarbeiten, d. h. nach Wiederandeckung des Oberbodens bzw. Herstellung aller Oberflächen.
Anforderungsprofil
Aufzunehmen sind in einem Raster von max. 10m:
•	HK Rinnenbahn/Bordsteinkante
•	HK Bordstein
•	HK Gehweg/Grundstückseinfassung/Häuserfronten
•	Fahrbahnmitte bzw. Fahrbahnachse
Zusätzlich zum o. a. Raster sind aufzunehmen:
•	alle Einfahrten (Flügelstein Anfang/Ende), sonst wie 		oben
•	alle Grundstückszugänge- und Zufahrten
•	alle an Grundstücksgrenzen angrenzenden
	Hauseingänge
•	alle in den Straßenraum ragenden Stufen (unten,
	unterste Stufe auch oben)
•	alle Müll-/Lichtschächte
•	alle offensichtlichen Hoch- und Tiefpunkte der
	Verkehrsführung außerhalb des Rasters
Aufzunehmende Topographie mit Höhe:
•	alle Schachtabdeckungen, Straßenabläufe, Straßen		kappen, Unterflurhydranten, Einfassungen von
	Grünflächen und Bäumen, etc. in der Fahrbahn und 		auf dem Gehweg
•	alle Straßenmarkierungen (Parkplatzflächen etc.)
•	alle Häuserfronten, die direkt an den öffentlichen 		Verkehrsraum angrenzen
Aufzunehmende Topographie/Verkehrsfläche ohne Höhe:
•	alle Baumstandorte mit Angabe Stammumfang
•	alle Verkehrszeichen, Beleuchtung und Schalt			schränke (mit Abmessungen), sowie sonstige
	Einbauten im Gehwegbereich
•	alle Grundstückseinfassungen (Mauerwerk,
	Holzzaun, Stahlzaun, Hecken, etc.)
•	alle Oberflächenarten mit Materialwechselkanten
Alle aufgenommen Verkehrsanlagen, Höhenpunkte und
Topographiepunkte sind in einen Bestandslageplan (DWG-Datei, passend für AutoCAD Civil 3D 2018), ohne Berücksichtigung der Zonenbenennung “32“, mit entsprechenden Layern für jede Objektklasse einzufügen und zu übergeben.
Höhenangaben sind bitte in Klammern, kursiv und deutlich lesbar auszugeben. Zusätzlich ist die Ausgabe der Höhenangaben über die Ansteuerung des gemessenen Punktes zu ermöglichen.
Für die Erstellung eines digitalen Geländemodells sind alle höhenmäßig aufgemessenen Punkt- und Linienobjekte als 3D-Objekte in der DWG-Datei darzustellen.
Grundstückseinfassungen, Grundstückszugänge- und
Zufahrten, Flügelsteine bei Zugängen und Zufahrten,
Hauseingänge und Oberflächenarten sind zu benennen.
Es ist ein Lageplan (PDF-Datei) in Maßstab 1:500 sowie eine Textdatei mit Punktnummer, Rechtswert, Hochwert und
Höhe (mit Kommatrennung), ohne Berücksichtigung der
Zonenbenennung “32“, zu übergeben.
Zum Beispiel:
Punktnummer,Rechtswert,Hochwert,Höhe
400001,332672.364,5698268.381,31.76
400002,332672.412,5698268.376,31.67
400003,332674.380,5698271.241,31.74</t>
  </si>
  <si>
    <t>0f484f1c-000f-49e2-8cdf-1709577903c9</t>
  </si>
  <si>
    <t>ad62aed4-32d5-4743-9859-f5d1938a2163</t>
  </si>
  <si>
    <t>05713836-9d56-4fff-9799-826b94d961d6</t>
  </si>
  <si>
    <t>2.</t>
  </si>
  <si>
    <t>Teil 2: Kanalbau</t>
  </si>
  <si>
    <t>2.1.</t>
  </si>
  <si>
    <t>Altzustand
Wiederverwendbare Baustoffe aus Pflaster-, Plattenbelägen, Rinnenanlagen, Randbefestigungen etc. sind zu säubern und auf Paletten zu stapeln.
Baustoffe, die zum Bauhof der ENNI Stadt &amp; Service Niederrhein AöR (Am
Jostenhof 15 in 47441 Moers (Andy Odenthal Tel.: 02841/104-836 / Mail: aodenthal@enni.de)) gefahren werden, sind dort gegen Quittung
abzugeben.
Bord- und Rinnenanlagen, Randbefestigungen und einreihige- bzw. mehrreihige Pflasterstreifen sind einschließlich Bettung und Rückenstütze aufzunehmen, Bettung und Rückenstütze aus Beton.
Fugenfüllung verschiedener Art.
Nicht wiederverwendbare Baustoffe und übriges Aufbruchgut sind gem. Kreislaufwirtschaftsgesetz zu recyceln bzw. einer Deponie zuzuführen einschl. der Deponiekosten.</t>
  </si>
  <si>
    <t>2.1.1.</t>
  </si>
  <si>
    <t>Bord-, Rinnenanlagen, Pflaster, Platten</t>
  </si>
  <si>
    <t>2.1.1.01</t>
  </si>
  <si>
    <t>Vorhandene Kastenrinne entsorgen</t>
  </si>
  <si>
    <t>Vorhandene Kastenrinne im Bürgersteig aufnehmen und fachgerecht entsorgen.</t>
  </si>
  <si>
    <t>d7f104c4-eecb-4286-bc11-ac60600f1558</t>
  </si>
  <si>
    <t>d2d0396b-18e2-4626-8cb0-c665d2be72e6</t>
  </si>
  <si>
    <t>95a3aaa0-5b34-4633-9d18-e832f490c26d</t>
  </si>
  <si>
    <t>2.1.2.</t>
  </si>
  <si>
    <t>Bituminöse Flächenbefestigung, Tragschichten</t>
  </si>
  <si>
    <t>Der Straßenaufbruch ist gemäß ZTVA StB 12 herzustellen.</t>
  </si>
  <si>
    <t>Die Positionen dieses Abschnittes gelten für das gesamte Baufeld. Die Kosten für die Ausführung auch in Einzelflächen sind in die Einheitspreise einzukalkulieren.
Wird die bituminös gebundene Flächenbefestigung mit einer Fräse aufgenommen, erfolgt keine Vergütung der Abbruchkante.
Weitere Hinweise sind dem Bodengutachten zu entnehmen.
Die Kosten für das vollständige Durchführen des eANV durch den AN ist in die folgenden Positionen einzukalkulieren.</t>
  </si>
  <si>
    <t>77839d18-6240-4fdf-8085-6b1168b7782a</t>
  </si>
  <si>
    <t>2.1.2.01</t>
  </si>
  <si>
    <t>Abbruchkante bis 15 cm</t>
  </si>
  <si>
    <t>Gerade Abbruchkante an vorhandenen bituminösen Decken mit einem Nassschneidegerät scharfkantig herstellen.
Bei tiefergehender Schnittfuge wird der Einheitspreis proportional umgerechnet.
Schnitttiefe bis 15 cm.</t>
  </si>
  <si>
    <t>m</t>
  </si>
  <si>
    <t>85b46200-303b-4cf5-a4fc-1f7767258489</t>
  </si>
  <si>
    <t>8e17cbef-2efe-41ff-85eb-4d909b09b7a9</t>
  </si>
  <si>
    <t>2.1.2.02</t>
  </si>
  <si>
    <t>Abbruchkante bis 30 cm</t>
  </si>
  <si>
    <t>Gerade Abbruchkante an vorhandenen bituminösen Decken mit einem Nassschneidegerät scharfkantig herstellen.
Bei tiefergehender Schnittfuge wird der Einheitspreis proportional umgerechnet.
Schnitttiefe bis 30 cm.</t>
  </si>
  <si>
    <t>be6e7ec2-c746-415c-973c-07d89a0fa770</t>
  </si>
  <si>
    <t>2.1.2.03</t>
  </si>
  <si>
    <t>Aufbruch bit. befestigte Straßenflächen, bis 15 cm</t>
  </si>
  <si>
    <t>Bit. befestigte Straßenflächen aufbrechen, zerkleinern, laden und entsorgen.
Einzurechnen ist das Laden und der Transport zur Deponiestelle und Deponiegebühren sowie die Erschwernis für die Freilegung der Schachtabdeckungen und Hydranten-, Schieberkappen und Straßeneinläufe. Das Aufbruchmaterial ist gem. Deponieverordnung auf einer geeigneten Deponie zu entsorgen.
Einschließlich der Erschwernisse für einzelne und geteilte Flächen.
Stärke: bis 15 cm
PAK&lt; 25 mg/kg
Abfallschlüssel: 17 03 02
Als Umrechnungsfaktor für Soll-Ist-Vergleiche werden 2,4 t/m³ zu Grunde gelegt.
Bereich: Fahrbahn
Beim Einsatz einer Fräsmaschine wird die Position "Abbruchkante herstellen" nicht gesondert vergütet.
Das Anstemmen des Unterbaus ist den Einheitspreis mit
einzurechnen.</t>
  </si>
  <si>
    <t>d04fc52c-d19b-4605-b66d-ba6a014b4d4f</t>
  </si>
  <si>
    <t>2.1.2.04</t>
  </si>
  <si>
    <t>Aufbruch bit. befestigte Straßenflächen, bis 30 cm</t>
  </si>
  <si>
    <t>Bit. befestigte Straßenflächen aufbrechen, zerkleinern, laden und entsorgen.
Einzurechnen ist das Laden und der Transport zur Deponiestelle und Deponiegebühren sowie die Erschwernis für die Freilegung der Schachtabdeckungen und Hydranten-, Schieberkappen und Straßeneinläufe. Das Aufbruchmaterial ist gem. Deponieverordnung auf einer geeigneten Deponie zu entsorgen.
Einschließlich der Erschwernisse für einzelne und geteilte Flächen.
Stärke: bis 30 cm
PAK&lt; 25 mg/kg
Abfallschlüssel: 17 03 02
Als Umrechnungsfaktor für Soll-Ist-Vergleiche werden 2,4 t/m³ zu Grunde gelegt.
Bereich: Fahrbahn
Beim Einsatz einer Fräsmaschine wird die Position "Abbruchkante herstellen" nicht gesondert vergütet.
Das Anstemmen des Unterbaus ist den Einheitspreis mit
einzurechnen.</t>
  </si>
  <si>
    <t>aa5d1414-c718-4c6b-b8bf-179d9cc3e544</t>
  </si>
  <si>
    <t>2.1.2.05</t>
  </si>
  <si>
    <t>Aufbruch Tragschicht, bis 22 cm, nach EBV</t>
  </si>
  <si>
    <t>Tragschicht aus kernverfestigter Schlacke nach Abtrag der Oberflächenbefestigung im Bereich der Fahrbahn profilgerecht lösen, ggf. stemmen, fräsen, laden, fördern, abfahren und entsorgen.
Einschließlich der Erschwernisse für einzelne und geteilte Flächen.
Bereich: Fahrbahn
Abtragsstärke: bis 22 cm
Abfallschlüssel: 17 05 04
Klassifizierung: RC-1
Einschließlich Entsorgungskosten.</t>
  </si>
  <si>
    <t>41d1d93c-5e70-4d0f-812f-721bbbb47c1a</t>
  </si>
  <si>
    <t>2.1.2.06</t>
  </si>
  <si>
    <t>Suchgraben mit Baugerät</t>
  </si>
  <si>
    <t>Boden mit geeigneten Baugerät für Suchgräben ausheben. Suchgraben zur Feststellung der Lage unterirdischer Ver- und Entsorgungsleitungen wie folgt herstellen und wieder
schließen:
Grabenbreite: gemäß DIN EN 1610 und DIN 4124, bis zu
1,00 m
Grabenlänge: nach Erfordernis, bis zu 5,00 m
Grabentiefe: Leitungstiefe +10 cm, bis zu 1,75 m
In den Einheitspreis dieser Position sind die Kosten
folgender Leistungen einzukalkulieren:
Verkehrssicherung für Suchgraben, auch bei Lage
außerhalb des aktuellen Baufeldes (insbesondere bei
zeitlich vorlaufender Suchschachtung)
Freilegen vorhandener Leitungen
Feststellung von Leitungsart, -abmessungen und -anzahl
Einmessung der Leitungslage auf unveränderliche
Festpunkte (Gebäudeecken oder ähnlich) und Höhe
(Leitungsscheitel und -sohle in m NHN)
Darstellung der Ergebnisse der Suchschachtung in einem
Lageplan (Aufmaßblatt)
Verfüllung des Suchgrabens mit vorhandenen Bodenmassen
einschließlich Verdichtung.
Nur auf Anordnung des Auftraggebers.
Der Aufbruch befestigter Oberflächen (wie zum Beispiel
Asphalt oder Pflaster) wird über Positionen des Titels
Erdarbeiten vergütet.</t>
  </si>
  <si>
    <t>1d156110-61f1-4adc-b487-5139b4cc737f</t>
  </si>
  <si>
    <t>2.1.2.07</t>
  </si>
  <si>
    <t>Suchgraben in Handschachtung</t>
  </si>
  <si>
    <t>Boden in Handarbeit für Suchgräben ausheben. Suchgraben
zur Feststellung der Lage unterirdischer Ver- und
Entsorgungsleitungen wie folgt herstellen und wieder
schließen:
Grabenbreite: gemäß DIN EN 1610 und DIN 4124, bis zu
1,00 m
Grabenlänge: nach Erfordernis, bis zu 5,00 m
Grabentiefe: Leitungstiefe +10 cm, bis zu 1,75 m
In den Einheitspreis dieser Position sind die Kosten
folgender Leistungen einzukalkulieren:
Verkehrssicherung für Suchgraben, auch bei Lage
außerhalb des aktuellen Baufeldes (insbesondere bei
zeitlich vorlaufender Suchschachtung)
Freilegen vorhandener Leitungen
Feststellung von Leitungsart, -abmessungen und -anzahl
Einmessung der Leitungslage auf unveränderliche
Festpunkte (Gebäudeecken oder ähnlich) und Höhe
(Leitungsscheitel und -sohle in m NHN)
Darstellung der Ergebnisse der Suchschachtung in einem
Lageplan (Aufmaßblatt)
Verfüllung des Suchgrabens mit vorhandenen Bodenmassen
einschließlich Verdichtung.
Nur auf Anordnung des Auftraggebers.
Der Aufbruch befestigter Oberflächen (wie zum Beispiel
Asphalt oder Pflaster) wird über Positionen des Titels
Erdarbeiten vergütet.</t>
  </si>
  <si>
    <t>0532502a-4966-4f4a-a9e8-2c2458d9955e</t>
  </si>
  <si>
    <t>2.1.3.</t>
  </si>
  <si>
    <t>Erdarbeiten</t>
  </si>
  <si>
    <t>Vorbemerkung Erdarbeiten</t>
  </si>
  <si>
    <t>Zu entsorgende Böden, Stoffe und Bauteile sowie Angaben zur Entsorgung sind in den Einzelpositionen des Leistungsverzeichnisses aufgeführt.
Entsorgungsnachweise sind nach Positionen für alle Arten der Entsorgung von Böden beizubringen.
Die Entsorgungskosten sind in die Einheitspreise einzukalkulieren.
Das elektronische Abfallnachweisverfahren (eANV) ist vollständig vom AN zu leisten. Die Kosten hierfür sind ebenfalls in die LV-Positionen einzukalkulieren.
Dieser Hinweis gilt für alle Abschnitte des Leistungsverzeichnisses.
Für den Wiedereinbau oberhalb der Leitungszone bis zur Unterkante des Straßenoberbaus sind ausschließlich Bodenmassen mit einem
Zuordnungswert &lt; BM-F3 nach EBV bzw. nach LAGA &lt; Z2 zu verwenden.
Materialien mit einem höheren Zuordnungswert (&gt; BM-F3, EBV / &gt; Z2, LAGA) sind grundsätzlich abzufahren und fachgerecht zu entsorgen.</t>
  </si>
  <si>
    <t>dbece6f9-255e-4604-b7e0-44fde96e2389</t>
  </si>
  <si>
    <t>2.1.3.01</t>
  </si>
  <si>
    <t>Aushub für Straßenbefestigung, nach EBV</t>
  </si>
  <si>
    <t>Boden nach Abtrag der Oberflächenbefestigung und der Tragschicht im Bereich der Fahrbahn, der Gehwege und der Zufahrten profilgerecht lösen, laden, fördern, abfahren und entsorgen.
Einschließlich der Erschwernisse für einzelne und geteilte Flächen.
Eine Beschreibung der Homogenbereich für die  Erdarbeiten gem. DIN 18300 ist im Bodengutachten enthalten.
Abtragsstärke: ab UK Tragschicht bis -0,60 cm gepl.
unter GOK
Abfallschlüssel: 17 05 04
Klassifizierung: bis BM-F3 (gemäß EBV)</t>
  </si>
  <si>
    <t>ea92005d-70fb-43f0-a9ee-af7ebedfbf11</t>
  </si>
  <si>
    <t>7861b3ce-f27a-4c8b-a804-d2999405de43</t>
  </si>
  <si>
    <t>2.1.3.02</t>
  </si>
  <si>
    <t>Zulage für Bodenaushub von Hand</t>
  </si>
  <si>
    <t>Boden von Hand profilgerecht lösen, laden und fördern.
Vergütet werden nur Bodenmassen, wo Maschinenaushub nicht zulässig oder nicht möglich ist, z.B. in Bereichen von vorh. Kabeln, Leitungen und Schächten und in Bereichen mit Verdacht auf Bodendenkmäler.
Die Position bedarf der ausdrücklichen Genehmigung der Bauleitung, da sonst kein Anspruch auf Vergütung besteht.
Als Zulage zu der Position "Aushub für Straßenbefestigung, nach EBV".</t>
  </si>
  <si>
    <t>4b182bd2-bb16-442d-915e-4f9cd71b0814</t>
  </si>
  <si>
    <t>2.1.3.03</t>
  </si>
  <si>
    <t>Zulage zu Aushub von Straßenbefestigungen für DK I</t>
  </si>
  <si>
    <t>Klassifizierung: DK I
Berechnet wird der Mehraufwand für Separieren, Aufbruch, Zerkleinern und Laden, erhöhte Entsorgungskosten,  Transport zur Deponiestelle, Abladen und Deponiegebühren gegenüber der Vorposition.
Als Zulage zu der Position "Aushub für Straßenbefestigung, nach EBV".</t>
  </si>
  <si>
    <t>4e17049f-fd32-4607-b831-614146ff2dd9</t>
  </si>
  <si>
    <t>2.1.4.</t>
  </si>
  <si>
    <t>Erdarbeiten Kanalbau</t>
  </si>
  <si>
    <t>Zu entsorgende Böden, Stoffe und Bauteile sowie Angaben zur Entsorgung sind in den Einzelpositionen des Leistungsverzeichnisses aufgeführt.
Entsorgungsnachweise sind nach Positionen für alle Arten der Entsorgung von Böden beizubringen.
Die Entsorgungskosten sind in die Einheitspreise einzukalkulieren.
Das elektronische Abfallnachweisverfahren (eANV) ist vollständig vom AN zu leisten.
Die Kosten hierfür sind ebenfalls in die LV-Positionen einzukalkulieren.
Dieser Hinweis gilt für alle Abschnitte des Leistungsverzeichnisses.
Für den Wiedereinbau oberhalb der Leitungszone bis zur Unterkante des Straßenoberbaus sind ausschließlich Bodenmassen mit einem
Zuordnungswert &lt; BM-F3 nach EBV zu verwenden.
Materialien mit einem höheren Zuordnungswert (&gt; BM-F3, EBV) sind grundsätzlich abzufahren und fachgerecht zu entsorgen.</t>
  </si>
  <si>
    <t>9493609e-bd33-4070-990b-3784d425018e</t>
  </si>
  <si>
    <t>2.1.4.01</t>
  </si>
  <si>
    <t>Grabenaushub nach EBV</t>
  </si>
  <si>
    <t>Boden und Boden-Schutt-Gemisch in Baugruben für die Baugruben der Anschlussleitungen und Kanalgräben sowie der geplanten Schachtbauwerke in Tiefen bis ca. 5,00 m lösen, den zum Verfüllen der Baugruben erforderlichen und geeigneten Aushubboden zwischenlagern und die für die Herstellung der Rohrleitungszone und Schachtherstellung verdrängten Bodenmassen laden und fachgerecht entsorgen.
Die Grabensohle nach Zeichnungen gem. DIN EN1610 herstellen.
Eine Beschreibung der Homogenbereiche für die Erdarbeiten gem. DIN 18300 ist im Bodengutachten enthalten.
Bis BM-F3 gem. EBV</t>
  </si>
  <si>
    <t>5a7e2001-aa52-4037-ac29-b873ad3ffec6</t>
  </si>
  <si>
    <t>8b46e1a8-e26e-43bb-895c-94cd698cf786</t>
  </si>
  <si>
    <t>2.1.4.02</t>
  </si>
  <si>
    <t>Wie Vorposition, Entsorgung nach DK I</t>
  </si>
  <si>
    <t>Wie Vorposition "Grabenaushub"
Entsorgung nach DK I
Verdrängter und unbrauchbarer Bodenaushub aus Baugruben und Gräben, der gemäß Analyse der Schadstoffuntersuchungen nach EBV &gt; BM-F3 ist, lösen, laden und fachgerecht entsorgen. Hierbei handelt es sich um Material der Deponieklasse I gemäß Deponieverordnung.
Abgerechnet wird nach Originalwiegescheinen mit eingedruckter Baustellenbezeichnung und Angabe der Deponie. Die Wiegescheine sind spätestens am Tag nach der Lieferung der örtlichen Bauleitung vorzulegen.
Umrechnungsfaktor: 1,8 t/cbm
Einschl. Dokumentation des Nachweisverfahrens.
Der Auftragnehmer hat vor Baubeginn einen Entsorgungsfachmann zu benennen.</t>
  </si>
  <si>
    <t>8903b8fa-819b-43a2-ab25-d8b142544cd0</t>
  </si>
  <si>
    <t>2.1.4.03</t>
  </si>
  <si>
    <t>Zulage für Grabenaushub von Hand</t>
  </si>
  <si>
    <t>Boden von Hand profilgerecht lösen, wo Maschinenaushub
nicht zulässig oder nicht möglich ist,
als Zulage zu den Positionen "Grabenaushub nach EBV".
Diese Position gilt für alle Baufelder und für alle
Homogenbereiche.
Bodenaushub unterhalb von vorhandenen Leitungen und
Kabeln, die im Zuge der Erdarbeiten freigelegt werden,
wird in folgenden Bereichen als Bodenaushub von Hand
vergütet:
0,30 m seitlich der Leitungen / Kabel
0,40 m oberhalb der Leitungen / Kabel
0,40 m unterhalb der Leitungen / Kabel</t>
  </si>
  <si>
    <t>49d73e5c-89bc-40e6-8d86-47b7417c1830</t>
  </si>
  <si>
    <t>2.1.4.04</t>
  </si>
  <si>
    <t>Stabilisierungsschicht 0/45 liefern und einbauen</t>
  </si>
  <si>
    <t>Stabilisierungsschicht herstellen, RC-2 0/45; EV2 150 MPa.
Dicke unter Hauptkanalleitungen: 20 cm
Dicke unter Schachtbauwerken: 30 cm
Stabilisierungsschicht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Einschließlich der Erschwernisse für einzelne und geteilte Flächen.
Einbauort : Kanalbaugrube
Min. EV2 = 150 MPa
Material: RC-2 Material
Körnung: 0/45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t>
  </si>
  <si>
    <t>61083061-a72e-425b-af1f-26635d13990a</t>
  </si>
  <si>
    <t>2.1.4.05</t>
  </si>
  <si>
    <t>Grabensohlen prüfen</t>
  </si>
  <si>
    <t>Grabensohlen auf Eignung als Gründung für Schachtbauwerke und der Leitungszone der Rohrleitungen prüfen und dem AG ungeeignete Bodenarten, z.B. bindige Böden, Auffüllungen oder Bauschutt sowie Hindernisse schriftlich mitteilen. In den Einheitspreis dieser Position sind die Mehrkosten für den zusätzlichen Aufwand einer abschnittsweisen Prüfung der Grabensohlen mit einzukalkulieren und wird nicht gesondert vergütet.</t>
  </si>
  <si>
    <t>b5f20d7f-2b50-4141-9c64-a197f0bdf650</t>
  </si>
  <si>
    <t>2.1.4.06</t>
  </si>
  <si>
    <t>Nachverdichtung Grabensohle</t>
  </si>
  <si>
    <t>Grabensohle zur Gründung von Schachtbauwerken und der Leitungszone für Rohrleitungen gemäß DWA A139 nachverdichten und Herstellung der planmäßigen Höhenlage. Aushubsohlen von verbauten Baugruben und Rohrgräben. Bodenart an den Aushubsohlen gemäß Baugrundgutachten.</t>
  </si>
  <si>
    <t>7f2743af-284c-4d24-8931-f4ff91685bf1</t>
  </si>
  <si>
    <t>2.1.4.07</t>
  </si>
  <si>
    <t>Verfüllen der Leitungszone, Anschlussleitungen DN150 u. DN200</t>
  </si>
  <si>
    <t>Leitungszone für Rohrleitungen DN150 PP u. DN200 PP gemäß DIN EN 1610 in Anlehnung an die DWA A 139 auf ganzer Grabenbreite herstellen, verfüllen und verdichten, einschl. Lieferung des Bodens:
SW gemäß DIN 18196 Tabelle 4, Größtkorn &lt; 22 mm
95% Proctordichte
Bettung:    		Typ 1
Bettungsbreite:    	Grabenbreite
Leitungszone bestehend aus:
Untere Bettungsschicht:	12 cm
Seitenverfüllung
Abdeckung:	30 cm
Die Abrechnung erfolgt im verdichteten Zustand. Umrechnungsfaktor: 1,8 t/m3 abzgl. 12 % Verdichtungsfaktor.</t>
  </si>
  <si>
    <t>f1189bda-6eb7-4581-ab37-f07faf5470eb</t>
  </si>
  <si>
    <t>2.1.4.08</t>
  </si>
  <si>
    <t>Verfüllen der Leitungszone, Hauptkanäle RW, DN400</t>
  </si>
  <si>
    <t>Leitungszone für Rohrleitungen DN400 Beton gemäß DIN EN 1610 in Anlehnung an die DWA A 139 auf ganzer Grabenbreite herstellen, verfüllen und verdichten, einschl. Lieferung des Bodens:
SW gemäß DIN 18196 Tabelle 4, Größtkorn &lt; 22 mm
95% Proctordichte
Bettung:    		Typ 1
Bettungsbreite:    	Grabenbreite
Leitungszone bestehend aus:
Untere Bettungsschicht:	14 cm
Seitenverfüllung
Abdeckung:	30 cm
Die Abrechnung erfolgt im verdichteten Zustand. Umrechnungsfaktor: 1,8 t/m3 abzgl. 12 % Verdichtungsfaktor.</t>
  </si>
  <si>
    <t>2a7eca63-3611-4d53-845e-927e95c12225</t>
  </si>
  <si>
    <t>2.1.4.09</t>
  </si>
  <si>
    <t>Verfüllen der Leitungszone, Hauptkanäle RW, DN600</t>
  </si>
  <si>
    <t>Leitungszone für Rohrleitungen DN600 Beton gemäß DIN EN 1610 in Anlehnung an die DWA A 139 auf ganzer Grabenbreite herstellen, verfüllen und verdichten, einschl. Lieferung des Bodens:
SW gemäß DIN 18196 Tabelle 4, Größtkorn &lt; 22 mm
95% Proctordichte
Bettung:    		Typ 1
Bettungsbreite:    	Grabenbreite
Leitungszone bestehend aus:
Untere Bettungsschicht:	16 cm
Seitenverfüllung
Abdeckung:	30 cm
Die Abrechnung erfolgt im verdichteten Zustand. Umrechnungsfaktor: 1,8 t/m3 abzgl. 12 % Verdichtungsfaktor.</t>
  </si>
  <si>
    <t>4611564a-80c0-4905-a878-9a108ea495e2</t>
  </si>
  <si>
    <t>2.1.4.10</t>
  </si>
  <si>
    <t>Verfüllen der Leitungszone, Hauptkanäle RW, DN700</t>
  </si>
  <si>
    <t>Leitungszone für Rohrleitungen DN700 Beton gemäß DIN EN 1610 in Anlehnung an die DWA A 139 auf ganzer Grabenbreite herstellen, verfüllen und verdichten, einschl. Lieferung des Bodens:
SW gemäß DIN 18196 Tabelle 4, Größtkorn &lt; 22 mm
95% Proctordichte
Bettung:    		Typ 1
Bettungsbreite:    	Grabenbreite
Leitungszone bestehend aus:
Untere Bettungsschicht:	17 cm
Seitenverfüllung
Abdeckung:	30 cm
Die Abrechnung erfolgt im verdichteten Zustand. Umrechnungsfaktor: 1,8 t/m3 abzgl. 12 % Verdichtungsfaktor.</t>
  </si>
  <si>
    <t>b6a3aa8f-ce2e-4345-9b11-6ec5e109a497</t>
  </si>
  <si>
    <t>2.1.4.11</t>
  </si>
  <si>
    <t>Verfüllen der Leitungszone, Hauptkanäle SW, DN250</t>
  </si>
  <si>
    <t>Leitungszone für Rohrleitungen DN250 Steinzeug gemäß DIN EN 1610 in Anlehnung an die DWA A 139 auf ganzer Grabenbreite herstellen, verfüllen und verdichten, einschl. Lieferung des Bodens:
SW gemäß DIN 18196 Tabelle 4, Größtkorn &lt; 22 mm
95% Proctordichte
Bettung:    		Typ 1
Bettungsbreite:    	Grabenbreite
Leitungszone bestehend aus:
Untere Bettungsschicht:	13 cm
Seitenverfüllung
Abdeckung:	30 cm
Die Abrechnung erfolgt im verdichteten Zustand. Umrechnungsfaktor: 1,8 t/m3 abzgl. 12 % Verdichtungsfaktor.</t>
  </si>
  <si>
    <t>6aa42b03-7b82-407d-b2e6-dd8a1cae078a</t>
  </si>
  <si>
    <t>2.1.4.12</t>
  </si>
  <si>
    <t>Rohrgraben verfüllen, Hauptverfüllung</t>
  </si>
  <si>
    <t>Nichtbindigen Füllboden als Hauptverfüllung, Klasse V 1 gem. DIN 18196, nach erfolgter Rohrverlegung in den Rohrgraben bzw. Baugrube liefern, einbauen und verdichten.
Das Füllmaterial muss lagenweise eingebaut und verdichtet werden und der derzeit gültigen ZTVE-StB entsprechen. Innerhalb der Ortslage muss das Füllmaterial nach DIN 18300 und ZTVA StB 12 der Forschungsgesellschaft f. d. Straßenwesen e.V. in dünnen Lagen eingebaut und mit leichtem Gerät verdichtet werden, um Schäden an der vorhandenen Bebauung durch Erschütterungen zu vermeiden.
97% Proctordichte
Abgerechnet wird die Grabenverfüllung oberhalb der Leitungszone bis zur Unterkante des Straßenoberbaus. Siehe Systemskizze (Schachtskizzen).
Eingebaute Rohrleitungen und Schachtbauwerke werden abgezogen.</t>
  </si>
  <si>
    <t>6a02a3f7-42af-47ab-a72b-19d9804e2f00</t>
  </si>
  <si>
    <t>27a182b3-97cf-4a22-95d2-77249b730e69</t>
  </si>
  <si>
    <t>2.2.</t>
  </si>
  <si>
    <t>offene Wasser-/Abwasserhaltung</t>
  </si>
  <si>
    <t>2.2.1.</t>
  </si>
  <si>
    <t>Abwasserüberleitung</t>
  </si>
  <si>
    <t>2.2.1.01</t>
  </si>
  <si>
    <t>Abwasserüberleitung Schmutzwasserkanäle u. -schächte</t>
  </si>
  <si>
    <t>Abwasserüberleitung nach Wahl des Auftragnehmers mit Pumpen, Rohren etc. anliefern, aufbauen und betreiben, während der Bauzeit mehrmals umbauen und nach Beendigung der Bauzeit abbauen und abtransportieren.
Eventuell anfallende Kosten für den Einsatz von Pumpen zur Ableitung des Wassers, einschließlich der erforderlichen Energiezufuhr sind in den Einheitspreis einzurechnen.
Weiterhin sind alle erforderlichen Abmauerungen (Kanalbaugrubenlängen max. 15 m, Kanal DN250 bis DN 700) während der einzelnen Betriebszustände sowie deren spätere Entfernung in die Einheitspreise einzurechnen.
Für die Abrechnung der Leistung wird die reine Rohrlänge zugrunde gelegt. Für den Ausbau des vorhandenen Kanals bis zur Neuverlegung.</t>
  </si>
  <si>
    <t>af471264-cfb3-46c0-89f4-b6a0ceb20463</t>
  </si>
  <si>
    <t>7cae31db-6123-41c6-8116-ac50bbffcf19</t>
  </si>
  <si>
    <t>2.2.1.02</t>
  </si>
  <si>
    <t>Abwasserüberleitung Regenwasser in Kanalbaugruben</t>
  </si>
  <si>
    <t>Durch den günstigen Fall der Fließrichtungsumkehrung des Regenwasserkanals, kann das anfallende Niederschlagswasser ohne provisorischer Überleitung abgeleitet werden. Die hier aufgeführte Länge bezieht sich auf den Kreuzungsbereich Baerler Straße/ Rheinberger Straße.
Abwasser aus vorhandenem Regenwasserkanal im Bereich
von Kanalbaugruben (Kanäle u. Schächte) provisorisch überleiten. Nach Trennung des vorhandenen Regenwasserkanals ist die provisorische Abwasserüberleitung herzustellen, vorzuhalten, zu betreiben und wieder zu beseitigen.
Provisorische Leitung:
Rohraußendurchmesser bis 500 mm
Rohrmaterial nach Wahl des Auftragnehmers
Länge der Überleitungsstrecke:
Entsprechend Baufortschritt, hier: Kurzbauweise
In den Einheitspreis dieser Position sind insbesondere die Kosten für Erschwernisse der Bauausführung, insbesondere geringerer Baufortschritt und höherer Zeitbedarf, einzukalkulieren. Die Kosten für sämtliche Arbeiten, Materialien sowie
für eventuell erforderlichen Mehraushub von Gräben oder
Gruben (Tiefe oder Breite) für die provisorische Abwasserüberleitung sind ebenfalls in den Einheitspreis dieser
Position einzukalkulieren. Während der gesamten Bauzeit
ist der Abwasserabfluss aufrecht zu erhalten.
Beim Anschluss an vorh. Kanäle ist die Baugrube gegen Rückstau zu sichern. Dabei ist die vorhandene Geländeoberkante als Rückstauebene anzunehmen. Die Überleitungs- und Sicherungsmaßnahmen sind entsprechend druckdicht auszuführen. Möglich ist zum Beispiel die druckdichte Einbindung des Provisoriums in die Hauptkanäle durch entsprechende Übergangsrohre oder  -manschetten; sind diese nicht erhältlich: durch Abmauern; ist dies auch nicht möglich: Verkeilen mit Holzkeilen und Abdichten mit Holzwolle/
Lappen sowie Ausspritzen von Fugen mit Montageschaum. Die gewählte provisorische Abwasserüberleitung muss
mindestens dem beispielhaft dargestellten Standard
entsprechen. Offene Rutschen oder eine Flutung der
Baugrube ist nicht ausreichend und nicht zulässig. Das
Provisorium ist nach Herstellung des Kanals vollständig
zu beseitigen. Die Kosten für diese besonderen Erschwer-nisse sind in die Einheitspreise einzukalkulieren, soweit sie nicht in Einzelpositionen beschrieben sind.</t>
  </si>
  <si>
    <t>a8b8e085-bacb-4e7e-8154-f89edd38b08b</t>
  </si>
  <si>
    <t>2.2.1.03</t>
  </si>
  <si>
    <t>Anschlussleitung überleiten</t>
  </si>
  <si>
    <t>Überleiten mit z.B. PVC-Rohren, Pumpenschläuchen oder gleichwertigem bzw. Überpumpen des anfallenden Abwassers aus der bestehenden Kanalisation sowie aus Senken und Hausanschlussleitungen DN100 bis DN200 für die Zeit bis zur betriebsfertigen Herstellung der neuen Kanalisation. Die technische Durchführung wird dem Auftragnehmer freigestellt. Es muss jedoch sichergestellt werden, dass die Bauausführung ohne Qualitätsminderung erfolgen kann, und Aufstauungen in den angrenzenden Entwässerungssystemen keine schädlichen Auswirkungen auf die angeschlossenen Grundstücke haben. In den Einheitspreis ist das Verlegen der Überleitungsrohre, die Erstellung eventuell erforderlicher Dükerungen unter dem Altkanal, das Anschließen und Betreiben von Elektropumpen für Überleitungen, die unterhalb der Abflusssohle der jeweiligen Einleitungsstelle liegen, sowie das Ein- und Ausbauen von Rohrverschlüssen und Abmauerungen, einschließlich Lieferung aller erforderlichen Materialien, aller Nebenleistungen und Kosten, einzurechnen. Für Hausanschlüsse bis zu einer Länge von 20 Meter.</t>
  </si>
  <si>
    <t>738fb891-0a61-4b40-9990-7c01d3e49500</t>
  </si>
  <si>
    <t>2.2.1.04</t>
  </si>
  <si>
    <t>Sicherung gegen Rückstau</t>
  </si>
  <si>
    <t>Sicherung gegen Rückstau aus dem unterhalb der Kanal-
baumaßnahme liegendem Kanalnetz. Durch geeignete
provisorische Maßnahmen (zum Beispiel Absperrscheibe
und Überpumpen) ist zu gewährleisten, dass für die Dauer der Kanalbaumaßnahme kein schädlicher Rückstau in den Rohrgraben oder in die Kanäle erfolgt.
Die Sicherung erfolgt mit Maßnahmen nach Wahl des
Auftragnehmers. Sämtliche Kosten für die Sicherungs-
maßnahmen sind in den Einheitspreis dieser Position
einzukalkulieren.</t>
  </si>
  <si>
    <t>bbd87253-a937-49b6-a01a-9baa2cd2bef2</t>
  </si>
  <si>
    <t>bafaf5b1-038a-4a79-80a3-c52848a45338</t>
  </si>
  <si>
    <t>2.2.2.</t>
  </si>
  <si>
    <t>Offene Wasserhaltung</t>
  </si>
  <si>
    <t>2.2.2.01</t>
  </si>
  <si>
    <t>Offene Wasserhaltung für Kanalgräben</t>
  </si>
  <si>
    <t>Offene Wasserhaltung von Grundwasser, Schichtenwasser,
Oberflächenwasser und Niederschlagswasser für Kanal-
gräben. Pumpensümpfe herstellen, für die Dauer der
Wasserhaltung vorhalten, umbauen und wieder beseitigen.
Drainagerohre in Sickerpackung verlegen, für die Dauer
der Wasserhaltung vorhalten und nach Ende der Wasser-haltung in Abständen von maximal 50 m wasserdicht
verschließen.
Pumpensümpfe innerhalb der Kanalgräben:
Anzahl: 1 Pumpensumpf je 25 m Kanalgrabenlänge
Tiefe: 0,50 m unter der Grabensohle
Durchmesser: etwa 0,50 m
Filterrohr als Pumpensumpf zur Aufnahme der
Tauchmotorpumpe, einschließlich Anschluss der
Drainagerohre
Tauchmotorpumpe zur offenen Wasserhaltung:
Motorleistung: mindestens 2 kW
Förderstrom: bis 2 l/s bei Hman = 10 m
Bemessung der Pumpe durch den Auftragnehmer
Drainagerohre innerhalb der Kanalgräben:
Dränrohr DN100 aus PE, gewellt in Anlehnung an
DIN 1187 bzw. DIN 4262-1, schwarz, geschlitzt,
Schlitzbreite 1,2 mm
Wassereintrittsfläche &gt;= 50 cm²/m
Ringsteifigkeitsklasse SN 8
Sickerpackung:
Breite: 0,30 m
Tiefe: 0,30 m
Material: nichtbindiges Material, Korndurchmesser
filterstabil zu Dränrohr
Einbau in verbaute Kanalgräben
Abmessungen der Rohrgräben und Baugruben:
Kanalgraben für Rohre DN250 bis DN700
Kanalgrabenbreite: bis 1,95 m
Kanalgrabenlänge: Kurzbauweise, offene Teillängen bis
15,00 m
Die Abrechnung erfolgt nach Länge der trocken zu
haltenden Grabensohlen.</t>
  </si>
  <si>
    <t>70f85a30-cf87-4020-a1b3-9971962e2e3d</t>
  </si>
  <si>
    <t>053e977e-56cc-4016-a5b2-5168917e4e11</t>
  </si>
  <si>
    <t>2.2.2.02</t>
  </si>
  <si>
    <t>Offene Wasserhaltung für Baugruben</t>
  </si>
  <si>
    <t>Offene Wasserhaltung von Grundwasser, Schichtenwasser,
Oberflächenwasser und Niederschlagswasser für Bau-
gruben. Pumpensümpfe und Drainagerohre zur offenen Wasserhaltung für Baugruben, sonst wie  Position "Offene
Wasserhaltung für Kanalgräben".
Einbau in verbaute Baugruben
Abmessungen der Baugruben:
Baugrubenbreite an der Aushubsohle: 1,30 m bis 3,10 m
Baugrubenlänge an der Aushubsohle: 1,30 m bis 15,00 m
Die Abrechnung erfolgt nach Anzahl der trocken zu haltenden Baugruben.</t>
  </si>
  <si>
    <t>eb998b6a-fada-4c84-831b-7d456c6d50f2</t>
  </si>
  <si>
    <t>2.2.2.03</t>
  </si>
  <si>
    <t>Offene Wasserhaltung, Ableitung Wasser, Druckrohre oberirdisch</t>
  </si>
  <si>
    <t>Druckrohre oder Schläuche liefern, verlegen, über die
gesamte Dauer der Bauzeit vorhalten, umlegen und wieder
aufnehmen.
Druckrohre oder Schläuche zur Ableitung des geförderten
Wassers von den Tauchmotorpumpen bis zur Einleitstelle.
Ableitung des geförderten Wassers in die Kanalisation.
Abzuleitender Volumenstrom 2 m3/h bis zu 10 m3/h.
Bemessung und Wahl der Druckrohre oder Schläuche
(Rohrmaterial, Rohrquerschnitt, Aufteilung des
Volumenstroms auf mehrere Druckrohre) durch den
Auftragnehmer.
Verlegung auf vorhandener Geländeoberfläche,
vorzuhaltende Länge an Druckrohren oder Schläuchen:
170 m
In den Einheitspreis dieser Position sind insbesondere die Kosten für folgende Leistungen einzukalkulieren:
Mehrmaliges Umlegen während der Bauzeit, abhängig von
dem vom Auftragnehmer gewählten Bauablauf und vom
Baufortschritt sowie Rohr- oder Schlauchverbindungen, Abzweige und Bögen und die Anschlüsse an die Tauchmotorpumpen.</t>
  </si>
  <si>
    <t>7f6d1ba6-08fe-4cd2-8b22-9706f9659783</t>
  </si>
  <si>
    <t>2.3.</t>
  </si>
  <si>
    <t>Kanal- und Leitungsbau</t>
  </si>
  <si>
    <t>2.3.1.</t>
  </si>
  <si>
    <t>Verbauarbeiten</t>
  </si>
  <si>
    <t>Hinweis zum Herausziehen von Verbauelementen</t>
  </si>
  <si>
    <t>Hinweis:
Der Verbau ist bei der Verfüllung des Rohrgrabens im Bereich der Leitungszone fortschreitend in Teilabschnitten so zu entfernen und der Füllboden gegen den anstehenden Boden so zu verdichten, dass die Tragfähigkeit, Richtung und Höhenlage des Kanalrohres erhalten bleibt. Dies gilt für alle aufgeführten Verbaupositionen in allen Titeln des Leistungsverzeichnisses.</t>
  </si>
  <si>
    <t>5c39c9bb-d332-434a-b4b5-c62edd6cdb16</t>
  </si>
  <si>
    <t>2.3.1.01</t>
  </si>
  <si>
    <t>Verbau mit Grabenverbaugerät</t>
  </si>
  <si>
    <t>Verbau mit Grabenverbaugerät DIN 4124, Tiefe Verbau bis 5,0 m, für Baugruben von Kanälen, Rohrleitungen und Bauwerken herstellen, vorhalten und wieder Rückbauen. Einschl. des erforderlichen statischen Nachweises.
Zur Ausführung kommen randgestützte, rahmengestützte und Gleitschienen-Verbaueinheiten (einschieniger Linearverbau bzw. einschieniger innerstädtischer Linearverbau) bestehend aus großflächigen Stahlplatten und in Ausnahmefällen Kanaldielen (nur Einzeldiele für Verbauanpassungen).
Bei Einsatz von Kanaldielen wird die Verbaueinspannung nicht separat vergütet und mit in den Einheitspreis einzukalkulieren.
Das Einbringen des Verbaus hat erschütterungsfrei zu erfolgen. Die gewählte Verbauart ist auf die zu verlegenden Rohrlängen abzustimmen.
Abgerechnet wird die verkleidete Fläche aus der Längenabwicklung in der Profilachse und der Baugrubentiefe von max. 10 cm über Gelände bis zur Baugrubensohle.</t>
  </si>
  <si>
    <t>8769f674-2511-4bfb-a4f0-056a75f196a9</t>
  </si>
  <si>
    <t>0f40386a-882a-45ed-8c1d-131197cc1862</t>
  </si>
  <si>
    <t>Waagerechter Verbau Hauptleitung</t>
  </si>
  <si>
    <t>Verbau für Baugruben und Rohrgräben (Einzelgräben) gemäß DIN 4124, DIN EN 1610 herstellen, vorhalten und rückbauen.
Verbauart: Waagerechter Normverbau gemäß DIN 4124
(Tabelle 1 und Tabelle 2).
Aussteifung gemäß Standsicherheitsnachweis.
Herstellung des Verbaus vibrations- und erschütterungsarm zur Vermeidung von Beschädigungen angrenzender Bauwerke und Rohrleitungen.
Bodenbeschaffenheit gemäß Baugrundgutachten.
Ausführung in Teilmengen und räumlich getrennt.
Abmessungen der Baugruben und Rohrgräben:
Verbau für Baugruben von Schachtbauwerken und
Rohrgräben für Kanäle gemäß Ausführungsplanung.
Aushubtiefe:                  bis 5,00 m
Höhe des Verbaus:       bis 5,10 m
Grabenbreite einschl. Verbau: 1,30 m bis 1,95 m
Bereich: Grabenverbau im Bereich kreuzender
              	und parallel liegender Leitungen
In den Einheitspreis dieser Position sind insbesondere
die Kosten für folgende Leistungen einzukalkulieren:
-       Umsteifen des Verbaus
-       Herstellen von Anschlüssen an angrenzende
        Bauteile
-       Ausbau von Ausfachungselementen im Zuge der
        Arbeitsraumverfüllung
-       Anpassen des Verbaus bei Hindernissen
-       Verfüllen von Hohlräumen, verursacht durch das
        Ausbauen von Ausfachungselementen oder das
        Ziehen des Verbaus, mit Zementsuspension
-       Rückbau des Verbaus
-       mobile Absturzsicherung, z. B. durch aufsteckbares Geländer
Abrechnung: Gemessen wird von Grabensohle bis GOK plus 10 cm Überstand.</t>
  </si>
  <si>
    <t>ae2ae13a-3774-441d-a276-fbd061c6223b</t>
  </si>
  <si>
    <t>2.3.1.02</t>
  </si>
  <si>
    <t>bis 3,00 m</t>
  </si>
  <si>
    <t>Verbau von 0,00 bis 3,00 m</t>
  </si>
  <si>
    <t>9e121256-8d56-4a0e-ae0f-b225422e4b7a</t>
  </si>
  <si>
    <t>2.3.1.03</t>
  </si>
  <si>
    <t>bis 5,00 m</t>
  </si>
  <si>
    <t>Verbau von 0,00 bis 5,00 m</t>
  </si>
  <si>
    <t>799d91a3-52f2-4848-b1ef-5d76b3461434</t>
  </si>
  <si>
    <t>Waagerechter Verbau GAL</t>
  </si>
  <si>
    <t>Verbau für Baugruben und Rohrgräben (Einzelgräben) gemäß DIN 4124, DIN EN 1610 herstellen, vorhalten und rückbauen.
Verbauart: Waagerechter Normverbau gemäß DIN 4124
(Tabelle 1 und Tabelle 2).
Aussteifung gemäß Standsicherheitsnachweis.
Herstellung des Verbaus vibrations- und erschütterungsarm zur Vermeidung von Beschädigungen angrenzender Bauwerke und Rohrleitungen.
Bodenbeschaffenheit gemäß Baugrundgutachten.
Ausführung in Teilmengen und räumlich getrennt.
Abmessungen der Baugruben und Rohrgräben:
Verbau für Baugruben von Schachtbauwerken und
Rohrgräben für Kanäle gemäß Ausführungsplanung.
Aushubtiefe:                  bis 2,00 m
Höhe des Verbaus:       bis 2,10 m
Grabenbreite einschl. Verbau: 1,10 m bis 1,20 m
Bereich: Grabenverbau GAL
In den Einheitspreis dieser Position sind insbesondere
die Kosten für folgende Leistungen einzukalkulieren:
-       Umsteifen des Verbaus
-       Herstellen von Anschlüssen an angrenzende
        Bauteile
-       Ausbau von Ausfachungselementen im Zuge der
        Arbeitsraumverfüllung
-       Anpassen des Verbaus bei Hindernissen
-       Verfüllen von Hohlräumen, verursacht durch das
        Ausbauen von Ausfachungselementen oder das
        Ziehen des Verbaus, mit Zementsuspension
-       Rückbau des Verbaus
-       mobile Absturzsicherung, z. B. durch aufsteckbares Geländer
Abrechnung: Gemessen wird von Grabensohle bis GOK plus 10cm Überstand.</t>
  </si>
  <si>
    <t>e2a61978-25b8-47fd-b199-ab4272ecccc0</t>
  </si>
  <si>
    <t>2.3.1.04</t>
  </si>
  <si>
    <t>bis 2,00 m</t>
  </si>
  <si>
    <t>Verbau von 0,00 bis 2,00 m</t>
  </si>
  <si>
    <t>67743d67-a9a3-4cb9-9efa-1e9a18a67692</t>
  </si>
  <si>
    <t>2.3.1.05</t>
  </si>
  <si>
    <t>Stirnverbau</t>
  </si>
  <si>
    <t>Stirnverbau für Rohrgräben bei Kurzbauweise gemäß DIN4124, DIN 18303, DIN EN 1610 nach Wahl des AN herstellen, vorhalten und rückbauen.
In Frage kommen:
waagerechter Normverbau, Kanaldielen, entsprechend statisch ausgelegte Stahlplatten.
Stirnverbau für vorgenannte Verbauarten: randgestützte Grabenverbaugeräte, Dielenkammerverbauelemente, waagerechter Normverbau gemäß DIN 4124
Kanalgrabentiefe ab Oberkante Gelände:  bis 5,00 m
In den Einheitspreis dieser Position sind insbesondere
die Kosten für folgende Leistungen einzukalkulieren:
- Absturzsicherung, zum Beispiel durch aufsteckbares
	Geländer; sonst wie in Positionen Rohrgrabenverbau.
- Die Herstellung des Kopfverbaus mit den Erschwernissen
	für die Aussparungen der Rohreinführungen ist in den
	Einheitspreis mit einzurechnen.
Abrechnung: Gemessen wird von Grabensohle bis GOK plus 10 cm Überstand.</t>
  </si>
  <si>
    <t>a9e72409-3a71-41d5-90b9-2bda7512256c</t>
  </si>
  <si>
    <t>2.3.1.06</t>
  </si>
  <si>
    <t>querende Leitungen durch Verbau hindurchführen</t>
  </si>
  <si>
    <t>Ver- und Entsorgungsleitungen durch Verbau hindurch-
führen.
Verbauart: waagerechter Verbau
Äußerer Durchmesser der Leitungen: bis 250 mm
Fläche der Aussparungen: bis 1,20 m²
Aussparung im Verbau zur Durchführung vorhandener Ver-
und Entsorgungsleitungen herstellen. Aussparung neben
der Leitung schließen, abstützen und fachgerecht sichern.
Abgerechnet wird jede durch den Verbau hindurchgeführte
Leitung.</t>
  </si>
  <si>
    <t>1150f771-8bc1-43f4-9dfc-805e68904e2a</t>
  </si>
  <si>
    <t>2.3.1.07</t>
  </si>
  <si>
    <t>querendes DN600 Betonrohr durch Verbau hindurchführen</t>
  </si>
  <si>
    <t>DN600 Betonrohr (ENNI) im Kreuzungsbereich Baerler Straße/Rheinberger Straße durch den Verbau durchführen. Die Aussparung in der Verbauwand schließen, abstützen und sichern.
Der durchzuführende Kanal ist während der Querung im Graben gegen Setzungen fachgerecht zu sichern.
Verbauart: waagerechter Verbau</t>
  </si>
  <si>
    <t>5f454f02-c5d2-4bec-b13d-1ef380be3528</t>
  </si>
  <si>
    <t>2.3.1.08</t>
  </si>
  <si>
    <t>querendes DN700 Betonrohr durch Verbau hindurchführen</t>
  </si>
  <si>
    <t>DN700 Betonrohr (ENNI) im Kreuzungsbereich Rheinberger Straße/Mühlenstraße durch den Verbau durchführen. Die Aussparung in der Verbauwand schließen, abstützen und
sichern.
Der durchzuführende Kanal ist während der Querung im Graben gegen Setzungen fachgerecht zu sichern.
Verbauart: waagerechter Verbau</t>
  </si>
  <si>
    <t>9e02be06-9410-4264-addd-d0e7c148a797</t>
  </si>
  <si>
    <t>f63c13ee-708b-4197-832b-5bcdd5c96f8e</t>
  </si>
  <si>
    <t>2.3.2.</t>
  </si>
  <si>
    <t>Abbrucharbeiten</t>
  </si>
  <si>
    <t>2.3.2.01</t>
  </si>
  <si>
    <t>Schacht in Baugrube abbrechen, Betonfertigteile</t>
  </si>
  <si>
    <t>Vorhandene Einstiegsschächte aus Mauerwerk/Beton-fertigteilen innerhalb der neuen Baugrube abbrechen, aufnehmen und das Abbruchmaterial fachgerecht entsorgen.
Aufmaß gemessen ab tiefster Fließsohle bis OK Betonteile.
Abfallschlüssel: 170101</t>
  </si>
  <si>
    <t>1c71aee0-22ae-4d69-bbe7-78c30ba6043e</t>
  </si>
  <si>
    <t>cac9d400-486d-4b2f-99d6-097f896963cc</t>
  </si>
  <si>
    <t>2.3.2.02</t>
  </si>
  <si>
    <t>vorh. Kanal DN150 aufnehmen</t>
  </si>
  <si>
    <t>Vorhandene Kanalrohre aus Steinzeug DN150 bei der
Ausführung der Erdarbeiten abbrechen, aufnehmen und fachgerecht entsorgen.</t>
  </si>
  <si>
    <t>e23eeaf1-49a2-4860-bd48-167a1d3ca588</t>
  </si>
  <si>
    <t>2.3.2.03</t>
  </si>
  <si>
    <t>vorh. Kanal DN200 bis DN250 aufnehmen</t>
  </si>
  <si>
    <t>Vorhandene Kanalrohre aus Steinzeug bzw. Beton DN200 bis DN250 bei der Ausführung der Erdarbeiten abbrechen,
aufnehmen und fachgerecht entsorgen.</t>
  </si>
  <si>
    <t>f49ce60d-f3bb-4994-950f-5c21b97bff1a</t>
  </si>
  <si>
    <t>2.3.2.04</t>
  </si>
  <si>
    <t>vorh. Kanal DN300 bis DN600 aufnehmen</t>
  </si>
  <si>
    <t>Vorhandene Kanalrohre aus Steinzeug bzw. Beton DN300 bis DN600 bei der Ausführung der Erdarbeiten abbrechen,
aufnehmen und fachgerecht entsorgen.</t>
  </si>
  <si>
    <t>5d2fcd54-3531-4f6b-94f5-ea4305aada53</t>
  </si>
  <si>
    <t>2.3.2.05</t>
  </si>
  <si>
    <t>vorh. Kanal Ei700/1050 aufnehmen</t>
  </si>
  <si>
    <t>Vorhandene Kanalrohre aus Mauerwerk bzw. Beton Ei700/1050 bei der Ausführung der Erdarbeiten abbrechen,
aufnehmen und fachgerecht entsorgen.</t>
  </si>
  <si>
    <t>d322846b-ced3-479e-8eae-a0b7ef8c2a04</t>
  </si>
  <si>
    <t>2.3.2.06</t>
  </si>
  <si>
    <t>Vorhandene Altkanäle verdämmen, DN150 bis DN600 u. Ei700/1050</t>
  </si>
  <si>
    <t>Verfüllung von vorhandenen Altkanälen DN150 bis DN600 u. Ei700/1050 im Bereich des Baufeldes. Dämmer oder gleichwertiges Material gemäß den Vorschriften des Lieferwerkes in vorhandene Kanäle einbringen. Einschließlich Stellung
aller Maschinen und Geräte, Herstellung etwa erforderlicher Aufbrüche, deren Verfüllung, Absperrungen und Entlüft-
ungen. Verfüllung der Kanäle in Teillängen (in der Regel haltungsweise). Nachweis über Lieferscheine bzw. Wiege-
karten.
Zu beachten ist, dass in Teilbereichen die neue Kanaltrasse nicht in der Achse des vorhandenen und stillzulegenden Kanals liegt. Die Anschlüsse am alten Kanal müssen übernommen werden. Hierzu ist der Altkanal in Teilbereichen abzubrechen. Der neu zu verlegende Anschlusskanal ist über diese Abbruchgrenzen hinaus zum neuen Hauptkanal hinweg zu verlegen. Der alte Hauptkanal ist zwischen diesen Aufbrüchen abschnittsweise zu verdämmen, einschl. evtl. erf. Abschalungen. Einzurechnen ist der Aufwand für das Verdämmen zwischen eventuellen Zwischenaufbrüchen, um das Entstehen von Hohlräumen im Altkanal zu vermeiden sowie
alle erforderlichen Abmauerungen.
Die Verdämmung der verbliebenen Altkanäle hat nach Fertigstellung aller Kanäle und der dazugehörigen Anschlussleitungen zu erfolgen.</t>
  </si>
  <si>
    <t>1f45d43d-f3bd-472a-acb9-d54522fdd552</t>
  </si>
  <si>
    <t>2.3.2.07</t>
  </si>
  <si>
    <t>Schachtabdeckungen aufnehmen und abfahren</t>
  </si>
  <si>
    <t>Schachtabdeckung einschließlich Schmutzfänger der  abzubrechenden Schachtbauwerke aufnehmen und entsorgen.
Abfallschlüssel: 170405</t>
  </si>
  <si>
    <t>bc29509a-35f0-496f-b0e8-bc7da0559361</t>
  </si>
  <si>
    <t>2.3.2.08</t>
  </si>
  <si>
    <t>vorhandene Anschlussleitung verschließen</t>
  </si>
  <si>
    <t>Vorhandene Anschlussleitung trennen und mit Verschlusskappe verschließen.</t>
  </si>
  <si>
    <t>b0268397-e1c7-4fa1-9ce8-63dbf19ad2c2</t>
  </si>
  <si>
    <t>2.3.3.</t>
  </si>
  <si>
    <t>Rohre</t>
  </si>
  <si>
    <t>Vorbemerkungen Betonrohre</t>
  </si>
  <si>
    <t>Die Betonrohre, einschl. der Form- und Passstücke für die Zulagen gezahlt werden, frei Baustelle, befahrbare Straße, liefern, abladen, zur Verwendungsstelle transportieren und unter Beachtung des DWA-Arbeitsblattes 139 und der Einbauvorschriften des Herstellerwerks bedingungsgemäß höhen- und fluchtgerecht verlegen und dichten.
Die gelieferten Betonrohre einschl. Gelenk- und Formstücke müssen der DIN EN 1916 und DIN V 1201-Typ 2 sowie der erhöhten Anforderungen der FBS-Qualitätsrichtlinien Teil 1 entsprechen.
Betonrohre (Betongüte C40/50) mit werkseitig fest in der Muffe eingebauter Gleitringdichtung.
Die Betonrohre müssen im Rüttelverfahren hergestellt werden
und in der Schalung erhärten. Die Ausschalfestigkeit muss mindestens 25 % der Nennfestigkeit haben. Die Standzeit der Rohre in der Schalung darf durch
Wärmebehandlung nicht verkürzt werden.
Die Verlegung der Betonrohre hat auf Bettung Typ 1 gemäß DIN EN 1610 in Anlehnung an die DWA A 139 zu erfolgen. Die Bettungsschichten werden in den Positionen "Verfüllen der Leitungszone" vergütet.
Vor Einbau der Rohre sind für die Betonrohre statische Nachweise gemäß ATV DVWK A127 und DIN EN 1295 für SLW 60 zu erstellen und der Bauüberwachung vorzulegen.
Die statischen Berechnungen sind für die ungünstigsten Überdeckungshöhen (min., max.) sowie in Abhängigkeit vom Durchmesser, von dem vorgegebenen bzw. vom AN gewählten Bauverfahren und -ablauf unter Berücksichtigung der Baugrundverhältnisse, aufzustellen.</t>
  </si>
  <si>
    <t>c959e256-4dab-4c5e-a6cc-c9f4472d62e3</t>
  </si>
  <si>
    <t>2.3.3.01</t>
  </si>
  <si>
    <t>Betonrohr B-KF-GM DN400 liefern und verlegen</t>
  </si>
  <si>
    <t>Betonrohr DN400 B-KF-GM Typ 2 DIN EN 1916 und DIN V 1201, Rohrlänge 2,5 m liefern, abladen, zur Verwendungsstelle transportieren und auf der zuvor hergestellten Bettungsschicht gemäß den Vorbemerkungen, unter Beachtung der DIN EN 1610 und der DWA A 139, höhen- und fluchtgerecht sowie wasserdicht verlegen.</t>
  </si>
  <si>
    <t>1b0062ad-8669-42eb-a190-467db351e0cd</t>
  </si>
  <si>
    <t>a14a38b1-b4c6-4f8d-8ba2-05a64e854dfa</t>
  </si>
  <si>
    <t>2.3.3.02</t>
  </si>
  <si>
    <t>Betonrohr B-KF-GM DN600 liefern und verlegen</t>
  </si>
  <si>
    <t>Betonrohr DN600 B-KF-GM Typ 2 DIN EN 1916 und DIN V 1201 Rohrlänge 2,5 m liefern, abladen, zur Verwendungsstelle transportieren und auf der zuvor hergestellten Bettungsschicht gemäß den Vorbemerkungen, unter Beachtung der DIN EN 1610 und der DWA A 139, höhen- und fluchtgerecht sowie wasserdicht verlegen.</t>
  </si>
  <si>
    <t>81f5e1fd-1653-46f2-b074-f910a5ab6015</t>
  </si>
  <si>
    <t>2.3.3.03</t>
  </si>
  <si>
    <t>Betonrohr B-KF-GM DN700 liefern und verlegen</t>
  </si>
  <si>
    <t>Betonrohr DN700 B-KF-GM Typ 2 DIN EN 1916 und DIN V 1201 Rohrlänge 2,5 m liefern, abladen, zur Verwendungsstelle transportieren und auf der zuvor hergestellten Bettungsschicht gemäß den Vorbemerkungen, unter Beachtung der DIN EN 1610 und der DWA A 139, höhen- und fluchtgerecht sowie wasserdicht verlegen.</t>
  </si>
  <si>
    <t>d504812e-58b4-4a70-a802-7d915584769e</t>
  </si>
  <si>
    <t>2.3.3.04</t>
  </si>
  <si>
    <t>Gelenkstück für Betonrohre B-KF-GM DN400</t>
  </si>
  <si>
    <t>FBS-Gelenkstück B-KF-GM DN400 als Zulage zur Betonrohrposition. Ausführung: (SS) Spitzende/Spitzende oder (SM) Spitzende/Muffe; Rohrlänge 1,00 m</t>
  </si>
  <si>
    <t>cb6b7347-9ce7-4307-aa6f-9758155f879d</t>
  </si>
  <si>
    <t>2.3.3.05</t>
  </si>
  <si>
    <t>Gelenkstück für Betonrohre B-KF-GM DN600</t>
  </si>
  <si>
    <t>FBS-Gelenkstück B-KF-GM DN600 als Zulage zur Betonrohrposition. Ausführung: (SS) Spitzende/Spitzende oder (SM) Spitzende/Muffe; Rohrlänge 1,00 m</t>
  </si>
  <si>
    <t>19696f9c-aac9-4d75-ba30-2319ce33350e</t>
  </si>
  <si>
    <t>2.3.3.06</t>
  </si>
  <si>
    <t>Gelenkstück für Betonrohre B-KF-GM DN700</t>
  </si>
  <si>
    <t>FBS-Gelenkstück B-KF-GM DN700 als Zulage zur Betonrohrposition. Ausführung: (SS) Spitzende/Spitzende oder (SM) Spitzende/Muffe; Rohrlänge 1,00 m</t>
  </si>
  <si>
    <t>dc743bda-1082-49e8-b585-c74680c66857</t>
  </si>
  <si>
    <t>2.3.3.07</t>
  </si>
  <si>
    <t>Trennschnitt Betonrohr DN500 u. DN600</t>
  </si>
  <si>
    <t>Herstellung eines sauberen Trennschnittes zwischen dem
vorhandenen nicht abzubrechenden Rohr DN500 und DN600 aus Beton und dem abzubrechenden Rohr.</t>
  </si>
  <si>
    <t>d56a0b94-3807-4e55-a839-f77c2eb2ee47</t>
  </si>
  <si>
    <t>2.3.3.08</t>
  </si>
  <si>
    <t>Trennschnitt Ei-Profil 700/1050 Beton</t>
  </si>
  <si>
    <t>Herstellung eines sauberen Trennschnittes zwischen dem
vorhandenen nicht abzubrechenden Ei-Profil 700/1050 aus Beton und dem abzubrechenden Rohr.</t>
  </si>
  <si>
    <t>2f724cbc-9931-48e2-aa5d-55faf5a1dd48</t>
  </si>
  <si>
    <t>Vorbemerkungen Steinzeugrohre</t>
  </si>
  <si>
    <t>Innen glasierte Steinzeug-Muffenrohre, wandverstärkt, (Reihe V) mit Steckverbindung nach DIN EN 295 mit RAL-Gütezeichen einschl. der Form- und Passstücke für die Zulagen gezahlt werden frei Baustelle, befahrbare Straße, liefern, abladen, zur Verwendungsstelle transportieren und unter Beachtung des DWA - Arbeitsblattes 139 und der Einbauvorschriften des Herstellerwerks bedingungsgemäß höhen- und fluchtgerecht verlegen und dichten.
Rohre nach DIN EN 295 und ZP WN 295.
Die Verlegung der Steinzeug-Rohrleitungen hat auf Bettung Typ 1 gemäß DIN EN 1610 in Anlehnung an die DWA A139 zu erfolgen. Die Bettungsschichten werden in den Positionen "Verfüllen der Leitungszone" vergütet.
Vor Einbau der Rohre sind jeweils für die Steinzeug- und PP-Rohre statische Nachweise gemäß ATV DVWK A127 und DIN EN 1295 für SLW 60 zu erstellen und der Bauüberwachung vorzulegen. Die statischen Berechnungen sind für die ungünstigsten Überdeckungshöhen (min., max.) sowie in Abhängigkeit von dem vorgegebenen bzw. vom AN gewählten Bauverfahren und -ablauf unter Berücksichtigung der Baugrundverhältnisse, aufzustellen. Die statischen Nachweise werden in den entsprechenden Positionen gesondert vergütet.
Aus Gründen der Gewährleistung und der Austauschbarkeit sind alle angebotenen Steinzeugrohre, Gelenk-, Pass- und Formstücke sowie sonstige Zubehörteile von einem Hersteller zu verwenden.</t>
  </si>
  <si>
    <t>88b5d57a-fea1-4c08-871d-c8cf44920d44</t>
  </si>
  <si>
    <t>2.3.3.09</t>
  </si>
  <si>
    <t>Steinzeugrohr DN250</t>
  </si>
  <si>
    <t>Steinzeug-Muffenrohr DN250 Hochlastreihe gemäß EN 295-1 und Zertifizierungsprogramm ZP WN 295, Tragfähigkeitsklasse 240 / Scheiteldruckkraft 60 KN/m,  mit Steckmuffe S entsprechend Verbindungssystem C; innen und außen glasiert, Baulänge 2,50 m, liefern, abladen, zur Verwendungsstelle transportieren und auf der zuvor hergestellten Bettungsschicht gemäß den Vorbemerkungen, unter Beachtung der DIN EN 1610 und der DWA A 139, höhen- und fluchtgerecht sowie wasserdicht verlegen.</t>
  </si>
  <si>
    <t>46d8480a-976a-4986-aec3-ed9a524297a4</t>
  </si>
  <si>
    <t>2.3.3.10</t>
  </si>
  <si>
    <t>Steinzeug-Gelenkstück GZ und GA DN250</t>
  </si>
  <si>
    <t>Steinzeug-Gelenkstück Zulauf (GZ) und Ablauf (GA) DN250 DIN EN 295 - 1, mit TKL 240/60, mit Steckmuffe K entsprechend Verbindungssystem C; Rohrlänge 0,60 m.
Als Zulage zur Rohrposition "Steinzeugrohr DN250".</t>
  </si>
  <si>
    <t>960061b0-6c04-4c02-8776-fd0b1d1cf17d</t>
  </si>
  <si>
    <t>2.3.3.11</t>
  </si>
  <si>
    <t>Steinzeug-Abzweig DN250/DN150</t>
  </si>
  <si>
    <t>Steinzeugrohr Abzweig 90°, Hauptdurchmesser DN250, Stutzennennweite DN150, mit Steckmuffenverbindung, liefern, abladen und einbauen.
Als Zulage zur Rohrposition "Steinzeugrohr DN250".</t>
  </si>
  <si>
    <t>d2fc09ba-f4b7-403b-8a89-0b691fc090a1</t>
  </si>
  <si>
    <t>2.3.3.12</t>
  </si>
  <si>
    <t>Steinzeug-Passstück DN250</t>
  </si>
  <si>
    <t>Steinzeugrohr DN250 gemäß DIN EN 295-1, Belastungsklasse und Verbindungssystem wie Hauptrohr, als Passstück herstellen; einschl. Passschnitt und Passring und Entsorgung des Verschnitts.
Als Zulage zur Rohrposition "Steinzeugrohr DN250".</t>
  </si>
  <si>
    <t>7ff0bebf-6966-4e2a-9166-1cd271fd22d8</t>
  </si>
  <si>
    <t>2.3.3.13</t>
  </si>
  <si>
    <t>Trennschnitt Steinzeugrohr DN250</t>
  </si>
  <si>
    <t>Herstellung eines sauberen Trennschnittes zwischen dem
vorhandenen nicht abzubrechenden Rohr DN250 aus
Steinzeug und dem abzubrechenden Rohr.</t>
  </si>
  <si>
    <t>da07a573-2a3b-4659-b441-f04e4c9ef2a1</t>
  </si>
  <si>
    <t>2.3.3.14</t>
  </si>
  <si>
    <t>Manschettendichtung DN250</t>
  </si>
  <si>
    <t>Manschettendichtung DN250 Typ 2B (Hochlast) aus Edelstahl (1.4404) für die Verbindung zweier Rohrspitzenden aus Steinzeug, bestehend aus einem inneren Kautschuk-Elastomer-Dichtring (EPDM) und einem äußeren Edelstahl-Stützkörper mit Spannschlösser; Druckdicht (Wasserinnendruck) bis 2,5 bar; mit DIBt-Zulassung, einschl. Ausgleichsringen und Rohrerkennungssystem (gelb), liefern und zwischen Rohrspitzenden setzten.
Hersteller / Typ:
'....................................................'
vom Bieter einzutragen</t>
  </si>
  <si>
    <t>f9df7509-6b9e-43fb-bd9b-833a1b0c1e71</t>
  </si>
  <si>
    <t>HINWEIS zu Anschlussleitungen</t>
  </si>
  <si>
    <t>Anschlussleitungen mit unklarem Betriebszustand:
Nicht alle vorhandenen Hausanschlussleitungen im Baufeld befinden sich in Betrieb. Die eindeutig in Betrieb befindlichen Hausanschlussleitungen sind in den Ausführungsplänen entsprechend gekennzeichnet und werden, wie im Plan gekennzeichnet, erneuert.
Hausanschlussleitungen deren Betriebszustand nicht bekannt ist, sind mittels Schiebekamera zu untersuchen. Falls erforderlich, erfolgt eine Beaufschlagung mit Wasser unter Zugabe eines geeigneten Farbstoffes. Das Untersuchungsergebnis ist dem AG unverzüglich mitzuteilen.
Nicht in Betrieb befindliche Anschlussleitungen werden innerhalb der Gräben des Hauptkanals abgebrochen. Mit den Verfüllarbeiten der Baugruben des Hauptkanals kann erst fortgefahren werden, wenn der Betriebszustand des untersuchten Anschlusses zweifelsfrei ermittelt wurde.
Der durch die vorgenannte Vorgehensweise resultierende geringe Baufortschritt, dass eventuelle Auftreten von Wartezeiten und Unterbrechungen der Bauausführung sowie der erhöhte Aufwand für die Koordination der Bauabschnitte Hauptkanal / Hausanschlussleitungen ist in die Positionen des Leistungsverzeichnisses mit einzukalkulieren und wird nicht gesondert vergütet.
Grundsätzliches zur Erneuerung der Anschlussleitungen:
Die Anschlussleitungen der Grundstücks- und Straßenentwässerung werden bis zur jeweiligen Grundstücksgrenze (bis max. 50 cm dahinter) bzw. bis
zum jeweiligen Straßenablaufkörper erneuert. Als Material für die Anschlussleitungen ist PP (Polypropylen) gemäß DIN EN 1852 vorgesehen. Nennringsteifigkeit SN 8.
Hierbei ist folgender Arbeitsablauf zu berücksichtigen:
-       Beseitigen der vorhandenen Anschlussleitungen bis DN 200, einschl. evtl. 	        vorh. Betonsohlen und Betonummantelungen,
-       Herstellen und einbauen der Anschlussleitung einschlließlich aller Form-              und Passstücke,
-       Anschluss an den neu erstellten Hauptkanal,
-       Vor endgültigem Anschluss an die bestehende Hausanschlussleitung 	              Druckprüfung der neu verlegten Leitung,
-       Anschluss an vorhandene Entwässerungsleitung.
Tiefe der Anschlussleitung:
Von OK vorhandene Befestigung bis Fließsohle der Anschlussleitung. Die Abrechnung erfolgt durch das horizontale Aufmaß von der Anschlussstelle (Achse Kanal) bis zum Ende der Leitung, jedoch nur bis max. 50 cm hinter Grundstücksgrenze.
Bei neuen Anschlüssen ohne weiterführende Leitungen ist das Ende der Leitung mittels eines senkrecht in den Boden eingebauten Kantholzes zu markieren.
Zum Nachweis ist jeder Anschluss im offenen Graben unter Angabe der Lage zu fotografieren.
Das (die) Foto(s) sind den Abrechnungsunterlagen beizufügen. Die erforderlichen Formstücke werden als Zulage über die entsprechenden Positionen abgerechnet.</t>
  </si>
  <si>
    <t>b883aa37-1b7d-421c-a344-baef2b6efea4</t>
  </si>
  <si>
    <t>2.3.3.15</t>
  </si>
  <si>
    <t>Rohr DN/OD160 PP, SN 8</t>
  </si>
  <si>
    <t>Rohr DN/OD160 aus Polypropylen (PP) gemäß DIN EN 1852, SN 8 liefern, abladen und unter Beachtung der DIN EN 1610 und der DWA A139 höhen- und fluchtgerecht verlegen.
Vollwandrohrsystem ohne Zusatz von Füllstoffen mit Steckmuffe und werkseitig eingelegter Lippendichtung nach DIN 4060, mit allgemein bauaufsichtlicher Zulassung des DIBt, entsprechend der allg. Güteanforderung der DIN 8076 sowie DIN EN 476.
Hersteller / Typ:
'....................................................'
vom Bieter einzutragen</t>
  </si>
  <si>
    <t>6fd3420f-9426-47b5-8e31-ea84a62835ab</t>
  </si>
  <si>
    <t>2.3.3.16</t>
  </si>
  <si>
    <t>Bogen DN/OD160 PP</t>
  </si>
  <si>
    <t>Bogen aus PP, DN/OD160, Alpha = bis 45°, mit Steckmuffenverbindung, liefern, abladen und einbauen.
Als Zulage zur Rohrposition "Rohr DN/OD160 PP, SN 8".</t>
  </si>
  <si>
    <t>60bbf5ac-be6b-4824-b71d-3fbdc4cbb087</t>
  </si>
  <si>
    <t>2.3.3.17</t>
  </si>
  <si>
    <t>Übergangsformstück auf Steinzeugrohre, DN/OD160 PP</t>
  </si>
  <si>
    <t>Übergang auf Steinzeugrohre aus PP, DN/OD160, mit Steckmuffenverbindung, liefern, abladen und einbauen.
Inklusive aller erforderlichen Dichtungen/Dichtringe.
Als Zulage zur Rohrposition "Rohr DN/OD160 PP, SN 8".</t>
  </si>
  <si>
    <t>1535451f-3bf2-41a3-83df-d8849abe1bdc</t>
  </si>
  <si>
    <t>2.3.3.18</t>
  </si>
  <si>
    <t>Rohr DN/OD200 PP, SN 8</t>
  </si>
  <si>
    <t>Rohr DN/OD200 aus Polypropylen (PP) gemäß DIN EN 1852, SN 8 liefern, abladen und unter Beachtung der DIN EN 1610 und der DWA A139 höhen- und fluchtgerecht verlegen.
Vollwandrohrsystem ohne Zusatz von Füllstoffen mit Steckmuffe und werkseitig eingelegter Lippendichtung nach DIN 4060, mit allgemein bauaufsichtlicher Zulassung des DIBt, entsprechend der allg. Güteanforderung der DIN 8076 sowie DIN EN 476.
Hersteller / Typ:
'....................................................'
vom Bieter einzutragen</t>
  </si>
  <si>
    <t>393d8262-b098-4553-a4e6-2efbab314518</t>
  </si>
  <si>
    <t>2.3.3.19</t>
  </si>
  <si>
    <t>Bogen DN/OD200 PP</t>
  </si>
  <si>
    <t>Bogen aus PP, DN/OD200, Alpha = bis 45°, mit Steckmuffenverbindung, liefern, abladen und einbauen.
Als Zulage zur Rohrposition "Rohr DN/OD200 PP, SN 8".</t>
  </si>
  <si>
    <t>4782a100-4344-4f28-8a05-c3201331fa48</t>
  </si>
  <si>
    <t>2.3.3.20</t>
  </si>
  <si>
    <t>Übergangsformstück auf Steinzeugrohre, DN/OD200 PP</t>
  </si>
  <si>
    <t>Übergang auf Steinzeugrohre aus PP, DN/OD200, mit Steckmuffenverbindung, liefern, abladen und einbauen.
Inklusive aller erforderlichen Dichtungen/Dichtringe.
Als Zulage zur Rohrposition "Rohr DN/OD160 PP, SN 8".</t>
  </si>
  <si>
    <t>3b61676b-da7d-444d-9cad-26e89f3deb1a</t>
  </si>
  <si>
    <t>2.3.3.21</t>
  </si>
  <si>
    <t>Anschlusssystem für DN/OD160 PP an Steinzeugrohre</t>
  </si>
  <si>
    <t>Anschlusssystem/Sattelstück DN/OD160 aus Polypropylen zum seitlichen Anschluss von Anschlussleitungen PP DN/OD160 nach DIN EN 1852 an Steinzeugrohre DN400, bestehend aus konischer Einschraubkrone aus PP mit Außengewinde und Sattelanschluss- und Rohranschlussdichtung aus EPDM, Sattelanschlussdichtung zusätzlich mit innen liegender Lippendichtung, Anschlusssystem mit Bauaufsichtlicher Zulassung liefern und montieren.
Hersteller / Typ:
'....................................................'
vom Bieter einzutragen</t>
  </si>
  <si>
    <t>c076108e-31a9-4c2b-9cf5-0547c3f26ac8</t>
  </si>
  <si>
    <t>2.3.3.22</t>
  </si>
  <si>
    <t>Anschlusssystem für DN/OD160 PP an Betonrohre</t>
  </si>
  <si>
    <t>Anschlusssystem/Sattelstück DN/OD160 aus Polypropylen zum seitlichen Anschluss von Anschlussleitungen
PP DN/OD160 nach DIN EN 1852 an Betonrohre DN400, DN600 u. DN700, bestehend aus konischer Einschraubkrone aus PP mit Außengewinde und Sattelanschluss- und Rohranschlussdichtung aus EPDM, Sattelanschlussdichtung zusätzlich mit innen liegender Lippendichtung, Anschlusssystem mit Bauaufsichtlicher Zulassung liefern und montieren.
Hersteller / Typ:
'....................................................'
vom Bieter einzutragen</t>
  </si>
  <si>
    <t>f3953ae9-bae6-46fa-882d-341defab5355</t>
  </si>
  <si>
    <t>2.3.3.23</t>
  </si>
  <si>
    <t>Kernbohrung für Anbohrstutzen an Hauptkanal SW DN400</t>
  </si>
  <si>
    <t>Anschluss für Rohr DN160 an Rohrleitung aus Steinzeug herstellen. Hauptrohr durch Bohrgerät mit Bohrkrone durchbohren bzw. vorhandenes Bohrloch aufweiten, Bohrkern entfernen und fachgerecht entsorgen.
Hauptrohr: 		DN400 Steinzeug
Anschlussrohr: 	DN/OD160 PP
Bohrlochdurchmesser: 	200 mm</t>
  </si>
  <si>
    <t>c719f816-1d40-484c-953f-0a10db1126a7</t>
  </si>
  <si>
    <t>2.3.3.24</t>
  </si>
  <si>
    <t>Kernbohrung für Anbohrstutzen an Hauptkanal RW DN600</t>
  </si>
  <si>
    <t>Anschluss für Rohr DN160 an Rohrleitung aus Beton oder
Stahlbeton herstellen. Hauptrohr durch Bohrgerät mit Bohrkrone durchbohren, Bohrkern entfernen und fachgerecht
entsorgen.
Hauptrohr: 		DN600 Beton
Anschlussrohr: 	DN/OD160 PP
Bohrlochdurchmesser: 	200 mm</t>
  </si>
  <si>
    <t>ac0ed557-feb0-4386-96ca-485002b8b42f</t>
  </si>
  <si>
    <t>2.3.3.25</t>
  </si>
  <si>
    <t>Kernbohrung für Anbohrstutzen an Hauptkanal RW DN700</t>
  </si>
  <si>
    <t>Anschluss für Rohr DN160 an Rohrleitung aus Beton oder
Stahlbeton herstellen. Hauptrohr durch Bohrgerät mit Bohrkrone durchbohren, Bohrkern entfernen und fachgerecht
entsorgen.
Hauptrohr: 		DN700 Beton
Anschlussrohr: 	DN/OD160 PP
Bohrlochdurchmesser: 	200 mm</t>
  </si>
  <si>
    <t>d61c07bd-25e3-4418-9d49-391796d95d76</t>
  </si>
  <si>
    <t>2.3.4.</t>
  </si>
  <si>
    <t>Schächte</t>
  </si>
  <si>
    <t>Vorbemerkung zu Fertigteilschächten aus Beton</t>
  </si>
  <si>
    <t>VORBEMERKUNG zu Fertigteilschächten aus Beton:
Für die in den nachfolgenden Positionen beschriebenen Fertigteilschächte aus Beton (Schachtunterteile und Schachtaufbauteile) gilt Folgendes:
Fertigschachtunterteil, Form SU-M, gemäß DIN EN 1917 und DIN V 4034-1 Typ 2 und den Anforderungen der FBS-Qualitätsrichtlinien liefern und gemäß DIN EN 1960 und DWA A 139 setzen.
Nennweite, Höhe, Anschlussstutzen, Zu- und Ablauf sowie Gerinneausbildung gemäß Ausführungspläne.
Fertigschachtunterteile mit angeformter Muffenaufnahme zum Anschluss für Schachtringe, Schachtkonen und Abdeckplatten mit werkseitig eingebauten Dichtungs- und Lastübertragungselementen.
Der Auftritt ist, wenn in den Ausführungsunterlagen nicht anders beschrieben, beidseitig in Scheitelhöhe anzuordnen. Die Neigung der Auftrittsfläche beträgt
1 : 20.
Die strömungstechnische Ausgestaltung des Sohlgerinnes hat analog DIN 4034, Teil 1 zu erfolgen.
Alle Schachtunterteile sind auf einer Sauberkeitsschicht, 10 cm dick aus Beton C 12/15 DIN EN 206-1, DIN 1045-2 zu versetzen. Die Herstellung der Sauberkeitsschicht wird gesondert vergütet.
Schachtaufbauteile Form FAR-M, SR-M,SH-M, gemäß DIN EN 1917 und DIN V 4034-1 Typ 2 und den Anforderungen der FBS-Qualitätsrichtlinien, Beton C 40/50 gemäß DIN 1045, SR-M u. SH-M mit werkseitig eingebauten Dichtung- und Lastübertragungselementen liefern und setzen.
Alle Schachtbauteile geeignet für Verkehrslast SLW 60 nach ATV-A 127 und DIN-Fachbericht 101, mit kraftschlüssigen Lastaufnahmepunkten
(Transportankern) gemäß DWA A 139; ohne Steigbügel liefern. Die Lastaufnahmepunkte nach dem setzen fachgerecht verschließen. Aus Gewährleistungsgründen sind sämtliche Schachtteile von einem Hersteller zu verwenden.
RW-Schachtunterteile
Das Schachtunterteil ist einschließlich Gerinne, Berme und Auftrittsfläche monolithisch in derselben Betonqualität C40/50, XC4/XA2, in der Schalung erhärtend herzustellen; glatte, dichte, lunkerreduzierte Sichtbetonqualität; Schachtfutter werkseitig integr. für gelenkigen Rohranschluss; Wanddicke 150 mm.
SW-Schachtunterteile
Schachtunterteil Betonqualität C40/50, XC4/XA2, werkseitig mit Klinkergerinne
gemäß DIN 4051, säurefester Verfugung und zusätzlichen technischen Bedingungen auf einem Betonbett C16/20. Schachtfutter werkseitig integr. für gelenkigen Rohranschluss; Wanddicke 150 mm.</t>
  </si>
  <si>
    <t>9072504d-4b52-45af-8913-bdf0cd57d3a2</t>
  </si>
  <si>
    <t>2.3.4.01</t>
  </si>
  <si>
    <t>Schachtdeckel</t>
  </si>
  <si>
    <t>Schachtabdeckung DN 625 mm Klasse D 400 nach DIN 19584-2 mit integrierter Aufnahmebuchse für eine Einstieghilfe liefern und versetzen.
Aufgrund einer einheitlichen Kanalunterhaltung ist
folgendes Produkt anzubieten:
Hersteller: Heinrich Meier Eisengießerei GmbH &amp; Co. KG,
Auf der Welle 5 - 7, 32369 Rahden
Produkt: MEISILENCE
Artikel-Nr: 114273
MeierGuss Schachtabdeckung Klasse D400, MEISILENCE
Entsprechend DIN EN 124-2, DIN 1229, DIN 19572 und den UVV-Vorschriften, KIWA geprüft und gemäß den Anforderungen der Gütesicherung nach RAL-GZ 692, lichte Weite 610mm, mit Ventilation, mit dämpfenden Einlagen MEIPREN, mit MEISTEP, mit MEISILENCE
Voll-Guss-Rahmen, lichte Weite 610mm, rund, hochziehbar, Rahmenhöhe 160mm. Im Rahmen integrierte unlösbar verbundene Aufnahmebuchse MEISTEP für eine runde Haltestange (Einsteighilfe) mit einem Durchmesser von 38mm, mit dämpfender Einlage MEIPREN
Beton-Guss-Deckel, rund, mit Ventilation, mit dämpfender Einlage MEIPREN, mit seitlicher Einlage MEISILENCE im Deckel zur horizontalen Dämpfung des Deckels im Rahmen.
Die Einhaltung der Anforderung kann insbesondere durch
den Besitz des entsprechenden RAL-Gütezeichens oder
gleichwertig nachgewiesen werden.
Achtung: Die Aufnahmebuchse für die Einsteighilfe muss
über dem Steigeisengang ausgerichtet werden!
Schachtabdeckung geeignet für Fahrbahnen, Straßen,
Parkflächen und vergleichbare befestigte
Verkehrsflächen,
Ringschmutzfänger ähnlich DIN 1221, feuerverzinkt nach
DIN EN ISO 1461, schwere Ausführung aus Stahlblech,
versetzen in Mörtel der Klasse M 20 gemäß DIN EN 998-2,
auf Höhe setzen und verfugen.</t>
  </si>
  <si>
    <t>005c044e-bdd1-4da4-8ed5-bdd0b6b1bb8f</t>
  </si>
  <si>
    <t>e2ed77d5-f730-4bf5-8440-d0bbc631515c</t>
  </si>
  <si>
    <t>2.3.4.02</t>
  </si>
  <si>
    <t>Schachtdeckel in bit. Decke regulieren</t>
  </si>
  <si>
    <t>Schachtabdeckung der Klasse D, Durchmesser DN 625 mm bis DN 800 mm, entsprechend der neuen Höhenlage der Fahrbahn bzw. der Nebenanlagen aufnehmen und in Mörtel MG III versetzen.
Bei nachträglicher Anpassung der Höhenlage, die Schachtabdeckung mit Kanaldeckelhebegerät anheben, Schachtabsperrplatte einsetzen und vorhandenes Füllmaterial entfernen und als Abfall entsorgen. Mit einer Schlauchschalung den freien Spalt abdichten und mit einem schrumpf- und chloridfreien, zementgebundenen Mörtel mit hoher Anfangsfestigkeit vergießen.
Ein Unterstopfen der Abdeckung mit anderen Materialien ist nicht gestattet.
Der kraftschlüssige Verbund mit der Fahrbahndecke zu dem angehobenen Schachtrahmen ist mit geeignetem Acrylhartzmörtel herzustellen.
Produkteigenschaften:
• hoch verschleißfest, auch bei rollender und schleifender Beanspruchung,
• beständig gegen Säuren und Laugen, Fette und Öle,
• wasserbelastbar,
• ausgezeichnet haftend auf allen festen Untergründen,
• frost- und tausalzbeständig.
Der Rahmen muss ebenflächig mit der Fahrbahndecke liegen. Für die Dauer der Bauzeit sind die Schächte mit geeigneten Stahlplatten zu sichern.</t>
  </si>
  <si>
    <t>44d187d8-29e1-42f5-bebe-888906a94234</t>
  </si>
  <si>
    <t>2.3.4.03</t>
  </si>
  <si>
    <t>Auflageringe Durchmesser di = 625 mm</t>
  </si>
  <si>
    <t>Auflagering AR-V DN625 x (60, 80, 100) mm, FBS-Qualität, DIN EN 1917 und DIN V 4034-1 Typ 2 liefern und in Mörtelklasse M20 (DIN V 18580) vollfüllend u. punktlastfrei setzten und verfugen.
Innendurchmesser:  	625 mm
Bauhöhe:                	60 mm bis 100 mm
Wanddicke:           	120 mm</t>
  </si>
  <si>
    <t>21cb1ebb-7e51-4eb5-a671-cffcbd9c7aae</t>
  </si>
  <si>
    <t>2.3.4.04</t>
  </si>
  <si>
    <t>Schachthals SH-M DN1000/625/600, exzentrisch</t>
  </si>
  <si>
    <t>Schachthals SH-M DN1000/625/600, exzentrische Bauform, gemäß "Vorbemerkung zu Fertigteilschächten aus Beton" ohne Steigbügel, inkl. Dichtungs- und Lastübertragungselemente, liefern und fachgerecht einbauen.
Innendurchmesser:	1000 mm
Bauhöhe:               	600 mm
Wanddicke:          	mind. 120 mm
Betongüte:            	C 40/50, nach DIN 1045
Steigbügel:           	ohne Steigbügel</t>
  </si>
  <si>
    <t>f508129e-69c7-4e48-8811-7c51527e050e</t>
  </si>
  <si>
    <t>2.3.4.05</t>
  </si>
  <si>
    <t>Schachthals SH-M DN1000/625/850, exzentrisch</t>
  </si>
  <si>
    <t>Schachthals SH-M DN1000/625/850, exzentrische Bauform, gemäß "Vorbemerkung zu Fertigteilschächten aus Beton" ohne Steigbügel, inkl. Dichtungs- und Lastübertragungselemente, liefern und fachgerecht einbauen.
Innendurchmesser:	1000 mm
Bauhöhe:               	850 mm
Wanddicke:          	mind. 120 mm
Betongüte:            	C 40/50, nach DIN 1045
Steigbügel:           	ohne Steigbügel</t>
  </si>
  <si>
    <t>ea772c66-230f-4577-9565-12c1ad2d803e</t>
  </si>
  <si>
    <t>2.3.4.06</t>
  </si>
  <si>
    <t>Schachthals SH-M DN1200/625/850, exzentrisch</t>
  </si>
  <si>
    <t>Schachthals SH-M DN1200/625/850, exzentrische Bauform, gemäß "Vorbemerkung zu Fertigteilschächten aus Beton" ohne Steigbügel, inkl. Dichtungs- und Lastübertragungselemente, liefern und fachgerecht einbauen.
Innendurchmesser:	1200 mm
Bauhöhe:               	850 mm
Wanddicke:          	mind. 120 mm
Betongüte:            	C 40/50, nach DIN 1045
Steigbügel:           	ohne Steigbügel</t>
  </si>
  <si>
    <t>e442772f-241a-47e2-ae51-83c140f87209</t>
  </si>
  <si>
    <t>2.3.4.07</t>
  </si>
  <si>
    <t>Schachthals SH-M DN1500/625/600, exzentrisch</t>
  </si>
  <si>
    <t>Schachthals SH-M DN1500/625/600, exzentrische Bauform, gemäß "Vorbemerkung zu Fertigteilschächten aus Beton" ohne Steigbügel, inkl. Dichtungs- und Lastübertragungselemente, liefern und fachgerecht einbauen.
Innendurchmesser:	1500 mm
Bauhöhe:               	600 mm
Wanddicke:          	mind. 120 mm
Betongüte:            	C 40/50, nach DIN 1045
Steigbügel:           	ohne Steigbügel</t>
  </si>
  <si>
    <t>5b12e831-a098-4a13-aca6-a0cb01a938a8</t>
  </si>
  <si>
    <t>2.3.4.08</t>
  </si>
  <si>
    <t>Abdeckplatte AP-M DN1000/625/200, exzentrisch</t>
  </si>
  <si>
    <t>Abdeckplatte AP-M DN1000/625/200, exzentrische Bauform, gemäß "Vorbemerkung zu Fertigteilschächten aus Beton" ohne Steigbügel, inkl. Dichtungs- und Lastübertragungselemente, liefern und fachgerecht einbauen.
Innendurchmesser:	1000 mm
Bauhöhe:             	200 mm
Wanddicke:        	mind. 120 mm
Betongüte:          	C 40/50, nach DIN 1045
Steigbügel:         	ohne Steigbügel</t>
  </si>
  <si>
    <t>9406b76c-c6b7-4273-8910-4825fb042edf</t>
  </si>
  <si>
    <t>2.3.4.09</t>
  </si>
  <si>
    <t>Schachtring SR-M DN1000/500</t>
  </si>
  <si>
    <t>Schachtring SR-M DN1000/500 gemäß "Vorbemerkung zu Fertigteilschächten aus Beton" ohne Steigbügel, inkl. Dichtungs- und Lastübertragungselemente, liefern und fachgerecht einbauen.
Innendurchmesser:	1000 mm
Bauhöhe:                	500 mm
Wanddicke:           	mind. 120 mm
Betongüte:            	C 40/50, nach DIN 1045
Steigbügel:            	ohne Steigbügel</t>
  </si>
  <si>
    <t>fe89a116-a6bb-4b93-9013-ea44a6349231</t>
  </si>
  <si>
    <t>2.3.4.10</t>
  </si>
  <si>
    <t>Schachtring SR-M DN1000/1000</t>
  </si>
  <si>
    <t>Schachtring SR-M DN1000/1000 gemäß "Vorbemerkung zu Fertigteilschächten aus Beton" ohne Steigbügel, inkl. Dichtungs- und Lastübertragungselemente, liefern und fachgerecht einbauen.
Innendurchmesser:	1000 mm
Bauhöhe:               	1000 mm
Wanddicke:          	mind. 120 mm
Betongüte:            	C 40/50, nach DIN 1045
Steigbügel:           	ohne Steigbügel</t>
  </si>
  <si>
    <t>7d5b3a7e-1513-4f33-a500-b9ca7ff9875e</t>
  </si>
  <si>
    <t>2.3.4.11</t>
  </si>
  <si>
    <t>Schachtring SR-M DN1200/500</t>
  </si>
  <si>
    <t>Schachtring SR-M DN1200/500 gemäß "Vorbemerkung zu Fertigteilschächten aus Beton" ohne Steigbügel, inkl. Dichtungs- und Lastübertragungselemente, liefern und fachgerecht einbauen.
Innendurchmesser:	1200 mm
Bauhöhe:               	500 mm
Wanddicke:          	mind. 120 mm
Betongüte:            	C 40/50, nach DIN 1045
Steigbügel:           	ohne Steigbügel</t>
  </si>
  <si>
    <t>8c859e96-96d8-4ea8-9a21-cedfc3f97c16</t>
  </si>
  <si>
    <t>2.3.4.12</t>
  </si>
  <si>
    <t>Schachtring SR-M DN1200/1000</t>
  </si>
  <si>
    <t>Schachtring SR-M DN1200/1000 gemäß "Vorbemerkung zu Fertigteilschächten aus Beton" ohne Steigbügel, inkl. Dichtungs- und Lastübertragungselemente, liefern und fachgerecht einbauen.
Innendurchmesser:	1200 mm
Bauhöhe:               	1000 mm
Wanddicke:          	mind. 120 mm
Betongüte:            	C 40/50, nach DIN 1045
Steigbügel:           	ohne Steigbügel</t>
  </si>
  <si>
    <t>5923216a-a91d-44c3-a6ee-3465889b62d3</t>
  </si>
  <si>
    <t>2.3.4.13</t>
  </si>
  <si>
    <t>Schachtring SR-M DN1500/500</t>
  </si>
  <si>
    <t>Schachtring SR-M DN1500/500 gemäß "Vorbemerkung zu Fertigteilschächten aus Beton" ohne Steigbügel, inkl. Dichtungs- und Lastübertragungselemente, liefern und fachgerecht einbauen.
Innendurchmesser:	1500 mm
Bauhöhe:               	500 mm
Wanddicke:          	mind. 120 mm
Betongüte:            	C 40/50, nach DIN 1045
Steigbügel:           	ohne Steigbügel</t>
  </si>
  <si>
    <t>cbe81211-6dea-4d37-b294-574105868bdf</t>
  </si>
  <si>
    <t>2.3.4.14</t>
  </si>
  <si>
    <t>Schachtring SR-M DN1500/1000</t>
  </si>
  <si>
    <t>Schachtring SR-M DN1500/1000 gemäß "Vorbemerkung zu Fertigteilschächten aus Beton" ohne Steigbügel, inkl. Dichtungs- und Lastübertragungselemente, liefern und fachgerecht einbauen.
Innendurchmesser:	1500 mm
Bauhöhe:               	1000 mm
Wanddicke:          	mind. 120 mm
Betongüte:            	C 40/50, nach DIN 1045
Steigbügel:           	ohne Steigbügel</t>
  </si>
  <si>
    <t>6661b472-1133-41f6-a48f-fb0cb21f105a</t>
  </si>
  <si>
    <t>2.3.4.15</t>
  </si>
  <si>
    <t>Schachtunterteil SU-M DN1000, h = 1,00 m, Gerinne geklinkert</t>
  </si>
  <si>
    <t>Schachtunterteil SU-M DN1000 gemäß "Vorbemerkung zu
Fertigteilschächten aus Beton", liefern und fachgerecht einbauen
Schachtunterteil gem. Planunterlagen "Schachtskizzen"
Innendurchmesser:	1000 mm
Gerinne: 	abgewinkelt, werkseitig mit Klinker-
		ge	rinne gemäß DIN 4051, säurefester 			Verfugung auf einem Betonbett C16/20
Rohranschlüsse:	siehe Schachtskizze
Bauhöhe innen:	1,00 m
Steigbügel:           	ohne Steigbügel</t>
  </si>
  <si>
    <t>f6593bf7-33f9-49c9-9d93-cb3ad97e12d8</t>
  </si>
  <si>
    <t>2.3.4.16</t>
  </si>
  <si>
    <t>Schachtunterteil SU-M DN1000, h = 1,10 m, Gerinne geklinkert</t>
  </si>
  <si>
    <t>Schachtunterteil SU-M DN1000 gemäß "Vorbemerkung zu
Fertigteilschächten aus Beton", liefern und fachgerecht einbauen.
Schachtunterteil gem. Planunterlagen "Schachtskizzen"
Innendurchmesser:	1000 mm
Gerinne: 	abgewinkelt, werkseitig mit Klinker-
		ge	rinne gemäß DIN 4051, säurefester 			Verfugung auf einem Betonbett C16/20
Rohranschlüsse:	siehe Schachtskizze
Bauhöhe innen:	1,10 m
Steigbügel:           	ohne Steigbügel</t>
  </si>
  <si>
    <t>b1c93972-5d5c-4e54-9168-ba1e38051d25</t>
  </si>
  <si>
    <t>2.3.4.17</t>
  </si>
  <si>
    <t>Schachtunterteil SU-M DN1000, h = 1,00 m</t>
  </si>
  <si>
    <t>Schachtunterteil SU-M DN1000 gemäß "Vorbemerkung zu
Fertigteilschächten aus Beton", liefern und fachgerecht einbauen.
Schachtunterteil gem. Planunterlagen "Schachtskizzen"
Innendurchmesser: 	1000 mm
Gerinne: 		abgewinkelt
Rohranschlüsse:	siehe Schachtskizzen
Bauhöhe innen:	1,00 m
Steigbügel:           	ohne Steigbügel</t>
  </si>
  <si>
    <t>b42294ee-5c9a-40aa-91e7-c856875d8d91</t>
  </si>
  <si>
    <t>2.3.4.18</t>
  </si>
  <si>
    <t>Schachtunterteil SU-M DN1000, h = 1,00 m, Stülpöffnung</t>
  </si>
  <si>
    <t>Schachtunterteil SU-M DN1000 gemäß "Vorbemerkung zu
Fertigteilschächten aus Beton", liefern und fachgerecht einbauen.
Schachtunterteil gem. Planunterlagen "Schachtskizzen"
Innendurchmesser: 	1000 mm
Rohranschlüsse:	siehe Schachtskizzen
Bauhöhe innen:	1,00 m
Steigbügel:           	ohne Steigbügel
Ausführung des Zulaufes als Stülpöffnung DN600 für vorhandenen Kanal. Schachtunterteil enthält einen Boden. Dieser ist im Zulaufbereich ausgespart. Die Gerinneprofilierung und das Verschließen der Öffnung wird gesondert vergütet.</t>
  </si>
  <si>
    <t>43db581c-4746-4023-87f5-91766a0a92ea</t>
  </si>
  <si>
    <t>2.3.4.19</t>
  </si>
  <si>
    <t>Schachtunterteil SU-M DN1000, h = 1,10 m, Stülpöffnung</t>
  </si>
  <si>
    <t>Schachtunterteil SU-M DN1000 gemäß "Vorbemerkung zu
Fertigteilschächten aus Beton", liefern und fachgerecht einbauen.
Schachtunterteil gem. Planunterlagen "Schachtskizzen"
Innendurchmesser: 	1000 mm
Rohranschlüsse:	siehe Schachtskizzen
Bauhöhe innen:	1,10 m
Steigbügel:           	ohne Steigbügel
Ausführung des Zulaufes als Stülpöffnung DN600 für vorhandenen Kanal. Schachtunterteil enthält einen Boden. Dieser ist im Zulaufbereich ausgespart. Die Gerinneprofilierung und das Verschließen der Öffnung wird gesondert vergütet.</t>
  </si>
  <si>
    <t>d8c5c239-d5a5-4a91-9b14-b1a8bf94de5e</t>
  </si>
  <si>
    <t>2.3.4.20</t>
  </si>
  <si>
    <t>Schachtunterteil SU-M DN1200, h = 1,10 m</t>
  </si>
  <si>
    <t>Schachtunterteil SU-M DN1200 gemäß "Vorbemerkung zu
Fertigteilschächten aus Beton", liefern und fachgerecht einbauen.
Schachtunterteil gem. Planunterlagen "Schachtskizzen"
Innendurchmesser: 	1200 mm
Gerinne: 		abgewinkelt
Rohranschlüsse:	siehe Schachtskizzen
Bauhöhe innen: 	1,10 m
Steigbügel:           	ohne Steigbügel</t>
  </si>
  <si>
    <t>d58a01f2-9dfc-4da5-9186-c291ba0d28c9</t>
  </si>
  <si>
    <t>2.3.4.21</t>
  </si>
  <si>
    <t>Schachtunterteil SU-M DN1500, h = 1,10 m</t>
  </si>
  <si>
    <t>Schachtunterteil SU-M DN1500 gemäß "Vorbemerkung zu
Fertigteilschächten aus Beton", liefern und fachgerecht einbauen.
Schachtunterteil gem. Planunterlagen "Schachtskizzen"
Innendurchmesser: 	1500 mm
Gerinne: 		abgewinkelt
Rohranschlüsse:	siehe Schachtskizzen
Bauhöhe innen: 	1,10 m
Steigbügel:           	ohne Steigbügel</t>
  </si>
  <si>
    <t>c6c1deba-e77a-4f08-ae25-0721594043b1</t>
  </si>
  <si>
    <t>2.3.4.22</t>
  </si>
  <si>
    <t>Umbauarbeiten Schacht 32192R206</t>
  </si>
  <si>
    <t>Das bestehende Schachtbauwerk hat ein gemauertes Schachtunterteil. Im Zuge der Kanalbauarbeiten ist der vorhandene Ablauf DN500 (Ablaufhöhe 24,61 m) im Schacht abzubrechen bzw. abzumauern und der geplante Zulauf DN400 Beton (Zulaufhöhe 23,49 m) im gemauerten Schachtunterteil einzubinden.
Die Umbauarbeiten umfassen die fachgerechte Abmauerung des vorhandenen Ablaufs, die dichtschließende Einbindung des geplanten DN400 Betonkanals, sowie die Gerinneanpassung/-regulierung im Schacht.
Schachttiefe ab GOK: 3,52 m
Alle Nebenarbeiten im Zuge des Schachtumbaus und Abdichtung, alle Materialien sowie der komplette Aufwand der Gerinneanpassung des Schachtes sind in den Einheitspreis mit einzukalkulieren.</t>
  </si>
  <si>
    <t>108c0ef1-26bc-4b5c-acfc-83132f5b627f</t>
  </si>
  <si>
    <t>2.3.4.23</t>
  </si>
  <si>
    <t>Umbauarbeiten Schacht 32381R025</t>
  </si>
  <si>
    <t>Das bestehende Schachtbauwerk hat eine abgemauerte Fensteröffnung. Diese ist im Zuge der Kanalbauarbeiten aufzunehmen und der geplante DN700 Betonkanal ist einzubinden.
Die Umbauarbeiten umfassen das Entfernen und die Entsorgung der Abmauerung, das Einbauen der Ringraumdichtung für das neue Kanalrohr sowie die Gerinneanpassung/
-regulierung im Schacht.
Schachttiefe ab GOK: 3,77 m
Alle Nebenarbeiten im Zuge des Schachtumbaus und Abdichtung, alle Materialien sowie der komplette Aufwand der Gerinneanpassung des Schachtes sind in den Einheitspreis mit einzukalkulieren.</t>
  </si>
  <si>
    <t>3eb432e3-27ea-4538-aadd-1578f0bcbe61</t>
  </si>
  <si>
    <t>2.3.4.24</t>
  </si>
  <si>
    <t>Umbauarbeiten Bestandsschacht 32192S001</t>
  </si>
  <si>
    <t>Das bestehende Schachtbauwerk hat einen Druckleitungszulauf (Stahlrohr), der jedoch außer Betrieb ist. Im Zuge des Schachtrückbaus ist der Zulauf fachgerecht zu verschließen.
Alle Nebenarbeiten im Zuge der Verschlussarbeiten wie das schneiden der Leitung sowie alle benötigten Materialien sind in den Einheitspreis mit einzukalkulieren.</t>
  </si>
  <si>
    <t>c9338e33-0fd6-4a6f-b3d5-b1196346b852</t>
  </si>
  <si>
    <t>2.3.4.25</t>
  </si>
  <si>
    <t>Provisorischer Anschluss DN250 STZ/PP</t>
  </si>
  <si>
    <t>Anschluss für bestehenden Kanal DN250 Steinzeug provisorisch dichtschließend herstellen.
Abfangen des vorhandenen DN250 STZ (Mühlenstraße) und provisorische Verrohrung aus PP-Rohren im Freigefälle zum neuen Schachtbauwerk herstellen.
Sohlhöhe Bestandskanal: ca. 23,28 m
Sohlhöhe geplanter Schacht: 22,98 m
Alle Nebenarbeiten im Zuge der provisorischen Anbindung und Abdichtung, alle Materialien, Bögen, Passtücke und Übergangsformteile sind in den Einheitspreis mit einzukalkulieren. Das Provisorium ist im Zuge des späteren Kanalbaus zu entfernen und fachgerecht zu entsorgen.</t>
  </si>
  <si>
    <t>9eb2e16f-8372-496d-a30f-62ce091c5b7a</t>
  </si>
  <si>
    <t>2.3.4.26</t>
  </si>
  <si>
    <t>Anschluss DN600 Beton dichtschließend herstellen</t>
  </si>
  <si>
    <t>Anschluss für bestehenden Kanal DN600 Beton gem. Planunterlagen "Schachtskizzen" dichtschließend herstellen. Verschließen der Stülpöffnung wie nachfolgend beschrieben:
Liefern und Montage von umlaufenden Injektionsschläuchen, allgemein bauaufsichtlich geprüft gemäß DAfStb-Richtlinie, entlang des Rohres und der Stülpöffnung.
Druckwasserdichtes Verschließen der Rohröffnung in Abhängigkeit vom Ringspalt mit einem hochfließenden, quellenden Vergussbeton C 60/75, Körnung bis 16 mm, sowie erforderliche Abdichtung des Ringspaltes durch Injektion.
Alle Nebenarbeiten im Zuge der Verpressung und Abdichtung, alle Materialien sowie der komplette Schalungsaufwand auf der Innen- und Außenseite des Schachtes sind in den Einheitspreis mit einzukalkulieren.</t>
  </si>
  <si>
    <t>c845852f-e572-4d67-adc4-7d1f8ec480b9</t>
  </si>
  <si>
    <t>2.3.4.27</t>
  </si>
  <si>
    <t>Profilbeton liefern und in Schachtfertigteilen einbauen</t>
  </si>
  <si>
    <t>Ortbeton als Profilbeton C 25/30, Expositionsklassen: XA2, WA, liefern und zur späteren Aufnahme einer Auskleidung mit Kanalklinkern nach Zeichnung und Angabe in Schachtfertigteilen abschnittsweise und profilgerecht einbringen und verdichten.
Abreiben und Glätten der Oberfläche in einem Arbeitsgang, Profilbetonfläche mit Dampfstrahlgerät reinigen und Haftbrücke mit Bürste auf trockene, staubfreie Betonoberfläche auftragen.
Materialverbrauch: ca. 1,6 kg/m2, Oberflächenzugfestigkeit: mind. 1,5 N/mm2.
Einschließlich der erforderlichen Schalung für senkrechte und räumlich gekrümmte Betonoberflächen und Anlegen der Aussparungen.</t>
  </si>
  <si>
    <t>44738609-3b34-4446-8549-1ff012898c19</t>
  </si>
  <si>
    <t>2.3.4.28</t>
  </si>
  <si>
    <t>Herstellung von Fließsohlen, Gerinnen und Bermen aus Kanalklinker</t>
  </si>
  <si>
    <t>Herstellung von Fließsohlen, Gerinnen und Bermen von einem Schachtunterteil nach Zeichnung und Angabe auf dem Profilbeton herstellen, einschließlich Lieferung aller Materialien. Für die Ausrollung sind Kanalklinker
DIN 4051 und für die Podestabdeckung Kanalklinker mit Kopfrundung rot, zu verwenden. Die Gesamtaufbaustärke des Klinkerbelages einschl. Mörtelbett (MG III, Sulfatwiderstand nach DIN 19573, Stärke ca. 35 mm) beträgt 15 cm.
Die Sichtflächen werden glatt verfugt. Vergütet wird die innere Sichtfläche (Projektion) des Schachtes, bzw. der Kammer.
Nachfolgende Leistungen sind in den Einheitspreis mit einzukalkulieren:
Vorbereiten des Untergrundes einschl. Auftragen eines Haftgrundes auf Profilbeton, sämtliche Vermessungsarbeiten und ggf. das Anfertigen von Lehren, das Herstellen von Zwickeln, alle Arten von Sondersteinen (z.B. Kantenstein D1 im Bereich von Konsolen, Kanten, Abstürzen, Überfallschwellen etc.), verschiedene Steinverbände (z.B. einzeiliger Läuferverband, falls erforderlich) sowie das Anpassen an die geraden und gekrümmten Ränder, einschl. Schneiden von Steinen.</t>
  </si>
  <si>
    <t>d5d502fd-81b5-4344-b66b-ea1fb9986c6b</t>
  </si>
  <si>
    <t>2.3.4.29</t>
  </si>
  <si>
    <t>Sauberkeitsschicht, Beton C 12/15, Dicke 10 cm</t>
  </si>
  <si>
    <t>Sauberkeitsschicht aus Beton herstellen.
Betonqualität: C 12/15 X0.
Schichtdicke 0,10 m.
Untergrund und Schichtoberfläche horizontal oder bis zu
3 Prozent geneigt.
Ausführung gemäß Zeichnung und Statik.</t>
  </si>
  <si>
    <t>aedc36fa-22db-4dab-a157-7917847d1d52</t>
  </si>
  <si>
    <t>2.4.</t>
  </si>
  <si>
    <t>Straßenwiederherstellung</t>
  </si>
  <si>
    <t>2.4.1.</t>
  </si>
  <si>
    <t>Vorarbeiten,  ungebundene Tragschichten</t>
  </si>
  <si>
    <t>2.4.1.01</t>
  </si>
  <si>
    <t>Planum herstellen</t>
  </si>
  <si>
    <t>Bei der Herstellung des Planums ist das Verdichten des
Untergrundes mit geeignetem Verdichtungsgerät mit eingeschlossen. Nach Fertigstellung der o.a. Leistung muss die Freigabe durch die Bauüberwachung des AG erfolgen.
Max. zulässige Abweichung der Sollhöhe +/- 2 cm.
Verformungsmodul Ev2 auf der Oberfläche mind. 45 MPa.</t>
  </si>
  <si>
    <t>3113c931-4a9d-475a-a769-440def52371c</t>
  </si>
  <si>
    <t>943c9c66-41ed-47d6-a2b3-e18fae2c1eac</t>
  </si>
  <si>
    <t>2.4.1.02</t>
  </si>
  <si>
    <t>Frostschutz liefern, d = 23 cm</t>
  </si>
  <si>
    <t>Frostschutzschicht herstellen, RC-2 0/45; EV2 120 MPa,
Dicke 23 cm
Frostschutzmaterial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Fahrbahn
Min. EV2 = 120 MPa
Material: RC-2 Material
Körnung: 0/45
Schichtdicke: bis 23 cm
Einbau in 1 bis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Nachweis über Originallieferscheine.</t>
  </si>
  <si>
    <t>fa440ecb-0ace-4a03-baef-d73f539d475c</t>
  </si>
  <si>
    <t>2.4.1.03</t>
  </si>
  <si>
    <t>Schottertragschicht, d = 20 cm</t>
  </si>
  <si>
    <t>Schottertragschicht herstellen, RC-2 0/45; EV2 150 Pa,
Dicke 20 cm
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Fahrbahn
Min. EV2 = 150 MPa
Material: RC-2 Material
Körnung: 0/45
Schichtdicke: bis 20 cm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t>
  </si>
  <si>
    <t>cee5de61-dfb4-45b7-84de-00b50d4462d9</t>
  </si>
  <si>
    <t>2.4.1.04</t>
  </si>
  <si>
    <t>Provisorium aus Tragschichtmaterial herstellen</t>
  </si>
  <si>
    <t>Provisorische Schottertragschicht herstellen,
RC-2 0/45; EV2 120Pa,
Dicke 22 cm
Aufbau Provisorium oberhalb von Rohrgräben und
Baugruben.
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Fahrbahn (Provisorium für Kanaltrasse)
Min. EV2 = 100 MPa
Material: RC-2 Material
Körnung: 0/45
Schichtdicke: bis 22 cm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Das Provisorium ist während der Bauarbeiten verkehrssicher zu halten und auf Anweisung der Bauleitung einmalig nachzubearbeiten, darin enthalten ist das Auffüllen von Löchern, um die Bildung von Pfützen zu verhindern, so wie die Begradigung der provisorischen Verkehrsfläche.  Müll und scharfkantige Verunreinigungen sind aus dem RC-2 Material, das als Provisorium eingesetzt wird, zu entfernen.</t>
  </si>
  <si>
    <t>0b0150f7-ec5e-4a6a-9077-142153c68607</t>
  </si>
  <si>
    <t>2.4.1.05</t>
  </si>
  <si>
    <t>Provisorium ausbauen und verwerten/entsorgen</t>
  </si>
  <si>
    <t>Aushub der provisorisch verfüllten Baugruben entsprechend den verlangten Konstruktionstiefen lösen, laden und in weiteren Bauabschnitten verwerten bzw. entsorgen. Die Grabensohle nachverdichten und Planum herstellen. Der Transport und die Kippgebühren bei Abfuhr des Materials sind im Einheitspreis enthalten.</t>
  </si>
  <si>
    <t>732335db-6203-4b9b-ba3e-6efb9eb7ee23</t>
  </si>
  <si>
    <t>f602d640-0cef-4a7e-ab28-80e53ac56940</t>
  </si>
  <si>
    <t>2.4.2.</t>
  </si>
  <si>
    <t>Bituminöser Straßenbau</t>
  </si>
  <si>
    <t>Vorbemerkungen zum bit. Straßenbau</t>
  </si>
  <si>
    <t>Folgende zusätzliche technischen Vorschriften in ihrer zurzeit gültigen Fassung gelten:
- ZTV SoB-StB,
- ZTV Asphalt-StB,
- ZTVBEA-StB
- TL Bitumen-StB
- ZTV Fug-StB
- TL Asphalt-StB
- TL BE-StB
- TL-Gestein-StB
- TP Asphalt-StB
- TL G SoB-StB
Für den Materialnachweis werden folgende Einbaugewichte von Trag- und Deckschichten zugrunde gelegt:
10 cm bit. Tragschicht    	=   	230 kg/m²
  8 cm bit. Tragschicht    	=   	185 kg/m²
 8 cm Binder	                   	=   	190 kg/m²
 4 cm Binder                   	= 	95 kg/m²
 4 cm Asphaltbeton	= 	100 kg/m²
 4 cm Splittmastixasphalt 	= 	100 kg/m²
Die Original-Wiegescheine für eingebaute Baustoffe sind der Bauüberwachung des AG unmittelbar nach dem Einbau auszuhändigen.
Materialien für den Einbau von Profilausgleichsarbeiten sind über Flächen abzurechnen, der Nachweis erfolgt mit Wiegescheinen.
Nicht mit dem Fertiger zu erreichende Flächen sind von Hand einzubauen. Dies ist in den einzelnen Positionen mit einzukalkulieren
Da dem AG die technische Ausrüstung des AN nicht bekannt ist, wird davon ausgegangen, dass der AN mit Hilfe der Planunterlagen die von Hand einzubauenden Flächen selbst errechnen und einkalkulieren kann.
Beim Einbau von Deckschichten entlang der Rinnenanlage ist auf gleichmäßige Dicke  und gradlinige Begrenzung zu achten. Die Deckschicht darf nur 5 mm höher als die Rinne eingebaut sein.
Alle bituminös gebundene Schichten mit seitlicher Abböschung mit einer von Neigung 2 : 1 anlegen und verdichten, sofern der Einbau nicht zwischen einer Randeinfassung erfolgt.
Schichtenverbund: Zur Erzielung eines guten Verbundes
zwischen den einzelnen Asphaltlagen und -schichten ist die
Unterlage zu reinigen und mit einer polymermodifizierten
Bitumenemulsion Art C60 BP4-S nach den TL Sbit-StB 15 anzusprühen.
Das Ansprühen muss gleichmäßig erfolgen.
Nähte und Anschlüsse: Nähte und Anschlüsse in den Asphaltschichten der Fahrbahn bzw. gegebenenfalls durch die Einbauverhältnisse bedingten Nähte, wie z.B.: bei halbseitigen Fertigen der Fahrbahn, sind gemäß dem ZTV Asphalt-StB auszuführen.
Vor Einbau des Asphaltmischgutes müssen alle Vorarbeiten, wie z.B.: Fräsen, Ansprühen der Unterlage und Reinigen der Fugen beendet sein.
Randausbildungen: Ränder der Asphaltschichten sind abzu-
böschen, sofern keine Randeinfassungen vorhanden sind.
Die Flankenflächen an den höherliegenden Rändern der Schichten sind vollständig mit Heißbitumen abzudichten, diese Leistung ist mit einzukalkulieren.</t>
  </si>
  <si>
    <t>4d76244b-6848-408a-bde0-8fa7006637d7</t>
  </si>
  <si>
    <t>2.4.2.01</t>
  </si>
  <si>
    <t>Schnittfuge als Rückschnitt, bis 10 cm</t>
  </si>
  <si>
    <t>Schnittfuge als Rückschnitt mittels Fugenschneider gradlinig nach Angabe des AG schneiden.
Schnitttiefe: 10 cm
Es werden nur Anschlüsse an vorhandenen Straßen
abgerechnet.
Anschlüsse die bedingt durch den Bauablauf entstehen,
werden nicht gesondert vergütet.</t>
  </si>
  <si>
    <t>fa62dffe-5931-4d06-aba4-e71a953107a3</t>
  </si>
  <si>
    <t>195f66a6-ab0b-45b6-87ae-a6bce4877a96</t>
  </si>
  <si>
    <t>2.4.2.02</t>
  </si>
  <si>
    <t>Schmelzbares Fugenband für Längs- und Querfugen</t>
  </si>
  <si>
    <t>Anschluss mit anschmelzbarem Fugenband an bestehende Decke oder Bauteil in der Dicke der Asphaltdeckschicht herstellen.
Anschluss: Längs- und Quernähte
Schmelzbares Bitumenband, Breite des Fugenbandes: 10 mm einseitig mit Gasbrenner anschmelzen und vollflächig an die Schnittkante fest andrücken.
Die senkrechte Schnittkante vorher reinigen, ggf. trocknen und mit einem nach ZTV-Fug-StB 15 geprüften bitumen-
haltigen Voranstrich gut deckend streichen und trocknen lassen.
Sämtliche Einbauten in der Fahrbahn (Schachtabdeckungen, Straßenablaufabdeckungen, Hydrantenkappen etc.) sind ebenfalls mit dem schmelzbaren Bitumenband einzufassen.</t>
  </si>
  <si>
    <t>50447331-9230-46a5-9210-f5ad4f560f35</t>
  </si>
  <si>
    <t>2.4.2.03</t>
  </si>
  <si>
    <t>Asphalttragschicht AC 32 TS, Dicke 10 cm Bk. 10</t>
  </si>
  <si>
    <t>Asphalttragschicht, AC 32 TS, d=10 cm, Bk. 10
Asphalttragschicht aus Asphalttragschichtmischgut
AC 32 TS herstellen.
In Verkehrsflächen der Belastungsklasse Bk10.
Einbaudicke = 10 cm.
Bindemittel = 50/70.
Bereich: Fahrbahnen</t>
  </si>
  <si>
    <t>1406dd6d-0769-45e5-8b0d-5cd67e90c54f</t>
  </si>
  <si>
    <t>2.4.2.04</t>
  </si>
  <si>
    <t>Asphalttragschicht reinigen</t>
  </si>
  <si>
    <t>Asphalttragschicht mit einer selbstaufnehmenden Kehrmaschine kehren, Kehrgut aufnehmen, laden, transportieren und als Abfall entsorgen, einschließlich Entsorgungskosten.
Abfallschlüssel: 200202
Bereich: Fahrbahnen</t>
  </si>
  <si>
    <t>0fec83c2-0b58-4df0-934b-60573b77dd18</t>
  </si>
  <si>
    <t>2.4.2.05</t>
  </si>
  <si>
    <t>Bitumenemulsion aufsprühen, auf Asphalttragschicht</t>
  </si>
  <si>
    <t>Bitumenemulsion zur Herstellung des Schichtenverbundes auf zuvor gereinigte Flächen der Bk 3,2 bis Bk 100
anzusprühen (nach ZTV-Asphalt StB), einschließlich Materiallieferung.
Unterlage: Asphaltbefestigung
Bindemittel: C60BP4-S.
Bindemittelmenge: 300 g/m².
Vor Einbau Asphaltbinderschicht.
Die erforderliche Menge hat der Auftragnehmer in eigener Verantwortung zu überprüfen. Es darf zu keinen Bindemittelanreicherungen der Deckschicht kommen.
Einschl. der Erschwernisse für die einzelnen und geteilten Flächen.</t>
  </si>
  <si>
    <t>2d8299c9-0868-4558-9193-2cd6c642b38a</t>
  </si>
  <si>
    <t>2.4.2.06</t>
  </si>
  <si>
    <t>Asphaltbinderschicht - AC 22  BS, Dicke 8 cm Bk. 10</t>
  </si>
  <si>
    <t>Asphaltbinderschicht, AC 22 BS, d=8 cm, Bk. 10
Asphaltbinderschicht aus Asphaltbinderschichtmischgut
AC 22 BS herstellen.
In Verkehrsflächen der Belastungsklasse Bk10.
Einbaudicke = 8 cm.
Bindemittel = 25/55-55A.
Grobe Gesteinskörnung =  Kategorie C 100/0
Bereich: Fahrbahnen
Einschl. der Erschwernisse für die einzelnen und geteilten Flächen.</t>
  </si>
  <si>
    <t>8411a2cf-2f2c-4bb6-9655-98afae1a3284</t>
  </si>
  <si>
    <t>2.4.2.07</t>
  </si>
  <si>
    <t>Bituminös gebundene Flächen säubern</t>
  </si>
  <si>
    <t>Verschmutzte Beton- oder bituminöse Flächen mit Kehr-
maschinen (bei kleineren Flächen mit Hand), notfalls unter Zuhilfenahme von Wasser gründlich reinigen. Das Kehrgut ist zu entsorgen.
Das Reinigen der Fahrbahnfläche wird nicht vergütet, wenn die Verschmutzung durch ein fahrlässiges Verhalten des AN verursacht wurde.
Einschl. der Erschwernisse für die einzelnen und geteilten Flächen.</t>
  </si>
  <si>
    <t>a0d317ac-2043-49c8-ac8c-d6edf53140b4</t>
  </si>
  <si>
    <t>2.4.2.08</t>
  </si>
  <si>
    <t>Bitumenemulsion aufsprühen, auf Asphaltbinderschicht</t>
  </si>
  <si>
    <t>Bitumenemulsion zur Herstellung des Schichtenverbundes auf zuvor gereinigte Flächen der Bk 3,2 bis Bk 100
anzusprühen (nach ZTV-Asphalt StB), einschließlich Materiallieferung.
Unterlage: Asphaltbefestigung
Bindemittel: C60BP4-S.
Bindemittelmenge: 250 g/m².
Vor Einbau Asphaltdeckschicht.
Die erforderliche Menge hat der Auftragnehmer in eigener Verantwortung zu überprüfen. Es darf zu keinen Bindemittelanreicherungen der Deckschicht kommen.
Einschl. der Erschwernisse für die einzelnen und geteilten Flächen.</t>
  </si>
  <si>
    <t>e4928a36-ed4b-4364-87a4-e5f8c2091deb</t>
  </si>
  <si>
    <t>2.4.2.09</t>
  </si>
  <si>
    <t>Splittmastixasphalt SMA 11 S, Dicke 4 cm Bk. 10</t>
  </si>
  <si>
    <t>Asphaltdeckschicht aus Splittmastixasphalt SMA 11 S
herstellen.
In Verkehrsflächen der Belastungsklasse 10.
Einbaudicke: 4 cm
Bindemittel: 25/55-55 A
Bereich: Fahrbahnen
Grobe Gesteinskörnung =  Kategorie C 100/0
Einschl. der Erschwernisse für die einzelnen und geteilten Flächen.</t>
  </si>
  <si>
    <t>3cc8897b-d6f5-4125-bb4d-0049fcd6a680</t>
  </si>
  <si>
    <t>2.4.2.10</t>
  </si>
  <si>
    <t>Asphalttragdeckschichten für Provisorium einbauen</t>
  </si>
  <si>
    <t>Liefern und profilgerechtes Einbauen der Asphalttragdeckschicht im Bereich der Kanalbautrasse.
Aphaltmischgut AC 16 TD entsprechend ZTV-Asphalt StB 07/13 liefern, einbauen und verdichten
Einbauort: außerhalb der allgemeinen Straßenbaumaßnahme
Bindemittel:  50/70
Einbaudicke: 10 cm
Der Wiederausbau der provisorischen Asphalttragdeckschicht, nach der Nutzung, ist in den Einheitspreis mit einzukalkulieren.</t>
  </si>
  <si>
    <t>0f9be5bc-18f4-49e9-988b-8ebbdf0347a9</t>
  </si>
  <si>
    <t>2.4.2.11</t>
  </si>
  <si>
    <t>Fugenfüllung zwischen Rinnenstein und Asphaltbelag herstellen</t>
  </si>
  <si>
    <t>Fuge in Asphaltschicht nachträglich mit zwangsgeführtem Fugenschneider herstellen und ausräumen und verfüllen. Ausführung in der Deckschicht aus Splittmastixasphalt.
Als Längsfuge, Fugenbreite 10 mm, Fugentiefe 30 mm. Fuge trocknen, reinigen und vorbereiten für heiß verarbeitbare Fugenmasse Typ N2, einschließlich zugehörigem und zuvor aufgetragenem Voranstrichmittel.
In Einzellängen auszuführen.
Anfallendes Material laden und entsorgen, einschließlich Entsorgungskosten.</t>
  </si>
  <si>
    <t>bb4da188-b2dd-4962-a70e-3225871613c6</t>
  </si>
  <si>
    <t>2.4.2.12</t>
  </si>
  <si>
    <t>Abstumpfungsmaßnahme durchführen</t>
  </si>
  <si>
    <t>Abstumpfungsmaßnahme zur Erhöhung der Anfangsgriffigkeit durch gleichmäßiges Aufbringen und Einwalzen von Abstreukörnung auf die noch warme Oberfläche der Deckschicht durchführen.
Nicht gebundenes Material ist zu entsorgen.
Abstreukörnung: Edelbrechsand 1/3 mm.
Abstreumenge = 1,0 kg/m²
Fläche maschinell abstreuen.
Nachweis über original Wiegescheine.
Einschl. der Erschwernisse für die einzelnen und geteilten Flächen.</t>
  </si>
  <si>
    <t>9c978f3b-2c88-43fd-8900-dd8513c74a34</t>
  </si>
  <si>
    <t>2.4.2.13</t>
  </si>
  <si>
    <t>Straßenfläche kehren</t>
  </si>
  <si>
    <t>Straßenfläche mit einer selbstaufnehmenden Kehrmaschine innerhalb von 4 Wochen nach Verkehrsfreigabe jeweils unmittelbar nach Aufforderung durch den AG kehren.
Splitt und sonstiges Kehrgut ist zu entsorgen.
Straßenfläche = Fahrbahndecke
Erforderliche Verkehrssicherungsmaßnahmen sind durchzuführen.
Einschl. der Erschwernisse für die einzelnen und geteilten Flächen.</t>
  </si>
  <si>
    <t>0162e17a-68a7-46c2-af74-5fb1ecd4efc9</t>
  </si>
  <si>
    <t>3.</t>
  </si>
  <si>
    <t>Teil 3: Straßen- und Gehwegbau</t>
  </si>
  <si>
    <t>3.1.</t>
  </si>
  <si>
    <t>3.1.1.</t>
  </si>
  <si>
    <t>3.1.1.01</t>
  </si>
  <si>
    <t>Rinnenanlage, 1- reihig, entsorgen</t>
  </si>
  <si>
    <t>Rinnenanlage, aus Beton- oder Naturstein, 1-reihig, ca. 16 cm breit, aufnehmen und entsorgen. Einschließlich
Betonauflager lösen, aufnehmen, laden und entsorgen,
einschließlich Entsorgungskosten.</t>
  </si>
  <si>
    <t>88bef4ef-53d6-4f9d-b8f0-36a7431ec913</t>
  </si>
  <si>
    <t>681e7c93-0a07-42a3-b62b-e33cf2a05cee</t>
  </si>
  <si>
    <t>3.1.1.02</t>
  </si>
  <si>
    <t>Rinnenanlage, 2- reihig, entsorgen</t>
  </si>
  <si>
    <t>Rinnenanlage, aus Beton- oder Naturstein, 2-reihig, ca. 32 cm breit, aufnehmen und entsorgen. Einschließlich
Betonauflager lösen, aufnehmen, laden und entsorgen,
einschließlich Entsorgungskosten.</t>
  </si>
  <si>
    <t>6d035073-4dae-4ee7-bdd4-9ac468ba4dad</t>
  </si>
  <si>
    <t>3.1.1.03</t>
  </si>
  <si>
    <t>Rinnenanlage, 3- reihig, entsorgen</t>
  </si>
  <si>
    <t>Rinnenanlage, aus Beton- oder Naturstein, 3-reihig, ca. 48 cm breit, aufnehmen und entsorgen. Einschließlich
Betonauflager lösen, aufnehmen, laden und entsorgen,
einschließlich Entsorgungskosten.</t>
  </si>
  <si>
    <t>ce556489-126b-445d-88b9-f8cadf0ad946</t>
  </si>
  <si>
    <t>3.1.1.04</t>
  </si>
  <si>
    <t>Rinnenplatte 25 x 25 cm entsorgen</t>
  </si>
  <si>
    <t>Rinnenanlage aus Rinnenplatten 25 x 25 cm aufnehmen und entsorgen. Einschließlich Betonauflager lösen, aufnehmen, laden und entsorgen, einschließlich Entsorgungskosten.</t>
  </si>
  <si>
    <t>1762aa51-4a32-4f40-8b4a-e052272450e9</t>
  </si>
  <si>
    <t>3.1.1.05</t>
  </si>
  <si>
    <t>Rinnenplatte 30 x 30 cm entsorgen</t>
  </si>
  <si>
    <t>Rinnenanlage aus Rinnenplatten 30 x 30 cm aufnehmen und entsorgen. Einschließlich Betonauflager lösen, aufnehmen, laden und entsorgen, einschließlich Entsorgungskosten.</t>
  </si>
  <si>
    <t>04b70fc9-2b55-4687-add8-e5c48953a41a</t>
  </si>
  <si>
    <t>3.1.1.06</t>
  </si>
  <si>
    <t>Bordsteine Form H, R, F und T entsorgen</t>
  </si>
  <si>
    <t>Bordsteinanlagen gem. DIN 1340 der Form H, R, F und T einschließlich Betonauflager und Rückenstütze lösen und aufnehmen, laden und entsorgen, einschließlich
Entsorgungskosten.</t>
  </si>
  <si>
    <t>efd26eb1-56ed-4dc1-9cdf-4e907e1a5632</t>
  </si>
  <si>
    <t>3.1.1.07</t>
  </si>
  <si>
    <t>Betonsteinpflaster verschiedener Arten aufnehmen und entsorgen</t>
  </si>
  <si>
    <t>Oberflächenbefestigung aus Pflasterbelägen aus unterschiedlichen Materialien und Abmessungen einschließlich der darunterliegenden Bettung aus ungebundenen Bettungsschichten, Zementestrich, Beton o. ä. in verschiedenen Teilbereichen und Flächen aufnehmen.
Aufbruchgut geht in Eigentum des AN über und ist gem. Deponieverordnung auf einer geeigneten Deponie zu entsorgen, einschließlich Entsorgungskosten.
Einschließlich der Erschwernisse für einzelne und geteilte Flächen.
Art des Pflasters: unterschiedlich
Material: unterschiedlich
Abmessungen: unterschiedlich
Dicke: bis 10 cm
z.B.: Doppel-T-, Rheinkamper-Verbundsteinpflaster, Rechteckpflaster, Sechskantpflaster.</t>
  </si>
  <si>
    <t>2fe15c2f-7a05-4864-98c7-50da9f69f867</t>
  </si>
  <si>
    <t>3.1.1.08</t>
  </si>
  <si>
    <t>Betonsteinpflaster verschiedener Arten aufnehmen und lagern</t>
  </si>
  <si>
    <t>Betonsteinpflaster aufnehmen und im Baustellenbereich
lagern.
Pflaster aus unterschiedlichen Materialien und Abmessungen aufnehmen, säubern und seitlich im Baustellenbereich lagern. Einschließlich Aufnahme und Entsorgung der darunterliegenden Bettung aus ungebundenen Bettungsschichten, Zementestrich, Beton o.ä.
Aufbruchgut geht in Eigentum des AN über und ist gem. Deponieverordnung auf einer geeigneten Deponie zu entsorgen, einschließlich Entsorgungskosten.
Einschließlich der Erschwernisse für einzelne und geteilte Flächen.
Bereich: In verschiedenen Teilbereichen und Flächen im Gehweg, Ausbauenden nach Vorgaben des AG
Art des Pflasters = unterschiedliche Pflasterarten mit verschiedenen Abmessungen und Formen, Dicke des Pflasters: bis 10 cm, z.B. :Doppel-T-, Rheinkamper-Verbundstein-pflaster, Rechteckpflaster, Sechskantpflaster.</t>
  </si>
  <si>
    <t>64ad6b0d-51ce-4662-9301-f59a87cf7dd0</t>
  </si>
  <si>
    <t>3.1.1.09</t>
  </si>
  <si>
    <t>Gehwegplatten verschiedener Arten aufnehmen und entsorgen</t>
  </si>
  <si>
    <t>Oberflächenbefestigung aus Gehwegplatten verschiedener Arten und Abmessungen einschließlich der darunterliegenden Bettung aus ungebundenen Bettungsschichten, Zementestrich, Beton o. ä. in verschiedenen Teilbereichen und Flächen aufnehmen.
Aufbruchgut geht in Eigentum des AN über und ist gem.
Deponieverordnung auf einer geeigneten Deponie zu
entsorgen, einschließlich Entsorgungskosten.
Einschließlich der Erschwernisse für einzelne und geteilte Flächen.
Material: unterschiedlich
Abmessungen: unterschiedlich
Dicke der Platten: bis 8 cm</t>
  </si>
  <si>
    <t>1a3f4f09-4b54-43c5-a35c-3e9bea52b0b5</t>
  </si>
  <si>
    <t>3.1.1.10</t>
  </si>
  <si>
    <t>Gehwegplatten verschiedener Arten aufnehmen und lagern</t>
  </si>
  <si>
    <t>Gehwegplatten aufnehmen, säubern und im Baustellenbereich lagern.
Gehwegplatten  verschiedener Arten und mit verschiedenen Abmessungen aufnehmen, säubern und seitlich im Baustellenbereich lagern. Einschließlich Aufnahme und Entsorgung der darunterliegenden Bettung aus ungebundenen Bettungsschichten, Zementestrich, Beton.
Aufbruchgut geht in Eigentum des AN über und ist gem. Deponieverordnung auf einer geeigneten Deponie zu entsorgen, einschließlich Entsorgungskosten.
Einschließlich der Erschwernisse für einzelne und geteilte Flächen.
Bereich: In verschiedenen Teilbereichen und Flächen im Gehweg, Ausbauenden nach Vorgaben des AG
Art der Platten = unterschiedliche Plattenarten mit verschiedenen Abmessungen und Formen, Dicke der Platten: bis 8 cm.</t>
  </si>
  <si>
    <t>01bc5c60-4422-4089-9663-a1c3b6be6dbf</t>
  </si>
  <si>
    <t>2c5187f0-aae2-4926-a6be-9cf5a877ff8d</t>
  </si>
  <si>
    <t>3.1.2.</t>
  </si>
  <si>
    <t>a6bc94ae-32e7-40a5-90d3-6b857856a167</t>
  </si>
  <si>
    <t>3.1.2.01</t>
  </si>
  <si>
    <t>34ff5f8c-cefa-4741-91d1-a23155214fee</t>
  </si>
  <si>
    <t>038f278d-ee00-4c85-ba75-3b4d4e0dbf74</t>
  </si>
  <si>
    <t>3.1.2.02</t>
  </si>
  <si>
    <t>de2683c7-52db-425b-bce5-ce1582c8f63a</t>
  </si>
  <si>
    <t>3.1.2.03</t>
  </si>
  <si>
    <t>cec77e35-6b9c-4482-ac82-c0e12955bbf9</t>
  </si>
  <si>
    <t>3.1.2.04</t>
  </si>
  <si>
    <t>dea38f88-45bf-4fdc-a342-e450b5fe3013</t>
  </si>
  <si>
    <t>3.1.2.05</t>
  </si>
  <si>
    <t>Zulage zu "bit. befestigte Flächen", nur teerhaltiger Straßenflächen, PAK&lt;1.000mg/kg</t>
  </si>
  <si>
    <t>Zulage zu Position 3.1.2.3 "bit. befestigte Flächen"
Für Belastungen: 25 mg/kg &lt; PAK &lt; 1.000 mg/kg
Abfallschlüssel: 17 03 02
Berechnet wird der Mehraufwand für Separieren, Aufbruch, Zerkleinern und Laden, erhöhte Entsorgungskosten,  Transport zur Deponiestelle, Abladen und Deponiegebühren gegenüber der Vorposition.
Das elektronische Nachweisverfahren für gefährliche Abfälle ist einzuhalten.
Zur Beachtung: Das Aufbruchmaterial muss von Fremdstoffen frei sein.
Als Umrechnungsfaktor für Soll-Ist-Vergleiche werden 2,4 t/m³ zu Grunde gelegt.
Bereich: Fahrbahn</t>
  </si>
  <si>
    <t>t</t>
  </si>
  <si>
    <t>7f910d3a-e0d1-4546-8020-b86224e7221f</t>
  </si>
  <si>
    <t>3.1.2.06</t>
  </si>
  <si>
    <t>948dee9c-ed70-4bf4-b18b-0321d7000838</t>
  </si>
  <si>
    <t>3.1.2.07</t>
  </si>
  <si>
    <t>Zulage für Mehrstärken, nach EBV</t>
  </si>
  <si>
    <t>Zulage zu Position 3.1.2.6 "Aufbruch Tragschicht, bis 22 cm, nach EBV" für Mehrstärken.
Gesamtstärke der Tragschicht: bis 0,45 m. Für den Abtrag ab 0,22 bis 0,45 m.
Bereich: Fahrbahn</t>
  </si>
  <si>
    <t>0640e7b3-bc52-4d7d-ae16-165877ec7007</t>
  </si>
  <si>
    <t>3.1.2.08</t>
  </si>
  <si>
    <t>Provisorium aus Tragschichtmaterial ausbauen und lagern, d = 0,20 m</t>
  </si>
  <si>
    <t>Provisorium aus Schottertragschicht (RC-2 Material, d = 20 cm) in der Fahrbahn im Bereich der Kanaltrasse ist auszubauen und im Baustellenbereich zu lagern. Inklusive Transport innerhalb des Baustellenbereichs, sowie Auf- und Abladen.</t>
  </si>
  <si>
    <t>9cc862cc-ac73-4c98-8472-a253a0bd228b</t>
  </si>
  <si>
    <t>3.1.2.09</t>
  </si>
  <si>
    <t>Provisorium aus Tragschichtmaterial ausbauen und lagern, d = 0,30 m</t>
  </si>
  <si>
    <t>Provisorium aus Schottertragschicht (RC-2 Material, d = 30 cm) im Gehwegbereich (Hausanschlüsse) ist auszubauen und im Baustellenbereich zu lagern. Inklusive Transport innerhalb des Baustellenbereichs, sowie Auf- und Abladen.</t>
  </si>
  <si>
    <t>2ece62ee-85ba-4b9d-8a75-c826f6aa2c43</t>
  </si>
  <si>
    <t>3.1.2.10</t>
  </si>
  <si>
    <t>Rohrgrabenverfüllung ausbauen und lagern, d = 0,30 m</t>
  </si>
  <si>
    <t>Die zuvor eingebaute Rohrgrabenverfüllung muss im Bereich der Provisorien wieder ausgebaut und gelagert werden. Die Dicke der auszubauenden Schicht beträgt 30 cm.
Inklusive Transport innerhalb des Baustellenbereichs, sowie Auf- und Abladen.</t>
  </si>
  <si>
    <t>6671cf7d-686a-401d-986c-997e62551e13</t>
  </si>
  <si>
    <t>3.1.3.</t>
  </si>
  <si>
    <t>Zu entsorgende Böden, Stoffe und Bauteile sowie Angaben zur Entsorgung sind in den Einzelpositionen des Leistungsverzeichnisses aufgeführt.
Entsorgungsnachweise sind nach Positionen für alle Arten der Entsorgung von Böden beizubringen.
Die Entsorgungskosten sind in die Einheitspreise einzukalkulieren.
Das elektronische Abfallnachweisverfahren (eANV) ist vollständig vom AN zu leisten. Die Kosten hierfür sind ebenfalls in die LV-Positionen einzukalkulieren.
Dieser Hinweis gilt für alle Abschnitte des Leistungsverzeichnisses.
Für den Wiedereinbau oberhalb der Leitungszone bis zur Unterkante des Straßenoberbaus sind ausschließlich Bodenmassen mit einem
Zuordnungswert &lt; BM-F3 nach EBV zu verwenden.
Materialien mit einem höheren Zuordnungswert (&gt; BM-F3, EBV) sind grundsätzlich abzufahren und fachgerecht zu entsorgen.</t>
  </si>
  <si>
    <t>920ecef0-78a1-446d-8953-b8b545a54ee9</t>
  </si>
  <si>
    <t>3.1.3.01</t>
  </si>
  <si>
    <t>Boden nach Abtrag der Oberflächenbefestigung und der Tragschicht im Bereich der Fahrbahn, der Gehwege und der Zufahrten profilgerecht lösen, laden, fördern, abfahren und entsorgen.
Einschließlich der Erschwernisse für einzelne und geteilte Flächen.
Eine Beschreibung der Homogenbereich für die  Erdarbeiten gem. DIN 18300 ist im Bodengutachten enthalten.
Abtragsstärke: ab UK Tragschicht bis -0,60 cm gepl.
unter GOK
Abfallschlüssel: 17 05 04
Klassifizierung: bis BM-F2 (gemäß EBV)</t>
  </si>
  <si>
    <t>17f952e9-e14e-417c-a3e7-8bc887dad069</t>
  </si>
  <si>
    <t>5cc9e6d3-3185-4e28-95ea-1c565e2c4216</t>
  </si>
  <si>
    <t>3.1.3.02</t>
  </si>
  <si>
    <t>Boden von Hand profilgerecht lösen, laden und fördern.
Vergütet werden nur Bodenmassen, wo Maschinenaushub nicht zulässig oder nicht möglich ist, z.B. in Bereichen von vorh. Kabeln, Leitungen und Schächten und in Bereichen mit Verdacht auf Bodendenkmäler.
Die Position bedarf der ausdrücklichen Genehmigung der Bauleitung, da sonst kein Anspruch auf Vergütung besteht.
Als Zulage zu den Positionen "Aushub für Straßenbefestigung"</t>
  </si>
  <si>
    <t>4558d9c6-0b94-4a90-a6ae-e520a3f63573</t>
  </si>
  <si>
    <t>3.1.3.03</t>
  </si>
  <si>
    <t>Zulage zu der Position 3.1.3.1 für den "Aushub für Straßenbefestigung"  für die Klassifizierung Deponieklasse DK I
Klassifizierung: DK I
Berechnet wird der Mehraufwand für Separieren, Aufbruch, Zerkleinern und Laden, erhöhte Entsorgungskosten,  Transport zur Deponiestelle, Abladen und Deponiegebühren gegenüber der Vorposition.</t>
  </si>
  <si>
    <t>d129a162-c6b9-4e3d-b83f-fa053b12b36c</t>
  </si>
  <si>
    <t>b03d2aac-e50a-4220-b8b2-9aeecdc95c82</t>
  </si>
  <si>
    <t>3.2.</t>
  </si>
  <si>
    <t>Herstellung von Verkehrsflächen
Die Leistungen schließen gemäß den allgemeinen technischen Vorschriften der VOB grundsätzlich die Lieferung sämtlicher Stoffe ein, wenn die Leistungsbeschreibung nichts gegenteiliges fordert.
Folgende technische Vorschriften in ihrer zur Zeit gültigen Fassung gelten als vereinbart:
ZTVE - STB:	 Zusätzliche Technische Vertragsbedingungen und Richtlinien für Erdarbeiten im Straßenbau;
ZTVT - STB: Zusätzliche Technische Vertragsbedingungen und Richtlinien für Tragschichten im Straßenbau;
ZTV - SOB: zusätzliche technische Vorschriften und Richtlinien für den Bau von Schichten ohne Bindemittel im Straßenbau
ZTV - Beton: Zusätzliche Technische Vertragsbedingungen und Richtlinien für den Bau von Fahrbahndecken aus Beton;
TV - LW: Technische Vertragsbedingungen und Richtlinien für die Befestigung ländlicher Wege;
ZTVV - STB: Zusätzliche Technische Vertragsbedingungen und Richtlinien für die Ausführung von Bodenverfestigungen und Bodenverbesserungen im Straßenbau;
Für den Materialnachweis werden folgende Einbaugewichte von Tragschichten zugrunde gelegt:
20 cm RC-Schotter        	=	360 	kg/m2
20 cm HOS                    	=	390	kg/m2
20 cm Kalkstein	=	400	kg/m2
Die Original-Wiegescheine für eingebaute Materialien sind dem städtischen Bauleiter unverzüglich nach dem Einbau auszuhändigen.</t>
  </si>
  <si>
    <t>3.2.1.</t>
  </si>
  <si>
    <t>3.2.1.01</t>
  </si>
  <si>
    <t>bca444df-7690-4aeb-8eea-629d51625275</t>
  </si>
  <si>
    <t>3e05e28e-f38f-4bfc-aa0a-f5148cc6ec6d</t>
  </si>
  <si>
    <t>3.2.1.02</t>
  </si>
  <si>
    <t>Frostschutz liefern - Profilregulierung</t>
  </si>
  <si>
    <t>Frostschutzmaterial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Bereich: Gehweg und Fahrbahn
Material: RC-2 Material
Körnung:  0/45 mm
Dicke: nach Angaben der jeweiligen Leistungsposition
max. Schlämmkornanteil: 5 %
Verdichtungsgrad mind. Dpr 103%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Nachweis über Originallieferscheine.</t>
  </si>
  <si>
    <t>efff0fac-94f5-4e20-a57e-26aef7f0cdc7</t>
  </si>
  <si>
    <t>3.2.1.03</t>
  </si>
  <si>
    <t>Frostschutz liefern, d = 13 cm</t>
  </si>
  <si>
    <t>Frostschutzschicht herstellen, RC-2 0/45; EV2 80 MPa,
Dicke 13 cm
Frostschutzmaterial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Einschließlich der Erschwernisse für einzelne und geteilte Flächen.
Einbauort : Gehwege
Min. EV2 = 80 MPa
Material: RC-2 Material
Körnung: 0/45
Schichtdicke: bis 13 cm
Einbau in 1. Lage.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Nachweis über Originallieferscheine.</t>
  </si>
  <si>
    <t>04545284-b14f-4f81-b903-561ab737a750</t>
  </si>
  <si>
    <t>3.2.1.04</t>
  </si>
  <si>
    <t>2d788d76-1b57-4a20-bfbc-ec1006c43073</t>
  </si>
  <si>
    <t>3.2.1.05</t>
  </si>
  <si>
    <t>Frostschutz liefern, d = 28 cm</t>
  </si>
  <si>
    <t>Frostschutzschicht herstellen, RC-2 0/45; EV2 120 MPa,
Dicke 28 cm
Frostschutzmaterial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Gehwegüberfahrten, Schwerlastzufahrt
Min. EV2 = 120 MPa
Material: RC-2 Material
Körnung: 0/45
Schichtdicke: bis 28 cm
Einbau in 1 bis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Nachweis über Originallieferscheine.</t>
  </si>
  <si>
    <t>54b03716-a023-4bdf-8951-ad86c035d93c</t>
  </si>
  <si>
    <t>3.2.1.06</t>
  </si>
  <si>
    <t>Frostschutz liefern, d = 29 cm</t>
  </si>
  <si>
    <t>Frostschutzschicht herstellen, RC-2 0/45; EV2 120 MPa,
Dicke 29 cm
Frostschutzmaterial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Bushaltefläche
Min. EV2 = 120 MPa
Material: RC-2 Material
Körnung: 0/45
Schichtdicke: bis 29 cm
Einbau in 1 bis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Nachweis über Originallieferscheine.</t>
  </si>
  <si>
    <t>33b53d53-6af0-41dc-8363-b61e64dc68d5</t>
  </si>
  <si>
    <t>3.2.1.07</t>
  </si>
  <si>
    <t>Schottertragschicht, d = 15 cm</t>
  </si>
  <si>
    <t>Schottertragschicht herstellen, RC-2 0/45; EV2 150 MPa,
Dicke 15 cm
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Einschließlich der Erschwernisse für einzelne und geteilte Flächen.
Einbauort : Gehwege
Min. EV2 = 150 MPa
Material: RC-2 Material
Körnung: 0/45
Schichtdicke: bis 15 cm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t>
  </si>
  <si>
    <t>fccd89ab-756b-4084-93d5-a9aa8d35f4ae</t>
  </si>
  <si>
    <t>3.2.1.08</t>
  </si>
  <si>
    <t>Schottertragschicht herstellen, RC-2 0/45; EV2 150 Pa,
Dicke 20 cm
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Fahrbahn, Bushaltefläche, Gewegüberfahrten,                         Schwerlastzufahrten
Min. EV2 = 150 MPa
Material: RC-2 Material
Körnung: 0/45
Schichtdicke: bis 20 cm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t>
  </si>
  <si>
    <t>957d5bce-baef-43a4-9e11-b5b037402c36</t>
  </si>
  <si>
    <t>3.2.1.09</t>
  </si>
  <si>
    <t>Schottertragschicht zur Profilregulierung</t>
  </si>
  <si>
    <t>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In Schadstellen zur Profilregulierung und zum angleichen bei Anschlüssen und Übergängen. Einschl. der Erschwernisse für die einzelnen und geteilten Flächen.
Bereich: Gehweg und Fahrbahn
Material: RC-2 Material
Körnung:  0/45 mm
Dicke: nach Angaben der jeweiligen Leistungsposition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Nachweis über Originallieferscheine.</t>
  </si>
  <si>
    <t>ae2e0ca9-1982-4b1c-8c83-81db3d59b19e</t>
  </si>
  <si>
    <t>3.2.1.10</t>
  </si>
  <si>
    <t>Provisorium aus Tragschichtmaterial herstellen, d = 0,20 m</t>
  </si>
  <si>
    <t>Schottertragschicht herstellen, RC-2 0/45; EV2 120Pa,
Dicke 20 cm
Aufbau Provisorium oberhalb von Rohrgräben und
Baugruben.
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 Fahrbahn (Provisorium für Kanaltrasse)
Min. EV2 = 100 MPa
Material: RC-2 Material
Körnung: 0/45
Schichtdicke: bis 20 cm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Das Provisorium ist während der Bauarbeiten verkehrssicher zu halten und auf Anweisung der Bauleitung einmalig nach zu bearbeiten, darin enthalten ist das Auffüllen von Löchern, um die Bildung von Pfützen zu verhindern, so wie die Begradigung der Verkehrsfläche. Müll und scharfkantige Verunreinigungen sind aus dem RC-2 Material, das als Provisorium eingesetzt wird, zu entfernen.</t>
  </si>
  <si>
    <t>51139d16-c8fb-452a-a95e-36f0c2e5d36a</t>
  </si>
  <si>
    <t>3.2.1.11</t>
  </si>
  <si>
    <t>Provisorium aus Tragschichtmaterial herstellen, d = 0,30 m</t>
  </si>
  <si>
    <t>Schottertragschicht herstellen, RC-2 0/45; EV2 120Pa,
Dicke 30 cm
Aufbau Provisorium oberhalb von Rohrgräben und
Baugruben.
Schottertragschicht liefern, profilgerecht einbauen und lagenweise verdichten. Aus wiederaufbereiteten Altbaustoffen (Recycling) RC-2 Material, gemäß Runderlass des Ministeriums für Wirtschaft und Mittelstand, Energie und Verkehr und des Ministeriums für Umwelt und Naturschutz, Landwirtschaft und Verbraucherschutz vom 09.10.2001, Nr. 1.2 -Güteüberwachung von mineralischen Stoffen im Straßen- und Erdbau (SMBI. NW. 913) RC-2.
Einbauort :Gehwege
Min. EV2 = 100 MPa
Material: RC-2 Material
Körnung: 0/45
Schichtdicke: bis 30 cm
Einbau in 1 bzw. 2 Lagen.
Es sind Baustoffgemische der Lieferkörnung 0/45 mm,
Körnungslinie gemäß ZTV SoB-StB, raumbeständig,
entsprechend RAL-RG 501-1, der ZTV E-StB und der
TL Gestein-StB zu verwenden.
Vor Einbau des Materials sind dem AG Prüfzeugnisse/ Gütenachweise, die nicht älter als 3 Monate sind, vorzulegen.
Auf den Lieferscheinen ist der Baustofflieferant und die
Bestätigung, dass das gelieferte Material mit dem vorgelegten Gütenachweis identisch ist, einzutragen.
Abgerechnet wird nach Flächenaufmaß und
Auftragsprofilen.
Das Provisorium ist während der Bauarbeiten verkehrssicher zu halten und auf Anweisung der Bauleitung einmalig nach zu bearbeiten, darin enthalten ist das Auffüllen von Löchern, um die Bildung von Pfützen zu verhindern, so wie die Begradigung der Verkehrsfläche. Müll und scharfkantige Verunreinigungen sind aus dem RC-2 Material, das als Provisorium eingesetzt wird, zu entfernen.</t>
  </si>
  <si>
    <t>4b01ba62-6f4b-4db7-a183-5b7e711e07e3</t>
  </si>
  <si>
    <t>8eb05d20-1a2a-47e4-afc5-a33267484438</t>
  </si>
  <si>
    <t>3.2.2.</t>
  </si>
  <si>
    <t>Bord-, Rinnenanlagen, Randeinfassungen</t>
  </si>
  <si>
    <t>Vorbemerkungen</t>
  </si>
  <si>
    <t>Bei der Herstellung von Bord-, Rinnenanlagen, Pflasterstreifen und Randbefestigungen ist die Ausführung der Erdarbeiten (Bodenaushub, Aufbruch von Tragschichten) inkl. der Arbeitsräume und Aussparungen bzw. Anpassungen an Straßenabläufe generell mit eingeschlossen.
Für das Betonfundament und die Rückenstütze ist Beton C 12/15 gem. DIN EN 206-1 und DIN 1045-2 zu verwenden. Rückenstützen sind einzuschalen. Die Oberkante der Rückenstütze richtet sich nach der Dicke des angrenzenden Belages und ist leicht abzuschrägen.
Im Falle einer gemeinsamen Verlegung von Bordstein und Rinnenbahn werden sie gleichzeitig auf ein gemeinsames, zwischen Schalung hergerichtetes Betonfundament verlegt.
Die Rinnensteine sind während der Baumaßnahme durch geeignete Maßnahmen vor Verschmutzung zu schützen.
Fugen zwischen den Rinnensteinen: 3 - 5 mm.
Fugen der Bordsteine: 5 - 10 mm
Die Längsfuge entlang der Bordsteinlage max. 10 mm.
Pressfugen sind nicht zugelassen. Bei engen Radien, Gehrungen, Ecken und dgl. sind auf Maß zu schneiden oder Passsteine zu verwenden. Die Oberfläche der Rinnensteine muss nach Fertigstellung gleichmäßig 5 mm tiefer liegen als die anschließende Fläche.
Pflasterstreifen und offene Rinnen nach dem "Merkblatt für Flächenbefestigung mit Pflaster und Plattenbelägen" bzw. nach DIN 18318 und DIN EN 1338 herstellen.
Rinnensteine mit einer Zement-Sand-Mischung (MV 1 : 3) einschlämmen, überschüssiges Material entfernen.
Kurven mit geraden Bordsteinen ausführen, Länge 500 mm. Das Versetzen der Bord- und Rinnenanlage in Kurven wird nicht gesondert vergütet.
Die Rückseite aller Fugen, angrenzend an noch einzuschlämmende Pflaster- und Plattenbeläge, ist bis zur Oberkante mit Zementmörtel MV 1 : 3 zu verschließen.
Abgerechnet wird nach verlegter Länge ohne Abzug der Fugen.</t>
  </si>
  <si>
    <t>bfd11836-8f56-4112-8dca-f91e32c62a47</t>
  </si>
  <si>
    <t>3.2.2.01</t>
  </si>
  <si>
    <t>Rinnenanlage, Einfassung, 1-reihig</t>
  </si>
  <si>
    <t>Rinnenanlage, Einfassung herstellen.
Steine liefern, flucht- und höhengerecht auf ein Betonfundament aus Beton C12/15 gem. DIN 1045 setzen.
Als freistehende Rinnenbahn oder als Randeinfassung.
1-reihig
Steine ohne Fase, Farbe: Grau
Dicke des Unterbeton im verdichteten Zustand 20 cm.
Bei Herstellung einer Randeinfassung Rückenstütze 15 cm breit ausbilden.</t>
  </si>
  <si>
    <t>c3bfe136-5a1a-41b2-b2ec-2cc58a9b94c6</t>
  </si>
  <si>
    <t>2ae7da7b-0efc-4315-a39e-0b0c678fc90a</t>
  </si>
  <si>
    <t>3.2.2.02</t>
  </si>
  <si>
    <t>Rinnenanlage, Einfassung, 2-reihig</t>
  </si>
  <si>
    <t>Rinnenanlage, Einfassung herstellen.
Steine liefern, flucht- und höhengerecht auf ein Betonfundament aus Beton C12/15 gem. DIN 1045 setzen.
Als freistehende Rinnenbahn oder als Randeinfassung.
In Kurvenbereichen Rinnensteine 16/16/14 verlegen.
2-reihig
Betonsteine gem. DIN EN 1338: 16/24/14 oder 16/16/14,
Steine ohne Fase, Farbe: Grau
Dicke des Unterbeton im verdichteten Zustand 20 cm.
Bei Herstellung einer Randeinfassung Rückenstütze 15 cm breit ausbilden.</t>
  </si>
  <si>
    <t>e3a1809d-ae80-40fb-84c7-7afa6525b809</t>
  </si>
  <si>
    <t>3.2.2.03</t>
  </si>
  <si>
    <t>Schnitt Rinnenstein 16 x 14  cm</t>
  </si>
  <si>
    <t>Rinnensteine recht- oder spitzwinklig auf Passmaß und Gehrung schneiden.
Plastersteine aus Beton, 16 / 14 cm.
Betonpflasterstein mit Nassschneidegerät trennen. Die Durchführung von trockenen Schneidarbeiten ist zwingend zu unterlassen.
Verschnitt geht in das Eigentum des AN über und ist zu entsorgen.</t>
  </si>
  <si>
    <t>7522a9ba-252b-495a-a144-ca303e405235</t>
  </si>
  <si>
    <t>3.2.2.04</t>
  </si>
  <si>
    <t>Hochbordsteine 15/30 cm, Quarzitvorsatz, L = 100 cm</t>
  </si>
  <si>
    <t>Bordstein aus Beton, DIN EN 1340, Maße DIN 483, frost- und tausalzbeständig, liefern, höhen- und fluchtgerecht mit
einer Fugenbreite von 10 mm auf ein Betonfundament setzen.
Form: H 15 / 30 cm
Länge = 100 cm
Einbauort: in Geraden
Farbe: mit Vorsatzbeton, Zuschlag aus Quarzit
Rückenstütze aus Beton C 12/15, 15 cm breit, Unterbeton
C 12/15, Dicke im verdichtetem Zustand 20 cm.</t>
  </si>
  <si>
    <t>f9e272a8-2559-4b3e-ad52-cc6d9b638879</t>
  </si>
  <si>
    <t>3.2.2.05</t>
  </si>
  <si>
    <t>Zulage ,Hochbordstein, Flügelstein, R = 2 cm</t>
  </si>
  <si>
    <t>Als Zulage zu Position 3.2.2.4, passend zum System.
Flügelstein/Hochbordschrägstein, links/rechts über 2 m, liefern und setzen.
Form: H 15/25 cm
Anlaufradius: 2 cm
Berechnet wird der Mehraufwand für die o. a. Steine gegenüber der durchgemessen Bordsteinanlage.</t>
  </si>
  <si>
    <t>686981e1-c6c4-4fe3-aeff-9df5765d11e5</t>
  </si>
  <si>
    <t>3.2.2.06</t>
  </si>
  <si>
    <t>Rundbordsteine 15/22 cm, Quarzitvorsatz, r = 2 cm, L = 100 cm</t>
  </si>
  <si>
    <t>Bordstein aus Beton, DIN EN 1340, Maße DIN 483, frost- und tausalzbeständig, liefern, höhen- und fluchtgerecht mit
einer Fugenbreite von 10 mm auf ein Betonfundament setzen.
Form: R 15 x 22 cm,
Anlaufradius: r = 2 cm
Länge: 100 cm
Einbauort: Gehweg
Rückenstütze aus Beton C 12/15 15 cm breit, Unterbeton C
12/15, Dicke im verdichtetem Zustand 20 cm.</t>
  </si>
  <si>
    <t>0a6a59c9-eaa3-42aa-baed-4c78959289f8</t>
  </si>
  <si>
    <t>3.2.2.07</t>
  </si>
  <si>
    <t>Tiefbordstein 8/20 cm</t>
  </si>
  <si>
    <t>Bordstein aus Beton, DIN EN 1340, Maße DIN 483, frost- und tausalzbeständig, liefern, höhen- und fluchtgerecht mit einer Fugenbreite von 5 mm auf ein Betonfundament setzen.
Form: T 8 / 20 cm,
Farbe: mit Vorsatzbeton, Zuschlag aus Basalt
Rückenstütze aus Beton C 12/15, 15 cm breit, Unterbeton
C 12/15, Dicke im verdichtetem Zustand 20 cm.</t>
  </si>
  <si>
    <t>84997ce4-2eeb-4ec5-9f82-8678c7acef3a</t>
  </si>
  <si>
    <t>3.2.2.08</t>
  </si>
  <si>
    <t>Profilstein für Haltestellen, Einstiegshöhe 18 cm</t>
  </si>
  <si>
    <t>Profilstein-System für Haltestellen liefern und fachgerecht nach Angabe des AG engfugig (5mm) versetzen. Einschl.
aller dazu erforderlichen Erdarbeiten.
Rückenstütze aus Beton C12/15 bis 10 cm unter OK
Bordstein, 15 cm breit, Unterbeton C 12/15, Dicke im
verdichtetem Zustand 20 cm.
Profilstein mit horizontaler Auffahrfläche, mit ausgerundetem Übergang zur schrägen Anfahrfläche, Auftrittsfläche
rautenförmig genoppt.
Profilstein aus Beton C 35/45, XF4 gem. DIN EN 1350, Typ:-DIT-DIN 483
Abmessungen: Länge 100 cm (Nennlänge inkl. 5 mm Fuge)
Gesamthöhe: 33 cm
Breite 43,5 cm
Einstiegshöhe: 18 cm
Auftrittsfläche: 30 cm und rautenförmig genoppt
Einbautiefe: 15 cm
Gewicht:290 kg/m2</t>
  </si>
  <si>
    <t>7e253322-d9c8-412d-9d47-fcaa5d398ab5</t>
  </si>
  <si>
    <t>3.2.2.09</t>
  </si>
  <si>
    <t>Übergangsstein als Zulage zum Profilstein für Haltestellen</t>
  </si>
  <si>
    <t>Übergangsstein links/rechts zum Anschluss an
Bordsteinen gemäß DIN 483 (Hochbord 12/15/25).
Als Zulage zu Pos 3.2.2.8.
Auftrittshöhe von 18 auf 12 cm übergehend.
Berechnet wird der Mehraufwand für die o.a. Steine
gegenüber der durchgemessen Bordsteinanlage.</t>
  </si>
  <si>
    <t>b1882cb6-b4c1-40c9-8459-d9da40d3f713</t>
  </si>
  <si>
    <t>3.2.2.10</t>
  </si>
  <si>
    <t>Einfahrtschwellenstein</t>
  </si>
  <si>
    <t>Einfahrtschwellenstein, aus Beton gem. DIN EN 1338, entsprechend den Anforderungen der DIN 18040-3 und der DIN 32984 liefern, höhen- und fluchtgerecht, auf ein Betonfundament setzen. Steine mit engen Fugen nach DIN 18318 versetzen.
Abmessung: 45 x 14/22 x 30 cm
Farbe: mit Vorsatzbeton, Zuschlag aus Quarzit
Auftrittshöhe: 8-10 cm
Rückenstütze aus Beton C 12/15, 15 cm breit, Unterbeton
C 12/15, Dicke im verdichtetem Zustand 20 cm.</t>
  </si>
  <si>
    <t>02adcf40-b574-440a-a4ef-0ba06f8ab637</t>
  </si>
  <si>
    <t>3.2.2.11</t>
  </si>
  <si>
    <t>Anschlussstein Einfahrtsschwelle, Zulage</t>
  </si>
  <si>
    <t>Einfahrtschwellenstein, Übergangsstein, Zulage zur Position Einfahrtschwellenstein 3.2.2.10, links und rechts, angepasster Übergangstein zum Hochbordstein. Passend zum System.
Berechnet wird der Mehraufwand für die o.a. Steine gegenüber der durchgemessen Bordsteinanlage.</t>
  </si>
  <si>
    <t>d1fa5183-2f1a-492d-bc30-52a754876718</t>
  </si>
  <si>
    <t>3.2.2.12</t>
  </si>
  <si>
    <t>Flachbordstein (F10) mit weißer Vorsatzschicht</t>
  </si>
  <si>
    <t>Flachbordsteine (F10) aus Beton, DIN EN 1340, Typ D I U, Maße DIN 483, frost- und tausalzbeständig, liefern, höhen- und fluchtgerecht mit einer Fugenbreite von 10 mm auf ein Betonfundament setzen.
Form: F 20 x 25 cm
Farbe: Weißbetonvorsatz
Bereich: Verkehrsinsel
Rückenstütze aus Beton C 12/15, 15 cm breit, Unterbeton
C 12/15, Dicke im verdichtetem Zustand 20 cm.</t>
  </si>
  <si>
    <t>ee4fe6d3-a68f-4235-9c93-b3bdeb3b1711</t>
  </si>
  <si>
    <t>3.2.2.13</t>
  </si>
  <si>
    <t>Schrägbord (Rollbord)</t>
  </si>
  <si>
    <t>Schrägbord (Rollbord) aus Beton, DIN EN 1340, frost- und tausalzbeständig, liefern, höhen- und fluchtgerecht mit einer Fugenbreite von 10 mm auf ein Betonfundament setzen.
Form: 20/17 x 25 x 100 cm
Farbe: grau
Bereich: Verkehrsinsel, Gehweg
Fase: Microfase (ohne Fase)
Auftrittshöhe: 0 cm (Nullabsenkung)
Rückenstütze aus Beton C 12/15, 15 cm breit, Unterbeton
C 12/15, Dicke im verdichtetem Zustand 20 cm.</t>
  </si>
  <si>
    <t>2b2501bb-69bb-4123-a6ba-3c60fefd9819</t>
  </si>
  <si>
    <t>3.2.2.14</t>
  </si>
  <si>
    <t>Übergangsstein Schrägbord (Rollstein), Zulage</t>
  </si>
  <si>
    <t>Übergangsstein Schrägbord (Rollstein), Übergangsstein liefern und setzen.
Zulage zur Position Schrägstein (Rollstein) 3.2.2.13.
Anschluss: Übergangsstein rechts und Übergangsstein links. Passend zum System
Übergang: Hochbord, Rundbord, Flachbord
Farbe: grau
Berechnet wird der Mehraufwand für die o.a. Steine
gegenüber der durchgemessen Bordsteinanlage.</t>
  </si>
  <si>
    <t>99d63ca5-c056-48d4-93d4-e823d8c5925c</t>
  </si>
  <si>
    <t>3.2.2.15</t>
  </si>
  <si>
    <t>Mittelstein (Taststein)</t>
  </si>
  <si>
    <t>Mittelstein (Taststein) aus Beton gem. DIN EN 1338, gerade und in Bögen verlegen, passend zu Hochbord- und Rundbordsteinen nach DIN EN 1340 und DIN 483, entsprechend den Anforderungen der DIN 18040-3 und der DIN 32984 liefern, hohen- und fluchtgerecht, auf ein Betonfundament setzen. Steine mit engen Fugen nach DIN 18318 versetzen.
Abmessung: 15/20/22 cm
Anlaufradius: r = 1,0 - 1,5 cm
Farbe: Sichtbeton Betonvorsatz Weißbeton
Auftrittshöhe: 3 cm
Fase: Microfase (ohne Fase)
Rückenstütze aus Beton C 12/15, 15 cm breit, Unterbeton
C 12/15, Dicke im verdichtetem Zustand 20 cm.</t>
  </si>
  <si>
    <t>e24671b2-d4a2-4ee1-8fcb-ad160b85fc00</t>
  </si>
  <si>
    <t>3.2.2.16</t>
  </si>
  <si>
    <t>Schrägstein (Rollstein)</t>
  </si>
  <si>
    <t>Schrägstein (Rollstein) aus Beton gem. DIN EN 1338, für Bogenbereiche passend zu Hochbord- und Rundbordsteinen nach DIN EN 1340
und DIN 483, entsprechend den Anforderungen der DIN
18040-3 und der DIN 32984 liefern, höhen- und fluchtgerecht,
auf ein Betonfundament setzen. Steine mit engen Fugen
nach DIN 18318 versetzen.
Abmessung: 15/20/22-19 cm
Farbe: grau
Auftrittshöhe: 0 cm (Nullabsenkung)
Fase: Microfase (ohne Fase)
Rückenstütze aus Beton C 12/15, 15 cm breit, Unterbeton
C 12/15, Dicke im verdichtetem Zustand 20 cm.</t>
  </si>
  <si>
    <t>431e433d-0b1f-4dc1-8e57-6a740ea0c8a5</t>
  </si>
  <si>
    <t>3.2.2.17</t>
  </si>
  <si>
    <t>Übergangsstein Schrägbord (Rollstein), Übergangsstein liefern und setzen. Zulage zur Position Schrägstein (Rollstein) 3.2.2.16.
Anschluss: Übergangsstein rechts und Übergangsstein links. Passend zum System
Übergang: Schrägstein/Bord auf Mittelstein
Baulänge 20cm
Farbe: grau
Berechnet wird der Mehraufwand für die o.a. Steine
gegenüber der durchgemessen Bordsteinanlage.</t>
  </si>
  <si>
    <t>5bec4e1b-1093-41e7-8330-64ffb17454b3</t>
  </si>
  <si>
    <t>3.2.2.18</t>
  </si>
  <si>
    <t>Schnitt Bordsteine Form HB, RB, FB und TB</t>
  </si>
  <si>
    <t>Bordsteine aus Beton, Form HB, RB, FB und TB gemäß DIN 1340, recht- oder spitzwinklig auf Passmaß und Gehrung schneiden.
Bordsteine mit Nassschneidegerät trennen. Das Durchführung von trockenen Schneidarbeiten ist zwingend zu unterlassen.
Verschnitt geht in das Eigentum des AN über und ist zu entsorgen.</t>
  </si>
  <si>
    <t>10564b78-2c33-4b98-bece-3c4110a4e7f0</t>
  </si>
  <si>
    <t>3.2.3.</t>
  </si>
  <si>
    <t>Pflaster-, Plattenflächen</t>
  </si>
  <si>
    <t>Vortext Pflaster, Platten</t>
  </si>
  <si>
    <t>Pflaster, Gehwegplatten nach
-	Merkblatt für Flächenbefestigung mit Pflaster und Plattenbelägen,
- 	DIN EN 1338,
-	ZTV Pflaster-StB,
-	TL Pflaster-StB,
-	DIN 18 315 und
-	DIN 18 318
einschließlich Bettung herstellen.
Bettung: Brechsand-Splittgemisch 0/5 bzw. 0/8 mm, Dicke 3 - 5 cm, inklusive Lieferung des Bettungsmaterials.
Fugenfüllung: aus Edelbrechsand-Splitt-Gemisch 0/2 oder 1/3 mm, inklusive Lieferung des Fugenmaterials.
Anpassung an Einbauten mit Klein- oder Mosaikpflaster herstellen.
Einzelflächen in verschiedenen Größen.
Gehwegplatten mit Basaltvorsatz.</t>
  </si>
  <si>
    <t>43f8bc40-492e-4186-92a1-e9947a936d94</t>
  </si>
  <si>
    <t>3.2.3.01</t>
  </si>
  <si>
    <t>vorh. Kappen in Pflasterdecke regulieren</t>
  </si>
  <si>
    <t>Vorhandene Hahn-, Hydranten- und Schieberkappen entsprechend der neuen Höhenlage in gepflasterten Flächen
regulieren.</t>
  </si>
  <si>
    <t>79a1160d-b007-49ab-827a-69bbd944e5b7</t>
  </si>
  <si>
    <t>91d3c846-f009-4866-9480-3dda677d4c95</t>
  </si>
  <si>
    <t>3.2.3.02</t>
  </si>
  <si>
    <t>vorh. Schieberkappen (Fernwärme) in Pflasterdecke regulieren</t>
  </si>
  <si>
    <t>Schieberkappe (Fernwärme) in Pflaster- und Plattenbelag freilegen und entsprechend der neuen Höhelage setzen. Freigelegten Bereich gemäß  Deckenaufbau verfüllen und verdichten. Obere Lage aus Pflaster und Platten wiederherstellen.</t>
  </si>
  <si>
    <t>3f40473f-2c5f-4ffa-a04c-0752bf65af07</t>
  </si>
  <si>
    <t>3.2.3.03</t>
  </si>
  <si>
    <t>vorh. Abzweigkasten (groß) in Pflaster regulieren</t>
  </si>
  <si>
    <t>Vorhandenen Abzweigkasten in Pflaster freilegen, sichern und regulieren.
Während der Bauphase Zug um Zug auf neue Höhe setzen. Hinzurechnen ist die Erschwernis durch die Behinderung im Zuge der Erdarbeiten und die erforderliche Handschachtung. Einschließlich aller erforderlichen Materialien und Neben- leistungen.
Abmessungen: ca. 0,85 x 0,55 m</t>
  </si>
  <si>
    <t>331451ce-f55a-41bc-a763-aae5fe406a18</t>
  </si>
  <si>
    <t>3.2.3.04</t>
  </si>
  <si>
    <t>vorh. Abzweigkasten (klein) in Pflaster regulieren</t>
  </si>
  <si>
    <t>Vorhandenen Abzweigkasten in Pflaster freilegen, sichern und regulieren.
Während der Bauphase Zug um Zug auf neue Höhe setzen. Hinzurechnen ist die Erschwernis durch die Behinderung im Zuge der Erdarbeiten und die erforderliche Handschachtung. Einschließlich aller erforderlichen Materialien und Neben- leistungen.
Abmessungen: ca.0,40 x 0,40 m</t>
  </si>
  <si>
    <t>0050d629-006e-4226-9061-91e763c6a00c</t>
  </si>
  <si>
    <t>3.2.3.05</t>
  </si>
  <si>
    <t>Einfassungssteine Schieberkappen</t>
  </si>
  <si>
    <t>Schieberkappen mit einem Umpflasterungssystem, 2-teilig, nach Angabe des AG umpflastern. Einschließlich Lieferung.
Außenmaße: 40 x 40 cm
Dicke: 8 cm
Farbe: grau
Innendurchmesser:150 mm</t>
  </si>
  <si>
    <t>b76d3ab0-0a77-4add-926a-2aa154398ff2</t>
  </si>
  <si>
    <t>3.2.3.06</t>
  </si>
  <si>
    <t>Einfassungssteine Hydranten</t>
  </si>
  <si>
    <t>Hydrantenkappen mit einem Umpflasterungssystem, 6-
teilig, nach Angabe des AG umpflastern.
Außenmaße: 60 x 60 cm
Dicke: 8 cm
Farbe: grau
Innendurchmesser: 265/370 mm</t>
  </si>
  <si>
    <t>feb9abf2-ed15-464d-91e5-6db6b1c7b0e2</t>
  </si>
  <si>
    <t>3.2.3.07</t>
  </si>
  <si>
    <t>Pflaster 10/20/8, anthrazit, mit Fase</t>
  </si>
  <si>
    <t>Pflasterdecke gem. ZTV Pflaster-StB und TL Pflaster-StB.
Betonpflastersteine gemäß DIN EN 1338, einschließlich der erforderlichen Rand- und Abschlusssteine, liefern und verlegen.
max. Differenz: K
Witterungswiderstand: D
Abriebwiderstand: I
Format: 10/20/8
Betonsteinpflaster mit Fase
Farbe: Anthrazit
Verband: Reihenverband, halbseitig versetzt
Einbauort: Parkflächen</t>
  </si>
  <si>
    <t>e86995c2-2da9-4511-97b8-5a4ca624840d</t>
  </si>
  <si>
    <t>3.2.3.08</t>
  </si>
  <si>
    <t>Pflaster 10/20/8, grau, mit Microfase</t>
  </si>
  <si>
    <t>Pflasterdecke gem. ZTV Pflaster-StB und TL Pflaster-StB.
Betonpflastersteine gemäß DIN EN 1338, einschließlich der erforderlichen Rand- und Abschlusssteine, liefern und verlegen.
max. Differenz: K
Witterungswiderstand: D
Abriebwiderstand: I
Format: 10/20/8
Betonsteinpflaster mit Microfase
Farbe: grau
Verband: Reihenverband, halbseitig versetzt
Einbauort: Zufahrten, Gehweg / Aufstellfläche</t>
  </si>
  <si>
    <t>880651e7-4709-4ddf-8a6e-f58d0c6072a0</t>
  </si>
  <si>
    <t>3.2.3.09</t>
  </si>
  <si>
    <t>Pflaster 10/20/8, rot, ohne Fase</t>
  </si>
  <si>
    <t>Pflasterdecke gem. ZTV Pflaster-StB und TL Pflaster-StB Pflastersteine aus Beton DIN EN 1338, einschließlich der erforderlichen Rand- und Abschlusssteine, liefern und verlegen.
max. Differenz: K
Witterungswiderstand: D
Abriebwiderstand: I
Format:10/20/8
Betonsteinpflaster ohne Fase
Farbe: rot
Einbauort: Radweg</t>
  </si>
  <si>
    <t>c7c449eb-4b84-42dd-ae0a-ae3a1bfa450c</t>
  </si>
  <si>
    <t>3.2.3.10</t>
  </si>
  <si>
    <t>Pflaster 30/20/8, grau, mit Microfase</t>
  </si>
  <si>
    <t>Pflasterdecke gem. ZTV Pflaster-StB und TL Pflaster-StB.
Betonpflastersteine gemäß DIN EN 1338, einschließlich der erforderlichen Rand- und Abschlusssteine, liefern und verlegen.
max. Differenz: K
Witterungswiderstand: D
Abriebwiderstand: I
Format: 20/30/8
Betonsteinpflaster mit Microfase
Farbe: grau
Verband: Reihenverband, halbseitig versetzt
Einbauort: Gehweg</t>
  </si>
  <si>
    <t>8567d842-5dab-4bda-9426-42151963163f</t>
  </si>
  <si>
    <t>3.2.3.11</t>
  </si>
  <si>
    <t>Pflaster 10/20/8, rot/grau, ohne Fase</t>
  </si>
  <si>
    <t>Pflasterdecke gem. ZTV Pflaster-StB und TL Pflaster-StB Pflastersteine aus Beton DIN EN 1338, einschließlich der erforderlichen Rand- und Abschlusssteine, liefern und verlegen.
max. Differenz: K
Witterungswiderstand: D
Abriebwiderstand: I
Format:10/20/8
Betonsteinpflaster ohne Fase
Farbe: grau/rot gemischt, gemäß Ausführungsplanung
Einbauort: Gemeinsamer Geh- und Radweg</t>
  </si>
  <si>
    <t>d1d72409-e226-41ae-8357-b5cae659597a</t>
  </si>
  <si>
    <t>3.2.3.12</t>
  </si>
  <si>
    <t>Noppenpflaster 30/30/8, weiß</t>
  </si>
  <si>
    <t>Pflasterdecke gem. ZTV Pflaster-StB und TL Pflaster-StB.
Betonpflastersteine gemäß DIN EN 1338, einschließlich der erforderlichen Rand- und Abschlusssteine liefern und
talbündig zum angrenzenden Oberflächenbelag verlegen. Neben den zuvor genannten Vorschriften gelten für die Herstellung von Sicherheitssystemen für Sehbehinderte die DIN 18040-3: Barrierefreies Bauen - Planungsgrundlagen - Teil 3: Öffentlicher Verkehrs- und Freiraum und die DIN 32984:
Bodenindikatoren im öffentlichen Raum zusätzlich.
Einschl. der Erschwernisse für die einzelnen und geteilten Flächen.
max. Differenz: K
Witterungswiderstand: D
Abriebwiderstand: I
Format: 30/30/8
Oberfläche: Oberseite genoppt, 32 Noppen (Diagonal), mit Fase und Abstandhalter
Farbe: Dyckerhoff-weiß Vorsatz
Verband: Reihenverband mit Kreuzfuge
Einbauort:	Aufmerksamkeitsstreifen an Querungsstellen,
	in der Regel 0,90 m x Restbreite des Gehwegs.
	Einstiegsfeld an Busbuchten, in der
	Regel 0,90 x 1,20 m.
Aufgrund der Profilierung der Oberfläche ist der talbündige Einbau der Produkte besonders sorgfältig vorzunehmen und der Mehraufwand einzukalkulieren.</t>
  </si>
  <si>
    <t>aec864f8-a8dc-4f94-980b-a4901d995ec5</t>
  </si>
  <si>
    <t>3.2.3.13</t>
  </si>
  <si>
    <t>Noppenpflaster 20/30/8, weiß</t>
  </si>
  <si>
    <t>Pflasterdecke gem. ZTV Pflaster-StB und TL Pflaster-StB.
Betonpflastersteine gemäß DIN EN 1338, einschließlich der erforderlichen Rand- und Abschlusssteine liefern und
talbündig zum angrenzenden Oberflächenbelag verlegen. Neben den zuvor genannten Vorschriften gelten für die Herstellung von Sicherheitssystemen für Sehbehinderte die DIN 18040-3: Barrierefreies Bauen - Planungsgrundlagen - Teil 3: Öffentlicher Verkehrs- und Freiraum und die DIN 32984:
Bodenindikatoren im öffentlichen Raum zusätzlich.
Einschl. der Erschwernisse für die einzelnen und geteilten Flächen.
max. Differenz: K
Witterungswiderstand: D
Abriebwiderstand: I
Format: 20/30/8
Oberfläche: Oberseite genoppt, 24 Noppen (orthogonal), mit Fase und Abstandhalter
Farbe: Dyckerhoff-weiß Vorsatz
Verband: Reihenverband
Einbauort:	Trennstreifen zwischen Geh- und Radweg
Aufgrund der Profilierung der Oberfläche ist der talbündige Einbau der Produkte besonders sorgfältig vorzunehmen und der Mehraufwand einzukalkulieren.</t>
  </si>
  <si>
    <t>0a763708-652a-4008-a536-aab21e806c61</t>
  </si>
  <si>
    <t>3.2.3.14</t>
  </si>
  <si>
    <t>Rippenflaster 30/30/8, weiß</t>
  </si>
  <si>
    <t>Pflasterdecke gem. ZTV Pflaster-StB und TL Pflaster-StB.
Betonpflastersteine gemäß DIN EN 1338, einschließlich der erforderlichen Rand- und Abschlusssteine liefern und
talbündig zum angrenzenden Oberflächenbelag verlegen. Neben den zuvor genannten Vorschriften gelten für die
Herstellung von Sicherheitssystemen für Sehbehinderte die DIN 18040-3: Barrierefreies Bauen - Planungsgrundlagen - Teil 3: Öffentlicher Verkehrs- und Freiraum und die DIN 32984: Bodenindikatoren im öffentlichen Raum zusätzlich.
max. Differenz: K
Witterungswiderstand: D
Abriebwiderstand: I
Format: 30/30/8, Rippen, Abstand der Rippenscheitel 50mm, Stegbreite 10 mm.
Oberfläche: Oberseite trapezförmige Rippen, mit Fase und
Abstandhalter
Farbe: Dyckerhoff-weiß Vorsatz
Verband: Reihenverband mit Kreuzfuge
Einbauort: Auffangstreifen, in der Regel 0,60 m breit.
Leitstreifen, in der Regel 0,30 m breit.
Aufgrund der Profilierung der Oberfläche ist der talbündige Einbau der Produkte besonders sorgfältig vorzunehmen und der Mehraufwand einzukalkulieren.</t>
  </si>
  <si>
    <t>8ba249ac-adcd-4ae7-9d4e-18f9ce43cfa1</t>
  </si>
  <si>
    <t>3.2.3.15</t>
  </si>
  <si>
    <t>Rippenpflaster 10/20/8, weiß</t>
  </si>
  <si>
    <t>Pflasterdecke gem. ZTV Pflaster-StB und TL Pflaster-StB.
Betonpflastersteine gemäß DIN EN 1338, einschließlich der erforderlichen Rand- und Abschlusssteine liefern und
talbündig zum angrenzenden Oberflächenbelag verlegen. Neben den zuvor genannten Vorschriften gelten für die
Herstellung von Sicherheitssystemen für Sehbehinderte die DIN 18040-3: Barrierefreies Bauen - Planungsgrundlagen - Teil 3: Öffentlicher Verkehrs- und Freiraum und die DIN 32984: Bodenindikatoren im öffentlichen Raum zusätzlich.
max. Differenz: K
Witterungswiderstand: D
Abriebwiderstand: I
Format: 10/20/8, Rippen, Abstand der Rippenscheitel 50mm, Stegbreite 10 mm.
Oberfläche: Oberseite trapezförmige Rippen, mit Fase und
Abstandhalter
Farbe: Dyckerhoff-weiß Vorsatz
Verband: Reihenverband mit Kreuzfuge
Einbauort: Auffangstreifen, in der Regel 0,60 m breit.
Leitstreifen, in der Regel 0,30 m breit.
Aufgrund der Profilierung der Oberfläche ist der talbündige Einbau der Produkte besonders sorgfältig vorzunehmen und der Mehraufwand einzukalkulieren.</t>
  </si>
  <si>
    <t>6071fc0e-e656-4eda-a9ed-3a11d4ca1001</t>
  </si>
  <si>
    <t>3.2.3.16</t>
  </si>
  <si>
    <t>Pflaster 10/20/8, anthrazit, mit Minifase</t>
  </si>
  <si>
    <t>Pflasterdecke gem. ZTV Pflaster-StB und TL Pflaster-StB.
Betonpflastersteine gemäß DIN EN 1338, einschließlich der erforderlichen Rand- und Abschlusssteine liefern und verlegen.
max. Differenz: K
Witterungswiderstand: D
Abriebwiderstand: I
Format: 10/20/8
Betonsteinpflaster mit Minifase
Farbe: anthrazit
Verband:  Reihenverband, halbseitig versetzt
Einbauort: Distanzstreifen</t>
  </si>
  <si>
    <t>f010e78e-4c82-42da-a311-073bc24df4d7</t>
  </si>
  <si>
    <t>3.2.3.17</t>
  </si>
  <si>
    <t>Betonsteinplatte 30/30/8 cm, anthrazit, mit Minifase</t>
  </si>
  <si>
    <t>Pflasterdecke gem. ZTV Pflaster-StB und TL Pflaster-StB.
Pflastersteine aus Beton gemäß DIN EN 1338, einschließlich der erforderlichen Rand- und Abschlusssteine liefern und verlegen.
Einschl. der Erschwernisse für die einzelnen und geteilten Flächen.
max. Differenz: K
Witterungswiderstand: D
Abriebwiderstand: I
Format: 30/30/8
Oberfläche: betonglatt mit Minifase
Farbe: anthrazit
Verband: Reihenverband, halbseitig versetzt
Einbauort: Kontraststreifen und Kontraststreifen</t>
  </si>
  <si>
    <t>709765d3-520f-458c-b339-f7b2c1bdc86f</t>
  </si>
  <si>
    <t>3.2.3.18</t>
  </si>
  <si>
    <t>Pflaster einbauen, Material vorhanden</t>
  </si>
  <si>
    <t>Vorhandenes Pflaster aller Art wieder einbauen.
Art des Pflasters: unterschiedliche Pflasterarten mit
verschiedenen Abmessungen und Formen, Dicke des
Pflasters: bis 10 cm, z.B.: Doppel-T-Pflaster, Rheinkamper-Verbundsteinpflaster, Quadratpflaster, Rechteckpflaster, Sechskantpflaster.
Einbauort: Gehwege
Material lagert im Baustellenbereich.</t>
  </si>
  <si>
    <t>d0624177-4323-4f94-be11-d3fe7f4481e4</t>
  </si>
  <si>
    <t>3.2.3.19</t>
  </si>
  <si>
    <t>Gehwegplatten legen, Material vorhanden</t>
  </si>
  <si>
    <t>Vorhandene Gehwegplatten wieder einbauen.
Gehwegplatten, d =  4 bis 5 cm
Verschiedene Größen
Verlegeart: in Reihe mit versetzen Fugen
Einbauort: Gehwege
Material lagert im Baustellenbereich.</t>
  </si>
  <si>
    <t>1ea50cac-be58-4082-9fd3-28d55dd8cac1</t>
  </si>
  <si>
    <t>3.2.3.20</t>
  </si>
  <si>
    <t>Betonstein Pflasterschnitt, 10 cm</t>
  </si>
  <si>
    <t>Betonpflastersteine, verschiedener Arten und Größen gemäß DIN EN 1338, Stärke: bis 10 cm, sichtbar und scharfkantig auf Passmaß / Gehrung (z.B. zur Anpassung an Einbauten) schneiden.
Pflastersteine mit Nassschneidegerät trennen. Die Durchführung von trockenen Schneidarbeiten ist zwingend zu unterlassen.
Verschnitt geht in das Eigentum des AN über und ist zu entsorgen.</t>
  </si>
  <si>
    <t>7f698eea-c30c-4d4f-b5b6-25f786bcf9b8</t>
  </si>
  <si>
    <t>3.2.3.21</t>
  </si>
  <si>
    <t>Betonsteinplattenschnitt, 8 cm</t>
  </si>
  <si>
    <t>Betonsteinplatten, verschiedener Arten gemäß DIN EN 1339, Dicke: Stärke: bis 8cm, sichtbar und scharfkantig auf Passmaß / Gehrung (z.B. zur Anpassung an Einbauten) schneiden. Fugenkanten an den Schnittkanten nach dem Verlegen nicht größer als 5 mm.
Betonsteinplatten mit Nassschneidegerät trennen. Das Durchführung von trockenen Schneidarbeiten ist zwingend zu unterlassen.
Verschnitt geht in das Eigentum des AN über und ist zu entsorgen.</t>
  </si>
  <si>
    <t>7f13714f-32fb-475d-8344-c777a81ec723</t>
  </si>
  <si>
    <t>3.2.4.</t>
  </si>
  <si>
    <t>Folgende zusätzliche technischen Vorschriften in ihrer zurzeit gültigen Fassung gelten:
- ZTV SoB-StB,
- ZTV Asphalt-StB,
- ZTV BEA-StB
- TL Bitumen-StB
- ZTV Fug-StB
- TL Asphalt-StB
- TL BE-StB
- TL-Gestein-StB
- TP Asphalt-StB
- TL G SoB-StB
Für den Materialnachweis werden folgende Einbaugewichte von Trag- und Deckschichten zugrunde gelegt:
12 cm bit. Tragschicht    	=   	275 kg/m²
10 cm bit. Tragschicht	=	230 kg/m²
 8  cm bit. Tragschicht    	=   	185 kg/m²
 8  cm Binder                   	=   	190 kg/m²
 4  cm Binder                   	= 	95 kg/m²
 4  cm Asphaltbeton	= 	100 kg/m²
 4  cm Splittmastixasphalt 	= 	100 kg/m²
Die Original-Wiegescheine für eingebaute Baustoffe sind der Bauüberwachung des AG unmittelbar nach dem Einbau auszuhändigen.
Materialien für den Einbau von Profilausgleichsarbeiten sind über Flächen abzurechnen, der Nachweis erfolgt mit Wiegescheinen.
Nicht mit dem Fertiger zu erreichende Flächen sind von Hand einzubauen. Dies ist in den einzelnen Positionen mit einzukalkulieren.
Da dem AG die technische Ausrüstung des AN nicht bekannt ist, wird davon ausgegangen, dass der AN mit Hilfe der Planunterlagen die von Hand einzubauenden Flächen selbst errechnen und einkalkulieren kann.
Beim Einbau von Deckschichten entlang der Rinnenanlage ist auf gleichmäßige Dicke und gradlinige Begrenzung zu achten. Die Deckschicht darf nur 5 mm höher als die Rinne eingebaut sein.
Alle bituminös gebundene Schichten mit seitlicher Abböschung mit einer von Neigung 2 : 1 anlegen und verdichten, sofern der Einbau nicht zwischen einer Randeinfassung erfolgt.
Schichtenverbund: Zur Erzielung eines guten Verbundes zwischen den einzelnen Asphaltlagen und -schichten ist die Unterlage zu reinigen und mit einer polymermodifizierten Bitumenemulsion Art C60 BP4-S nach den TL Sbit-StB 15 anzusprühen.
Das Ansprühen muss gleichmäßig erfolgen.
Nähte und Anschlüsse: Nähte und Anschlüsse in den Asphaltschichten der Fahrbahn bzw. gegebenenfalls durch die Einbauverhältnisse bedingten Nähte, wie z.B.: bei halbseitigem Fertigen der Fahrbahn, sind gemäß dem ZTV Asphalt-StB auszuführen.
Vor Einbau des Asphaltmischgutes müssen alle Vorarbeiten, wie z.B.: Fräsen, Ansprühen der Unterlage und Reinigen der Fugen beendet sein.
Randausbildungen: Ränder der Asphaltschichten sind abzuböschen, sofern keine Randeinfassungen vorhanden sind.
Die Flankenflächen an den höherliegenden Rändern der Schichten sind vollständig mit Heißbitumen abzudichten, diese Leistung ist mit einzukalkulieren.</t>
  </si>
  <si>
    <t>e5d8f8c3-268f-4837-97c8-13eb9efc1169</t>
  </si>
  <si>
    <t>3.2.4.01</t>
  </si>
  <si>
    <t>Schnittfuge als Rückschnitt, bis 20 cm</t>
  </si>
  <si>
    <t>Schnittfuge als Rückschnitt mittels Fugenschneider gradlinig nach Angabe des AG schneiden.
Schnitttiefe: 20 cm
Es werden nur Anschlüsse an vorhandenen Straßen abgerechnet.
Anschlüsse die bedingt durch den Bauablauf entstehen,
werden nicht gesondert vergütet.</t>
  </si>
  <si>
    <t>de4e5f78-9f01-4b05-bbe8-cb8a41860c73</t>
  </si>
  <si>
    <t>7780deb9-3e23-424a-9b59-a8670f19a2d8</t>
  </si>
  <si>
    <t>3.2.4.02</t>
  </si>
  <si>
    <t>Anschluss mit anschmelzbarem Fugenband an bestehende Decke oder Bauteil in der Dicke der Asphaltdeckschicht herstellen.
Anschluss: Längs- und Quernähte
Schmelzbares Bitumenband, Breite des Fugenbandes: 10 mm, einseitig mit Gasbrenner anschmelzen und vollflächig an die Schnittkante fest andrücken.
Die senkrechte Schnittkante vorher reinigen, ggf. trocknen und mit einem nach ZTV-Fug-StB 15 geprüften  bitumenhaltigen Voranstrich gut deckend streichen und trocknen lassen.
Sämtliche Einbauten in der Fahrbahn (Schachtabdeckungen, Straßenablaufabdeckungen, Hydrantenkappen etc.) sind ebenfalls mit dem schmelzbaren Bitumenband einzufassen.</t>
  </si>
  <si>
    <t>aa17c94a-df23-4e3e-b1a8-b63c6a4a44fe</t>
  </si>
  <si>
    <t>3.2.4.03</t>
  </si>
  <si>
    <t>Naht in Asphaltdeckschicht herstellen</t>
  </si>
  <si>
    <t>Naht in Asphaltdeckschicht herstellen.
Längsnaht, Nähte im Aufweitungsbereich.
Herstellen der Nahtflanke durch Kantenandrückrolle.
Heiß aufzubringendes polymermodifiziertes Bitumen
25/55-55 A auf die Nahtflanke volldeckend auftragen oder anspritzen, Menge 50 g/m je cm Schichtdicke.
Dicke der Schicht über 3,5 bis 4,5 cm.</t>
  </si>
  <si>
    <t>841bf484-bd1a-4c93-9730-060b2959677a</t>
  </si>
  <si>
    <t>3.2.4.04</t>
  </si>
  <si>
    <t>9a14ab50-e216-46e6-99d8-777a37ec8eff</t>
  </si>
  <si>
    <t>3.2.4.05</t>
  </si>
  <si>
    <t>Asphalttragschicht (hochstandfester Asphalt), AC 32 TS, d = 14 cm, Bk 32</t>
  </si>
  <si>
    <t>Asphalttragschicht  aus hochstandfestem Asphalt AC 32 TS herstellen.
In Verkehrsflächen der Belastungsklasse Bk 32.
Stetig gestufte Asphalttragschicht gemäß DIN EN 13108-1 herstellen und gemäß ZTV Asphalt-StB 07 einbauen.
Bindemittel:	mit Naturasphalt modifiziertes Straßen-
		baubitumen,
		resultierender Erweichungspunkt ≥ 65 °C,
		resultierender Brechpunkt nach Fraaß ≤ -5°C
Gestein:	Grobe Gesteinskörnung:	LA20, SI20 (FI20),
					C100/0
		Feine Gesteinskörnung: 	ECS &gt; 35
Hohlraumgehalt am MPK:	3,0 bis 5,0 Vol.-%
Verdichtungstemperatur :	160°C
Verdichtungsgrad:		≥ 99,0 %
Proportionale Spurrinnentiefe im Spurbildungsversuch (Gummirad im Wasserbad, 60°C, 100000
Überrollungen): ≤ 6 %.
Einbau in zwei Lagen.
Einbaudicke: d = 14 cm</t>
  </si>
  <si>
    <t>d018e36a-146d-4ac8-97b4-98967472bdc9</t>
  </si>
  <si>
    <t>3.2.4.06</t>
  </si>
  <si>
    <t>233025e0-9cf6-4439-88d9-c0e24dff4f2e</t>
  </si>
  <si>
    <t>3.2.4.07</t>
  </si>
  <si>
    <t>30d998ea-fa5c-42a2-a74f-489ba901403a</t>
  </si>
  <si>
    <t>3.2.4.08</t>
  </si>
  <si>
    <t>799daf9c-d7bb-4150-9679-37fd24fb2fd6</t>
  </si>
  <si>
    <t>3.2.4.09</t>
  </si>
  <si>
    <t>Asphaltbinder (hochstandfester Asphalt) AC 22 BS, d = 9 cm, BK 32</t>
  </si>
  <si>
    <t>Asphaltbinderschicht  aus hochstandfestem Asphalt AC 22 BS herstellen.
In Verkehrsflächen der Belastungsklasse Bk 32.
Stetig gestufte Asphaltbinderschicht aus Asphaltbinder
gemäß DIN EN 13108-1 herstellen und gemäß ZTV
Asphalt-StB 07 einbauen.
Bindemittel:	mit Naturasphalt modifiziertes Straßen-
		baubitumen,
		resultierender Erweichungspunkt ≥ 65 °C,
		resultierender Brechpunkt nach Fraaß ≤ -5°C
Gestein:	Grobe Gesteinskörnung:	LA20, SI20 (FI20),
					C100/0
		Feine Gesteinskörnung: 	ECS &gt; 35
Hohlraumgehalt am MPK:	3,0 bis 5,0 Vol.-%
Verdichtungstemperatur :	160°C
Verdichtungsgrad:		≥ 99,0 %
Proportionale Spurrinnentiefe im Spurbildungsversuch (Gummirad im Wasserbad, 60°C, 100000
Überrollungen): ≤ 6 %.
Einbaudicke: d = 9 cm</t>
  </si>
  <si>
    <t>891f1714-251b-4629-9d6b-f8a8a58ad26e</t>
  </si>
  <si>
    <t>3.2.4.10</t>
  </si>
  <si>
    <t>ac2a3565-46a2-4a45-b0cf-586918b94588</t>
  </si>
  <si>
    <t>3.2.4.11</t>
  </si>
  <si>
    <t>2fd43c86-e842-4db3-9009-5e9b481e27f9</t>
  </si>
  <si>
    <t>3.2.4.12</t>
  </si>
  <si>
    <t>Splittmastixasphalt SMA 8 S, Dicke 4 cm Bk. 10</t>
  </si>
  <si>
    <t>Asphaltdeckschicht aus Splittmastixasphalt SMA 8 S
herstellen.
In Verkehrsflächen der Belastungsklasse 10.
Einbaudicke: 4 cm
Bindemittel: 25/55-55 A
Bereich: Fahrbahnen
Grobe Gesteinskörnung =  Kategorie C 100/0
Einschl. der Erschwernisse für die einzelnen und geteilten Flächen.</t>
  </si>
  <si>
    <t>8d09062b-c868-4461-8677-78fa3495adfe</t>
  </si>
  <si>
    <t>3.2.4.13</t>
  </si>
  <si>
    <t>Asphaltdecke (hochstandfester Asphalt), AC 8 DS, d = 3 cm, Bk 32</t>
  </si>
  <si>
    <t>Asphaltdecke aus hochstandfestem Asphalt herstellen.
In Verkehrsflächen der Belastungsklasse Bk 32.
Grobkornreiche Asphaltdeckschicht AC 8 DS nach DIN EN 13108-1 herstellen und gemäß ZTV Asphalt-StB 07
einbauen.
Bindemittel:	hoch Polymermodifiziertes Bitumen 40/100-65 A 		gemäß TL Bitumen,
		Erweichungspunkt &gt; 85°C,
		Brechpunkt nach Fraaß ≤ - 15 °C.
Gestein:	Grobe Gesteinskörnung:	LA20, SI20 (FI20),
				 		C100/0,PSVange-
						geben53
	Feine Gesteinskörnung:	 ECS &gt; 35
Hohlraumgehalt am MPK: 2,0 bis 4,0 Vol.-%
Verdichtungstemperatur : 160°C
Proportionale Spurrinnentiefe im Spurbildungsversuch (Gummirad, 60°C, 100000 Überrollungen): £ 7 %
Asphaltgranulatzugabe nicht zulässig
Verdichtungsgrad: ³ 99 %
Einbaudicke: 3 cm</t>
  </si>
  <si>
    <t>eaccf51f-0cfc-457a-b0cb-b6eaf4487324</t>
  </si>
  <si>
    <t>3.2.4.14</t>
  </si>
  <si>
    <t>Liefern und profilgerechtes Einbauen der Asphalttragdeckschicht im Bereich der Kanalbautrasse.
Aphaltmischgut AC 16 TD entsprechend ZTV-Asphalt StB 07/13 liefern, einbauen und verdichten
Einbauort: Provisorium Kanalbautrasse
Bindemittel:  50/70
Einbaudicke: 10 cm
Der Wiederausbau der provisorischen Asphalttragdeckschicht, nach der Nutzung, ist in den Einheitspreis mit einzukalkulieren.</t>
  </si>
  <si>
    <t>d2be8e21-cbd3-4307-ad5f-b3676ebcf93b</t>
  </si>
  <si>
    <t>3.2.4.15</t>
  </si>
  <si>
    <t>4d39ed4a-3ddd-4851-8609-f62937f2526c</t>
  </si>
  <si>
    <t>3.2.4.16</t>
  </si>
  <si>
    <t>813ced00-f9c1-4bb8-bc30-ed03e78cc2ce</t>
  </si>
  <si>
    <t>3.2.4.17</t>
  </si>
  <si>
    <t>62d99508-99ab-4fa4-ad88-2b553653a75d</t>
  </si>
  <si>
    <t>3.2.4.18</t>
  </si>
  <si>
    <t>vorh. Kappen in bit. Decke regulieren</t>
  </si>
  <si>
    <t>Vorhandene Hahn-, Hydranten- und Schieberkappen entsprechend der neuen Höhenlage in bituminösen Flächen sowie im Bereich der Rinnenanlage regulieren.</t>
  </si>
  <si>
    <t>585d6112-b881-4eeb-a85d-f573c9c578e4</t>
  </si>
  <si>
    <t>3.2.4.19</t>
  </si>
  <si>
    <t>vorh. Schieberkappen (Fernwärme) in bit. Decke regulieren</t>
  </si>
  <si>
    <t>Schieberkappe (Fernwärme) in Bitumen Decke freilegen und entsprechend der neuen Höhelage setzen. Freigelegten Bereich gemäß  Deckenaufbau verfüllen und verdichten.</t>
  </si>
  <si>
    <t>9fc195dd-1e9e-44c4-9371-27e43a367777</t>
  </si>
  <si>
    <t>3.2.4.20</t>
  </si>
  <si>
    <t>Fahrbahn, Schachtabdeckungen regulieren</t>
  </si>
  <si>
    <t>Schachtabdeckung der Klasse D, Durchmesser DN 625 mm
und DN 400 mm nachträglich an die Höhenlage der neu
hergestellten Fahrbahn bzw. Nebenanlagen anpassen. Die
Schachtabdeckung mit Kanaldeckelhebegerät anheben,
Schachtabsperrplatte einsetzen und vorhandenes Füllmaterial entfernen und als Abfall entsorgen. Mit einer Schlauchschalung den freien Spalt abdichten und mit einem schrumpf- und chloridfreien, zementgebundenen Mörtel mit hoher Anfangsfestigkeit vergießen. Ein Unterstopfen der Abdeckung mit anderen Materialien ist nicht gestattet. Der kraftschlüssige Verbund mit der Fahrbahndecke zu dem angehobenen Schachtrahmen ist mit einem geeigneten Material herzustellen. Der Rahmen muss ebenflächig mit der Fahrbahndecke liegen.</t>
  </si>
  <si>
    <t>cdb15bdf-a726-40e5-8736-16c9920fc513</t>
  </si>
  <si>
    <t>3.2.5.</t>
  </si>
  <si>
    <t>Straßenausstattung</t>
  </si>
  <si>
    <t>3.2.5.01</t>
  </si>
  <si>
    <t>Verkehrsschild VZ 241-30, Durchmesser 600 mm, D 2 mm, RA2</t>
  </si>
  <si>
    <t>Verkehrsschild VZ 241-30 liefern und montieren.
Verkehrszeichen: VZ 241-30
Größe: Durchmesser 600 mm
Material: Aluminium
Bauart: Flachform, D = 2 mm
Reflexionsklasse: RA 2
Einschließlich der notwendigen Befestigungsmaterialien zur Befestigung des Verkehrsschildes an einem Rohrpfosten, Beleuchtungsmast oder Ampelmast.</t>
  </si>
  <si>
    <t>8fd40853-9ab4-4bf5-a515-83312d372ce4</t>
  </si>
  <si>
    <t>7338d3ff-7e7c-41dd-a81b-ea1af0fda235</t>
  </si>
  <si>
    <t>3.2.5.02</t>
  </si>
  <si>
    <t>Verkehrsschild VZ 240, Durchmesser 600 mm, D 2 mm, RA2</t>
  </si>
  <si>
    <t>Verkehrsschild VZ 240 liefern und montieren.
Verkehrszeichen: VZ 240
Größe: Durchmesser 600
Material: Aluminium
Bauart: Flachform, D = 2 mm
Reflexionsklasse: RA 2
Einschließlich der notwendigen Befestigungsmaterialien zur Befestigung des Verkehrsschildes an einem Rohrpfosten, Beleuchtungsmast oder Ampelmast.</t>
  </si>
  <si>
    <t>bff920ee-eca3-4967-9045-08e1ed9c8fd4</t>
  </si>
  <si>
    <t>3.2.5.03</t>
  </si>
  <si>
    <t>Verkehrsschild VZ 205, Seitenlänge 900 mm, D 2 mm, RA2</t>
  </si>
  <si>
    <t>Verkehrsschild VZ 205 liefern und montieren.
Verkehrszeichen: VZ 205
Größe: Seitenlänge 900 mm
Material: Aluminium
Bauart: Flachform, D = 2 mm
Reflexionsklasse: RA 2
Einschließlich der notwendigen Befestigungsmaterialien zur Befestigung des Verkehrsschildes an einem Rohrpfosten, Beleuchtungsmast oder Ampelmast.</t>
  </si>
  <si>
    <t>c253a93a-3c08-4a66-9e9f-810596f5f154</t>
  </si>
  <si>
    <t>3.2.5.04</t>
  </si>
  <si>
    <t>Verkehrsschild VZ 1012-36, 330 x 600 mm, D 2 mm, RA2</t>
  </si>
  <si>
    <t>Verkehrsschild VZ 1012-36 liefern und montieren.
Verkehrszeichen: VZ 1012-36
Größe: 330 x 600 mm
Material: Aluminium
Bauart: Flachform, D = 2 mm
Reflexionsklasse: RA 2
Einschließlich der notwendigen Befestigungsmaterialien zur Befestigung des Verkehrsschildes an einem Rohrpfosten, Beleuchtungsmast oder Ampelmast.</t>
  </si>
  <si>
    <t>cf9b9bf7-155b-461b-918a-b316748ffc50</t>
  </si>
  <si>
    <t>3.2.5.05</t>
  </si>
  <si>
    <t>Verkehrsschild VZ 274-30, Durchmesser 600 mm, D 2 mm, RA2</t>
  </si>
  <si>
    <t>Verkehrsschild VZ 274-30 liefern und montieren.
Verkehrszeichen: VZ 274-30
Größe: Durchmesser 600 mm
Material: Aluminium
Bauart: Flachform, D = 2 mm
Reflexionsklasse: RA 2
Einschließlich der notwendigen Befestigungsmaterialien zur Befestigung des Verkehrsschildes an einem Rohrpfosten, Beleuchtungsmast oder Ampelmast.</t>
  </si>
  <si>
    <t>b89c51b0-f5cc-4092-9390-3671c9e53966</t>
  </si>
  <si>
    <t>3.2.5.06</t>
  </si>
  <si>
    <t>Verkehrsschild VZ 306, 600 x 600 mm, D 2 mm, RA2</t>
  </si>
  <si>
    <t>Verkehrsschild VZ 306 liefern und montieren.
Verkehrszeichen: VZ 306
Größe: 600 x 600
Material: Aluminium
Bauart: Flachform, D = 2 mm
Reflexionsklasse: RA 2
Einschließlich der notwendigen Befestigungsmaterialien zur Befestigung des Verkehrsschildes an einem Rohrpfosten (Durchmesser 60,3 mm).</t>
  </si>
  <si>
    <t>894178ac-92a0-44f7-9a75-a0fcc10e7565</t>
  </si>
  <si>
    <t>3.2.5.07</t>
  </si>
  <si>
    <t>Verkehrsschild VZ 1001-30, 330 x 600 mm, D 2 mm, RA2, 80 m</t>
  </si>
  <si>
    <t>Verkehrsschild VZ 1001-30 liefern und montieren.
Verkehrszeichen: VZ 1001-30
Größe: 330 x 600 mm
Material: Aluminium
Bauart: Flachform, D = 2 mm
Reflexionsklasse: RA
Text: 80 m
Einschließlich der notwendigen Befestigungsmaterialien zur Befestigung des Verkehrsschildes an einem Rohrpfosten, Beleuchtungsmast oder Ampelmast.</t>
  </si>
  <si>
    <t>a7a688b5-1024-4f02-a2f5-38070389813e</t>
  </si>
  <si>
    <t>3.2.5.08</t>
  </si>
  <si>
    <t>Verkehrsschild VZ 1001-30, 330 x 600 mm, D 2 mm, RA2, 100 m</t>
  </si>
  <si>
    <t>Verkehrsschild VZ 1001-30 liefern und montieren.
Verkehrszeichen: VZ 1001-30
Größe: 330 x 600 mm
Material: Aluminium
Bauart: Flachform, D = 2 mm
Reflexionsklasse: RA
Text: 100 m
Einschließlich der notwendigen Befestigungsmaterialien zur Befestigung des Verkehrsschildes an einem Rohrpfosten, Beleuchtungsmast oder Ampelmast.</t>
  </si>
  <si>
    <t>e6425ecc-b6af-4d33-b2bc-78732a4fab14</t>
  </si>
  <si>
    <t>3.2.5.09</t>
  </si>
  <si>
    <t>Verkehrsschild VZ 156-20, 900 mm Seitenlänge / 1000 x 300, D 2 mm, RA2</t>
  </si>
  <si>
    <t>Verkehrsschild VZ 156-20 liefern und montieren.
Verkehrszeichen: VZ 156-20
Größe: Seitenlänge 900 mm / 1000 x 300
Material: Aluminium
Bauart: Flachform, D = 2 mm
Reflexionsklasse: RA 2
Einschließlich der notwendigen Befestigungsmaterialien zur Befestigung des Verkehrsschildes an einem Rohrpfosten (Durchmesser 60,3 mm).</t>
  </si>
  <si>
    <t>b5486604-1a11-4e69-8838-2ad78ddfd55d</t>
  </si>
  <si>
    <t>3.2.5.10</t>
  </si>
  <si>
    <t>Verkehrsschild VZ 156-10, 900 mm Seitenlänge / 1000 x 300, D 2 mm, RA2</t>
  </si>
  <si>
    <t>Verkehrsschild VZ 156-10 liefern und montieren.
Verkehrszeichen: VZ 156-10
Größe: Seitenlänge 900 mm / 1000 x 300
Material: Aluminium
Bauart: Flachform, D = 2 mm
Reflexionsklasse: RA 2
Einschließlich der notwendigen Befestigungsmaterialien zur Befestigung des Verkehrsschildes an einem Rohrpfosten, Beleuchtungsmast oder Ampelmast.</t>
  </si>
  <si>
    <t>0d2cac04-90a8-49c4-adef-8d486ee42c72</t>
  </si>
  <si>
    <t>3.2.5.11</t>
  </si>
  <si>
    <t>Verkehrsschild VZ 159-20, 1000 x 300, D 2 mm, RA2</t>
  </si>
  <si>
    <t>Verkehrsschild VZ 159-20 liefern und montieren.
Verkehrszeichen: VZ 159-20
Größe: 1000 x 300
Material: Aluminium
Bauart: Flachform, D = 2 mm
Reflexionsklasse: RA 2
Einschließlich der notwendigen Befestigungsmaterialien zur Befestigung des Verkehrsschildes an einem Rohrpfosten, Beleuchtungsmast oder Ampelmast.</t>
  </si>
  <si>
    <t>983b09fe-b536-4f14-9c84-df1ee86ebcbf</t>
  </si>
  <si>
    <t>3.2.5.12</t>
  </si>
  <si>
    <t>Verkehrsschild VZ 283-10, Durchmesser 600 mm, D 2 mm, RA2</t>
  </si>
  <si>
    <t>Verkehrsschild VZ 283-10 liefern und montieren.
Verkehrszeichen: VZ 283-10
Größe: Durchmesser 600 mm
Material: Aluminium
Bauart: Flachform, D = 2 mm
Reflexionsklasse: RA 2
Einschließlich der notwendigen Befestigungsmaterialien zur Befestigung des Verkehrsschildes an einem Rohrpfosten, Beleuchtungsmast oder Ampelmast.</t>
  </si>
  <si>
    <t>ea76b1ce-085b-43c8-ba23-ecf31b0c533e</t>
  </si>
  <si>
    <t>3.2.5.13</t>
  </si>
  <si>
    <t>Verkehrsschild VZ 222, Durchmesser 600 mm, D 2 mm, RA2</t>
  </si>
  <si>
    <t>Verkehrsschild VZ 222 liefern und montieren.
Verkehrszeichen: VZ 222
Größe: Durchmesser 600 mm
Material: Aluminium
Bauart: Flachform, D = 2 mm
Reflexionsklasse: RA 2
Einschließlich der notwendigen Befestigungsmaterialien zur Befestigung des Verkehrsschildes an einem Rohrpfosten, Beleuchtungsmast oder Ampelmast.</t>
  </si>
  <si>
    <t>00020cdf-f70f-4ba2-a6dc-2fc278477278</t>
  </si>
  <si>
    <t>3.2.5.14</t>
  </si>
  <si>
    <t>Wartehalle Angulo K8 4070 3 Feld liefern und montieren</t>
  </si>
  <si>
    <t>Wartehalle Angulo K8, 3 Feld, liefern und montieren
Hersteller: Kienzler
Typ: Wartehalle K8 Angulo
Abmessungen
(LxTxH)
4070 mm x 1800 mm x 2480 mm
Tragende Konstruktion
Stahl-Vierkantrohrstützen
Gekanteter Stahlprofil-Dachkranz
Verzinkt, in RAL 7016 pulverbeschichtet
Dach
Dachaufbau
Stahltrapezbleche, Verzinkt, Weiß beschichtet
Dachkranz Höhe: 180 mm
Dachentwässerung
Durch die rechte, hintere Stütze, Oberirdisch ableitend
Wände
Seitenwände
10 mm Einscheiben-Sicherheitsglas
Mit Vogelschutz (Perlenkette)
Maße: 1000 mm
Rückwände
10 mm Einscheiben-Sicherheitsglas
Mit Vogelschutz
Ausstattung
1 Stk. - 	3er Sedia Sitzgruppe mit Rückenlehne zum
Befestigen an der Traverse
1 Stk. - 	Fahrplanvitrine (BxHxT) 1006x752x35 in Feld 1
1 Stk. - 	LED-Beleuchtung in Feld 2
3 Stk. - 	Aluwannen für Dachbegrünung inkl. Begrüngung
1 Stk. - 	PV Energiesäule
Datenblatt
Das Datenblatt liegt den Ausschreibungsunterlagen als
Anlage 3 bei.
Fundamente
Die Herstellung des Fundamentes wird in Pos. 1.1.3.9
vergütet. Aufbauhöhe über Fundament (OKFFB)
200 mm
Schneelast / Windlast
Schneelast 1,0 kN / m²
Windlast Zone 2
Einschließlich aller Erd- und Nebenarbeiten, sowie
Befestigungsmaterialien.</t>
  </si>
  <si>
    <t>97e82170-aef6-448b-968a-1a5c1b420662</t>
  </si>
  <si>
    <t>3.3.</t>
  </si>
  <si>
    <t>Straßenentwässerung</t>
  </si>
  <si>
    <t>3.3.1.</t>
  </si>
  <si>
    <t>Straßenabläufe</t>
  </si>
  <si>
    <t>3.3.1.01</t>
  </si>
  <si>
    <t>Straßenablauf beseitigen</t>
  </si>
  <si>
    <t>Straßenablauf aus Betonfertigteilen (übliche Bauhöhe)
einschließlich Aufsatz vollständig ausbauen. Anschluss-
leitungen, die bestehen bleiben, soweit erforderlich
abdichten.
Erdarbeiten zwischen dem Leitungsanschluss am Straßenablauf und dem Schlammfangboden in Boden der Klasse 3 - 5 werden nicht gesondert vergütet. Das Ausbauen von Rohrleitungen wird gesondert vergütet. Sämtliche Stoffe und Aushub sind ordnungsgemäß zu entsorgen.</t>
  </si>
  <si>
    <t>8fdadb40-235c-4d5a-8ed0-9605c9c4142f</t>
  </si>
  <si>
    <t>8693cc9c-35c3-405e-96ec-d1d77e53b022</t>
  </si>
  <si>
    <t>3.3.1.02</t>
  </si>
  <si>
    <t>Straßenablaufkombination, 300 x 500 mm, Schlitzweite 34,5 mm</t>
  </si>
  <si>
    <t>Straßenablaufkombination aus Betonfertigteilen nach DIN 4052 auf 10 cm Unterbeton C 12/15 liefern, abladen,
einbauen und auf Höhe setzen. Fugen in Mörtel,
Mörtelklasse M20 (DIN EN 998-2), dichtfüllen, Füllung
glattstreichen.
Ablauf für Nass-Schlamm bestehend aus:
- Aufsatz (Guss) 300 x 500, Form: Pult, mit Einlage,
  Kl. D400 nach DIN EN 124, ohne Scharniere, ohne Ver-
  schluss, Schlitzweite 34,5 mm, für den Einsatz in Straßen.
- Boden DIN 4052-2a, (Höhe: 300 mm)
- Zwischenteil DIN 4052-6a, (Höhe: 320 mm)
- Zwischenteil DIN 4052-6b, (Höhe: 220 mm)
- Muffenteil DIN 4052-3a mit Steckmuffe L, (Höhe: 380 mm)
- Zwischenteil DIN 4052-6b, (Höhe: 220 mm)
- Schaftkonus DIN 4052-11, (Höhe: 320 mm)
- Auflagering DIN 4052-10b, (Höhe: 54 mm)
Die für das Setzen des Straßenablaufs notwendigen
Erdarbeiten (Aushub- und Verfüllarbeiten) sind
miteinzukalkulieren. Überschüssiges Material ist zu
entsorgen.
Einschließlich Anschluss an Entwässerungsleitung.
Bei Installation des Straßenablaufs in Pflasterflächen ist ein Satz Verschlussbleche zu liefern und zu montieren.</t>
  </si>
  <si>
    <t>0733d65c-7f84-40e3-89ef-6108a3b7c5f0</t>
  </si>
  <si>
    <t>3.3.1.03</t>
  </si>
  <si>
    <t>Einteiliger Straßenablauf, 300 x 500 mm, Schlitzweite 35 mm</t>
  </si>
  <si>
    <t>Einteiligen (monolithischen) Straßenablauf (Kl. D 400) als Betonfertigteil auf 10 cm Unterbeton C 12/15 liefern, abladen, einbauen und auf Höhe setzen. Gussaufsatz gemäß DIN EN 124, 300 x 500 mm, Schlitzweite 35 mm, Form: Pult, für den Einsatz in Straßen. Gesamthöhe des Straßenablaufs 50 - 52 cm. Inklusive passendem Schlammeimer (verzinkt, D1, kurz) gemäß DIN 4052-4.
Die für das Setzen des Straßenablaufs notwendigen
Erdarbeiten (Aushub- und Verfüllarbeiten) sind
miteinzukalkulieren. Überschüssiges Material ist zu
entsorgen.
Einschließlich Anschluss an Entwässerungsleitung.</t>
  </si>
  <si>
    <t>a35cdbb3-bc9e-4a4c-9d71-0b2f63cd59d2</t>
  </si>
  <si>
    <t>85d32092-9fa3-40bd-821a-4bfd67f14dbf</t>
  </si>
  <si>
    <t>3.3.2.</t>
  </si>
  <si>
    <t>Rohrgrabenarbeiten</t>
  </si>
  <si>
    <t>Profilgerechter Erdaushub in Rohrgräben.
Die Grabenbreiten sind den einzelnen Positionen zu entnehmen.
Die Separierung der verschiedenen Bodenarten bzw. Homogenbereichen hat
lagenweise zu erfolgen und ist einzukalkulieren.
Den zum Verfüllen der Rohrgräben erforderlichen, geeigneten Aushubboden seitlich lagern bzw. bei Platzmangel auf einer vom AN zu stellenden Lagerstelle zwischenlagern. Einschl. des Heranbringens des Füllbodens vom Zwischen-
lager.
Der Aushub erfolgt i.d.R. Vor-Kopf. Wenn die örtlichen Platzverhältnisse es
zulassen, kann auch eine seitliche Andienung erfolgen.
Zu entsorgende Böden, Stoffe und Bauteile sowie Angaben zur Entsorgung sind in den Einzelpositionen des Leistungsverzeichnisses aufgeführt.
Entsorgungsnachweise sind nach Positionen für alle Arten der Entsorgung von Böden beizubringen.
Die Entsorgungskosten sind in die Einheitspreise einzukalkulieren.
Das elektronische Abfallnachweisverfahren (eANV) ist vollständig vom AN zu leisten. Die Kosten hierfür sind ebenfalls in die LV-Positionen einzukalkulieren.
Dieser Hinweis gilt für alle Abschnitte des Leistungsverzeichnisses.
Für den Wiedereinbau oberhalb der Leitungszone bis zur Unterkante des Straßenoberbaus sind ausschließlich Bodenmassen mit einem
Zuordnungswert &lt; BM-F3 nach EBV zu verwenden.
Materialien mit einem höheren Zuordnungswert (&gt; BM-F3, EBV) sind grundsätzlich abzufahren und fachgerecht zu entsorgen.</t>
  </si>
  <si>
    <t>f962edf5-8c7a-4d6f-a22d-e1bcf8b3b986</t>
  </si>
  <si>
    <t>3.3.2.01</t>
  </si>
  <si>
    <t>Rohrgraben bis zu einer Tiefe von 1,00 m (Senkenanschlussleitungen)</t>
  </si>
  <si>
    <t>Rohrgraben bis zu einer Tiefe von 1,00 m.
Boden und Boden-Schutt-Gemisch in Rohrgraben der
Anschlussleitungen lösen, ausheben, lagern und wieder
einbauen. Verdrängte Bodenmassen durch Rohre und
Leitungszone sind zu entsorgen. Einschl. Entsorgungs-
kosten.
Eine Beschreibung der Homogenbereich für die  Erdarbeiten
gem. DIN 18300 ist im Bodengutachten enthalten.
Grabenbreite: 0,60 m
Tiefe: bis 1,00 m, gemessen ab OK Frostschutzschicht.
Herstellung in Einzellängen.
Offene Rohrgräben sind abzudecken.</t>
  </si>
  <si>
    <t>a45dcf72-be42-452e-8749-5c8c21a269b9</t>
  </si>
  <si>
    <t>b37c767a-630e-4313-a6db-3609a4f70a07</t>
  </si>
  <si>
    <t>3.3.2.02</t>
  </si>
  <si>
    <t>Handschachtung, Zulage</t>
  </si>
  <si>
    <t>Boden in Handschachtung lösen, laden und fördern. Vergütet werden nur Bodenmassen, die nicht mit dem Bagger, Laderaupe oder ähnlichem gelöst und geladen werden können, z.B. in Bereichen von vorh. Kabeln, Leitungen und Schächten.
Die Position bedarf der ausdrücklichen Genehmigung der Bauleitung, da sonst kein Anspruch auf Vergütung besteht.
Als Zulage zur Rohrgrabenposition 3.3.2.1.</t>
  </si>
  <si>
    <t>22c98968-bb7a-4ab9-ab91-1b1ce11a8a05</t>
  </si>
  <si>
    <t>Vortext Baugrubenarbeiten</t>
  </si>
  <si>
    <t>Boden gemäß Baugrundgutachten, ausheben. Den zum Verfüllen der Rohrgräben erforderlichen, geeigneten Aushubboden seitlich lagern bzw. bei Platzmangel auf einer vom AN zu stellenden Lagerstelle zwischenlagern. Die verdrängten Bodenmassen zur Unternehmerkippe abfahren (soweit die Abfuhr des verdrängten Bodens nicht in den entsprechenden Positionen - z. B. Ersatz für zur Verfüllung nicht geeigneten Boden, Sauberkeitsschichten usw. einzu-
kalkulieren ist). Einschließlich Entsorgungskosten.
Die Herstellung des Kopfverbaus, mit den Erschwernissen für eventuelle
Aussparungen der Rohreinführungen, ist in den Einheitspreis mit einzurechnen. Der Kopfverbau ist passend zum System zu wählen.
Der Verbau muss den Richtlinien der Berufsgenossenschaft und den gültigen technischen Vorschriften (ZTVE, DIN EN 1610, DIN 4124, DIN 18303)
entsprechen. Den Verbau einschließlich der Ausstützung vorhalten, einbauen und wieder entfernen. Die Abrechnung des Verbaus erfolgt nach bodenbe-
rührter Fläche, der 10 cm breite Überstand des Verbaus wird mitgerechnet.
Auf Anforderung ist der statische Nachweis für den Verbau zu erbringen.
Grabensohle profilgerecht gemäß DIN EN 1610 herstellen; nach Fertigstellung der Kanäle und Bauwerke die Baugruben gemäß ZTVA StB 12 wieder verfüllen und verdichten.
Baugrubenbreiten: Dem Aufmaß werden, wenn nicht anders festgelegt, die in DIN EN 1610 festgelegten Baugrubenbreiten zzgl. Verbaubreite zu Grunde
gelegt.
Baugrubentiefe: Gemessen wird von Rohroberkante bis GOK bzw. OK FSS
Einschl. des Heranbringens des Füllbodens vom Zwischenlager.</t>
  </si>
  <si>
    <t>97a241bb-9031-46ff-8221-a9b54a490b8a</t>
  </si>
  <si>
    <t>3.3.2.03</t>
  </si>
  <si>
    <t>Bodenaushub bis 3,75 m (Senkenanschlussleitungen)</t>
  </si>
  <si>
    <t>Bodenaushub in jeder Tiefenlage von 0,00 m bis 3,75 m.
Bodenklassen (alte DIN 18300): 3 - 5
Homogenbereiche: gemäß Baugrundgutachten
Grabenbreite: bis 1,10 m</t>
  </si>
  <si>
    <t>f5cdf60b-4185-4ebb-82f3-db910847aed2</t>
  </si>
  <si>
    <t>3.3.2.04</t>
  </si>
  <si>
    <t>Boden in Handschachtung lösen, laden und fördern.
Vergütet werden nur Bodenmassen, die nicht mit dem Bagger, Laderaupe oder ähnlichem gelöst und geladen werden können, z.B. in Bereichen von vorh. Kabeln, Leitungen, Schächten.
Die Position bedarf der ausdrücklichen Genehmigung der Bauleitung, da sonst kein Anspruch auf Vergütung besteht.
Als Zulage zu den vorgenannten Rohrgrabenposition 3.3.2.3</t>
  </si>
  <si>
    <t>fe0e1d7d-8a3a-41f5-85a2-2cfcbd09156b</t>
  </si>
  <si>
    <t>3.3.2.05</t>
  </si>
  <si>
    <t>Baugrubenverbau mit Verbauboxen bis 3,75 m herstellen (Senkenanschlussleitungen)</t>
  </si>
  <si>
    <t>Verbau für Anschlussleitungen mit Verbauboxen am Hauptkanal herstellen. Verbautiefe bis 3,75 m, Sohlenbreite zwischen den Bekleidungen bis 1,10 m. Boden gemäß Bodengutachten.
Abgerechnet wird von der vorgeschriebenen Oberkante des
Verbaues bis Baugrubensohle.
Auf den kraftschlüssigen Einbau ist zu achten und bei
Ausbrüchen die Hohlräume mit nichtbindigem Material zu schließen. Der Rückbau erfolgt abschnittsweise
entsprechend der Rückverfüllung.</t>
  </si>
  <si>
    <t>67ab59cf-1e4a-4cad-bffc-96fcc123a11c</t>
  </si>
  <si>
    <t>3.3.3.</t>
  </si>
  <si>
    <t>PP-Rohre</t>
  </si>
  <si>
    <t>3.3.3.01</t>
  </si>
  <si>
    <t>Rohre DN/OD 160 PP SN 8 für gepl. Anschlussleitung Straßenablauf</t>
  </si>
  <si>
    <t>Rohre DN/OD 160 aus Polypropylen (PP), SN 8, in
Anlehnung an DIN EN 1852-1 hergestellt, entsprechend der allg. Güteanforderung der DIN 8076 sowie DIN EN 476,
liefern, abladen und unter Beachtung der DIN EN 1610 und der DWA A139 höhen- und fluchtgerecht verlegen.
Rohrverlegung und die Vorbereitung der Rohrgrabensohle hat entsprechend DIN EN 1610 zu erfolgen. Rohrauf-
lagerungen auf Rohrummantelungen werden gesondert erfasst erfasst.
Einbautiefe: bis 1,25 m
Herstellung in Einzellängen.
Einschl. der erforderlichen Rohrschnitte und einschl. werksseitig eingelegter Lippendichtung nach DIN 4060.</t>
  </si>
  <si>
    <t>f47387fa-70eb-4910-b125-839ddba50971</t>
  </si>
  <si>
    <t>8ecd7947-6a11-4e2f-bce9-f22d761ebfed</t>
  </si>
  <si>
    <t>3.3.3.02</t>
  </si>
  <si>
    <t>Rohre DN/OD 160 PP SN 8 für gepl. prov. Anschlussleitung vorh. Straßenablauf</t>
  </si>
  <si>
    <t>Rohre DN/OD 160 aus Polypropylen (PP), SN 8, in
Anlehnung an DIN EN 1852-1 hergestellt, entsprechend der allg. Güteanforderung der DIN 8076 sowie DIN EN 476,
liefern, abladen und unter Beachtung der DIN EN 1610 und der DWA A139 höhen- und fluchtgerecht verlegen.
Rohrverlegung und die Vorbereitung der Rohrgrabensohle hat entsprechend DIN EN 1610 zu erfolgen. Rohrauf-
lagerungen auf Rohrummantelungen werden gesondert erfasst erfasst.
Einbau im vorhandenen Rohrgraben des Haupkanals.
Herstellung in Einzellängen.
Einschl. der erforderlichen Rohrschnitte und einschl. werksseitig eingelegter Lippendichtung nach DIN 4060.</t>
  </si>
  <si>
    <t>8f687890-b10a-4370-86a9-94f362d1a66b</t>
  </si>
  <si>
    <t>3.3.3.03</t>
  </si>
  <si>
    <t>Bogen DN/OD 160, Zulage</t>
  </si>
  <si>
    <t>Bogen aus PP, DN/OD 160, Alpha bis 45°, mit
Steckmuffenverbindung, liefern, abladen und einbauen.
Als Zulage zu den Rohrpositionen 3.3.3.1
Für Senkenanschlussleitungen.</t>
  </si>
  <si>
    <t>5d6dc536-3733-4509-a079-136cbb4d7fa3</t>
  </si>
  <si>
    <t>3.3.3.04</t>
  </si>
  <si>
    <t>Anschluss DN/OD 160 an vorh. Anschlussleitung</t>
  </si>
  <si>
    <t>Anschluss der neuen Straßenablaufleitung DN/OD 160
an vorhandene Ablaufleitungen aller Materialien,
einschließlich Säuberung der Anschlussstelle sowie
Lieferung und Einbau des erforderlichen Übergangsstückes.
Für Senkenanschlussleitungen.</t>
  </si>
  <si>
    <t>b9b7a071-cb3a-4e3e-8a1e-eb263cc544d1</t>
  </si>
  <si>
    <t>3.3.3.05</t>
  </si>
  <si>
    <t>Vorhandene Anschlussleitung trennen und mit Verschlusskappe verschließen.
Für Senkenanschlussleitungen.</t>
  </si>
  <si>
    <t>12c75230-2a7e-4dae-ae14-4c1ebf2ba949</t>
  </si>
  <si>
    <t>3.3.3.06</t>
  </si>
  <si>
    <t>Leitungszone für Anschlussleitungen PP DN/OD 160</t>
  </si>
  <si>
    <t>Leitungszone für Anschlussleitungen PP DN/OD 160 gemäß DIN EN 1610 auf ganzer Grabenbreite herstellen, verfüllen und verdichten; einschl. Lieferung des Bodens.
Nichtbindigen, verdichtungsfähigen Kiessand der Verdichtbarkeitsklasse V1 (Gruppe G1 oder G2) frei Baustelle liefern und ordnungsgemäß in die Leitungszone der Rohrgräben für Rohrbettung, Seitenverfüllung und Rohrüberdeckung einbauen und verdichten.
Als zusätzlichen Nachweis sind von der Bauüberwachung gegenzuzeichnende Wiegekarten beizubringen, die als Vergleichsrechnung der Schlussrechnung beizufügen sind. Erst im Zuge der Schlussrechnung vorgelegte Wiegekarten werden grundsätzlich nicht anerkannt.
Körnung Sand: 0/22 mm
Schüttraumgewicht: 1,60 t/m³
Abzug nach Verdichtung: 20%
Verdichtung: DPR &gt;  97%
Rohrbettung: 10 cm (nach Verdichtung)
Seitenverfüllung
Überdeckung: 20 cm (nach Verdichtung)
Für Senkenanschlussleitungen.</t>
  </si>
  <si>
    <t>c069d0fd-b720-4b3a-a374-474ae43db9d4</t>
  </si>
  <si>
    <t>3.3.3.07</t>
  </si>
  <si>
    <t>Anschlusssystem für DN/OD 160 PP an Betonrohre</t>
  </si>
  <si>
    <t>Anschlusssystem/Sattelstück DN/OD 160 aus Polypropylen zum seitlichen Anschluss von Anschlussleitungen PP DN/OD 160 nach DIN EN 1852 an Betonrohren DN 400, DN 600 und DN 700 bestehend aus konischer Einschraubkrone aus PP mit Außengewinde und Sattelanschluss- und Rohranschlussdichtung aus EPDM, Sattelanschlussdichtung zusätzlich mit innen liegender Lippendichtung, Anschlusssystem mit Bauaufsichtlicher Zulassung liefern und montieren.
Für Senkenanschlussleitungen.</t>
  </si>
  <si>
    <t>d870dfa3-ed81-4afa-9312-c69e65cd0288</t>
  </si>
  <si>
    <t>3.3.3.08</t>
  </si>
  <si>
    <t>Kernbohrung  für Anbohrstutzen DN 400 an Hauptkanal</t>
  </si>
  <si>
    <t>Anschluss für Rohr DN 160 an Rohrleitung aus Beton oder
Stahlbeton herstellen. Hauptrohr durch Bohrgerät mit
Bohrkrone durchbohren, Bohrkern entfernen und
entsorgen.
Hauptrohr: DN 400 B
Anschlussrohr: DN/OD 160 PP
Bohrlochdurchmesser: 200 mm
Für Senkenanschlussleitungen.</t>
  </si>
  <si>
    <t>b1f0e557-d689-46a8-a916-cf049edce35b</t>
  </si>
  <si>
    <t>3.3.3.09</t>
  </si>
  <si>
    <t>Kernbohrung  für Anbohrstutzen DN 600 an Hauptkanal</t>
  </si>
  <si>
    <t>Anschluss für Rohr DN 160 an Rohrleitung aus Beton oder
Stahlbeton herstellen. Hauptrohr durch Bohrgerät mit
Bohrkrone durchbohren, Bohrkern entfernen und
entsorgen.
Hauptrohr: DN 600 B
Anschlussrohr: DN/OD 160 PP
Bohrlochdurchmesser: 200 mm
Für Senkenanschlussleitungen.</t>
  </si>
  <si>
    <t>0ed269be-5397-4abb-9b07-3f15138f8adf</t>
  </si>
  <si>
    <t>3.3.3.10</t>
  </si>
  <si>
    <t>Kernbohrung  für Anbohrstutzen DN 700 an Hauptkanal</t>
  </si>
  <si>
    <t>Anschluss für Rohr DN 160 an Rohrleitung aus Beton oder
Stahlbeton herstellen. Hauptrohr durch Bohrgerät mit
Bohrkrone durchbohren, Bohrkern entfernen und
entsorgen.
Hauptrohr: DN 700 B
Anschlussrohr: DN/OD 160 PP
Bohrlochdurchmesser: 200 mm
Für Senkenanschlussleitungen.</t>
  </si>
  <si>
    <t>2843cb3b-8eb8-4d71-a482-facd44519e25</t>
  </si>
  <si>
    <t>3.4.</t>
  </si>
  <si>
    <t>Fahrbahnmarkierungsarbeiten</t>
  </si>
  <si>
    <t>Vorbemerkungen Fahrbahnmarkierungsarbeiten</t>
  </si>
  <si>
    <t>Folgende technische Vorschriften in ihrer zur Zeit gültigen Fassung gelten
als vereinbart:
- ZTV-M 13
- TL M 23
- RMS 1
- RMS 2
- MVAS 99
- RSA 21
- ASR A5.2
- DIN EN 1436
Die Einheitspreise verstehen sich einschließlich Herstellung der Vormarkierung mit verdünnter Farbe und Durchführung aller dazu erforderlichen Messungen sowie Säuberung der Fahrbahndecke. Ebenfalls in die Einheitspreise
einzuplanen ist die jeweilige Baustelleneinrichtung, die An- und Abfahrten, die dazugehörige Verkehrssicherung, sowie Kehrgut aufnehmen und ordnungs-
gemäß entsorgen.
Abgerechnet wird nur die markierte Strichlänge, nicht die Lücke.
Doppelstriche werden als zwei Striche gerechnet.
Markierungsarbeiten nicht in zusammenhängenden Abschnitten.
Längsmarkierungen sind:
- Fahrstreifen-, Fahrbahn-, Radfahrstreifen-, Parkflächenbegrenzung
- Leitlinien
- Warnlinien
- Sonderfahrstreifenbegrenzung, Einfassungen von Sperrflächen,
  Grenzmarkierung für Halt- und Parkverbote
Quermarkierungen sind:
- Fußgängerfurten
- Radfahrerfurten
- Wartelinien
- Haltelinien
- Fußgängerüberwege</t>
  </si>
  <si>
    <t>a75b8378-6028-4c84-8276-c227a26f0eed</t>
  </si>
  <si>
    <t>3.4.1.</t>
  </si>
  <si>
    <t>vorbereitende Arbeiten</t>
  </si>
  <si>
    <t>3.4.1.01</t>
  </si>
  <si>
    <t>Straßenfläche trocknen</t>
  </si>
  <si>
    <t>Fläche für Markierung auf Anordnung des AG schonend
trocknen. Abgerechnet wird die zu markierende Fläche.
Bei Pfeil, Buchstabe und Ziffer, Verkehrsschild und
Piktogramm ergibt sich die Fläche aus dem kleinsten
umschließenden Rechteck.</t>
  </si>
  <si>
    <t>1a4e8ac9-c98a-47b1-9083-86fbe4b25996</t>
  </si>
  <si>
    <t>47cdb9a0-31c7-449c-8b1e-a6482cc9a421</t>
  </si>
  <si>
    <t>cb4cf5db-b175-485a-b1ed-f5b27d8d6dec</t>
  </si>
  <si>
    <t>3.4.2.</t>
  </si>
  <si>
    <t>Markierung mit Thermoplastik</t>
  </si>
  <si>
    <t>Vorbemerkungen Thermoplastik</t>
  </si>
  <si>
    <t>Längsmarkierungen, Quermarkierungen, aus Thermoplastik Typ I gemäss ZTV-M 13 , TL-M 06 und RMS nach Markierungsplan oder örtlicher Angabe des AG aus retroreflektierender, weißer Plastikmasse mit eingemischten und zusätzlich gleichmäßig aufgestreuten Reflexperlen in gleicher Schichtstärke herstellen.
Verkehrsklasse  P7.
Schichtdicke: 3 mm.</t>
  </si>
  <si>
    <t>6da53f2b-d472-4a20-a717-a8c296164b3a</t>
  </si>
  <si>
    <t>3.4.2.01</t>
  </si>
  <si>
    <t>Längsmarkierung, Strich ohne Lücke, 12 cm</t>
  </si>
  <si>
    <t>Längsmarkierung gemäß RMS herstellen.
Strichbreite 12 cm.
Strich ohne Lücke.</t>
  </si>
  <si>
    <t>d76b8387-4c34-4543-a8b8-ca306a088444</t>
  </si>
  <si>
    <t>48a6a67d-61ef-47fc-9696-6c4445fc80e3</t>
  </si>
  <si>
    <t>3.4.2.02</t>
  </si>
  <si>
    <t>Längsmarkierung, Strich mit Lücke, 12 cm</t>
  </si>
  <si>
    <t>Längsmarkierung gemäß RMS herstellen.
Strichbreite 12 cm.
Strich mit Lücke.</t>
  </si>
  <si>
    <t>8da1d939-666c-489e-93c2-4ef31210ce6a</t>
  </si>
  <si>
    <t>3.4.2.03</t>
  </si>
  <si>
    <t>Längsmarkierung, Strich mit Lücke, 25 cm</t>
  </si>
  <si>
    <t>Längsmarkierung gemäß RMS herstellen.
Strichbreite 25 cm.
Strich mit Lücke.</t>
  </si>
  <si>
    <t>8b2bb6ce-16ef-45e6-b56b-df75e1b8b76f</t>
  </si>
  <si>
    <t>3.4.2.04</t>
  </si>
  <si>
    <t>Quermarkierung, Strich ohne Lücke, 50 cm</t>
  </si>
  <si>
    <t>Quermarkierung gemäß RMS herstellen.
Strichbreite 50 cm.
Strich ohne Lücke.</t>
  </si>
  <si>
    <t>fa1b51b3-5f13-4051-9cd7-49e57152303f</t>
  </si>
  <si>
    <t>3.4.2.05</t>
  </si>
  <si>
    <t>Furt 20/50 cm, 12 cm</t>
  </si>
  <si>
    <t>Furt 20/50 cm gemäß RMS herstellen.
Strichbreite 12 cm</t>
  </si>
  <si>
    <t>f5a3ccb3-c6f2-4404-8c22-a9955d5ec2c1</t>
  </si>
  <si>
    <t>3.4.2.06</t>
  </si>
  <si>
    <t>Furt 20/50 cm, 25 cm</t>
  </si>
  <si>
    <t>Furt 20/50cm gemäß RMS herstellen.
Strichbreite 25cm</t>
  </si>
  <si>
    <t>7a980772-afd3-470f-84d3-72c7137956a4</t>
  </si>
  <si>
    <t>3.4.2.07</t>
  </si>
  <si>
    <t>Schrägstrich für Sperrflächen, 25 cm</t>
  </si>
  <si>
    <t>Schrägstrich für Sperrflächen gemäß RMS herstellen.
Strichbreite 25 cm.
Strich ohne Lücke.</t>
  </si>
  <si>
    <t>d265b259-350a-427d-b9e3-aeac852ba565</t>
  </si>
  <si>
    <t>3.4.2.08</t>
  </si>
  <si>
    <t>Pfeile geradeaus</t>
  </si>
  <si>
    <t>Pfeilzeichen gemäß RMS herstellen.
Pfeil geradeaus.
Länge 5,00 m.</t>
  </si>
  <si>
    <t>31daa056-7513-43a8-b4d7-c6f9aeec1d13</t>
  </si>
  <si>
    <t>3.4.2.09</t>
  </si>
  <si>
    <t>Pfeile abbiegend</t>
  </si>
  <si>
    <t>Pfeilzeichen gemäß RMS herstellen.
Pfeil abbiegend.
Länge 5,00 m.</t>
  </si>
  <si>
    <t>55879ca5-df77-4b15-8dd9-45b061f8ac14</t>
  </si>
  <si>
    <t>3.4.2.10</t>
  </si>
  <si>
    <t>Pfeile geradeaus und abbiegend</t>
  </si>
  <si>
    <t>Pfeilzeichen gemäß RMS herstellen.
Pfeil geradeaus und abbiegend.
Länge 5,00 m.</t>
  </si>
  <si>
    <t>f55bd35c-186c-4500-8c4f-d7dfce46a7bf</t>
  </si>
  <si>
    <t>3.4.2.11</t>
  </si>
  <si>
    <t>Pfeilzeichen, geradeaus oder abbiegend, Länge 1,00 m</t>
  </si>
  <si>
    <t>Pfeilzeichen gemäß RMS herstellen.
Pfeil geradeaus oder abbiegend.
Länge 1,00 m.</t>
  </si>
  <si>
    <t>302a19d1-e13f-4442-a161-0689415e08c6</t>
  </si>
  <si>
    <t>3.4.2.12</t>
  </si>
  <si>
    <t>Buchstaben und Ziffern, Zeichenhöhe 4,00 m</t>
  </si>
  <si>
    <t>Buchstaben und Ziffern gemäß RMS herstellen.
Schriftzug: BUS
Zeichenhöhe 4,00 m</t>
  </si>
  <si>
    <t>14ea590d-7e32-4b90-aa5e-ce89d0201d0c</t>
  </si>
  <si>
    <t>3.4.2.13</t>
  </si>
  <si>
    <t>Piktogramme</t>
  </si>
  <si>
    <t>Piktogramme entweder "Radfahrer" / "Kinder" / "Behinderte" / "Fußgänger" gemäß RMS herstellen.
Zeichenhöhe 1,30 m.</t>
  </si>
  <si>
    <t>276c602c-55de-4894-960f-268e992ca0d7</t>
  </si>
  <si>
    <t>3.4.3.</t>
  </si>
  <si>
    <t>Markierung mit Kaltplastik</t>
  </si>
  <si>
    <t>Vorbemerkungen Kaltplastik</t>
  </si>
  <si>
    <t>Längsmarkierungen, Quermarkierungen, aus Kaltplastik, Typ I gemäß ZTV-M 13, TL-M 06 und RMS nach Markierungsplan oder örtlicher Angabe des AG aus retroreflektierender, weißer Plastikmasse mit eingemischten und zusätzlich gleichmäßig aufgestreuten Reflexperlen in gleicher Schichtstärke herstellen.
Verkehrsklasse P7.
Schichtdicke: 3 mm</t>
  </si>
  <si>
    <t>b06d8617-cab8-4c88-ac0c-87673d4d7ace</t>
  </si>
  <si>
    <t>3.4.3.01</t>
  </si>
  <si>
    <t>Reibeplastik, rot</t>
  </si>
  <si>
    <t>Reibeplastik, rot nach RAL 3020.</t>
  </si>
  <si>
    <t>bfc4b427-ed4c-4d77-a5fa-bfa2c92d00e3</t>
  </si>
  <si>
    <t>2bae01a7-2911-4bd4-9ea7-f9f531eb13b6</t>
  </si>
  <si>
    <t>4.</t>
  </si>
  <si>
    <t>Teil 4: LSA-Planung</t>
  </si>
  <si>
    <t>4.1.</t>
  </si>
  <si>
    <t>Demontage</t>
  </si>
  <si>
    <t>4.1.1.</t>
  </si>
  <si>
    <t>Demontage Anlagenteile</t>
  </si>
  <si>
    <t>4.1.1.01</t>
  </si>
  <si>
    <t>Geraden Mast inkl. Fundament ausbauen</t>
  </si>
  <si>
    <t>Geraden Mast inkl. Fundament ausbauen
Geraden Mast für Signalanlage 80 cm tief in
Betonfundament ausbauen.
Eingeschlossen sind die erforderlichen Erdarbeiten, die
Abfuhr des Betonfundamentes, das Auffüllen und
Verdichten der Baugrube.
Den Altmast aufladen, abfahren und fachgerecht
entsorgen.
Anmerkung:
Ausgenommen ist das Aufnehmen und das Herstellen der
Oberfläche.</t>
  </si>
  <si>
    <t>2512ab54-2448-4468-8af9-5eb35a57fa21</t>
  </si>
  <si>
    <t>bd9b42b9-8a0f-479d-a11a-e1f75423b475</t>
  </si>
  <si>
    <t>4.1.1.02</t>
  </si>
  <si>
    <t>Peitschenmast ca. 5 m Ausleger inkl. Fundament ausbauen.</t>
  </si>
  <si>
    <t>Peitschenmast ca. 5 m Ausleger inkl. Fundament ausbauen
Peitschenmast 9.50 m lang für Signalanlage 120 cm tief
in Betonfundament 60/60/100 cm aus C12/15 ausbauen.
Eingeschlossen sind die erforderlichen Erdarbeiten,
sowie die Abfuhr des Betonfundamentes das Auffüllen und
Verdichten der Baugrube.
Den Altmast aufladen, abfahren und fachgerecht
entsorgen.
Anmerkung:
Ausgenommen sind das Aufnehmen sowie die Herstellung
der Oberfläche.</t>
  </si>
  <si>
    <t>73e5c037-fccc-4454-8c2c-c17620703c2f</t>
  </si>
  <si>
    <t>6c7450c9-47b4-44fa-a1e4-2317cdeb7cb8</t>
  </si>
  <si>
    <t>869b22ea-3dda-4008-ae6d-c778da259cd3</t>
  </si>
  <si>
    <t>4.2.</t>
  </si>
  <si>
    <t>Erdarbeiten / Verrohrung</t>
  </si>
  <si>
    <t>Grundsätzlich sind alle Erdarbeiten in Baggerschachtung</t>
  </si>
  <si>
    <t>Grundsätzlich sind alle Erdarbeiten in Baggerschachtung
durchzuführen. Die Ausschachtungen erfolgen zumeist in
Bereichen in denen Kabel und Versorgungsleitungen
vorhanden sind.
Besonders im Bereich vorhandenen Versorgungsleitungen
und Kabeln ist mit Einschränkungen zu rechnen, die
Sicherung der Versorgungsleitungen und Kabel ist in die
EP der Erdarbeiten einzurechnen und wird nicht
gesondert vergütet.
Die Baggerschachtung kann fast ausschließlich nur mit
Minnibaggern ausgeführt werden. Der Einsatz von
Minnibaggern ist bei der Kalkulation der E.P. zu
berücksichtigen.
Erforderliche Handschachtungen müssen vor der
Ausführung, mit dem AG abgesprochen werden. Ist eine
Absprache nicht möglich, muss die Notwendigkeit der
Handschachtung  nachgewiesen werden.
Arbeiten an Kabelschutzrohren:
PE- Rohre nach DIN EN 50086-2-4.
Die Rohrlängen sind nicht in zusammenhängenden
Abschnitten angegeben.
Die Lieferung der Materialien erfolgt grundsätzlich zum
Einbauort.
Die Herstellung der Kabelgraben wird gesondert
vergütet.
Die 1-zügige Verlegung erfolgt in einem Kabelgraben mit
der Grabenbreite von 30 cm.
Die 2-zügige Verlegung erfolgt in einem Kabelgraben mit
der Grabenbreite von 40 cm.
Die 3-zügige Verlegung erfolgt in einem Kabelgraben mit
der Grabenbreite von 60 cm.
Das Einführen der Rohre in Schächte, Fundamente und
Masten wird nicht gesondert vergütet und ist in die
Einheitspreise einzukalkulieren. Die Rohre sind auf ein
10 cm dickes Sandbett zu verlegen und mit Sand 10 cm
über Rohrscheitel abzudecken. Die Lieferung, der Einbau
und die Verdichtung des Abdecksandes über die gesamte
Grabenbreite ist in die E.P. einzurechnen.
Die Rohre sind in Schächten bündig mit der Innenwand
abzuschneiden und zu verputzen. Werden die Rohre nicht
an einen Kabelschacht o. a. angeschlossen, so sind die
Rohröffnungen mit Verschlusskappen zu verschließen.
Dies ist ebenfalls in die Einheitspreise einzurechnen.
Die Längen der Rohre sind nicht zusammenhängend.
Ausführung in Einzellängen.</t>
  </si>
  <si>
    <t>898e138d-ede5-4017-b3a3-eadc396d84d2</t>
  </si>
  <si>
    <t>4.2.1.</t>
  </si>
  <si>
    <t>4.2.1.01</t>
  </si>
  <si>
    <t>Kabelgraben herstellen</t>
  </si>
  <si>
    <t>Kabelgraben für max. 3 KSR DN110 inkl. Einsanden ca. 15
cm
Homogenbereiche: alle gemäß Baugrundgutachten
Bodenklassen: 3 bis 5 (alte DIN 18300)
Grabentiefe ab Oberkante umgebender Fläche: bis 1,25 m
Breite der Grabensohle: 0,60 m
Abgerechnet wird mit senkrechten Wänden.
Aushub, soweit zum Verfüllen geeignet, zur
Wiederverwendung seitlich lagern, nach Verlegung der
KSR in Graben oberhalb der Leitungszone einbauen und
verdichten.
Fehlenden Verfüllboden einbauen und verdichten.
Zum Verfüllen nicht verwendeten Aushub und durch die
Leitungszone verdrängter Aushub in Eigentum des AN
übernehmen, von der Baustelle entfernen und einer
Wiederverwendung zuführen.
Ausführung in Einzellängen.
Leitungsgraben für max. 3-zügige Leerrohrverlegung
Die Massen- und Längenangaben sind überschläglich
ermittelt. Grundlage der Abrechnung ist ein gemeinsames
Aufmaß.
Einschließlich Sand für Leitungszone liefern und
einbauen.</t>
  </si>
  <si>
    <t>2ad6dd69-7a7e-4408-9b70-6348faf5f9a2</t>
  </si>
  <si>
    <t>02548003-e38e-4aa1-b4a8-5073925e6187</t>
  </si>
  <si>
    <t>4.2.1.02</t>
  </si>
  <si>
    <t>Leitungsgraben Handschachtung, Zulage</t>
  </si>
  <si>
    <t>Zulageposition zu den Positionen Leitungsgraben
herstellen.
Versorgungsleitungen freilegen, in Handschachtung,
Leitungen in Betrieb.
Abgerechnet werden maximal 50cm neben, unter und über
der vorhandenen Leitungstrasse.
Nach Anordnung des AG.</t>
  </si>
  <si>
    <t>506a538a-5183-4822-afcb-f78de1be4c4a</t>
  </si>
  <si>
    <t>97cc2acd-c1ab-4d5c-9d57-65135ce909fe</t>
  </si>
  <si>
    <t>4.2.2.</t>
  </si>
  <si>
    <t>Verrohrung / Kabelschächte</t>
  </si>
  <si>
    <t>4.2.2.01</t>
  </si>
  <si>
    <t>Kabelschutzrohr DN110 liefern und verlegen</t>
  </si>
  <si>
    <t>Kabelschutzrohr DN110 liefern und verlegen
Kabelschutzrohr 110, als Stangen á 6m, aus PE-HD nach
DIN EN 61386-24, biegefähig für schwere
Druckbeanspruchung, Außendurchmesser 110 mm,
Innendurchmesser 93 mm, außen gewellt / innen glatt,
Verbundrohrbauweise, außen gewellt mit Innenhaut; unter
Beachtung der EN 1610 und der Verlegeanleitung des
Herstellers, höhen- und fluchtgerecht, mit Beachtung
der Herstellerangaben, Verlegeradien &gt;2,5 m, liefern
und in Teillängen fachgerecht verlegen.
Der Einbau erfolgt in offene Gräben als geschlossener
Rohrleitungszug, einschließlich dem Einkürzen auf die
erforderliche Länge und sämtlicher Doppelsteckmuffen
inkl. Profildichtringen WD 110 für wasserdichte
Ausführung der Verbindungen.
Das Einbetten nach DIN 4033 mit steinfreiem Sand ist in
der Position Kabelgraben mit einzurechnen. Evtl.
Erschwernisse durch das queren vorhandener Leitungen
werden nicht gesondert vergütet.
Die Verlegung der Rohre erfolgt als 1-er bis 3-er
Rohrverlegung, nach Angaben des Auftraggebers bzw.
Kabel- und Verrohrungsplan, einschließlich der
erforderlichen Erd- und Nebenarbeiten und dem Einbinden
der Rohrenden in die jeweiligen Einbauten (z. B.
Kabelschacht, Signalmast, Parkleitsystemmast,
Mastfundament, etc.) inkl. erforderlicher
Stemmarbeiten.
Abstandshalter sind mitzuliefern und im Abstand von 1,5
m zu montieren.
Ein Trassenwarnband (Farbe: gelb) ist zu liefern und in
30 cm Höhe über dem Rohr einzubauen und in die Position
mit einzuberechnen.
Rohranschlüsse in Schächten bündig mit der Innenwand
abschneiden und entstandene Anschlussöffnungen mit
Mörtel schließen.
Freiliegende Rohröffnungen mit Verschlusskappen
schließen.
Die Massen- und Längenangaben sind überschläglich
ermittelt. Grundlage der Abrechnung ist ein gemeinsames
Aufmaß.
Verzinkten runden Stahldraht, Durchmesser min. 3 mm,
mit je 2 m Überstand als Zugdraht einziehen.</t>
  </si>
  <si>
    <t>445bf90c-e12c-4523-a9c9-cbdf0860ef56</t>
  </si>
  <si>
    <t>87019f65-c063-4af1-ad1c-47bf8fafff4d</t>
  </si>
  <si>
    <t>4.2.2.02</t>
  </si>
  <si>
    <t>Kabelschächte reinigen und gängig machen</t>
  </si>
  <si>
    <t>Kabelschächte reinigen und gängig machen
Kabelschächte und Kabelrohre der vorhandenen Schacht-
und Verrohrungsanlagen der Lichtsignalanlagen reinigen
und gängig machen.
Kombiniertes Hochdruckspülen und -saugen.
Einschließlich HD-Spül- und Saugwagen und sonstiger
Fahrzeuge, Gerätschaften, Werkzeuge und Bedienpersonal.
Spülen und Säubern von ca. 250 m Kabelschutzrohr DN110
und 10 Abzweigkasten (Größen: 300/300 mm bzw. 650/400
mm bzw. 650/600 mm, Tiefe bis 1.20 m)
Spülgut von der Baustelle entfernen.</t>
  </si>
  <si>
    <t>65f29346-c37f-4965-91e4-a86959bfcda5</t>
  </si>
  <si>
    <t>4.2.2.03</t>
  </si>
  <si>
    <t>Abzweigkasten 300/300 demontieren</t>
  </si>
  <si>
    <t>Abzweigkasten 300/300 demontieren
Abzweigkasten mit Abdeckung aus Betonfertigteilen nach
FTZ-Norm 736 210 TV 1 AZK mit Schmutzschale aus
verzinktem Stahlblech demontieren.
Die durchlaufenden vorhandenen Verrohrungen/Kabel
müssen erhalten bleiben und in nachfolgenden größeren
Schacht (gesonderte Position), welcher an gleicher
Stelle gesetzt wird, eingebunden werden.</t>
  </si>
  <si>
    <t>aba886bc-7dd4-4189-a438-5ccd79754db0</t>
  </si>
  <si>
    <t>4.2.2.04</t>
  </si>
  <si>
    <t>Abzweigkasten 750/500 demontieren</t>
  </si>
  <si>
    <t>Abzweigkasten 750/500 demontieren
Abzweigkasten mit Abdeckung aus Betonfertigteilen nach
FTZ-Norm 736 210 TV 1 AZK mit Schmutzschale aus
verzinktem Stahlblech demontieren.
Die durchlaufenden vorhandenen Verrohrungen/Kabel
müssen erhalten bleiben und in nebenliegenden Schacht
verlegt werden.</t>
  </si>
  <si>
    <t>d497fd3d-f561-4495-aa45-642e380591ff</t>
  </si>
  <si>
    <t>4.2.2.05</t>
  </si>
  <si>
    <t>Abzweigkasten 300/300 liefern und einbauen</t>
  </si>
  <si>
    <t>Abzweigkasten 300/300
Abzweigkasten mit Abdeckung aus Betonfertigteilen nach
FTZ-Norm 736 210 TV 1 AZK mit Schmutzschale aus
verzinktem Stahlblech liefern auf vorhandene
Verrohung/Kabel aufsetzen und einbauen, einschl. aller
Erd- und Nebenarbeiten.
Es wird ein umlaufender Arbeitsraum von 0,35 m
eingerechnet.
Einführungsöffnungen verschließen und mit Zementmörtel
verputzen.
Größe: 300/300 mm.
Belastung: Verkehrs-Regellasten Brückenklasse 12
Bettung aus Kiessand oder gleichwertiges Material, 20
cm dick, herstellen.</t>
  </si>
  <si>
    <t>cc2d3071-66f3-440d-a5a5-e10e994a1c3a</t>
  </si>
  <si>
    <t>4.2.2.06</t>
  </si>
  <si>
    <t>Abzweigkasten 650/400 liefern und einbauen</t>
  </si>
  <si>
    <t>Abzweigkasten 650/400
Abzweigkasten mit Abdeckung aus Betonfertigteilen nach
FTZ-Norm 736 210 TV 1 AZK mit Schmutzschale aus
verzinktem Stahlblech liefern auf vorhandene
Verrohung/Kabel aufsetzen und einbauen, einschl. aller
Erd- und Nebenarbeiten.
Es wird ein umlaufender Arbeitsraum von 0,35 m
eingerechnet.
Einführungsöffnungen verschließen und mit Zementmörtel
verputzen.
Größe: 650/400 mm.
Belastung: Verkehrs-Regellasten Brückenklasse 12
Bettung aus Kiessand oder gleichwertiges Material, 20
cm dick, herstellen.</t>
  </si>
  <si>
    <t>2828c3f7-7c5b-442c-b0b4-3614df8d46e9</t>
  </si>
  <si>
    <t>4.2.3.</t>
  </si>
  <si>
    <t>Fundament</t>
  </si>
  <si>
    <t>4.2.3.01</t>
  </si>
  <si>
    <t>Fundament Normalmast</t>
  </si>
  <si>
    <t>Fundament für Normalmaste gemäß Fundamentplan LSA-
Lieferant herstellen.
Einschließlich aller Erd- und Nebenarbeiten.
Abmessungen: ca. 800/800/800 mm (LxBxH).
Abmessung dienen der Kalkulation und sind überschlägig
ermittelt. Bindender statisch berechneter Fundamentplan
wird vom LSA-Hersteller (Beauftragt durch AG) nach
Auftragsvergabe erstellt und geliefert.
Beton: C20/25
Höhe OK Fundament: -0,20 m, gemessen ab gepl. GOK</t>
  </si>
  <si>
    <t>1e7c2a76-84fd-418d-ba5a-5636a5bd3394</t>
  </si>
  <si>
    <t>39150b17-93b0-48a8-8928-ab6b6c7eff76</t>
  </si>
  <si>
    <t>4.2.3.02</t>
  </si>
  <si>
    <t>Fundament Auslegermast</t>
  </si>
  <si>
    <t>Fundament für Auslegermast gemäß Fundamentplan LSA-
Lieferant herstellen.
Einschließlich aller Erd- und Nebenarbeiten.
Abmessungen: 1300/1300/1600 mm (LxBxH)
Abmessung dienen der Kalkulation und sind überschlägig
ermittelt. Bindender statisch berechneter Fundamentplan
wird vom LSA-Hersteller (Beauftragt durch AG) nach
Auftragsvergabe erstellt und geliefert.
Beton: C20/25
Höhe OK Fundament: -0,20 m, gemessen ab gepl. GOK</t>
  </si>
  <si>
    <t>63536818-3b12-44e1-ae97-03add080090f</t>
  </si>
  <si>
    <t>4.3.</t>
  </si>
  <si>
    <t>Montage</t>
  </si>
  <si>
    <t>4.3.1.</t>
  </si>
  <si>
    <t>Mast Parkleitsystem auf bauseits erstelltem Fundament montieren.</t>
  </si>
  <si>
    <t>Eingelagerten Mast für Parkleitsystem auf bauseits
erstelltem Fundament montieren.
Einschließlich zugehörigen Nebenarbeiten und
Kleinmaterialien inkl. Überführung aus Zwischenlager.</t>
  </si>
  <si>
    <t>0dbac9aa-88cf-4835-a54a-887bd6ea77a6</t>
  </si>
  <si>
    <t>6c082700-e1bf-4d62-bef4-b2ebb7b59728</t>
  </si>
  <si>
    <t>5.</t>
  </si>
  <si>
    <t>Teil 5: Archäologie</t>
  </si>
  <si>
    <t>Vorbemerkungen zur archäologischen Verdachtsfläche</t>
  </si>
  <si>
    <t>Ein Teil der Baumaßnahme befindet sich im Bereich des Vermuteten Bodendenkmals WES 220 (Mittelalterliche bis neuzeitliche Kirche St. Bonifatius Kirchhof) sowie im Bereich einer historischen Mühlenanlage. Die genaue Lage der Bodendenkmäler kann der Erlaubnis gemäß § 15 Abs. 2 Denkmalschutzgesetz Nordrhein-Westfalen (DSchG NRW) der Unteren Denkmalbehörde der Stadt Moers entnommen werden.
In diesem Kapitel werden die möglichen Erschwernisse und Eingriffe in den Bauablauf mit entsprechenden Positionen berücksichtigt und vergütet.</t>
  </si>
  <si>
    <t>0401df92-dfa2-4813-8b40-3b36c1c672be</t>
  </si>
  <si>
    <t>5.1.</t>
  </si>
  <si>
    <t>Stillstände und Sicherungsarbeiten</t>
  </si>
  <si>
    <t>5.1.1.</t>
  </si>
  <si>
    <t>Aufsuchen von Fundstücken</t>
  </si>
  <si>
    <t>5.1.1.01</t>
  </si>
  <si>
    <t>Suchgräben in maschinenunterstützter Handschachtung</t>
  </si>
  <si>
    <t>Boden in maschinenunterstützter Handarbeit für Suchgräben ausheben.
Grabenbreite: gemäß DIN EN 1610 und DIN 4124, bis zu
1,00 m
Grabenlänge: nach Erfordernis, bis zu 5,00 m
In den Einheitspreis dieser Position sind die Kostenfolgender Leistungen einzukalkulieren:
Verkehrssicherung für Suchgraben, auch bei Lageaußerhalb des aktuellen Baufeldes (insbesondere bei zeitlich vorlaufender Suchschachtung)
Freilegen vorhandener Leitungen
Feststellung von Leitungsart, -abmessungen und -anzahl
Einmessung der Leitungslage auf unveränderliche Festpunkte (Gebäudeecken oder ähnlich) und Höhe (Leitungsscheitel und -sohle in m NHN)
Darstellung der Ergebnisse der Suchschachtung in einem Lageplan (Aufmaßblatt)
Verfüllung des Suchgrabens mit vorhandenen Bodenmassen
einschließlich Verdichtung.
Nur auf Anordnung des Auftraggebers.
Der Aufbruch befestigter Oberflächen (wie zum Beispiel Asphalt oder Pflaster) wird über Positionen des Titels Erdarbeiten vergütet.</t>
  </si>
  <si>
    <t>04d11ca9-7cdd-408b-922c-02f268a31ec4</t>
  </si>
  <si>
    <t>b8e0fada-1cdf-46a2-a07b-5de6ed05694b</t>
  </si>
  <si>
    <t>5.1.1.02</t>
  </si>
  <si>
    <t>flächiges Abtragen / Abschälen (5 bis 10 cm) Boden</t>
  </si>
  <si>
    <t>Bodenaushub schichtweise  flächig abtragen, mit besonderer Vorsicht. Schichten 5cm bis 10 cm dick unter ständiger Beobachtung der archäologischen Begleitung.</t>
  </si>
  <si>
    <t>c9d5447e-0340-46fb-a6e1-0b3e76ec9c6c</t>
  </si>
  <si>
    <t>c6e7481e-4948-4bd1-9974-b2c15a5d937e</t>
  </si>
  <si>
    <t>5.1.2.</t>
  </si>
  <si>
    <t>Auffinden von Fundstücken</t>
  </si>
  <si>
    <t>5.1.2.01</t>
  </si>
  <si>
    <t>Stillstandsstunden für komplette Baukolonne</t>
  </si>
  <si>
    <t>Stillstand für Kolonne, aus einem Grund der nicht vom AN zu vertreten ist, bei Kanalbau- und Straßenbauarbeiten. Die Vergütung von Stillstandzeiten erfolgt nach Stunden. Stillstandzeiten werden im Stundenlohn vergütet, wenn parallel keine anderen Arbeiten ausgeführt werden können.
Die Stillstandzeiten sind arbeitstäglich wie folgt zu dokumentieren:
- Grund des Stillstands
- Datum des Stillstands
- Uhrzeit von Stillstandsbeginn, Arbeitspausen, Stillstandsende
Die Stillstandsnachweise sind arbeitstäglich dem Auftraggeber am folgenden Arbeitstag vorzulegen. Später als eine Woche nach dem Stillstandstage eingereichte Nachweise werden nicht anerkannt. In den Einheitspreis dieser Position sind sämtliche Lohn-, Geräte- und Betriebskosten einzukalkulieren.</t>
  </si>
  <si>
    <t>h</t>
  </si>
  <si>
    <t>801323f1-6f5e-4f86-92f2-0e5fa99cc841</t>
  </si>
  <si>
    <t>64b6b2a1-0bef-4162-90e8-8463e37127d2</t>
  </si>
  <si>
    <t>5.1.3.</t>
  </si>
  <si>
    <t>Beseitigen von Fundstücken</t>
  </si>
  <si>
    <t>5.1.3.01</t>
  </si>
  <si>
    <t>Abbruch historisches Mauerwerk, lagenweiser Abtrag</t>
  </si>
  <si>
    <t>Historisches Mauerwerk unterschiedlicher Abmessungen mit Einzelgrößen lagenweise abbrechen und abtragen Rauminhalt im Zuge der Erdarbeiten abbrechen und zerkleinern.
Material: unbewehrter Beton und / oder Mauerwerk
Abfallschlüssel: 170101, 170102</t>
  </si>
  <si>
    <t>28c7fa48-9dde-4a7e-93e4-64809b4704a9</t>
  </si>
  <si>
    <t>f6a99f0f-467a-4568-b378-bdbee574e1f2</t>
  </si>
  <si>
    <t>5.1.3.02</t>
  </si>
  <si>
    <t>Sägeschnitte Mauerwerk</t>
  </si>
  <si>
    <t>Im Zuge der archäologischen Arbeiten und Untersuchungen Sägeschnitte in (teils) historischen Mauerwerk durchführen.</t>
  </si>
  <si>
    <t>08b7246a-9d59-41da-9324-1fdce06db824</t>
  </si>
  <si>
    <t>5.1.4.</t>
  </si>
  <si>
    <t>Fundstücke Wiedereinbringen</t>
  </si>
  <si>
    <t>5.1.4.01</t>
  </si>
  <si>
    <t>Anlieferung und Einbau von Flüssigboden</t>
  </si>
  <si>
    <t>Anlieferung und Einbau von Flüssigboden
Beim Wiedereinbringen bzw. beim Unterminieren von Fundstücken ist der Einbau bzw. die Verdichtung von Verfüllmaterial u.U. nicht möglich. Um eine ordnungsgemäße Verdichtung im Kanalgraben für die darüber liegenden Straßenflächen zu gewährleisten, wird auf Anordnung der öBÜ Flüssigboden eingesetzt.
Schalung im verbauten Kanalgraben zum Einbetten der Fundstücke bzw. Leitungen mit Flüssigboden herstellen und nach Aushärten des Flüssigbodens wieder beseitigen.
Schalungshöhe bis 60 cm, auf kompletter Grabenbreite
Flüssigboden liefern und zur Einbettung der Fundstücke und
Leitungen in verbauten Kanalgraben einbauen (zeitweise fließfähiges selbstverdichtendes Verfüllmaterial zur Verfüllung von Gräben). Die Wiederaushubfähigkeit des Flüssigbodens ist zu gewährleisten. Lieferung und Einbau in Kleinmengen ca. 2 - 3 m³ (Mindermengenzuschläge und Frachtzuschläge sind einzukalkulieren).
Druckfestigkeit nach DIN EN 18356: nach 28 Tagen 0,3 N/mm2, EV2-Wert nach DIN 18134: nach 28 d &gt; 45 MN/m2
Weiterhin sind technisch bedingte Wartezeiten (Aushärten) einzukalkulieren.</t>
  </si>
  <si>
    <t>9c709b3b-64ef-40a9-8006-6223ef93ac34</t>
  </si>
  <si>
    <t>eb3b6ed4-14fa-4a40-86bb-0686354003b8</t>
  </si>
  <si>
    <t>e0a4e667-5dde-489b-ab99-3f3502966b26</t>
  </si>
  <si>
    <t>6.</t>
  </si>
  <si>
    <t>Teil 6: Tiefbauarbeiten für Arbeiten am Mittel- und Niederspannungsnetz</t>
  </si>
  <si>
    <t>6.1.</t>
  </si>
  <si>
    <t>Schachtungsarbeiten für Leitungsgräben und Baugruben</t>
  </si>
  <si>
    <t>Vorbemerkungen:
Boden (fließende, leicht lösbare, mittelschwer lösbare oder schwer lösbare Bodenarten), in Einzelfällen auch leicht lösbarer Fels oder vergleichbare Bodenarten und schwer lösbarer Fels, zur Herstellung von Leitungsgräben und Baugruben profilgerecht gemäß Vorgabe des AG ausheben, seitlich nach Material getrennt lagern (z.B. auf Gehweg, Straße, Pritschenwagen oder in Mulden (unabhängig davon ob diese abgelassen oder aufgeladen sind) o.ä.) und wieder in Lagen von 20-30 cm auffüllen und verdichten. Einzukalkulieren ist hierbei das gelegentliche Verfahren des Bodenaushubs auf der Baustelle mittels Versetzen des Pritschenwagens, des LKW´s oder Verschieben der Mulde. Ist eine seitliche Lagerung des wieder einbaufähigen Bodenaushubs aus Platzmangel nicht möglich, muss er zur Zwischenlagerung auf einen Kippplatz des AN gefahren werden. Ist der Bodenaushub für die Verfüllung nicht geeignet, ist der AG unverzüglich darüber zu informieren. Zum Verfüllen nicht verwendeter Aushub geht in das Eigentum des AN über.
Kalkulationsgrundlage für die Ausschreibung ist der Bodenaushub in Mischschachtung einschl. max. 40% Handarbeit. Überschreitet die Handschachtung das baustellenbezogene Volumen von 40%, wird ein Zuschlag für den über 40% hinausgehenden Handschachtungsanteil vergütet. Grundsätzlich sind manuelle Hilfeleistungen bei Gerätearbeiten keine Handschachtungen (z.B. Grabensohle ebnen). Der Schachtungsmehraufwand für Oberboden, leicht lösbaren Fels oder vergleichbare Bodenarten und schwer lösbaren Fels wird mit den entsprechenden Zulagepositionen als Volumen berechnet. Die Notwendigkeit für den Schachtungsmehraufwand ist dem Beauftragten des AG unverzüglich mitzuteilen und von ihm (z.B. im Bautagebuch) zu bestätigen. Der Minderaufwand bedingt durch reine Maschinenschachtung (Neubaugebiete, Pressgruben, freie Strecken (laut Planunterlagen) ab 50 m Länge, o.ä.) wird mit der Abschlagsposition als Volumen berechnet.
Für die Abrechnung sind ausschließlich die vom AG vorgegebenen Grabenprofile maßgebend. Die Notwendigkeit für evtl. Mehr- / Minderbreiten bzw. -tiefen ist dem Beauftragten des AG unverzüglich mitzuteilen und von ihm (z.B. im Bautagebuch) zu bestätigen.</t>
  </si>
  <si>
    <t>1365f57f-8882-4844-adf4-1fa0174461ea</t>
  </si>
  <si>
    <t>6.1.1.</t>
  </si>
  <si>
    <t>Leitungsgraben bis 0,5 m Breite herstellen</t>
  </si>
  <si>
    <t>Leitungsgraben bis einschl. 0,5 m Breite (wie in den Vorbemerkungen beschrieben) herstellen.</t>
  </si>
  <si>
    <t>0b17eb3b-7308-4274-a577-ee84a343e347</t>
  </si>
  <si>
    <t>cd3d8689-a4b2-46d0-80b1-c456e8068290</t>
  </si>
  <si>
    <t>6.1.2.</t>
  </si>
  <si>
    <t>Arbeitsraum bis 20m³ in Mischschachtung herstellen</t>
  </si>
  <si>
    <t>Arbeitsraum bis einschl. 20m³ in Mischschachtung (wie in den Vorbemerkungen beschrieben) herstellen.</t>
  </si>
  <si>
    <t>ceb1d145-575c-4f98-9782-9f4adf5eb408</t>
  </si>
  <si>
    <t>6.1.3.</t>
  </si>
  <si>
    <t>Zuschlag für Bodenaushub bei Handschachtung</t>
  </si>
  <si>
    <t>Zuschlag für Bodenaushub bei Handschachtung (wie in den Vorbemerkungen beschrieben).</t>
  </si>
  <si>
    <t>a859c65e-c6d3-424d-a2c2-7d6c96a319b4</t>
  </si>
  <si>
    <t>6.1.4.</t>
  </si>
  <si>
    <t>Zwischenlagerung von Bodenaushub über 5 m³</t>
  </si>
  <si>
    <t>Zwischenlagerung von Bodenaushub über 5 m³ (baustellenbezogen).
Bodenaushub über  5 m³ auf Kippe des AN abfahren, lagern, wieder aufladen und anfahren. Unterschiedliche Bodenschichten sind getrennt zu lagern.
Als Zulage zu den Erdaushubpositionen.</t>
  </si>
  <si>
    <t>86edac18-910c-43e1-a1e1-69d7bf1c0de0</t>
  </si>
  <si>
    <t>f897ce67-f0c2-4e61-9602-3a30bf97786c</t>
  </si>
  <si>
    <t>6.2.</t>
  </si>
  <si>
    <t>Kabelverlegungsarbeiten</t>
  </si>
  <si>
    <t>Vorbemerkungen:
Sämtliche Preise verstehen sich einschl. der Gestellung von allen für die Kabelverlegung notwendigen Arbeitskräften und Hilfsmitteln wie Winden, Böcke usw.
Kabelzug: Kabel vom stehenden Kabelwagen oder durch Ausrollen eines Kabelringes in vorhandenen Graben oder Schutzrohr einziehen oder einblasen.
Die Bereitstellung eines LkW´s und Kabelwagens, von Kabelrollen, einer Kabelziehwinde (inkl. Einziehen des Zugdrahtes) oder eines Einblasgerätes (inkl. entsprechendem Zubehör) und das gelegentliche Auftrennen von PVC- / PE-Schutzrohren ist ebenso in den Einheitspreis mit einzukalkulieren wie auch der Kabeltransport zwischen dem Lagerplatz des AG und der Verwendungsstelle.</t>
  </si>
  <si>
    <t>dc0208a8-cb7a-4942-bc84-a3a6ce661245</t>
  </si>
  <si>
    <t>Kabelzug</t>
  </si>
  <si>
    <t>Kabelzug.</t>
  </si>
  <si>
    <t>395e5f9f-fe4d-482e-879f-1fea65239d83</t>
  </si>
  <si>
    <t>6.2.1.</t>
  </si>
  <si>
    <t>Nsp-Kabel 95 mm² bis 240 mm² ziehen</t>
  </si>
  <si>
    <t>Nsp-Kabel 95 mm² bis 240 mm² ziehen.</t>
  </si>
  <si>
    <t>e959f07b-5e7d-4c9d-a8d5-354efceb3984</t>
  </si>
  <si>
    <t>9c681d6d-c19f-4b8c-a46c-3a887967961e</t>
  </si>
  <si>
    <t>Kabelschutz</t>
  </si>
  <si>
    <t>Kabelschutz.</t>
  </si>
  <si>
    <t>dc760320-dcc3-4070-928f-a9c4ba12d251</t>
  </si>
  <si>
    <t>6.2.2.</t>
  </si>
  <si>
    <t>Trassenband / Warnband verlegen</t>
  </si>
  <si>
    <t>Trassenband / Warnband verlegen. Das Trassenband wird vom AG beigestellt.</t>
  </si>
  <si>
    <t>ff336c79-5bfc-4516-ad89-235d1381e5cf</t>
  </si>
  <si>
    <t>PVC /PE-HD-Schutzrohrverlegung auf Grabensohle / durch Pressungen</t>
  </si>
  <si>
    <t>PVC / PE-HD-Schutzrohrverlegung.
Die Schutzrohrverlegung erfolgt auf ebener Grabensohle oder durch Verdrängungspressungen. Die Rohrlänge als Stangenware beträgt bis zu 12 m. Das Zusammenstecken der Rohre, das gelegentliche Kürzen mittels Säge, das Sichern gegen Aufschwimmen und gegen Eindringen von Schmutz ist in den Einheitspreis miteinzukalkulieren.</t>
  </si>
  <si>
    <t>5c16e813-ef00-4c29-9f2d-f9b3649b04f9</t>
  </si>
  <si>
    <t>6.2.3.</t>
  </si>
  <si>
    <t>PVC / PE-HD-Schutzrohr DN 100 verlegen</t>
  </si>
  <si>
    <t>PVC / PE-HD-Schutzrohr DN 100 verlegen.</t>
  </si>
  <si>
    <t>1588795d-6d09-4580-a16c-0403942fbefe</t>
  </si>
  <si>
    <t>6.3.</t>
  </si>
  <si>
    <t>Nebenarbeiten Tiefbau</t>
  </si>
  <si>
    <t>Oberboden / Füllboden</t>
  </si>
  <si>
    <t>Oberboden / Füllboden.</t>
  </si>
  <si>
    <t>812ee326-4e5a-4db4-bf7f-005e6a4b0a31</t>
  </si>
  <si>
    <t>6.3.1.</t>
  </si>
  <si>
    <t>Sand für Kabel- / Rohreinbettung liefern und einbauen</t>
  </si>
  <si>
    <t>Sand mit der Körnung 0/2 mm für Kabel- / Rohreinbettung liefern. Eingeschlossen ist das Laden und die Abfuhr des nicht mehr zur Verwendung kommenden Materials und evtl. Kippgebühren.
Als Zulage zu den Erdaushubpositionen.</t>
  </si>
  <si>
    <t>3b15a997-cb3a-4c28-9d13-f12763a5ea67</t>
  </si>
  <si>
    <t>f9ecce12-71c8-44fb-885b-61d0292ca6cf</t>
  </si>
  <si>
    <t>6.3.2.</t>
  </si>
  <si>
    <t>Geeigneten Füllboden als Ersatz über 5 m³ liefern (inkl. Entsorgung des nicht geeigneten Bodens)</t>
  </si>
  <si>
    <t>Geeigneten Füllboden als Ersatz über 5 m³ (baustellenbezogen) für nicht wiedereinbaufähigen Boden, Schutt oder dergl. liefern. Eingeschlossen ist das Laden und die Abfuhr des nicht wiedereinbaufähigen Materials und evtl. Kippgebühren.
Als Zulage zu den Erdaushubpositionen.</t>
  </si>
  <si>
    <t>9715d437-6a30-4eb7-8ee7-c174448f0aec</t>
  </si>
  <si>
    <t>Überwege / -fahrten (Fahrzeug- / Fußgänger-Behelfsbrücken)</t>
  </si>
  <si>
    <t>Überwege / -fahrten (Fahrzeug- / Fußgänger-Behelfsbrücken).
Überwege / -fahrten (Fahrzeug- / Fußgänger-Behelfsbrücken) nach ZTV-SA und der entsprechend erforderlichen Beanspruchungsklasse (z.B. Brückenklasse 60) über offenen Graben rutschsicher herstellen. Inbegriffen ist die Anlieferung, Vorhaltung, Abbau und Abtransport nach der Beendigung der Bauarbeiten. Mehrmaliges Umsetzen bei den Schachtungsarbeiten ist mit einzukalkulieren.
Abrechnungsgrundlage ist grundsätzlich die Graben- / Baugrubenlänge quer zur Verkehrsrichtung. Bei einer zur Verkehrsrichtung parallelen Leitungsverlegung ist die Abrechnungsgrundlage die Länge der gleichzeitig aneinander gereiten Fahrzeug-Behelfsbrücken.</t>
  </si>
  <si>
    <t>f4c2c754-0ccb-46fe-a36e-020f3a557fc8</t>
  </si>
  <si>
    <t>6.3.3.</t>
  </si>
  <si>
    <t>Fahrzeug-Behelfsbrücke ohne Anrampung herstellen</t>
  </si>
  <si>
    <t>Fahrzeug-Behelfsbrücke ohne bituminöser Anrampung herstellen.</t>
  </si>
  <si>
    <t>8c8d072b-bccd-46a6-91d4-b75de9f09fb0</t>
  </si>
  <si>
    <t>6.3.4.</t>
  </si>
  <si>
    <t>Fußgänger-Behelfsbrücke (bis 5 Stück) herstellen</t>
  </si>
  <si>
    <t>Fußgänger-Behelfsbrücke bis einschl. 5 Stück (baustellenbezogen) mit beidseitigem Geländer und rutschsicherer Oberfläche herstellen. Die beidseitigen Auflageflächen sind statisch entsprechend einzurichten. Eine kurzzeitige Überbrückung des Grabens für Fußgänger mit Bohlen oder Schalbrettern gilt nicht als Fußgängerbrücke in o.a. Sinn und gilt als unbezahlte Nebenleistung in Anlehnung an die VOB.</t>
  </si>
  <si>
    <t>032f2c19-1636-489b-924b-91eedd443883</t>
  </si>
  <si>
    <t>Straßenkappen</t>
  </si>
  <si>
    <t>Straßenkappen.</t>
  </si>
  <si>
    <t>2f3bb086-d989-4ced-8f01-56fa0badf029</t>
  </si>
  <si>
    <t>6.3.5.</t>
  </si>
  <si>
    <t>Straßenkappe für Unterflurhydranten mit Pflastersystem umpflastern</t>
  </si>
  <si>
    <t>Straßenkappe für Unterflurhydranten mit Mosaikpflaster, einem Pflastersystem (z.B. Syko) oder gleichwertig, nach Angabe des AG fachgerecht umpflastern.</t>
  </si>
  <si>
    <t>b03f3475-5fcc-4a4d-8553-c9e01356935f</t>
  </si>
  <si>
    <t>6.3.6.</t>
  </si>
  <si>
    <t>Straßenkappe für Anbohr- oder Absperrarmatur mit Pflastersystem umpflastern</t>
  </si>
  <si>
    <t>Straßenkappe für Anbohr- oder Absperrarmatur mit Mosaikpflaster, einem Pflastersystem (z.B. Syko) oder gleichwertig, nach Angabe des AG fachgerecht umpflastern.</t>
  </si>
  <si>
    <t>743f554d-1b46-4d62-b846-5225588eb1c4</t>
  </si>
  <si>
    <t>Summe Leistungsbeschreibung</t>
  </si>
  <si>
    <t>Brutto</t>
  </si>
  <si>
    <t>2022-02_KS_Rheinberger/Mühlen</t>
  </si>
  <si>
    <t>Einheitspreisanteile</t>
  </si>
  <si>
    <t>Käufer</t>
  </si>
  <si>
    <t>Name</t>
  </si>
  <si>
    <t>Straße</t>
  </si>
  <si>
    <t>Postleitzahl</t>
  </si>
  <si>
    <t>Stadt</t>
  </si>
  <si>
    <t>Land</t>
  </si>
  <si>
    <t>Kontaktperson</t>
  </si>
  <si>
    <t>Email</t>
  </si>
  <si>
    <t>Telefon</t>
  </si>
  <si>
    <t>Bieter</t>
  </si>
  <si>
    <t>Kommentar</t>
  </si>
  <si>
    <t>Einheitspreisanteil</t>
  </si>
  <si>
    <t>Ergebnis</t>
  </si>
  <si>
    <t>Configuration Version</t>
  </si>
  <si>
    <t>Service Specification Index</t>
  </si>
  <si>
    <t>Worksheetname Overview</t>
  </si>
  <si>
    <t>202202KSRheinbergerMühlen</t>
  </si>
  <si>
    <t>Worksheetname ProjectInfo</t>
  </si>
  <si>
    <t>Projektinfo</t>
  </si>
  <si>
    <t>Worksheetname Calculation</t>
  </si>
  <si>
    <t>Kalkulation</t>
  </si>
  <si>
    <t>Dangl.AVA.Converter www.dangl-it.com V2.28.9 ©2026</t>
  </si>
  <si>
    <t>This worksheet contains configuration data needed so the file can be read again as GAEB file. Please do not modify any values.</t>
  </si>
  <si>
    <t>Dieses Arbeitsblatt enthält Konfigurationsdaten, die dem späteren Einlesen als GAEB Datei dienen. Bitte ändern Sie keine Werte.</t>
  </si>
  <si>
    <t>Created at 13.01.2026 18:47 (UTC)</t>
  </si>
  <si>
    <t>1000:82F7A4D6C284B390C5801C0B51EA54C2B64096A0B41B8EABBDC3DF49C170443B:ED854DAB3B14A49DFB28BF2B36DC4373:0nOeojpf49rwOuu9HPG2W/ZITHyBtwHtl9/DgWw0tPlqSj9JNY0JWa4/NokbFdWzBhNUISTwFfTpHwgmR11mdTXqFmPz8Q9qjw0dDjE4Yip3yEHC/GZ2nDIWK+CIVijoN5RnP5uldkUrvs55D7dQoJiPZnu33EDx5/GON0Ip7Gb5J4kyrYPkTJ/J6txUGuqlWrKwGsveGttpcBAz1KiZg7raWE0zC8OaJaamJp+IcPWQYUp+UHHojBm0h3gGT3uEx4HcMSRXAYbqLlEjyFkjtwM4/t886eHFsnlrwUzs1gpgTGiBUtqNEMEhearfGAIHuQq94D4pmo7Xjhr+fNnRM/R6s6kJT3llWq5PUnyuDYl7eZEDy1fAIKMUj12anTpHJb5Rx4c9Ez9+KX0Cwcx4bRY/G7ocK5C+CXLX8UPLmYRk/1iFIr7aXIORDU1FEsw/FFd1PpwtkplSHlRPxGksasWxwWCc+p0o9olBEWp484cokWLNfT0p/G+38e8FkatoFHf7yz2SlrdbawzD5EAz2P+LxCCx7Oi/BJ0WgdiLE5Rs3YWYj8GRRwvGIme6bzX76NlH74neaMbgbfljrNWLoIfYpU5vIsYD72SxdMoPaejSlhsQFmPXLpXFNFBoDtrxg8h/meyKH24tWrDL19QdPr52u3K6Lozqt8rJoJStCmHhdj1tDGCuh7syYb3e2mzQ5FaKVpBOUlyTb4M00+83MpiVHLOnTFzZs9ig6zjM+v+9T4Ci4jq0X17WZEVIngb9M0bSerjCXkJf6UbWYoqNbiItjiVOKEiX/ZK2YVyDRYVHCrX+AEpBYGdH/qZFMnK0NBQCVxWBtGpDwmi8VBTMQbCZTIIymqdJbm55F+gOThJr3OTFO10kFcb8z4Yk92Sz7dNYTQMOBu2gznEUy1PdNMp/rHjNWDQxoFO6zmg/qkUCLKCpJAwwzXu3sE8P1plJO2CH+Sk2xWIBT6H4fH6nxjQmmuMPuTck+1AjYZXs0io6et/qCYj69pSxsd9KZRHbv7pz+ltVJzvguvUIOkUlY86BpmfzHw9ac03FTUJpB+aFq49moREXoqbmAbaSpV2c0hR35Pg3ql3GILNh8ImTtSJ4sw1DHyH16CpKtjKFX7ANndCyxS2twsDDRxftF/bDLweh2NHU42IET+Rq6AvRaMbBH3KP7ZgDLmAGu3R0g1h7hZTN+GZgYK+zbVAjxJsMxpszEpWEa26XslUKCIdYb/zlZORAzrNfM5cKzhnELAJkG9rcvRAj//AW0lAuHV5quFAtgYE6QAqLEG3DX7WO8TEuqmpqWAHjH3WMLGgxa3dV4/6HcNdcfbMr3TKYjLGtfkFLb5ysF9yOHL6Ad2R7WFE5ZLbT6XQELdfL+jeIlSyNEFpU5nMu4Mtw49egXAn7vuZFdXLqf1sdRGY1XdeOBeQwktJeSq+xtNr8oYyydxNJzDoHlTMISqmqnJd4D+mfB960E5bozk7Bx65MVNoprSd7qolL1UAxLvo8tAOik+NuxNfzzfH6z8Z85v+s8Bg8ZFTykanzJUG3eerPJMYKLI3DbUBzzbE9LWd3+l7wKwsttU27mDim5LH2jzkw+6+AeHY+Y0g9S8rCUY5Kgvs5x1V/gD1cHFY6usBZcAqG1e4qMXxAk4ugaqtk2y5r7xbCLnggCv5gKB9gTtCTV75b5twuhBuQAb+ZckPWF3bJ2HXkQ0Q2IXIoXn1qXtS8tCeaSe+fEXMesdMAm+OgVv2jn7O/weAp9dj8PTy0k1K6vgg9PGSGaJvtokniSzpvFLB9s9Rn6pbocJbW1GtzTsEI+WlDKSNRroYRz5DuGQBZETxxPYEwxr+xAMESrLk4+xWG/ncnb4ozqwVLWVx8khudVuklYlnBkQCY8/uEhn808DHJOHIyDmdM2wZYxowoIeS5dfHXd7P0/UgUM7H5ugoTbIxSb4trY4NPbLcq0uKCkGR3cUK9aO/AokqdCF1FYU1+bAxm5b+k9MGVgtlWj4vB7+AiKgG4296bl7cTy1R/uL+IXDMV/BMZc+Nc6dlSnGRSS67hId8QNHhtEHwEiPFiJnen/JUq6ZNeE/D7BgXAHt+779MRwslsInLkpafFTVLmnVkcvaJNYfidANxH6PqEl3ZyY5i2VNxnMFJsfw+z2EEj+Y7q/ioIIDAeCyeYEcMByhi7ufPeQSeMl52MSyOkKSKQlR1ssgsb7Nui2WFnhGkHNorE+p/wAwORng4MTZN6mx7cPdHdQnRkZTX9/Ezdc9A47+8x1ziec++eSGiT+8eU8Dt6c7Oi/0/JRF0PgL1HBX7pjfTJVAnqNQ+SvTCPzlISk22vNnb46Lcto2+iM47BvlzRByjNQdLbVIUE7noe8nvmeCTN6+Oo3XJYo1r32wfQBIlfzAoF6FNm2TRJNMCc0/GO6cU3Bv6yhjl0ugw1AP7o4Rydk5ksEipYhf8bgJEW09ibYLyCoqj0fH6GpURIvOOv6B1WK3RceS3NQKjCz/fI1SzL+uyUzwt4SXvBcJXCv71Lkarp2QzpReuL7QwSFbwr0Q+1B8fbbvvWYYTWHGJakInhiDzaGz7a1onY3jzHuQUJeKBycGWKKS8zU9qRvl2ZcvJ9knCfA4g41g/DZoyLVpwhg7fAz+cNAbszIkw9zj78WVTksc+CeUPS/xd/NFWmY8jVVtbYRJxhQhO8nF+jWvfQTgAvfiwZVh8ryc/Zd8nkiQaZkh8msXKeHcpv3kruzfzbXNT66TBRCbWla9t2XRik+3gPndJLLc8SRfM+UoW2BKXSQwkcgfvLd/22YSMp+8a/z5NQoAw62g15d8yY/giGj339FYInTTuLs5YpVoU6tomXoyBQ1fdi/zn8I3x6RYnvHnmRL6XJ0wO5HsJ6fpZiWvH2/BomZ+23slzXE/SxN2cCkRMIWgcRAFTh1gAvwdmVVySx4+zBgX8xfkWrf28dMNoHlLA8R3gxxQmealjei5tZ87IDJrDvEfor6OEUJIT7s3vFLbqV4X5PZOIZ8kVVE4RPJSYEnDylizTK7UlyZQOKSKbGqFDgI1bS3ww+oscSEzy3kClMmS2fkcAAwfDtcfkGhsArY7rK2iHRJ+DnEFEfkOhWs35PiKrYCQnPXJtiOyJcprn4P0FMuulK4GykkzaHyxrTvOX6U//2sIR+L4i8+KJcuCja4lLr0ZD2kAD+/0WIKJvu9f4iTT22iucMoIWVstQUp0NYkxeans+OQ+uZz4jqhHY6YI4W6ArTnuyQ6EaCUS0sxuVv2CmrrHitMn8sVMzmuMWYAt1w0fdN5rpUcIfa1T4ESw/1tvzD6yzCXtqBsgyC5cpM6sHweTIOlXjTaJib2CxCY4mboiDe+PusnK7kJ88uDzbsxbM/aqf4by6fVC5/OCwnKkQnPPtazlj4mNj8F51+DBczRhIVlYk6Ov1bJSPeqbfnmAd+YSU4ezueI2/rTTfh8IPaI0CzJLcpGTw6CcUFYqX1ZVNl21DGyiMq5ulvXtUUeENfRByaW6jVAPco8dcyPY19PAbVbrI7uP6rKrK3uMUsuv7TUhTwCmr1XDiDX483thBA8icWLjA5Ty/C5sOyEi42+cUqBncOo/ENu7ySXvXyO/OtGJpZ0R2cCSyMGAsI7h2g7t0dL+HEyYxDJZS0ahwLWFMc8OQz0W7Ek1qxvFm3KpHy2yMsXLUL0WlWX0ecpmwbYf7k0jxSP+6jafE3udA/2M1Q8dH1ZhGiilwLib5sOVNsnUQBZrVIJQOgkoeQi9849q6bSbsJdE9piBLoJtEqJxdPqy4ztko1LyOWKczJGDUUMRGLG++ptvjJ1Z4Mm4ooAg4tDma4RXq8mxsnGgO3YdBHJXSZ224VPWzOXjMgkPpQqRncCwuTuaTtPdr7BAbYW5ASyXttsom4vZoE2rcDMGrWu4Q0UO2Or7TDNe6c6bVH4Gk7AmEMWhs1Pa4fNWehPmHGiAUJt7s+2VtK3LDoOj331wKD3VUgh63Mq7npD9kodlpYO1OzhnyViQU4rdEjm30QiSvxNnNgIfn7ljlw/lFwGDLEjatB0JudUFvFqAnvBqlLMsSZOQbEBGAKSNCdl8BvveFdkYrcmnaE5cU/r3lhqOasF6Fgxg+EoGv7p+sJxmTaOaz9/+ANjFocAgHInXsfMq/ybTVxffunUYVvDPh33m5ofbFA3DWzCgJ1H5MjUBdwf8W0IadoUMsUzwAGk9xbCGjEy7LBOQ9olG5mktzC0VFlRscSSqc98s2uaiCYasldhvyy0e6CjwgP3RHAMuqNb97sY5d1Zdk7eutjCP2x+4JVlcNcLdlmV6p4JKkuXlC3oeIZwcGd4iDb9qbcajqjKJOBpqA/pTNFlm7AOv4611kytgxve8qH/0upTluT2WzI8ioqO7Tp/XmV2yfpHjyiwz2aA+oMwHBlTmQZE5nMHjbajGBWB/myiin89WHVLa4ls78tfedlg3vx8SN+jFZauRqVk0LPh/kVef6HbQBOX6tUXXLAByVqRoVGJWFi2NEK2DzJ0wFjtCbkDJx1JH9uZqnVvjZO32W+jxBJ4x6HSlFlRf08xuqbk1UkNztSH93fMt0VQQtsk6x1VsuvqK9aQoxIarmFfyMQdhfm0PSchkh3RtYLJ8Yehn/z+lnz21u4ZsNnpvIykzMK8M7SgAFrUf4WNr1r3uKAAMrbWNbAe2NDdy7nEd+sLJOaK2fds6L+fdwapAIHHNwfdVXlT/Xb8bVQ89KWLvh67w37TZAKFSfaQXslMNs12PAbmGRnoZ+C2tHu+xDMDXYsGym+yoq4ecipdgCz9Jm6rNjjONR/qeq2KGd84I6qII+FyOI8Uoo0nH+2QtDmx68aIQVMq1Yj7tN9h1qiCPS8dvvyrJUvk8L0TBwDet/san30hdWGOsSjkZNynN18KWOoNxjzOE+TvaZEDXs7JkmJJK4Zrf8sHRwThpM6e6xSJN5mnQIKu589MWgNmGT9u/1cpyL8+JqnbTJ9AgOsQz3Sa1J3dwjMahDDSRTkKRT3/9uAxohoOO12cA0GTo4fNM93Uz/q5ShY+gt/vhl10GSYEr24+Aq7dQj71DSfXAB0kGB5B2COWv7Y6ILYj+/RS/SwJskwfnmhrn5psQeNBjT+4mUpTWa5nx7DzZeV9hCIgD6zERsn3XXO/jeNqbgyQltsaa32DY8IirroSawE2XaApoLZE+CSYOA65AjmhImqjyRDlS2m2/jkn0wwpu+Pucvxd1atIBCzsdJ0+N2AIyvQF4mjIAEdd345d7ckCrPeOipV1jjt/8ZqJqbDc8gXTObKadeAPrHRToxsnguD8wtoYpQ82EY1bR8p9lsT9F4K/OM8PdGkEyZsG47xYF6uvgg4Es+fsajHiZaaCAouVk0zhgoIOU5f+Cx0gQet0avvon4R5+ue6SYGF59FGEhbnZruvUqUwz0dX+0zFE2z79DYbKIiISQtmP/203olXEBjllzIhcN43Ou1DE+xQU9SN06hV4oGe4nunZS1wTLKMAcjay7PNudJXZ5tjNDbbFXxpFw79FqNAgttkv5D0aIJh2TFJx2lciRpYD8fzRnYEiVEPtG50A1cx8G1kkAv+u6efKV9i0tbskxJYTF4cEogTW0wAfIPtnjHw6X/esp+RkPStr37RA9QEmS0agMSp+UbEdT7vE3d9rp7Yhw85SXv4xCb4N7UBAucWxM1JFPG+BFBvvRU2eoPVdo3gWoRbtwi2pOmxoS9ai8Gp8GYQaKa/9mxNbqRchaMr98dNDSOGe9IBhU2CMda+Q4TrmHnBSLC1kT1/wtC3fZONSDa5FFm3b1G1fmItglSUsmJzQMP0n/xpRM/dCrwrzLlQv0dsWznDFg/C0cTQWT9Yn5FIS2DU77CNlNBfHUWvr+QV/zU2Rfny8wB9I3UMlDBzW5MnUBH9EUAGrY6LkFq9GqybSPXDETuqO2Bms/60RUY80poK2WdfrYXQF7v3KkdrBxY//ZhwpmMoo6KqU5wdohuPLrN/eZwNY1GKMBFnqUao3V3AHqdQYwvN6GpQdJZdHBzR7YXnfjhpD1ZexfN9mMjbmBE/JSZzDfuBfvtX5139OOtxPA1ow7fr66XkdEaQlGLwddcHoZ+RhxOU9ZYCCaFJ61w9ZIXk1OQhwZC9beKE4IDYPDhgXcSd+zN1fS7uudwd2ryah6/aT+zX01Y5IprDafa2Ux6mZzB3MLe6TFzi8AJrd2SM3JxTTIjQAScddB1mx/PsIK4KIEPyawZaSerD0vwpFile0v8/G6qvx0OxNwvMu/7bumrszqRj3LFSq+dL/lEFn7UOnoXu5OAYXGEBaywkJ6Gvmbqg8DQ1m+y9RTTaqsAPV3wYt1f9p0AcWc3onIQDNsaH91WY3Tr6Lv/ywUIzVhzbzRmaEfsDuJKPhSG3NuRVmoGp6r1cTrqphfcsKt4WQNb0H+qRVrEsUq6bVCZUSgF/wGLE8iGysmQzkuDPVHN7LMz2uD5BmEk+LrTVGJFPVtBAm1x3/6TJpgjpsSKnu39sIqrBwynilwlfCeiO5XUg6cdXCR2PgC2TvBvn0/DwBi5o5L81iXK48rDhKxUBujzjuIj0gzSjX7XhhrIE3TVsa75rw9VI12E8NUoV52+fzwyAnh+EXNtuBcUMMbHe2BKIfZeIpZavMRrT5Bj+2BfhbKWR7x4SG9gkBIhwPJd+qC0CWlsvjg4NPrkEDRRZC6hOKqZP3FO0QNE5AWqqQcIzQh3qhbpIZujc2LQbuVJRf8kqypH0h1KVIuohhEkgP3rARTjKZxnXvXZByVrdkn2OD5Jq68GCNL0ogGU/5L8GVayTaxkIcCH9R7zO3BGpjhX5EIznuKE+MdbNw16aC+Je+ADH1vVAbUpX424oJEXr9DFGimVv0zIpfJk8zQw2PPZHQ2/fOEEGpAVC7ilSJQqB/3Dn1gQs39Pnz1XdVJ0UhyObh0/FYqNgHzGKchQGoJyqfUgUJsrNBYEqZL9Wov/JENuCBoJfPj0wLL6wWXfFr1E8lg9n+hZOqOhym8enh/vlE1NZUrPsbrYhlxvHqUNqLklTmqZeobPSZMbPdBuS07xbN4tdz9PMqGYglo8+AoUvkiF1GtfB4/0gVNV91PWbFiuAev6lnUCFwo2zsmyUYsA6627J/BrDi1+i1FPDW0mJN2mmJJ5E32HF05ijvfnEX8iUHazK2VSoC7Y8Tw5FpayRhoJe+Nu/Ic+mjahVhILkoOJGhcppG7RJR4Ay7R3NM791yfdPohsSnIDShoN26HDQF1p5wgAtlgvJ2w9ob9msISW7b1o4OpCBoWlbgKFPruPtzMMYsU1P7bRsxof/Jx0fKD1PmuSi1oHQj6ZyP3GTmQrogTYNugh+nbiND7sKWJSRzBNdaTyW9B0FvHJ8g37atJlJsKSRrzC6HIqCJwmshPEvzaj3efrUydjyiQu2yfZX42ig6gBXjozOIL6D9AbwXhzomSEgBu9sQGKbfvoqLhz2JTIP4LVC+My60AjRXGc+YQr8hemk7JQedizmLFzbL0jTW486TFBQ6iXRJySxZyyxNAUxd5JvU5VE4NkcPOuo/op5RNMX06fZglapWth061b9gdElnChRK28/uy2O3SjvP/V85BiS8TQLvYTAKYQc6t/KQMI76y6dGtzxkWu+wdjOHu+Y/7uPkV40s9o0x+PhKg+KJ/CO9u+MTLbuKM8Szf57lEvmDqNmZ+gCdM6qcGjZoslg8aYKKM8SJVxlSG2OxWBLPJO/Zy6W2Rrt5oARHCcgvXhdCydkDQGvoYr0pg4IWEbi6qAT+HKlGmxomcDJKkQXtR434RqpNXBAm7BMPVoy3HvV6D/1jBGolXvLf1RXstWHZxynEWV/1s2kNxP8eVlZABEJlCmyUs+pJYQfaPbl+YmH8/JtUGt8zmNum1mYxvcmuCrlJujptxXiQaD+Dp1BdEsTjZG6nI4bWT4kMEYo10NaTw/ScafrhoioxrVuFKyoLse7zVLlqCfXonPHfSFbMWpkE5Y0RhWYQtGpNg56+aT+rwDCE76KDpB65EKywrn1azKSuHqYeu3dnvqJA6/4EXsLW2T65RPaJREba6yCQpOch/issO7qUchR41CtlcZASsHQMRG2Sv5ePMp3MAZgvM2vjx9H8neA5v8oQ50XDq61AQ2mtpP1ZUsdOHHkPCPeCdry/4IQjXLU6PCqxqY/69s+xKIXBLr3O1+l80zLDoEt/EAesmpCRE42iKRU6H15jFWpH+xy2qfQLprdxzXy/q0pVqeFdETeOtu54mDxJ40kI37QsZNaE66sNehn/MfdHsHm6dkLcHXD/HAcd98Ncm9hLwZ2bOXmgn8SzlSZqH58prKiLJWokpdIf92BljvLIXISpMRmD/Mg6NINSU9MklQsRchO0L4ctFhRqU5I0BIfze2iatt0VNIpZ2PWCP3psd2O5S8CpZ9YJi8Ho0N+DWQR7M8xIMW7DqK2X/l+rlqCBrdpyCizpamLmi2PdVmbCtElvc0C0nt9hMlCZnO3fFTz/HYIsYCR9E7bmYrK92oW6oHITpdLhYHwEaPCX7qEwolgktsJtMmF5sVRCLTBHS30BcXsD6JLUD3GL9ywwqVJDwYIF786fL7B6sjqSEJbW3sg8a8dfWRfU4Je5J9DhCsSLqZmV3y5Ur01yoQHedHuiK2dsdvVtkSBZhHDlPH4PXDQIDbupPOeC7OKxYNsOWTd9U5UvFjrW/0VhA5iZHZRYTfvXWp2lQY7tCzCqnGMAF8bEtZqx3U73gY38gDQ7lkANx7uVYcClS9pHwNjWaDKCscyQFiB5jGELPWVcprx89keb1TSI3l99kzWl5uyR/5+gWC+SJ9VObbTX2Kj4qosHtaM0tPG6gCr9HG7ylkEnMlqd4i57zvBbB2yTfis1Cs5EFwbDq5BdeCHa6zCQpH3NFZb8mobTsw+crnEW0VAggTH3sfDPD7Gg7Ybd91ZeYv7X73iRv97bbe8h+kmGf4Ttnp+HRi6RDzeqqBR1lM3EvAMJHBdEutY1LUw9HMi8PbnjhXgq1Ys1Db/qAXFR9mF1QbtKiO30egr4aA2O130hQpiFLjDruaAJIUjVNiA98ZUXbuZQW4DubcEZOvy5eRwMJuz5q5PDtwfFJ87LDKEYhkQnVR8txLRI1XlCa8rU3xtDWB5BmgnrkvuIahX6alLnuCy1aIG9x/Fj5EqmAy3kzxA1EM1gVmbBmeEAXvHbqpoV724dO39mly5vxw397gRqqPENW9ONQPmoAXlY98PrK21JnJvhU3Q8Rguh2FIucqTixozmqzIfUJTVcbcZaXupfCFSI+ZoaJe/3YWBUimHZUp98OOlBSUZkgFprfQFUKAqt+GN8jELXizt6Ify/dQ8iv4pUlN7v7JOBaFLWwKMt5Jj1qUnH70sjY743MsEOawUip9AMoQfSAuhbrNTus2+lDSbYnwpiGDuupUW1HEO4oOFX2wGHI0/1GV/IsYQmJkTTgEimIvt1HOn6e6izPkzEzSnaHBJLurbJNLgj5Y9mrbrRLdO0tbOY4PR7d8CGihX7R8NeUviQZO7vW8rHi+zB0Fm1oNdDguEqcUWAOSohOCVSggGqbn4PCiH7ytNtCMSrFhxaPXz/3NEs+BAIjVUG0fshQ2DnOM2yhhxD+S31Ru81Ldltz3hb7Jl5fO7CNnxeSAmGTWz2ZkPVZJquX3FN8M1jKvl020+kKYqMgpU3D0+bGYOxfxQwv5WA4viQvJ1qrqSe9gyZ339KQsSN+j299+7HICH0k++Pxps8+KifWBkQyEJhNYIvhDi357jTgHWxZ/v+5ng/ezmF/gNnjR0nsE1FyNjcKVx6YFBtUKcRi0FG6QlBRDBKcvBOHD5cJGtU4zNg/fis0uyAvpcbhPlWxWDNntch0iRJ1CcpFRRkM6M6U+ki0Y1BPZdFarukMgzhsiaYuAEoudqUXR0nCnfwVdU7JfnQoZNf6uWa9IcwQd5k7drc4E9tsls6qan958R8vfySfTFxwTtxj0Z49kQyuBsuHgZlb/uZprPpqS8kp2jB3do0vCe31BRUTMj5/UbWMWAatBsqh6xONRAZZeXMCk/4BJ/BZQiwYAhiEhAurt6TtXWTBoaoUZ0oDNFPQouewj4HHodcpDkzCWxpnxASIO9t3yjMJQm1OtXu9sYim9sWHiHupCjuSnVe/9fRkzdI+hYYYsWLD8Q0DeDY/ibgQG/RuOmXVLRh5YFEw4dkFM1a5zoGSHEsfQvHSiuLRcbmyfiUIFMWuRzfQaR3Rfm3HF72qlQB3MrfFwop+Lp6I9pxagkTyfnPh4iSwCdkBfrbPD6m0fuLqzWSGFSTrr1V4fZUwG2X25pO6Ulw1xjdfkKKlG2ZT/MQjFLHoU8qcmW08DGTfhZQhZZOApgC3iealzYT6qQ6vvrCBs2P0AbOubhS9L9GGKSeNqWP8wKycBGu7Y3HEHXuiK5eY0ez1n5oCZMHc631iZJhc1lyKZxdVE6ip4Na9boIEMDnzSf4U8kJcc9ZElPYWEqf9Jhy15BgyiiheOyekNKAayiemTVKc9rjP4W6DIB7r5PjD/U4bx5PEODJHx4wv9B4eJ/FMbe5RHsYvPSjCpyWlQMVXvXKXzKLsnqs1mNz6/P/hh5ErF08pM9yFoeZnIEt104ugHisSVX9bV9E5A2C0Va9X/XHwSQa3onXtRodCiivelAylBdl30s5qTQiEVuGHOUIR62Y1JmfTCGk+Z0FJ3gKMacmh/61EiAWka300JXgnVeY0n1D84Xy1Is/FgPulO9fnMDz/5U/He1YYhsnXQVKwZ3Nf/PqMOTEc+O2kahLLbTjz9LyHDMJy/pgwFT+eGf0D6AD5HgwF/PXvNEqXvemjq8B8ukkupi1Sd9WNyqayBYvl/ZX9Ic74LCL04HF7O+Rnrmrv5gwxMIlbRb9I5YIg3rIOMFrOj7EmGa425YOPgxDZ8unDQ6f9i3WQnhmdpwYUBSLMNIXvUyDRadB5NVszIa9VEfpyN0OvE/n96byunk8HvIP2FPuln5ICiVnOZQfy8viop4Qg5UUisX1W8uuiRCGwLbpwNbz/HT4hC565Moq7Pkzkfv+63z6p0KxY1Npsf6sonD8YQWINeVIzMHGST6J47DVkNByLm30+n10I7Eunsd1uNKN49R06CdATc4S9MHfaT9zi3tnZm66ic5Fwv/r16/GiTvtCuQkkGgx7OFY+hF0Mkzmob0MbhLX+NgsjsWdyil650aV7HbaM7RLCURN/42Juo3NCgEmF0ZQfYcIr5Gw3IsR6lmzozfHYoxNbko/3YpwLxPYpAz80B/qVSQYOCzqKGmGrU8bvqt3CFgz+jfMss2rpLdjRM+B/8q7zv7eUPO7rZZhnqyxa6otFj6YiZ/kLiVL0+6A39j5lLctV9M95Jfkq+GAVwsFMB3TYcFKmhcdnd+VapJWlOoGBwgsQ/Rj6+gA30V2J3ps64tQ+wCA1RxyxW5mnKlq4U0zkE1FJKGp0aQGy2lnc2D1pxUD6I3uIwzMBnQzo9hpFbriVRX8KZNoP27jPR+8ol1AQIX65TnQnFbpb90XavX1bYL48uLH4SENlU/G9AslKT3nY1tXeg0EhLDJaLmjtTsQfTtG4ZCBf0h1wF8DJVi6/DHCCjbg2X9qhldco6tQ/zCHYHUyIqURUo6sp6EzZziYtSP7NxM1d0u3iCDZbtBqE/PPwjJ2mIrUV+eUPt0n2FBALSVrvSSzniJXGW7dbvSnBoY5R+ZY75NSO1gvDWZB1+SzhyEQYvLEspvXgYowEGUDQwx6gen7XUPnJTBFxLGLLmTfmfYUAZJ+e9QXplFKuK+droygdnjjfyXz6rqFUeDwG7Q1lXUqib5DPRvsVK5NYpHcan+OGrIjCLDvjYSkVVutJ4uNKLK9Yv+1x9AwaAbXa4BU3jf/eT4dFTOdApXWg10wDYtOvpZCuTBP1MrQsPCYZabEkdIIIoVsM0Ug4zPx2F/OIsfDiEOijWgvZLyubRf+jzhiHhd65e7ARoivC4Uyi6nSwcXiwF6cFAgcxjaBjMqeKBB2gjWSGAEdTwRm6rPSRpIPA3pXCAYSb1Ud5jR1FtBsUUCOzlWbawU9FLF8lusrIU/JfGqgnSNlt6I9nHFbwe8LafFhhRdHDtciXOcJ+Yso761x+lLpRj6JWL4oirmp3L4uS0y0xw3+ucuCH65+igSFuQnda7Ktl9rW9biEt8RSilKqw4rCMAuXelnPqSLobh0Dl7N7qoqZ34jvxgr1gB11ptiJ0ZLfRF0Hos8LbcqChIYode580Rwy39Iy5ULhYwaNnJ3vMbzxXxJh2/tXpx0FV6upybRQvDUPuz/ULVe4OjZkPOwslPOwK/zAg8jdcVeGq2Cs+bZ6YOOHtTJ5LN1tJe3FWTa4oqWVQnTQ0ovUUo/dSw4eabt8pGuZJcAvgqGd6rHxz7vCfwhsiuw28ALnyTOuZvzIfqyiHd6SqilDE08Ce5zDQ1/81DVdynr1CF+CDEiuhQoBA16GEZOPB9SCIi+Tz1k5gwn2sKutgUL4Wyihbym4WldOPrbLzf8tpFpYsVQk0/J1MSR6M37w/5Q5HIgta7qOoZYdzG5itNxU9hw0z80WlplPqxWRA9STNGGIzXXc2DX21Jq53vbp6IteaauA5nN3JJtt/Ypk+PjZTJJQbzBkfx+2tb3yJathpLdvW9CngNN7tkYHPZDoOUNt5VxXRDKtsZ+iwVmvaPkY5gQZv4kgXkq252mOju05gjqLPc01dgnEReML4YRw8bn4+rjulaYCoTXLEc158xbPrPYPfuNbkVDaG0aEKKj6wX601VurFDKJvqkqqaMTYWmSjx/FDAeWCAUUAzZewU/XiCQRJ6VPHySf86gCLIoQIL7dWPsow0v0sn9SKCebpaMswhchXkSdkaARkQORkrQ45fkP1272gZq2ne8tOZAjqwcUKa41udgTDujkeXty5gPMy3L5guWZNkvE6tGjUZXsocCEguCcRGi+thmNts3m41FZqRXkmXpNmKrnB/BTPq4sYqEWNGVcIG3bKlzQtLwlqzu+/dBkzEByK9fRxRDuJhF11aaJ8kj6ce/MW6k/0bA2nzKq/dVjCD9uMQPeZBHjawGlYDHzrJ77CWDqgAMUH3Zo3emr1omxqLWV76HWWyAcSehXblfEcIf5f6GbUwK28tLLmTqYSPbZqdNY8q2Ne6/X1xo5/4iulkXrNdc+eKqfbRpJhvRhoTLkOcqJjl+SOX6q2Rx5co1avlWTZSU0zinDUlJRyJC/jNwUWcNNYmftaddCzOxWWVF8yD+5oCmczJez5FzX47SZ4LxX2eW+MBAghdm5TTVj5qTVM1u7LxUqCe4FmmcM2vYy/RZI1i7pMlHpBQqLYh29KyYj1tqhumE7UowZ4TQWI8UASCgguD08DYi5WUaWOx5JDq+J23xheuW7+g+5g8ca7FQcXg8pg+P+NI9rOLDEK1wsy9fYDzjAC/Ojyj3Qkprmm40DHKtyprbPu37S16bPI8YRmSpulwDIubbUJeFkETT8VExpK2kEYakNaa7n9Bc1SPRaV4ACs4q25owl3rBttnQJ6wQ0KX4RJBK5njBpm0xzyuEJ0ngp80TKs5/zydGQDUjpqY4iUdiqyl+NCiB9j4/+lGarGsrUP6wdmMkDdgMa+lOAhBPTyn4poYpI9bG0BFkoOjqQlg3fIJQlUQrD3wWpbJQ9T03vT8dKUSgk8PYEmIIjxilmii92+NtUNPJqDSlP26urECE1tNQhkcZsh2xuqNwVmJwMzRM9S6BjUheOKzaEI471ydkRRoWl3lEzQu+7+gNk4RY+/PGblMCMPIFOPiE6sPFJIvl+4kSgyqHXAdh4Q7fTMm63txlqkkgHsE+AHEZWVqf+UXwe5OUXo4deaoXn/G3dGzEdawmX1qubWMy+I11HmSIjCXJf8p8nzV+AWJRLBM+CukqbEqQPXF1MD1M0GAoRbyNRbknvU27PqZK+umqHD3tICSGG/GTWhdhRL8yHV7nP0NQjU1/Vg8YIGVSw5VvtCwi/gTr3OQUQve1ke2HJjP08CVhqQTy3OacZJRYmon6ZS5EJhKcMLeReZxU7e2IuiLkSFjH8YqbZXB9O61CIu4F6ueRPWx8LmP5u7nWd4SVqb1tWynCiqq+OPw7UoU2coboDg7ahduU/S2CJYbEhWs0GxbjnXFuvtfZ914yY5Y4rklvPF+VPNvE0QNSEAdKnA9zI46z7lkA8tS/AUXElFgpoO8ltOWU7eddHGDvRc9TkvLCBFpDWA9XyDMwBdCOsPO0R7ti+opBdqDynwMnGRg5Y++S8/vvFP52dVy8mZptxc1ypBY59Tfh4S673bEI77Lsw3AFVhrxVKVIZQhmFdO+4u+kgoxWk8UfNT+haVEaRSD9KzZd9lixkFm1skM0uOdXflrGfl5epUYGcHacd86FN8cRqt6KYW8uRK5e4PVLpe8kKWSpz/p/Ec4paUckgh0p4J75C/C9s5xGsQxbOhiqrm2O5sfYEzgVaW9dcrjtTuzwypIWuP+QI75SGyfJAPBnUWSQEqcWgUUczHuCeG7KIdSKULNFWESF5JlLwRhOvqbrlryl7+KUV0CDxCcykifFikJFCB8k9iqRADqR16BGUQU1QRNLM3DJE6M/qhBiivfI6XFeG6qMnw7F7r91+Y5raDO+dRYczzQ4JTcQ2iyuHpAlaRhs/mLce0+VL/ASfXTGzgQRjh+Qjw3eIO5XGn1L69NVSEf/AI5t2CDb+1Di7Gev7h3HI7bs/U3hRe0Z41PwTkq+WuKJbCKjGTrkZpZuFsR3EcSTxdoxuzbNtDZG9qO5vzSZPpb53S/7It4XHNEgizcySc6fyG4pAd/rM635nWPDcjF4gU2v6VqgHQxsGIzC0AR366A57PoqKqkxM6brecP4gZKd0C8cEO5ZG5UWaEmIbW1l3ZAWUQ2wfRVlj6vSHi5raDA2EA5Pm/TypJK9KRERnsLjjalO9tVqCA5niVrVPsO2VBbvMk28VYiBb0a1Syt7pMD7eQ6oCYUiZhtluLPkILjzn9jIyh0WBOhmyr/p0JxGpWQpUNjdVQ1htDaU7+GS3jepbVqFSfkC5Ubea9obhxkqoGNmxcO/tXBm4Km6pi52+jshzPpcmoQ4xhuiZG6RxVeyEYWd3VaLdUFejGKx6Eqb19GhLt7OPeo9fizlZYhrZWz2qnlZ7NV1TVM2sBiTcdGyLMiZ1AfXzkumFHROQ1p2FVpsyxbwYXcJIvpv2Cazj7IWnz5QXI5ZsPuw4nhSjiRrftWrMaodeGZ1vQPuA5RodHLe7f1h3fmDVR9sxUNjvhXeuJ8Eep+8/lZSoAeeSFOQej9UpoQz2l1kj6dXlb7/uXAldwWQV8UtLsYP5A7tBX43EHpP1H6om5YKeOKFmKbcjyudEqj3w5mDJhu9QBVXq8OdXSkyoBPI2TenSlolgGOqpb93M2TGd9hS54f0d56vnigDlxMrFM74boFySDWIWNESZQU4xnQVlEkwTLsAKgAuZrUPkmwAR/WZVYIXljVy5Dmis/YitM7eHYd/H7q/Gc92I9zHD8A6H73G7l+uwWXwHEMzqGTy2aF+n1AdHO0OH1wQUwcnqaS+926BowNoCSSs5yTs380IVnBgIo76s0gnFPlprqe2VAbBh0TKGgQNZlr8OUXZZ7EevlQDEsiqMTf1xJIn64+r8GdOgQt8KTQ1CAA3HcnN6BK9l7Tv5sKFw4P87OSGhLZ6luBYT5iDJzy7BNfXyB8Dpmg+Qghy6FXwB2uXXL195xqt38deTiEptzjGpkwSqMYBtYatEYkjfmEGprCj9kU+50ZqDis3Bww6Xh9qTftoj+gQSVnXSb+exjIdZJLU4bgB9YAvBT8GLz9Ayivi44TMRs1Eex1uZjEBTFehCjlZaYg8O6CpG9uSf2QuM9QC6MGjkLBOEscpO36lo01F4mbQRIeDb6pkc8mBT6sVbI9yyj8mmiINtcVq01iQRHhtfrHCryMAkgvnFpzwQTNd3yV19RCvVdLoow1aQaqFdJjGbGS8q5HukztXqiGN/tpvBG3Zy4TTTKDG9VpV1PhR67QyG41SZ06dOIGpstax6zRCjOe6GjHh7S3Fd/b9t2XbdDWyXIIUnTBurQknwv5tU+QgP7T2B2eO6Z7H2MePTo3Um9OxifWR93akbuNxSftb558/czPIik2IgGrKPO45AUZty+j9Ab+qxLcjV7KfZqS0fvSXqLA92qBII91m4PLpoPSx/yDBlA8US4mV5six4yg//q0EaOGI6IRZP4mXbUJNjZhJngRbfpo/VcAhagLJq+7CALkb7/E2gDfcCR6jfR/HqV20JVQgXWTSni4qc6TMhfN6ZerZTSFNm24soi9qGOJjduSwG2PwG97QmAT1aIlcQhG931lXz4xs1B+gYhWY7x+6fhiiGxHMGJp8bn3vGolOnN68sdMNLMkA8HIIIE2eZvcrhdEIrryefRCZsN5E4Nwqa/5QbCxKhfV6cL25C72Itij91e61vLiP7k3zxxaURUMMKGvfRE3ImH2kB7gOjTQL13u34XyOX2oQrNFX1m9ldGOSA8vQAY3TWVVQPDN6v6vm9c1jrQOwE4+qVkZo4dNtc/lBd/Eu0Zv21KYhHRElySPobr39TbyzUgJHTiT87rrxzAnOQl2ChQwbYT/sCJ+otpBKDZDQluRA1F4zqDvT7jrA8Jk7quGJH9E25aH/8huWrkiBybvDzdAPbuYdfZkzc+QmEVpiOuz1iTfJnLZ1lzJgvG0cPVw/t92LeiiYIEje1eDwREVujbX44MXgKoi/IuzBHeXSWtBSBBgib2bhWXgTs3KUeQRoYc9MHCLXshiGlFnaaRHz4NKY+JjgPz9VBJ2EsmNLkjKAqKVV+AK+axkP3azvQ2TwR5uVniFUHOHgnPpT0kUGw5QrXeqX0PO1w4ZzustyPpN41sgB9leTJ1raZkvGHrpVM0WrReTNz11tuN2ldgcRQHgg7BjruOAc/PuAtbqmETvvDM1fkXnjVUd2b8ZKAfqMF+qwNeIRjy/1ecfeaFwst0SBTZP2Wf3ljJ11pH2MLGEoMinSeWZcRgSD1yM8nbIxOz8PmsL9x0LZu++cbmjDsyl965O0Sbi+fJEY5VaX3KCKAG/2ZQASBwegKjYLDZtfuzySk8CAglxMt8n4oQnIz5BlHU9/AYJaROwDV58UOEzFa7jol5gn1FjEicPAst2ZhYcNOsO82lmwUSjf9P4H5kiwAecC6jBiqaAAPK4+4qpvMDn3EAphL3iYVCYhdvDgyPkTzzocgZku1Z3RjfkgsrSySK28LAUUnX1hA45vlsz5tC9icKz7uyj5ebKNjKh232sbOzdUUonDZYy2AtfaV0gvPUBJHIGMJgF+ZXgjkzHgmSncMJxzPlNago1226IZ5OBgPttQAJH5XkmmLQNAT+/tFUHZYrE7Mma8opHoqcxZ/biRfQpU0dA9YAPR+4IiUClH63YWOPytRQ9sXif/5ldd3ujdfwTy2IesOJg+v7MUVHq/QKTlCCxgJmN7JPfCYc5L7Ld7wHGlhpWYrmvae+2SLqxgVvCzI7FzJsZxMudCeaDDW5KM11+BtgiLDw6jnhmC6ydp5ixrkCbppZNQWcxA/19UpOuqmkXAkbs33pc3qvWJSuHQlS7HbiHU3q5EqJMaHUfRYsAWagDlb2BJpquxYoAbMd+1iYtsqJWQ/X/aDEqBBLDm1NSg/jZanABG1m58YYIYMuA5E1HwBEIuE3ww+XVoUucdfri9wRNWaxcdFx07AUbiEk56iEEAJcPpYWvpLAMrPucR+hAt3P/17iUH376Kd4Xx+BO/U/QVP1OaQyX24KQKK5RSa7i7FxRII8cRW8d/Klq2Raw6KlnoZLXXymSJXNINYgghgc4D/Y67cRV7aeIHgurxwyamRqXi2hcIXw+7vwNke6WLLAf28CQ//8gAZPeyfCzhy0kWwzzQ6OtF+iCL481koX4FtsnTsWg1CArOEMByHyboOVGnUVCXGTBGXmkJ4dVKkWI+RACaAL4ZtWxFMCu61RHlmeNZC7ndSCJO75kwoZSUexqcp03E3OfyKhrwzv1RUwy9kjcDaWiJWNaIrojZYymqbknRzmohUEBlxCtoK7V9hSfKTLtns2oyXZ7DRmz9moTxGQ/iBvQPnaJv3fp+jlGHBPq1no6n5ppXExa+8ZzPS5KdH7MlZv6AUiAdVVC4vbsLSpvsSpqriYnP0J6n/wBJr6+KwiNoSgZtA8GkDdA0HDC7loHTXhQAbbvm/vSMq2Rms3mGDi5IyiSe8CsZWHFYiO4tMqnVeuOvVpOGYiHjQoGq0txivRNeNzN1VG4+v6Q+fywSwUaKDCM/g79P5bbj8vvpljNPXVDh0SPIOz6tUKxEz4sRDQ3hTRxLMJNG22s+VIvjs7bzghLflGY71jCtKA9TSeSxjYZDcxoDPatxggneInO/ox7kiJjRNSelhMt4bj1mrGDeUDYkvraw+QbjEO7CnPxEobr4OaRYzJWZmobzvUZkE1LP1Qgb4nXe+92HMpG80kXVcKazihziuuoSNDw96RaUJ0XBN64a25o0nUO/pPjKx7VXWDUrp12rHnSgJA3uBe6CUg60jqD12qkomojzNGqJk/bQfnEOGT0H3glz5oGmVIh8TLSSYGR7H/Bta2M4id5uqBWuOCsIKX4GTiqwRJl+012GWXr/nHysJgkbBSn4x1rIosc1U5S0S/nL01DaGw0yXcXHnOkQSj4QBrSlKAJ4VOMdX7wOJIEG5Wx94ixPrIzpVMrumDkYUnidQzSg7MZT5iX23BLMLORrPvluxg8T+c6ooTRmavA3PfGZoeTXgrM7cOl4ddyjvfkSrcw+oxr/pmObCAWA4USpqQoxBkfinKkDpIBLtDAoiOPNOhzy4a7WsBMBiwv9CPemrF3Xzyfle7Tzf6xOEQESaYQNAdN3UQLJr6IyhSHP0lJgpqV3HA0iBzEUWF+aj38XkJoOUXP/CT0muLLSxeiMFnols/T1NDPfM0mdB8ktaP9Bf+k0vWedub7RPC6Y9d94wAn7NX0oCgBUVwlIv1tRob0vV1ok9HoToROEksIeMfvij4xLHpDNqd9Od62vVIRKV9OO0eFM8AvsGCwgaPl/YZlTf3csK8oNPNKeOuZ4hQGHuZ9NEewKhDyleTEef4tLrY1uKBlwVzKxks2z8KoZAju+kPF1VEgDnNeyiohfoiAIwTUp8ZjETijgczYlH//dag/euxtTVnbqpjSpmeYc5ESdOZGMmhedcV35GhRq9yTK705nW4tU9TeIktL0ZRnRL7IcCqbxKykn83bCIkrVuifwz5DV5vHGxoPN+nCqBiyCCrGhpuTrpK9/Xeytp3j3fvp1Tyy+LBcytTGB2ikCof/5X3x/Iqy/v5OdpRLCrfJRxNAVLUlAovBTPmzkl4LzucqlZPRkizvG3Ct+01B1H6RLTOy2M8bqMlxjCPp06vG1ZzLUeGQcvkNpTFjdiQmxyGEX8tvJbzQAoEn8PxF4wY3PoSrO9nxMp6DRiC2e1G881ZzOuv3xrByRJMn6yDZecK79EMxWkoEsoGXBI8JxdXdum8xpZIxzmM1xBI010ppZ3mNYIacYvLJPoo94ROPHBH62ssI21ZCwGTElM3H6jYTS6dsnfZ0+M4s+pv/GV+wm3JO+a+FDU92+UdjK9RiPcVcjgq93+FqtLKhfpnx51J1oWku9h6z+KivuCoT6z+namVaRe2QlKBlFHJhaBMMkVCvfz680MBcvL2utFFA++KjLUhGDjM2Pyb04NliDMDvLr0/1JHFoXnn3FoyykPYq2CCA6TWJ6SyYRnTbXZqJJdVl/HWehj/84lnxdCqv92HiSZ8FSGYzxt0J8yRWUyBO2rIXTNtnwTRL57q4/g4izIrJaf90KfIynQ9sxeyO10Rzvo5flXj9vFWLR5WMoHIYcTwG+toC34gY92Ks3KiS8MdnJ+wL1E6yco7WSSqjWeX4Wry9vs/R366Vdai4alpNkCYwgq08dvdRenRT9VlUg1AbK1dTwmX0voXcwdfoY2AMAlW9JHeJdYBY+lmlyat0aox9F/FO1ArbXvOaeCO7iPw6gmBWD62e05//4d3IUe01udrCCJRM32TOoMwaPBPymU5JUJGtSSdX0sHfe646LWn6TNTiWT7GnrDwMNrPmek7gXuoIUhKwBuMa+V6ffuKApSi8lQiiHB+n13fnBKeib/E1p87X10bpb4c4B8ap/Byc8PkZnKov23eEetXBpsjkC8tl+KOri5JEO9Apm8QBCijwXk/hxVHL7Vys7Npnel1iqpDuzPoQV7S8Ayi9tvBugBVmBPdPdzJGVwhBVo9GxHSBlW34KvjHWaqbbsLUcYKC9+Qqchaf8NGzCZtDSVxO7VaHTQ3vblK1jutp9KkwrAXX2eaz2nPV37+j8BLOj+Is0n5RuKe+LF/FeoQ8YX+8WL22Wq3O3LIjxDnC3NdMlf1sQERhErbEXFh/e39EtfO9akLySIMpyjBZDq/vEB9Vr0L7a9bYfvSpb2gLnHQtrk/hvQIX5g0MHhQmD/oSMfVGEhONyYTPE5xLEA4DbTBW4zNvq+Lp1DEicvZVMmwr/b2el7sJz1vS8EDAbru4Pm3cboeISPm6sFVMLhwHzQIpYry2l5aJFRxHvwnO5yEv6d8quSRdlOl0rKzNHN3V+ZZSIB04lzj3fP3JsGN090YPBtWocaV8lPgTeXl8h8vgyNp72qxZ4LchELTVChBbiN8lAyV9Usszfj4kxi7Kto1jK7pYTyJeTgBlpM+nhdznqqZ0AE/ug2Qf3tZ74YfQCEaXTOb5ZPPLI2c5EtWToP0Cmba0TXRvUqg2qyo+OJy0uZq0WTFvdeBPlzN6MeTQQJFKh2M2OUIXFn1NKmE+6oc+ZOMiMapw5sq2ouVlzRYau/V0rTYO1IqQ7X5g5bM5QRZECvxLsBine2snfkT0GOP75HrXD2GtX9wZTf1NlAGk1/62Djb9fT9LUW7Xzn6VGAwGq6agvJQIWMziDa4DwhMzJQOiMmcqf6/Cm8XTolGujkRDRaoOBSTrBu+eJmWNZfP0AdEI6CmvCYx1imqMWZk+240tn5EZqTZKYfZcRe1h3YVMgtsvhkv7HOSYx8ngbXIAF/7pH5/23QX9KaxNACCfhQJmLeErovi5tNWRuvsoLImDwPI5QUdIqcwdWdtKm2J+Wc2qCP7dBMCLAmcvGZ5o1tfj36NJd2PT4sRSQ9oGkf2GUmxNZYPISznD877F5E4M5clUWMFG9slPkL+mw9TACgRSjqqnVQBsNZyDghlCfr6W9Wq+yfXxEJMIj374/D8JDf6wvyFvw5NwdhRtCoDJb7zpj8nr7uUeh3XhzC/YqiRHVQViWbfl61CzhTM1AfW//u/4glQ9xvR/xH6WdySdjqCUK6S6HNP3BCJvEE7Uib9fjgyB56KJH6uItPzmJNe37oukmArKU2VNvXtWYaEXg7j10oVRBgz5GhkbafRDuT3iIW5QXOQSgxErrfoBQQPOMgpytTKUv3+syXkDvGo4NF8TT0csT1kqUK4dq9XwwjpjrBwQxtICmjWmYoIKPz8zD8CYdNWQrdy457FswpM/HE2AYGcEgzDAUHsBR8dHk0Qou7m1Qh+c/AnqcTUdj7L/MNgZRp+YbNx82TB51308dDgxt/MVOe/a0l316MHVIkbMjI4pWmDXrdB7auKVFw+PWwVZ7ImTc0mljacdBMylPtqB0zd5g9BnXZEWTFJvLiFodZsz9Oj9qP/mGTSjLBxLhUMxSPvyeEyihVXvN8P0gmzEHokijCXlbpmVwXwfkKrwdW1iac9GIOwUMjtl+P5HD6Va+6tFmzLZ+haLVPKTJwCIh+8rfRnLeG00Zdt9qThbehvWJghfc8GCC5az1rm3tOZwew2XY5OemE+fRNxYRqijQmT3OxmeStEpBRU4ZSCmjM276+CatWkGlSjIT2UABS+SEjV4hdPATkDI9TTVI6FQxpATZeb3Oc7AiyYcRjkraxAH7+uj4lCmJyMp1UxXwSRC0FKwDpjdgDnXhTmCb8xoySyn8/a3VGNBT6f5dgls9TIPKveZU7SDv2cs1Ll406bdzGg1AdRt5sSwYHONVpyJKxWOqfhcXPQ6cSxhk1aYWaIEnmrmD/PQVfA9loap60U8BrMcTpq12oRgq0a5BwlnyRkzXc55K2DzUzup4uTal74PrAK13uccZigYvcrjJ9PbGzsWu/igvl6APn75VIJDTodciClPPBJGIhMz5zDGaWRinVjkZqevQXdSupgoCjGr19QAp8PCbBY5YttYrHSJZXwT1q3sfI5YSezae+e8LAcjTTTvJHNWtrIfs7pO9qvhQEAXwrLYUL3FlMamseUS5MenMq/s/pOB4FKfV4ngM8YlHKDoRRp6CJE9YjQL1XEh7laEOaw/ZV8IiHDgMN0pwM7TQ/seUPg7sZnH6+b/pQeDZS+wdj44kalvMTH3PJcgrpLtExNNTmbIHEPuYT6SrhrOX2MfPxuQtx8+y+C9W694hnyp0xdhf6W29Vy1wTIgGvl2p3gxIlAjx+2oCYng+FY0KwAi0lrgsFU7UDrVCXxlrBYDFh4RNnulHjIGo1VjrqIGHMVEKWeQAeWMRjtepECY8YZrDmFOP0eOm7UCzz1//8VRB/pH16pz6lhzFba+VF70uI8SkPGs+u3+emQcI2ocu7ztHYuTLUfgaMEknBK1n0hbynyRnwRxW8ydeTYxsScJ8KhCTk9QPYUf0GX+QjC7ElY21sduYelCMpJ/bRLXIr+avSfUQuZEDrqI4TnxVm382V91v3YOrQ0LWqkoaHUsYV9l9F0DMuI95pY/yY6TEkqRLXXZDUGwoogSuB41yBoyBmW4vJzPSGLC2F5zWDOn7rRMJYmDVW+tI/qRXSxx0bMP/FQUE4EgT+tlt9drwIMWmovndGhiWZaJeh7pf+A5Lc8PYjkUrZEQWIKgxQ7bPAOG/BaXesJfoZeKcC8tQfiNIP28VUi2pcNrJLOYbVmPhYRyMnz9c8jiaC9tKeYBaxJz+JB//t7uSAEI5G0FYqfVvb813XxQZEGhtAJql0UMboFHQ2e4JyWlkjb0LPXSUxH9cMZEZdZj8Y2we4TGZJDxyx8gRKb1Dtu5KsCgZ0psUCjQ/NK6WTFs7e+aLKHjkcA5/1N+u3F4ChU4P2DQ7XE7tsiakoCuPqUjvoqXOeQkvnaas7U7wEug6wRye2lMd8BSK0ms93jpwEZETegUeV6YRnUUcSC35Nlq6m9Wb8IqFRzzZM2MIl3lKOh0X2Zvu3xf4NDKL/A1iKcGRF7SiKJ+QNByCIS+MYNbEBo+OPwtHn7qd9aID/zphwz9+Vs/Yo8ksnSgxyv6253A2dnawsLRdMJFKFdFzTNJH1d63eEEl9QujUlV76cw+zB5MARewKsENE6jViunTr4VqBXAMkbrYvgHYgmbmuhTz13dVXcinMeo3sKTo33JaUtJRYZTVeNwgpRowxd3XMsXdWoN1aTlsIf1aVpkZ0y2Mm+qGYsCoJK7VAt37gHgEQr8yuabKLqekPrxGYDUc0sgDf/s5RBN5qHn38qs3+nByCZylhGK76kjytwO1FSOPMCbHb/F9GhHVsZOGe3utu3vFgT0dGEZQ+xjEJsYBTMhsyQ0kbeeaFUl+Fkt6Xl9KSM/qLlABnPxXZiRNoUCxoMTwH1C2PrfPUqrhIt4B+8/TIJEnfWsOkIN2/wlRYeXZf2eaaVePi+QCTf3VQI0NQX8YVREYBc7EmNEn/G/I/2fsPxxzPqPBaTg5Oy4LTpYfJc+AvOndRSyRgSNXLRKIkps+rJaoly2gGKDJ17B6eFFnykaETUW55/j9waMP0eaWzft3N5ny8HPBc1BgHaRtP28s5eRdxOgFrAjUk21jT2TcbIZGuTzpu7TsV3GLh2WrdZBx3HrqDh4vL5PLntneKj8F8Wwx3eq9kxokuTX488Wh3riugl2sLoGFf9/MaBuHluIMTgN5n517AWwOzwmPLWeu4lzWtmWOPbR3zjeMbX4C2ZwjMnQ3wdk10d0xHI4Jxu/9M+uWej+PtuQaEnnzvtQ6mn6n1LphCMXXRGVQ1QYBB7+In9//XsSf3+YcZoXKQ39RG7EKgFW1u+Eq5i6oyFpu7DqKLxbM9EjnCNLEW/Awph1vus1W7CjttVXKL1U49P4nfdb2cSuSHClrOpSTJ73KDv16QUbqKf7CST5wOXvLvlCaWXvRqutFVp2vHH44BntQp75TIos+CPb5e3LvAnOaPt4fiVuXnasOyJdoo/+VMqncZzawffwslgQqfhxAhMSJxGYoxvmv8/0JQ/+MK6V9l9LJrYmo8CaxmlKXFGM0WQv6g+fywnzj421zUCrTPSzse12Fua5f8qAJIB2XOKllgvYvNIQM4cevM3SufGx+h/sSHZ0/OVMc1u0MqESwgQni19W+98xB4IxPyCVh+ugs+uw3vVnG6PeQM0oUklJMB9uXBP1xXLoWj+hetT/73jzKigIqMAVQLIzSk6anngyplO7g+KhCC6tfFnLxcAdaYwTCCLC1qb9WlSdgmrb/pJKTmxtLB2w45ju7OOL5rfNE6ZvO5n0QCr4I7tVJdXDQGJzUPxO/IFohFXJ8iA8qwIbC9/TmJ2cSA3FxdARJ/edHwQhEixuZOYdswLtxy0eBN0iAqQIgS3TPCItRT9TSPgkhAMHGBcEZAYe1taEFdDhBFSFgwqJcfZQmkNRJA3IjhZZPo4IMXZMIO8dw1GlJ000CrHBNRAsYsT0ccKaWF0e66XfManhvYH8xVL6r4wo9KVrTjV4GpVgG9KMYVV48p/SaWMxqO6Z33FTPVnduBCbO9/wxUx15V7eFu1eaFsWnNcFQR5DmF06Naulpzn6tpwYl2Yr0/hrFAmcZBuskRCGhdPCstBTfMRPPTxB6SgwxJMD4d/PswOljagP5VoRrV2kVeY57PjnmcjYGnHsr193+lAky47Vg108H+Zke9AxZBSmvofBTXACXJnvNrXV0e7TPcVLwRL9V/pCYpJ6rSo9Uwc1ugFM0l59U156KMzLeZw++DbGh1qZCEe6jZX/sDs5sNUsi7Gerk/kttxs0TeymAa8w9o8VLScNnAbl5Mk8R8ldm/7/g8R2oo3mJKEeol5AUv5k/c5qG5GJ5E3QaLhtxiWgSkWP3SIAajSex+UYrgA8VlUKwscnegmffjPhuZWTUid+gZaZ0VodJtcknTHuNT27vNdqK4oWUBDiUT20W+esif5m0/RCnIbky6A+SmfWTRBNq3KjMod2Dch0gFJVZrEN/tpRvvV+Ef9h0pEwpW1XDSasll0kYcxQh4Ow1j00koTNdjh7G+aPASYVehPD8WSRcI8r2+NdaMjCduHXKkifCg6pvxUwICMgcBLYgr6ox/Lke2cwaN8AD7nMd+kMQ5JYwg0p/H1/juSXmCowoxaVRSBwo/nNwjkpHhpY+R8baFpud3B9AzWBGGfu/cxqFLm6EvsMEknf/mdQdK2xbOUnMP/E8KKx/G3g3Cr3e1PYDFD03WdLOYmCfh68n1jMN/CwamaZzidH398A1Ql6A09X8BRRTHG+leyIyd1t9VCuBWxRvTR/OG6Wd0voR/Lh92YxTcrtnSmI5zbaYXBpwApfYNOlR/DcVU8+1pHYB1gkd+zagGtmpJGxbZnGpQwvgQ7Cza49JrL8bVWjnbBTKbsWfPHYaVstEG1F91DOnAx19m9XFEKMOrYrANtnlnHwdDKwJo0Kw6WKHrQVGkREYjIkOMrfy65FBPjpjnEjMEbzr9/PrCYnP02X88VfP0+07KY+e0ue+P3bYdRP+6tpwBhwOZrFUD7TPZlB/jSuDA+/8aKfOKDNkITBD8ZxKhwgJxYNMK9IiDf397b2+5Lu3gNH847RKT8PswV/xu8ti+D3NbakppWV0RyxUKGl6H6/aIHrbthVILWr7n3VXwIX4+IQPJ5TOe1PT0syJeYUXykoRaxX95s6t0iDEABz75u0IvlIv+2GewmPOWv1+9Fy273MwQGpogqkv4w0rArFWpuSZo8txWbjZKK9MBDn+dxcVZOGn0jPBENBgXUSOVlaHUiNgiZjypU1I5xvKYGRj3C8dMDELWajwAk69L7A7UndBVHvI1NiJ+q/hSRU6y8ld78eV9qg2zvdnwKjibEV7jnjMrXmtrWzhSugz21fnahcumLSa3/QBNQLoId8xlcrDvDvZBddHQx2VdUgnsXjd2n64FGgYUxRlOTWlwO0wgXDniYozsL5k76HmjqNIKu5pRtKuTw4I+7q5cSxlTWLqZFfPD/D8jKek5pbAwKSDu1W3ogJgjERURqT2J1R9jZwgliVZostH9BL5hoWNPoRlo5riSYNKfQz6RyXcA68gS7g99MZesB6vlnHZb5Nozbx0J4+8E4EbZ1HRPXmI9hQ9C0iNjpX+crd5bbPZ4cKV2Sg/LIQPcLttp4VKnC20RduqEjQTTYWRgUaMNDFYnFRJ/cBRwIJyGUQEYF7d7zf4TTEXv2EgQRnXCCB16tuny7SWtXwCzCgrR+tWQjyx8GKWO1zUlOLW29JpLxFl8QJQy4j58dzgYa6nik8bpYpnhLvbMDHaTPHg8JOd7k87BjuORaTC+4rkMUHWmYuVxy1l+tLK18Ja91dTVHpl6AiAusN5/IJ0JPQwhwlELsXSez8WOFDX8YxvtMotuC0mxvFBYdC2mSCeytQCSMGxlTyXfAJ6BZB/w8nvOcSDMDViKLlFxP2PT8O0mDfnMUVU0I5x/Q2hRlq5yXpVAoo6umofneWR/FUytGAtmwYwZOU21WhU63qBNy4fToRqRVtZfC57C4B+Cdpy1kkOO4wKsdLe0DJAMpIM3xfQ1D9WQ6deJLX5HDhquFdHwTBZkjGtL53Ndci/oY++AU7bIFRZtJ0te9p8OrITcdfTYt5Gb46LbSJePNnuoFNeai5nLbFuT3OXS3zGX737TPYZZ4PtChZX2+yQF9N/1F/Ms80tvtfZ9Cb2Wcnlyr1RFZq+ow769Pv/+MjJuBPLxSZU3MXHAFxWz3KVjr1lqZLLWdjYZ0n8qWlMmBitO/27sbElR1nTRYyVgSpH3wyb8e5BJahQZZkSlbLbIdyVIBYOSI8rjHdpK20oW4bC8Hd3RlkOl47qfgESKtKi7asOpwjVS3b+WhKJESxYN+QOTB0taw1kYROMxveQ1K9KRAQN+gBNWBL6BETd+5t8o5lUqZS4hY/CiwQwRkG6X3awXBjikYfELsEiueRXygxOJTi08znvyje7g4SMOLHSuk52Fu2BABw6WF/cjcQLIaVEUea4QEw3lQG2P/HlGZ4nmoa1w++07SF/ZxefO+wtfBfAEk1hcIc4/z3D7cuosdhy7NkQnaORKLDwTYk5ISPwq1y1afzx/fbZtbyGqNq3sSsTQSO513/2bXVEjGqyNK158vr/2rgUty35GoynU058Rfcru5NRz8C1aMMU/9fC8J0w6AIU8F7n9XL2WFxmvyxL81Q3SbJ7hVNDFuTIAFzRvowFWJ7R4oDa+uS/g+AjBkEiRPieU7shb/7LVAW8JJzdBfz3TTBTSNuIWBDENkPnjBsgc/vH3Dmt8+AV95ZNQU9f4wHcFFnx/v/X8OhPPt8+bDlAKM7WpJIDpnRlfsn8Og6k0IRPJB4kEb6dRaEAOaUqKbYLWmbk/XvP6/A0DDAxaULF07e8wEhnjxnhwUtI21NJ3o7x+Ri46fXxsGgDX8TmqRrO+Bs7ICqtCZ4I/2iCruztICY2aoMnGCrv0CwUV1NFRKTTWLZcnHMQYR0gzttjJpt7hRnOkeQnVA0aMfMkk/8rPKfE0pT4AP/n2LT+ckgHQFk/T2t9+S/U2wR1D6pmoaUwljsU21+rIeIEWsfg5BMLGbOn93kfW522+Hwff3v9Dad7VZfjQOjiFEfQxJrVlx7K3Pkd8MpNiMFAY4aAhRW7196a9LB/b5aLwQtDJZhpBd93G73tOlPRXQ8x8ry3oMNj97K7YJHPDkeHsVIkwaooKgQgddgnhN0oQqtT0ic1iexCWrZeNcTpyb6ROqHE9MSwyQy6h+FgEVLzDIbUc33NMCIjxK04NsNGfumIGcrBJhtbGGKqhSYIsIxxcedux1/qENGLskXBPyZ2IBmPfQ4ZkfkGS3q2CEXJoXIw0eY1h5uVt/8zjG7RcjSKxrlUpNGyUGAUyYNt7kr9M/g7GrgpCrRrloFIs7wa8z1HfAMvdkd1VbRbpOynhqrCGiuVGxEboVusMh9+LLa38MjKSnRls7Jpz/awOtcDUWqzn8VV908lnz6wikSgqQmW1kqZAQVkJDbKnAQC7bF66FG2DUWw3l2ue6iNBhdt+kewKIDhqxoH9pWKo3cUvetc9mc+NgxVNW//2IFf3bXdQxxv6At46uCpg26y4gHb7JCeFfSrQUboEanUjoPR6K96ojUPiwNhQg96TkEJ5MxH7A2LlSkqQ7xbLFqwCzSKz2pijFhp8bCMj7wGcRWlbc6lmPqpPTax7/VbUQp5O7oNef+gn4supEVvL9EU7aN4Nq1qyYDCpidNK/ny97staPkIVc7Hf12GYvmcLB2zDe8p/xoMyQfwt5acWB6X+lsTTRkwe8ogLnOZN95S8zcD3TkldEsbYDYGOtmAzGT/qNdzUkwv/1buhYPhq282ZlaNzz1MfSM2FmT+ETFZ43BygOz4g6AGYqdc3asSttxMnOk+o+rJy/m1NyDERb/R+urpV7Vgs1xWsEJ4Nv4eANC7FpcSZjlUuKJVzol7GY4CtHcc21Ged/sRIksa7fOnE39n0j4RMN2OIssMT73iJph8FNiy7hlkDaWWOW+4KlkDqTZdqd/V5SoNjYVVFCCFFLlDBUGAyHP1JU5yShoPtIt48czZ11LXBsg/j7+cxMH/jaY1RIzJijq54nqAS+RVbmRrrlNBNcJxR+2v4rgqqmJNpiL2QHVEZwCyA1Ifka0TXbGLZSIAIqf6AHB3hQYq2T+pKyPeKYwVAUIQuJtUVm6RXvjmAhNHLPQtCalMfPjuNCvj4xHo3FG1Z6B5djp6xLRCJFdOscEl9WzRv5ml57060l9U1ul14v26lPOoxtijcgx7Cw1nOF/uawYUquwBm21JprChjP9LO+BISNnyw2e4bsrF/9GIDxyiclcg+OxAThhUnaaTnHGwfXrUjWwOw4W6UOzuHg4mTtHPBMWyjmzbtYJaujHFJcxKNVB3IwkaxysdtkFcmOOR5dXR9EFYEvZLwEMKVEE7k67XW6oKt4IGbv102Fg3HN35LtqyGJuwJ7weYwX41xOoMb9cxGcQckUfo2soVQlFre7QnP1s5twft7q+gIOBo1pfmNXsJPJadWPdMoaRLgH4tA/cDcZSMzKg0QAj6Sl8vTH8FJRpXj//tmoxNWeVXUH2FMDiG/MDsx1QdLJPFffq1XO08jvPGVOgZ4jq/LaOp4FmTLcBnuO5thR9pIOUJ95GmDsXwbktvxJTmDlkkfcAzHsL5cY2qjLcYc+dBvn9Uz+8czdIBqJ3bzJPPYH9HblVTw3DtrVcLALd1ItRUgtEz1+KFkTWJiXKxHMzVFln1tNKN/D2/GoDxMWveb+hj+q0XUkoAeD6kRTXGzUQtU61SfZf7BkXezPrRupSNOsGFxy7XPqA009L22l6/fFhcUjKyPtKvLOMI2NmSBSbnLVF7CWLEI8XOE9JIhoXSZaTSZv4MEQKZcepeoeZiZsi3yRDflHVYTDNFz0h/EAOijStqxZ3jezSJoeK4ocBKTjcqgnFPSAQ8a5OPKg3/1L4fwqGUTlLl+CNPSs6CMBD45Dxtxq5spnaSu9qrO7Za977Mi06GjStR1a7QuUZbQYujEkILKDdBF8qkFmmDgazOmBAqdviOduHvc+3EnKxPiySP/wBqw5p5mRYj/YXmmbOPVhr2B2iTuk6lcOFxSzhP6lH+xW/xRYpDGmKJAhCGmYA17wcknNBEowOWUqQrUFep8HHqzDC0bVUFvArt/sJchNR/7QMCChZ1LRHuQZFQ81ld0feBvyXDnBLxLwzE1TZs9OBaAaugoNvsC/c0nMBu/O6MEQPbGG36q7Ay2a6VFVmPFS/XiJf5SFCN9I/+LJsyJLYQ3IaANEMuVpMjb65aiNr64BCyQklyRTu6AWQg6W/zHrDHQK5ivBFYVWMW7+KBKFPAnRaUucMN1zfQ66Rc/tbqrpfxlTaI+GsV81nKsVXHhUnEZq09ih8r3uM6r4ssL+a0YVfa9xYm7QpwZA+cpFDyZ8dcZowdXOCWSYOUEnjIhZnY12LVOe0CsMjXaHn659N+zzP4UyPJER9CzmOExGX/D1IA3XLcnN1YegklR03J9a7Dc8GK+WlF57mwEjT3ZGRnN3gCD+PucXqNsAHoR+ImE/XnEuK6IKWoQVfYh5HO7e1JYTg+j+cI1YIM8QME9gDgi4CfNrsWUp7MqfixJO61NKjSAdMhW/s0D9cSdW9jv3w05eHyyctEX3rkf51bJk8jT/ZOb0DDyxaw/8SOJLcWuApIu78GEIlTmfTTu2Cwy09jubn66bqBbt3QWlH+mESTMuam1v1zKw/17z18JnGksm+O3KQyjpGKEz/54D/n9h+wBI9vAkTKt0YeuXv6/Cn9l+ozx4q6UOv0FmkBdcswoGnLrsjwd4Dch4AYPqf5T3D2mPt5gT2RncKURPd5DSOgZYPki1vlwjhJKpc2eyM/brRRxfZ66muj+LWqsfUFSbS4SWfnd03j2OLsFBxeLQ6muMAvk9vuFLKUwfpmEnt1dy9RbZdzVSoXh/FqQnuKprUc9JH+USS2lxo6JjayoHVtfLu1tktGSIPpCe0JmLzCeBBIfYL6dzeYjXb0i5juciC3Y2F388ZgCkYnQ2tXuPFxge4/UvxUGN1KpPEcMseWgTttDNo2U8CG35DLj87pJ4DQuxzf2TyqmakwNfx4bNoig/q2ka4P8fRQZLqTUnI1jksHqzHMfJV9w7hpINV6OtuOAdPGePsA3Pn5OIXEtBgvSZ+JEBTL3+pF3gecFuS70ToCCx1z903//IjadC/W+ohKvzlopEvsAN1bPLz0IrWYBojORA+lNKzdQLuEDFz1ShhgbYVxgdwVJ4v9nu818a00aX2jf49B2yUccBQKhKa30wxKn6apIh2WK3UE2tXAXBHInC8sXbueocmhqSyX49G2Y/i5PYmZFJk/5HZIlz3qXW8EwozgX+NQO2wXPl6jh2xfQTsDSKv3d0WbREPBugghn8OR19RtySVAd2kQridid9YdT7x+FuJSFXSmBw33LkLSUqmB27hgz8Yrd/Av/SXGp43rYBlHnCcNDalroQuPOkrjmbJjNHK678/sxuo6DKGM2YJBTKyfldEXzLMnoXIStKmhy8gJdW3PlLnh25jTQJeat8L7qU7lh9UXoDKcWExDdd7Pzae4rNuaLzDy1NZJcJFdrohQtzgFChGnsbsjflzPtN2+nldOW7WmoLltLiOcxuryEVuS2vqio4hAS/0LD5rs041giwIZBFL+IG3iVggoX00G9f8n8d6S7oPWgJ2BoBNNzpH6HdNXQu00vFp7OrFAI/OGK/LMquFrjgLozHGvNth7aCd5KrFl7COVuL6aLwuBqZJfNeDAxF1W2boCsi5bZeFPOxXFYHpMB/qj9AUboJLxhazenPp9pp8Pi/2tKA64VcknzlqWstJGUkLZUxiH4wN00w2veF/yZHfQvUmdnUnZJ/vbcS3JDC9OYIahdb3VNeluTFHn5yydIKqEW2gXpbLbgz5lWPbvLvdng2a1UUWTe1mQBByLaF1mdIFPAv0Rh14RztnUybacCVQ7B9Z959H4eY8sOf4IDNIrNRmCNwCIHSEN2cUbR1m7iwQ4cKM0DmeBTwsFDcRpfmY872X/wcqb1cAyOJkxkP9</t>
  </si>
  <si>
    <t>U3VgYFRfrkBvC3g2zSnemZ0kmBPXGF6LvGn+sNQv1IW5liCOMrRSyRF9AIGoNdFeE923OuVPNWg3Kw0scsJ6dkBSWIYK+Qgl1i9GkqMefxQ4oo7Qvq+Ksf2S328DHDx0YEd4WVHPe4haHgd049XDEUD3xkMWk0Cq4HMQSmFSLUxT986YsTWrL9oInST72qKZXz/rBf2gphohOC337SX65JrVtvpA6zBJJGIDspdGVbrYdFbyprxORt3H7SDJZkaqv7bJ3xq5fUrnfhn0OAkerHQ0Tbd/Xn796cQ5GkR2Fnc2SPQiQJYN3vxsD5mVMYHrQU4n7emTaO9TcW2Xa2kTggrPTy7ZHFvxu/arutL9jjo5UJeFFrPlMSR/ILHHjXywNVmU2/QAe9J0fqPZE7WCJ8U14XHtCgOGr6V0KnvSr3fBEvD2nJjn1iWUSKS4clZ4jfaz+zNvicXJ+f90RYz8CrtHqX4FRqRjEzOF9OTnK1gIWazZaQpeqf//aQYioM8CqKrAyzhgCKAzob40OxGtCRa0LTamnAnL5sInENcSKYCnqT78pOWDStafRXlfDBQEE3RPMtlc88Pjv0vRMCEz4zZ4UzJR/iqu74KMGgRmvRzcW3Rq5BKuSi1WV45HDSb34egnz453A6nnL1RluD02GA+A/4DcfczZU6t+CYsne6r3VUc+DPEFRkN/jp+bTIDVyS4fDSnSa4i+nBGMt8knumeQN4OOK494CTtTzqrINka1QdKaGbY+StNphglauWfKJfulXaWqyb2U/tQrtxhEB8a2lbM3/0MkH7DB4PEoUZsxDg7lTnA7EjPkjx6X4/6+cjEgEYI8heky4H2oT/NT9ZtKsq2XrgtTTp6n9iFYDr1RwXR62V8Rvh/urF+KbTali2MQExvYY7VcZnI5mFOMS0pT0czLlj8cwF95aZmvLhPN4Fh4T50oX7Kq9SfbWMOJitz6q76vdls5mr7lgAsHJOgDd30K+SyQB3Z5YnKgdUxE4OB8rmGc7fCJl2YbibmFgA4P8RiYZr4sEcwvbfvd7WSuFCUIQFyfUHRhXidADOEQs+FTyRGa5UleQ5YDoj2CuZNol6qTFftmBisJPirlJ8l+kiTntZCu8rkaoqhbc0lHHRBbajO6tREPFRm2HLNr6rJ4HnL6N5WPsbyhUA0A33As4vaLknePb7T7DamypNRq7bfYk2EBTTMujlp0/QEbZTQcvvVZh48t9IOGl4jnxcoLoiKEhpzjcdiKzvkuKshSyMGykHqXvxGr0rS7ZXg06RiOkVpWXEX/NKiplVkCfy8GpLvPShGMY9VwC6BILR5o/zDBqmk9Wq6BtkUX0SEfUyqYvaR297hufqyW+LI/2qN3HnGsHDtCpHWuurK6Qs32rOo+2uvTFxPH+wd7Yq32n4x1WxZ65ELK+5/KytwMn1hhlvgqPtkF2eILONKx2Nl37oJJk1yq8ifymeWPXQOsef/BgK5+REqiCl69SX271jl3kCLeWs/0LPHzbO5tTLtRiXs8qbpq871y+pA5EoG+Inr0v2kfZBANwt3et8I85koBSarzH5pOdCBi3WD7Z6Q6eL/NMRoYZliTHVPFdbCKeGMy0HX0UActSjDyn+HkDBHqL/sSPAUH+nPx+GT/AShhILms7dFqZI2lYUcp1G9LddmKvwDSTxXZPJPd4Rv6+rREe4SfwKB/Pc09YNjEVqXsF68xtCDfurYyus0ymUDQEjX3rbxzpZX7eimgNcg3eq5I9KXHfeWnNAYdT5IFnSpu8uqkkt/MV3um/83TZEdtSYNm7DcyFtU6UjCxGGJ+JZv6e5V6J3Wka+0SC15munH4xxYgPTFeOp7mFu7e8bk0gLrdoZoO19LbbHg51qEAjWMY+/ysPnI8DLQcf3qFb8ehMqf3VPfO0jjnPxNEWyckWqlTyd9/QUci/u5pZo6oQXcKFjLIDlHbPJU+hgv+FfhPqzePbjOaG/sEAv59tdVjkjTbPCNv7586MSSZHG4hwqsrn70bpzcekxJ+AeZ+pjWOe2pQFzIA67XQKMsxB0IBPTajkoGqAAxj19FpCjmFCnCwxwYVvRLqlrxXpy6eQ27N2VRXhSUnBvYGzyeCkCGPVbLZJ0rBLuIsAfMcdd8iK3Yxp6wbjrwdj/1M3ba383PGsPx1VeouLsazO2aRnmQg5j0ToeJBbJ19S5B8AXausz+7LbfCwh/KauqAbXC2oTXWCkOS+KkQLeGpYpZDIXytKb193H1wgj+TL1g/e9Mo9AgRyBcdpZlFkgIHGGiaEORqj6+8NqTZxFHfgzxtPrrSPMDqxJ+poQNQcHwMWBKqHK3minFClvy9VphJmb1BFRmH1PAs0Xx6Ug+/vR0CjJl1cQdB1C7wPeqhAWdpz5GtFFYyRxVBTv4FtJy9lI4EZhaAmtnTi1ABW431SO1xEunckzJAeSenWq482MWrzltUvtO4peB5WhoZg+pt7xQd2dvu3QtgxbTNwDxNwnO5Ztve8/Ldfvsqba/NBEvugACWUVeoXEgIl8SElez2L89yTD2jJaucU43bBxn8AtvQPN/hlcUQrEI519wdw74jfEKra/uFY5H+23IhcMdb/A8dAj1SkOyGpnun3GsDkYjvxQkl6QEDW5ZUkvgMPwitP8uXh4HSmnxbe8yR1MVEjNoTAjtnQTj9htrI0v9xJgfiDf7oDI2KW8gHYOYI06PYpTIGIw5rx9Ip0/mjz9ASXXhl+8eoTH8wqO1pyRW+AdgILUoKzrg9QDD3lyG6l9tHO4Mvkx2Kr3n7m9CFvMejtFSW63Q87hLpcdSGGbcIE5pdTMo8Id8ogzmasmACCFbpgwyR7p+lNtk6bNCbdKFptTXaimj8jmdaWhoN9Rk5svY0q2XK5oQ/Bb0tFtZqRuLJ9gnKDKnXrmayy3uMc2YHfllSk/lBqjWdPOx5tSdcSyh7cgRJcsOr1ADL33Va/j+POKu7/dfMad6/R7PMbrFiu5t1Yvon2z4PKdb9yf0KDWE/K8PB6qW6GQ1Tk5RpabIeJYFAZtbuqEWTne+8CziQT7wCf6OJ0jV4DWuPPRNGh6rByxXunsBLAsIvElBogWvv3BTj6pvCRmUuLVPuJl6onwRQKNUdxh78X87vzwL4cWpZ0fYGDFTaRfzQgu1fzYYqWrOzXdiLbachn3h/6myZKNpI0kSWgdJp56vWultp8AORd1mb4GX6RVTeg3auzm20afq4eZneJUP0Q6T9DzIP0VQQzuhfXeta3yyb1S2mtKTVWBuZb0u9Vmper8glVaz3ICfnUcZutp+kdZ91WKTX4ckXwOiHKklp9jJ/BzMIjdBPS5eraNIpvVukYbOpVSGGj7188/oZ06Gu/Z8k9bKOqGpZTNSOUAOK4x4QvLArm/YQfWDr5EfBKM4TePzw2A9+GrAgBbDneueVEYb5/iubRjq/hoNlVVCr3Xe+OiCYhebWDehL5PRHa7+s+zvC+3c9dpmKw5mPCtJEpuYGshK4b7TMcf5Hyx9Kn8ntwrou0b9OFRMXSFnE0BKn/9GFthNsSdtebdUEJ10fh01mvrwifSkU4YU+ivyoY3wI2M2UdadEudtDPf97vtxb7IXxB/fOFctDkWOsz706wQ2chb+ORPkdGcoiIAKhIY4eqO9uM2VQvHxG8akBwKW/0iah/D69R+GzrUkQV1r4xvsifDafdt27uk/eNsoPpTX3MiKjf8e/H4/IO6JFdwk0KHJrffN88FzdxBCtBuwlfkz4+eoOoNTrFmwxWNQrlr6YYmY5AUYk99ojpWPDv0eQEwRm7q8AU2eQMM9eJSFIPsI6j1RecfW39jZYjLA1mnVhO1lmTlbigra93EGGEtJpBJLX87p7H0F2F4cjpN+0jl9jahCk4UpvQi1lMyf0DI0bbaHKvnH/ACgEbTkt3E4hWal2e74LhbqM0UqJyecwklgdQaPHlDodqL2qGZWANUSB7jmOh7z9YkrkDiD3fbpMsYBedAgEXKE95KbvFR2uqn9rC3eX8E+uyNU1cAhYTTAGbWvHB8/eDYqK3VO3aVdlubqHNmyHHTcrPiSiC+BfPTGoXXRVEOoTmGM0PxxqQJE+ssiWOyTos+dTdLsKrHROJB4LNUKokoyvoZvvalDu1Nou1/Ktw8KgJUW8knfwwe55izCe23QuQWSinz/yNHZ6GefxZe4TC76MyeeRz4+U/SwSGA0zuSWXMUxcRxXQ7qJtJZe2mmp0ltH/lKGuIgysMYsk1l2/C9eBEj2ebr6YKg14hUE8l8SsReBJwz334Rq6mh0W0hwzFYLehJPkv8b7fVs5ztq2OWe3RtDcbYLFQuDBmwD2BofT/+0jDHkBlUSvVdYQFLzJv63ToOJA+5J89GZHrHACV4ZUHBIq1opRth+t/Fo6O7AHgiev93hbl/Atu4g/ybNtyJq/wxot+bbCl8niEQAaNq44qEG/tu6zu0+S5fE4ZwOgoipJNIaxXrqyKNMIT5Ki1GaOlpbiJfke1Xn80RH83jweqB7kc1laUFCeIyWYUrYT4QwizUa5qs+Azw2sXvPgwuY649t479lslc8Bwulcgj2sG//1IuSzrXuiwJ6IwuHRATCkfim5hBhGGKZYmKzf9bOSyxaqQvYgZuOHrDMTJnX0YNZDVlL/Qc+Cq2tProQsBwwyZ56jmQc6GNNIaXpQw5/ia6Ow+x+tPkbD3mNocbS1/wihrhaeFkhVhUlzEVRoIPof/w0cACopvGGWi/bJweE+RNQS6Ujiegm+Dt4sf4JguvFD0kDBHnzQmZiF3qf0r2/dHhHMviyUMVqS2dq3MEVbjL9bSa7fKUa6ZxayhjLrrjSB/SunNkehbuoT+BIJJtnzRBjaWLobaiObLRIpVYswp2p7xOLWupEZTWG4c1E/H6a5UL58zC0bnjxVD0cZYqdGh4+1KsJqkfUtJcYQMw3Lhj2aFrRL94abAvpUuMe4eMn+CIt59qeSFIZzUnayicsNgOMoNEiNewgtTf1jiglNx5rIm/8K5Zk3KoKFmKA01R561Ow2TvzEUQktVLmPS3I+o7oEZ8gpFC7Ninfc3yHCjczcLb8UfBuu8Kf+u4FrVNyiXVW8jofY4/duD7UfcZOjcJ+g/UA0mLBNjpXqDDc7nYibVZddXHMDskcnee/TzRtLgOFnvs5Lj/2wn9SQP00oNDTSgcuCl9pf5xWmib7n1x+5CqZnxs9rCmt7NVbph3cA35dYqysPk2wshwOaY/Pz4q3YxK4nq+WtpZXoZkoSFE+4pQSRkVT437p0uV4g6eUzuGZvIYewslFeJ8MfW3TikZH7C1zV50aJrcnTAT0gJ2mIsBWh0CoNm0Mm/AOuYw51Qyp214JM1W0SyqLeIn7xSLc0TxsuwwFSWg0l8gTo6mbz+0v6BxTy1WvifEbpOhSQA8S+PeLCQk+myuRBFoFaGUEHGjbRr3Qz8LtFYnXyS2xZqJvZRsb5BxJW4b78zq+9z+EyHwlbAMrHtjbFzg5RQ6SsYRyF+ww7b50hwmSCNciqnprHNEGoPIT2djO2SNvKzgTDEY40AdoByDgN/CCmMd705+xuBBu/KC6Vlpxc3YQimQCqSpyBalfmFtKGiy28ho6YwJA7Tk/pS5CbX6/vfQZwpnXFJwmTO6ibh6h0E6E0bkNBiTpANvBgkmf5coFtZS1rA/ZBCqNLQkMsuwx9Voinm28Bp6ch/E/Hu7GYga+LdSFR4r1NnjntJBdbucaVNIeD8LzplHv9pVfrkd4rYfPgxtnv9DZxsolaQ9NGMI/aOZtXOnyJ75uYZq6J9fqlEq62LFIPXozoMjeXVEefjAWt8TNNbgWsa8B4kKB9Ag5RDFEMYenVL3ITcQQ/I7WWeRHTmHwbsrRm6izAZasbYFMRr/BZGQWrbbhaWqpcTeVtgUcs4YG12nSkk3/Y+vyex8m8Eh0aV8R55w0rRwJDbKMyKuCK106+aY3LZ13IHnaMQap8i2ZIGqmzGllZkdrpZ7L8zYiAYwVs8qy3gkuPdSVVYXl4Bnj+JyveNJSqqo4QPIkmHIjvWaggOeew8EFC+YchG2FH9z6SA5Ho95YuMAtK4AdIXd05KhRTB7UNhrRcFCHBoXg/h4osVHcN9/0A0CcVCPiEoN+mZRgtmrbCGPS3AM7jExU9IfB5ZBw8LzyPhhAA/65DYyEc4BJ/ZRdPXpoJjX01aqrqVO3BMH3/s+IOX+hHd1Y3kunYpHAuFZmgY32AG1jXUMkpilvRykU8mwrFTHFnO5oyL5diJEBAoS4xbacxS4NXrejkA89rPxC+1e/Ud0CM7snVdbwtfv1geRFkB3WBlmXTVPvUWXbtZUF3GtcGV+P4GCqn3PEVz+N/a79x1Xx7L086sstCDHez+MwRXI7q4tvQMiJTZv68cB3QR/KP9lCEaKSewF1Woz8n9O6BEcI4WmiZbcYDE7MWBl43LC8kf+WqzHYCooicVa3sCi/cY3s8TpUe4pA4gLfp5X+xSjUca9M+0qYLrh8y1lTZN0pVpIK8fOm50aS0NCYReHqfKA2Y7ab9PsbV1x7mur4oocH6u/VTsTyWep/8NJSwYQE+xC3oCU3VDzfISWCmzb87Sd/H1y7mBxjq2NgrnsxKZoGyXTlh1/FazjQRCFW0K7BVOhxX6sY0b0quVFz9415wwV3ysm7J6grhm+9sN9EBFnSRHw+yIlW5f3SYTPqpU/GLPaNy8/Q6vzFYVg5habm66itLjPVJmI+ol0taqk7Ie+vWzPiiwdZLLrKbpyXDh4Ea49WocHiczltRHgUyn9vK5MVtkJHx+RIJEMEljKJ2YEUdxz7N1KylKz/obaD99qa6eLD4Jf9tnhpnpGvAWpu6DpBaVZCXgMAZhzI3GxZNOVleNkvU8UhqShH7ESYjVF5H6qONrNzorWGO6GEAI0Z/4ZAIgixkPf/k81DEEtm68KWSzz2lPbSRiw7BW8vzMYx3/SxflA0DG4pwrCo6HUIlOoUaJZ0nasuRuK1zDpGx+/D+SOsq70MWtaxzKnCEfzWOLtYpAh8PICvwVPwglzvfRt0tVCouCJ6+1TFAySfwSxPL+ut1gVo4kScjNKtR+v1ruG7Am1eVPwwY0uR3Tjy23qf2pcToRURYNVwbzTNbutigrM6mn20rL9c39OXXyX8k5oYtqpYNGKCPuYUhnSW8phhCCBlWUJx9+kNCzLrkU47yqlHewwltWA3LVuFbZg8PbCQMfclGgLu2/kYqaX+WNZMK5q+Tsy48SuBDbEgwTMdBBabv8pLQ7ahfHi0z8sI1t9pE69w9scYf0ClLZgZApaA6HEgJnCAtSgn1+8sfpnJKetWZ0i8uQ5lOuAjH6YsmZJFxtd3WsjJrlV06mqwtuqmKDb3QQtNHmBAO8Nu4ilDcWRUjeeaKwn3bb5W4PREeLG4NAmI4Ay5vRhpidEk2jFwHIbn6gDbxJ89SV7fDXfQqwPIfGdlcCBAgUhBkCM+UkU78MdU3pMDSgYA83XKE9KvLVfgwPBej/N/BaShUPfLlRpbZDgfOi5OBPsq086hUeOxQMsQWDC7aV/Ot4L8ASs5u0qbZdOgTj1+k9kn34HyMUW66OD1TkwxH7aCAsWJxPRX5CkTsiDW2dm3wmCRROS7zxEkgV7lTj4vjRCvza5HmLMq6/QUDGdhA7DDIXh+TzjypqWCiu8Cq99BLFl03hnqhRr4fuB3CKlJ+MV/uZKh6H5uvGTpCCgpIbXjCz46ICYEl/tVpgowD5Td99cSZ73uvujDyXh67Kf+TSkQDdeFM0gQEUgLB+JOr0h8ExcnC6UPaFBzG2xWZxGltyxSuqWZKQY0uiyW69+cKURMDUtJ274w0Op4XF/nQKTgcRTUpDbJjOUGsoOthSyZXwVI9884P/kW2c3ZI80NDAqHb58CoydTz9eVbgBsjkBzUD/ePESpDb7olfVGYMATNf1AYA0Ym1r7V3ajDCyYgqyCzri79hjFIJtm8GepLjvUWuwy3bUiKzTpOIdPGnd5xaS0TbqtxK+KXXLwfrWsi08UUHmZZ27qWEOQCSSyTaSvtHfp9RAM5/gh9S7OooWI0NLGt2C+ZOwzaQe0mnV0AIKeOY0UctqK5gCH0mxOdxlz7LJnT6AVHfUYJK7L+3HrqdfsBDOIfN3FdA0qhJAkXiefBAoRRYOnXRBDewrx5nl/J/ksgZ1jo6WrAmiutdm2cbEB11MwQQngR0d3lZSApxFnW5wexKs7VrA/G7ioAxvRxVO7gbEdL6GJOHjek/fKN7HigDhJk9P85pGuorQu27GzjhZlKxiJHRbiLT3HLwB5VRIG3iX2QURiPQXjshxK6XnEdrTgtvm1vPETD6oI+TA3oNy/0PE0MkRfykFhEr0fMyOX20KAWCdgJ8ppEsCEna8o6xOtvSl6EIM1otOZ+iiHtU/hKRH4DnAUqELBHMxJT2qE5NLbQ/WYdhha+TNLUYJcfdD/FzB9ZdJpILoZ2dKGR9fj+T/C8rO82bW4APhz3hxl16DPDSOVNcSSLTlls2f7abjRFtiIkYWn55M88aRee/O+TKL1HrIVGS2tdXFP1BlYEmDGjQdSAXgMG0qowxXtV1a9sDgYmbvfVgsS0ufxVoUSlIjd8Z6ljxQS1GBKNvZ9zZIGtE2adl3lwLlv6HxrRSir84QFPi9QQAgCmadMIc2mEq7JgvWXurtPPxAK1sKh1ChIRlmtdUM26OlWzVBjYuFPPAPW6rLTEtWQRqlN0tb7k5ErXFRnkxE128+pwp8V+vPWJmrLSawXCTensM32wLcOLGxG2JwL4ewYhVO8kE3ojq5JL6QD7d+oji1OdM7FaJpFtO6wetK+sby11+dwVa8yjyDs0+u+Ns7bD+nxtMpyihx64PkclYIWFZ0mUfycINptALO3bilAhtRpVkK0w6B+PY+XzeMb/RyVvzJ54JPWWbOCXjMdrqFRBSjBaabLPZxubwNB48G5c9rME/ZCPxlCNWjdd/Xx4r1jE2zjH74gEibm6xp4s6BCG1ClmraN5akEEiVp4Oy8LJrRQzq8vk60diw+5OaiFvZrVkFjzIUQ63xRu8J6uZvOjRv5HbhZ9w0iRmROowZPL6ag7Jff0hvenkj/tOeesXdj+kPwzUwDWQUI/9SRopYB5AXmboZDCcNxo7i8/N0XNWTDV6ybxEUFriPZ7NC5GpJHnvLSk1EytcOexuLR/TFRpDeaXaxYjZew49YzcxH3aMT+vdNhdYOBAz0OnaUGT6UXLfq9KKIJMYKVJgObOzBntwLHhjGe/8wO0QNPKCpOzXH71urt592XJnBvb7KHIE+uw0gXPKjKPBaVa6Ak0bYTCoGFbkh+xE9J81SkORy86zCv7EOp6pVCfQ/4d8nI+nX1spGTvAjjaF/LvdFtadBV6wp6RQd0NfWgoqI1uU8jZb7ROLt6iWgY9MQpqZF7xeEEHQTm1fL/Bl5tlTpqYXq9OigbKclwk3uk1BRuS1TQJK2vtb4Svn0XccxY/P7uKnmlH7r4UXscttCStXx9T/1S30x2kD3LBrJnppLXFI6+51xryNB2vQ7I3/Cmo/aQcjpilmaBvsYNhUudlyWC1BoU9r8Yh83nSAzFi0mjxQWygCTLRWXVfsV8q+I5FclaqpucDy/cNeICkRXs/RjO2ydOAr5/KBTt789xC+8bb7lHJLIAZYZ10oA5zwfuq3duNkYZDf1g7gPyLsdfLTYCU/GB/w+qMeIlZ2EThp5YNEUXFMBEVX0H/cWnAjxjjGc1Bxz9LnSGC3SzJrhLYXLJVerdbrZoXsHz65fy83HirdG4Yl5xoFKRH/vS7valP4xwkkxuev6EcNzFpGN4iI0RXkXNjCoqJ3UYZ61qtO6WGT7lWotVlp3P7F7fu9LPYGDMklIKnCZfbC2drh02UciVmRoaHmIQfxMcwUBtwSIfeWQuz5ZKMLK90d6s9tpRJKkhKw4AloeMy6Bm2zqJSGOS5TUCgMh9uVBqvyCdh3Vs/Sxsq+nz9kVOxphOKuiq22GWajO9CV/M7bEOd5cfcwspDCYQ1o5ClC2KmoouEyHz+pfCECJN1Lr2aHdWvYJ7QOATAu3Og64QYCV7ceSH9evIrN5VistP/G/3E0WxcJlgm6uiEeg1M/HfNYKVsxkzKirPCQak9++nWsux5hziGeJ+8WkWdN+hZMt63GDEh+TYdzlFQak729rtRUNbTnL2yU8vvhrn2J2jlH8V3820cLxzEn0N3FTzqME/0QDQzzXZUu/lH3Y3da8SnlqmfPAEJLjHoZWSs9Pe9SrAEyV5msS+rtL/rSDhVlL0ZX8n8NRowS6UCFX+iz99TvUXNLOPvwOmdP/a1pIykOmeN2XB0OI7aEGN81xRhgROvHmlef7YhkmFSZAZPy1FQj1pGXI16xaxmHzWmGHrIuRmWQZPN+IQBBGBErcOnGO9EF+x+eiGY92jU3qaVbaH2DOBW6h3KbpzgikRiQZmEpDgIfyGKGTpccnJmUCQA9w2TxjTjZqTx4BvjJdk8hijgA9ZeiNqgv28ZngikZi//mJGTifu18picNgjl1gyJqwp1A7HLhni/aRW87xSRzhAuQAO5Rf6o/Vqaw4zLfUTgca407N1gdK5WHBUTEQTdVXOJeKIZm7e52EdHqscrpQvjxsnbuTMks3TY56dDwRR7mFxPwxXwJlTzkHdP8CpIe1gzea8FWsAKo83jQ4ZwdHZojx1xQnukJAtLDFTnm0bGXrNYi1aqiQohh2QEB31S3oiE7WvExzmoK8Vd7rPylmgpQRmODIxrgmvu5lfjNHlR9TsSYbRcEYmc1s1DZSypNXUYvEB8ZW6wemUA1DrMx3Ph+s88Mhu570wFu1A+RucAgRzycj8OFCJjap9G4UlGq3thkXsCo5k7qZfAvjyoqjqEzRYAmcJS/8yyGp8z8tzM6WXsC1YDWeFhpswJSTawZPQfiEScRVAGvvGink7x29oOurxEp9lBNDK6bt4i4uK2PYGJO2glCxaJQJtreDZyD3K9TIozmcs5y8j3AbearaW4BvvqB5TsdPFjuQTef4SDadCSShBl1zRVCn18mW5Fjuw01sjLOtsx0B+W5KsCc4J3iUiH1WDR2dJhjaVRTydDthZo5BsQyWdNUSr+HSsQgYTnxEzYA6jZ33NwqyP8nNngmQsrfaOYPpVgdxsPqKWWWvYCeoJhCNumhZH0Hv45CWB2AGd69JCloljYbUWkRm81sfQcyBwBOu/cnaqTui7jfpAJujbV56Afjc1ai3ckuXM1banofB+eLJZfDD/i7elkS4c00qf3Scwoj2K4H+cSL/5eTEfOkLJB98Ew5osnlUMrfCuEDWmDY0k1YqxSvgcFeGRe1GAznWWJllEgCxksGIc5JGScADrr4z/Fz2opG2YG8HG+BVn1Vpixz48FZZyDO5erNlTck+YATUGvM9go8s6L4eyewa1Tj6lzfsp1ENTo2W9uawUeyKs9R9s2reb+pgVs6fmXZBdDAvKBn5b9tN1xb99B3KsMihlOd18AHb0uis6p8cmRjwMgzrJE3HIRKh4eqBxjkvHiQcHZ95X7yYoMq8alLbtF0kZ91JcS6GlgripHxxfuZFfWtX1drnu9i9+L7YrENDQs4XHQTBlyAVD3mUZBaFfu4ojIJiQMUUqi7BWq93je+zmctxgMFbXo+q/tibc3I7202c5VjZfYwjH11iidHkNQZjHqN+irw5gVicqyovBJos6P31Ki8Z8N3EQ53ec+BXFOG5uVm942aapcQXTJLZ9ZIh8sjj2JEAYUCuS1iPADcCdRko0GgjVAaddc6h3cgvVeqRKv9N2HvMSgD0egOpZIyhF3eXVK5tb2QcDmhxGqf2ILf/1d3VkP58laPPTWEl8VmLTbcwPqR7u3difr/gKZrkgawxK9uEr9u2oiJXcCQeDH3gPCT+V04BTBu5lOHlC3OamVtoUDYlbUKKTvJKp0MIli4Q0T3DV276vYrV0ofXhgoXVS3jr+j+rHSO6v2nlBd3h8cjUWHWz9m4NE/17x7xQbNs2nxwLPWnR1L4YFYlmrgOewSuoj8zE6FfP+jL38CK9oYKXO8HeJcRil0loBIELQ+ywO9G89TJCU7ANeGklc4lIQp1QVvP3d3OYx4+F5cfnDUghuF7BrRHRJlvjAJLY8/w6OHFBRMwWCb63XnOHz0UGn7yf5Vj+1aP7+XXRra9UGs/MbnG0jG+y3vUN4RInlfQ9jdGAFxnqaDod83++17hxG5/Ge0Do4LcV2L/Q/kEiX7PLMF8ZWee0l3lw9F98j5Q1grGyHBoNtOu3+8MGC1tosWO5coM4pB+kiIKkHXyGx9TijJEfxNvGquUKv8MmXvoBBDewb9gLGVCbne4VDVib6rxAEqPLfWmLG4ef1ZRwjgRJuyTFTh6lMyly+LTA9gN3DGUHvXMF6efGv/9Hw8rCk0Ik4sJ0ptFimMeowc6cuObkteu8omES+jbC3Hl6MbUChv5ybq7dfNj85oi7sizZP54P0Dihucb0pTdn8AKkTBadLyMzLOmdXVFgIktjr7a0k0ejbXR5SGER1RQAqyseg+cFdNODspqBT+yOFfGFsJvL6SptpuK/+/zAy9/atzSBWW/v5Qi9eFPdyHCyj8oVkLpyrGgq9z+RPoMPhWbVz22Wv7sr2nLhYeObzil66M18GWxYxo+RC117skuf1XR4fZRZTfXuE+KjNCDvZbbzEwJWRvMg6Dhn04cJh41k1Dh4EMbmmQEYg57iT/9uZWtm+nLEDhD+B0x6fxMylSpKcqKeDo+Da0jVIxdIvGtcR2euN76Zwj9DqYjeC86t5suKHA+XYt6JpQolmvHXrm0Wvw4fpiDdBBtbtVCKFGs5vlG5P7K8pG6D04eKAimHWwtIiGhKjw+Z7s4qKf6WblRT/Eb9oISq1NC8Jgx015DWAGxnCuRGa62AAC91tYISkm07RdCsFa7aeYtITGt/CvqGUKj+kc8Ey+ASLQqt3dlmLTF0dXPGEe1wmzw7TkLkHM5uDcZLJFSEcO8FT/d+r3rRIXhoB73ULKOg7Z84132VuPcNRU0C0F1Gbk+oFgTOugaje8gWGU7+zJpr/ziNRuCv+khzCshN8U53lRwPWfZ8epSQ7XlPYQBTx4ng3NLnewNKS6xmfo8zeb0ydJ055rCqqjq9Xxz5eqWyC23lyc+K1+PAbQ5frZTtNoAS5wcmst+Rm6DvDgmDshI+1RZBPTID3/VF1Ri/tcteO3zsvZNsDI+ZHJ58adR43gszG2Piry/ySD8KY+83XHnRR/W/5UX3/trTd58rCtRr8LMQ6ZvrJsuzrTv0mOxveStaS10mxXDIdqHdX489YDSYW33D0QbtmPxxL0fmRKVn6yKMWaa8uLbel6pRcaDaHdmPV3qYaZrPKMlHa45fLQB3NDpNqu8dEHVRCBHpIIeQ/6jIAkWQAoTelBLLbFzqHohHgRWviow0awmzltt+QLV1/4mPxNuTym6CTQiEM1D9kx9ihAvBkwjKsLMdsPe2xy9hELe5796xXBVMAresxv1ChiGCIBYvvclVucU+eXh4VjZYatdOBoiyxDrhlKzZE70YbMt+oCzoOtMG+7h2EEdl03Y7ldXW+PxkkULj7kaWa80xUWO/LZ1dOyeSM1MhWnKegl2z7XFxoxJSqp+TjZnOzcgUOLJVPVyFcik6Mx3hof+6T1V/FXJl6l5e+rF9mYCl2XcZszVuTu1mvzVDOf9K72eksn0CDFRzy+Nhk/6U4t6Lj76WSmUXHmgtWITvEASMTOA2tYQg8Q1whi+YFFhfunDcCDRrWxzXUumntEr5PwNIVZU6g3uh29PfJg/hD0M0wAsyItESDN8eB8Lx8v0mXOj/BvNi7uv7fN5ehx5tQt80sExOQvd5FT0VLJrSsBCwbFxq06eZ8yNmJuP+C8Ut5HNsnvNa9yiUsMvcuJocNFfhMZ99VKdX9mfREmrG4BbBVPcj/QHHeW/nj1c5uNNf84gxIxoTFt9PVfM+kI1xeSjPrB4D1N9rp3qasP1t7q52GzeSZca1ePfidDw524p5jpm8qis4vhLJG0XAR3/Lfm8zQy/XFi1EOs+NAU+kbANV2u1OOIn+vo37pgAEUtXGY64IVgSU4WUbNDJGQWkLU7z32EcgsYPpQeMGcTPE4h6ua3suRCG31l3zheCA0CFAZSjstdAgVjhqwjlFgaJflP3cjyRjlqPMbWkfm35PH7+UrEgE/FQB1c6E8q0M9ERY2h2eVklS//T1Eojx/nWvu8iZBGRi6wfiBkyKf9n10efEf+N4NOBufGF1Xii9PbbCMm7BKhyrmR+jq88soLrD7ZtF6u6rHFEvAQqF9zNZOXeNCoppepQdEBF0a70c6xT11YJ5FPjhA5UZ5gG1y5P1whS6OcDUfoP2+kYBa9s45e+VtyVwzpECBfm/7DoOfgGzK1JxHw0F+UU6ueXp8ZNnGW9yeIxUb2qJzrbElC3M/nrEcgS4G3EERNK7/37jTsifHjPbTFHL02B5sCudqDrw7pE1cALbQMgkDOxEfRGl/e4drB5p5t4d81Y43sLSgTDvlFqRM3ujG7GO+8psQYWwAhhIrl4yZWX59SeYe1n4Wvkn4aI1n9oZJWbv7BvhUYW1CablZzbWL9TDSUHvCY72B/RAtennjlqvZ+i8G0e7N0Tn9hTHC8uz0E2OYwiToXF0CC9tGUac7358JLndKc3S9nBRbsOe6l435NYMT1X7DshseH7X5x3cd+hUm4UrbImkqER1TaT6L4OmI1G9pWJ3tzuOzr2tNzczEFvH5VVaBHZQBehgpeBo1r38EXoQivFuBVfybTT5+jyAda/hvIZCgOtOoMmAsgcyeF0Ew1PtQ75wnfAKMD6FwAl84jlUf/xEnBjZssdRvm+gNV82sbI2+N0zjpcnxDDKh0zB+FAXbFXm185pOXDVTOuObASp3DS86B2M8sNNlMhcwKM2yJ+IUaGouRGIsavKhuBOmb4io8ZFqIINXfvNFZ7/FRCdBZp0/iJdsabi+zb74nCCuUO3vrFGL6NgJGLAOLT7lJ37A2xlRgVAjwnqPZscLMh3J6X/kRWOxkF4RuCK6c9y9jiCrqwaBWjQXskfCcM1MzPrtxh/08sLT5LW0545w1pD64lJqC2TSM6HcOK/XhY95wXbOPc4/O1c8+0ITqw0mllvy9MPoLdiwEsDXkrCw36SfgbPv1eVMXoUoLmGk8eRJL4tpWzQOeFRkbVP/ubiX/z5DeFQ79P/NuUqrvH9ldFX25syN6/3WZ+l9L4NCrA+BOlAc5n79MSZSITBwbD8FGFDwwndv1ZuM57YOLGuhJRamqLg/G67I3c8F7i029uXnsi875tdwE1sPYWktcdGs6O2rtI4YxLwvriDMKbKdpP4zx4tfbSjuLuKJzLlqTSw77ZqoxwRTgILgJyUOtnWdya1nOWrCPAH16b69oq+OOLZptbgpfN/iVjTwcGK9aNy19ZTq3Jd0m1MsQU7hmduLE9j5tpPLKT1q0/jqc1k/9Ew5p/UQYUGvqSW+gkQ33xZXrLLkec/n3kdxNrAtNPDmEL83zobUFrBD+dXNAv8lEDvzxFVzkEDZYDJdMHj8NyCaLOkgI2jb/CTfP8CeXqY3BG7aePFmbS6wd+fzroXB8Rxicr6bn//2W4zUP/3wSE0SD0hDrMKM072HUCRGdKyNwmPbhg1Fk73Z2NSkzFD1W4H6gl0I2PTxgRso5D2J+ugs/ldPQPN50IbQVcuVbBKfR+RrCBMXXMUH7DmyPgovo01yKChddaPQRXfL1UodJD/oeWywLuqtUVP64+CvV5y91SKrOPnbuSMKXNctn+w/Zo0hxGgdZ8NUxU2EsacrHK5XVRZJu6I/5riI/RvmZoPID8NwUoIcg+pFOcWr0FY8NbIk/zqYf2uUjEuY2/HZNJHayGPU/8TZR/by3u3ETlVwE45xChCoqIzOHYq6rI63ryNL6CZHZt+sTwK93moAuQkCBMFGYpbBa8g6hDxy0nVTir04WEX1SXOJIw/zZcLLUxMsqSsoUdA3hc19CIrtj8d4OCMsZZlE+/MeE3YNdcbmqfrpNDHb0xJ8aUFaYbVVI0pfGV1dUUUUmoG5HDZJhjS/IlCUYJF3qEyQ6AiWuBFFDO/BZiyDOQ3teh86SQRXq3jOx/uW7WGe4RK91n2Jxnhx7Jf1soG00H1gIKj3OPjBrIQtV89Gs5G1vfABSq8coa0JWO6rW8StB3b/wkmAxtwqkGNRvZKgqR0v8qTWqXf9undLpko3VrSMx0SQ4nAFKs2uR8qMsSyZpLXDSNu+b+AApsx0W622oEBusBjUWiEvLESg+7rijWbQS3aBA9WWw3clEwalELUd4+5gPfi9k55FLHDOdLTlM9QjqN46wrdF+VxcBwv8DHlQ1tZWu2MYPFsZPVG8k7UWsl3/FNOBigjw9XVc2EMWj/Fl2IoHb5sFjpXD46EoYWqhLyky41c3z01TeNbxXUEmvDaX88+q4tGCEhWr7AlNTBey0v6HCCwLDVPMNi+uKiOFodxOlT1gOfxKJ9EiFWgyuKqevECdrD46rHY1CNejImo+aYv48XVGKo0CaKUedOCgajElzN2+1SRgN7cUp8l5KxwYtQZXWkjXUnG9VVJ8hsHfsp7r3CQ21Y/SHb1RmjwDgfSpLCNE9EGtLTzHJ1e0jg99Xy+FH/aN3VmFaiVn7AYLZemt5wC3i8xIIWHM+UYlDNvhNK552xBPPVm5tVa1A6lh8XALJx4LlRF87HsySBmt/m6Sk6IISNQ229masHbjJ47m8KLvWArvCMq5wVXeKvoOl9SDc0pL98MBJpUK57YNH2sJN2R5fmoxo/a6atcem/vgP0pP/O2PuD8j4S8sC5UAhH1aGP48IuuLiZjE7mdLROO1LCnpKi79fOCGmYTETTIZheAGEL7S8aQfqS6hQVMXhlt0HnBUWVRhckNhxeMnqsmFLTZd1BypWOHcIASWCIGTysN918Qy8eIs9bwbuJrZLVXG9LQFUbpiTi2Pt4j/rlo7B62nWwxSAtqCDB1ij8wqNPOt5ICdi6LUB3AzBc/m8U2Z5h5cbdHN+cTnP/3Lz6b0FlRZvwEmsXMIXlcdGD9WRvhW2QTWqRF94IxEh3ia9uYCJI+0+oPLrQ1DPKW/g6foI1dnZinKG3y56bAsBXS0MDs1n/DOzqGhc6fxfwBd0/CVS4XNwDiPBhdx9rHVfb8KmDQ1lXrefSNxC9JaZs5GzPVToH/jZTOu7eHdubIcXioecuaCKitc2wHdNRvmaAjUYCmC9Tdt6vaIoiPtpANXr4JdQMLqMOJXXyOp+RKs05G06eRsInzD7VLD9uGJkBZe33HEjcwL0ygR0z6xcjJoxEL1coslbLjB+6bjBoDWqQmMguXNAdEg1IDHF7DAAMhPifY76Y3sxlV5yi3k6MOz0NvRRza06qMC/QTawWeEGZop/SP50jMfIQWu6WrzFkAqeYqhGSPxDsHuSqgUm7XvRG1WbXdUhJYDFjy064u/NAtwuAvS2ZjFqPwTFuTW56QjgTMfZzklzPSmUeZBL2vn9aJqyQh1ND2NFqfxgQZa5KjnFIZimuf+z3U/mZfcCo4tSgd3p71GPqnxTk/CQNJy1JHfuMPl3xgegWu2yuSLqKxINoV7ZNvmVwbHvE5kP79crMR8vPW5uviD9ec4HC91YkPJKoOUV4UMfkfxzxXUtrjNdnOED1TFNKX5hSEDvlTl+s/fqOdkWNn1r0uAanst+YOBLNR/dFlzlCqwiD0RNh+Apq1c5A7zkCkYpP2NqXlvxmJObYh96cshDtgvbm4THQEgclzD2NIMU8SKgHtzsqEtWQeOD/qdHUW5TSVDJWYKqZA4GcHB+qAuM+iEw+i96KBqL7AZrYTznM1sWrW8UcttvH0nWvjzwBb72vobuMbNjk+osUKaD9tcZemOxoWgXSvanlAh2RAuq9PK218Y7GnnHBcGvWy8yC617ig9w+Kj3vs56XBgKGxuG4EWFl0hrlsS9kFSPunA+CspOBJzAsFxhnMBUsYVMj053XN+WV9nQVSYF9w+4E1JBXHRE8MdUGD/mBSWTbAxrLUjqT34PdVJLRwuwNhTEBvwS3ym8FtDgbvGm7bvbYf7w1RseDPt/MQV9LxB+33SNAI6m/91tlM2jMOC1CKMy/b/LLZXvOtT+pDNxkpck7dwze/O6lh7hmuDXs+w/NS7DmkaGo7ZpFWnBRiv8erWgZBSvzmCuA0zPMuQj5gtAxMtGImgFGnlYoqkldvQosd5Qypi+yU588PxyY1bxlZfU67ryGaI/8z+9fWqHT0/1wvJTEa8c/2I+gDSvg5aA+8Va4oqkWroTNqhgairWzhzWwhe/yOFRZ9F29hPXT6z+C5lJRLyM9H/uYmL4yC+El1GJj0w1G5sBjTn+T3Jfcv0JqNdeNyDYCw6ge8I9POjAlx+CaymuLgADmNf25i/OOi5OxLEVXR8UYuNLl4wVMtZx9rcmpg1/KLALlZ2KD9KBb5yFOrXZ8FFerQNY6I2HYjlKmSvGokZ/vtFErdmX9LqacJKlBThglshpgHYW1tPFV8AIlM2V5SfY01cBBI+aQqjVPuWbg3Sgsanvwl+habFXmR+BQXI3Hxpm/YR0Z1q846cHb4MBWNRt76t76u9/mkpafABMo4oXBgIWGsP1wPe3G8/kC9LfkTrNBHsO3J1Po9XoTSsO4bKNXVqwO6g/+mDhVZ64F0jonY7rPo0aaSXWkUJFklaV9fGdrTu+hzv+IS8YRCwhKw8O4iLM59F0rFf+w/h2yC00Yz7cO0Mt2SQegq5XDIzLngSSP9/W4/7+6Vgf4WTivw+aBC+4hLynVDhJnYEWLvR8JbaaGRzd2l235wRldjsHc8ji7jUEklSRiA63HXjl9u68MrhOoM6bovyhTxN1UtH0ejudWjEsR6N+hNNQoPsV5NmFe137zdVAWoB+9RTxuP0//7tHuKjvbChN5ynKWPjhG5fA/cVPFStbOTechQkjo3IX/OHTiWfOgo4kBv8izcnt7+WwFLtoTJbi0kMBRgy0ljmkGGi51Zh2jJwiWod0ypXIElCreu2vYFmauaRpKAoyMexZgPMikYlCkWhZK6V2R2mQaHoinA+AeQJa1NNWvqyIRBY5e+EPcP3+YvOokfNBPnI0KJnH4Fl0XurxKDYdR/r+Qxo8gVvyXKl+z9ApdtamRPLIKmwZsRMrPP1cPcBUNJAz9v0u3CJENaYB52d9j3dZgDqanFoBbzuH8SzBUYtQN1fqe2Tpoj2uWngiCFr5OMxvYbw7f8RVPKj886lWQc3qJXsgbcNW/9faIlFkBgKVQDs7xtTvYFUkIMGRuHyo4X9Q/VJ8z75eC7twtpurGH8xRITulkDgaeCk4iNz+kkr606rfGiudiZhDm/hrIud58/nwUTjwTnr2xT9wXvDJducCmONhgDPCErxYBb7jeQ2HWIOXPtd/QdbyyQ6uVc3U1EFLvIQpMeBm9y3ND+ngzO2YtTEjRr8gWART/0ZuWPLvV4ACJiYy1QN8TMTXKHgCJlpMrKVzg8v1Zovjt+wGgNmWUZXibROhSJi0HSE8ypBUo0LysGIeWpJVYeU+4L2K2IhYulYGKBqdbBiIa9ggw2eoB9AUOKw2aVrVJrOGI4xfbq5+6HmwnX7WjdLaGZFE82OdLWcg8CnlaxsR8EBAXiyxLp3WC42g6Ub3QslgswNBVVn6FO492YRO4YoSzjk4RlnkU7Gr8IsQNWIcn8BZ4l0xHtz2FwmxHIap5Ylbs0mpnl/dw6+rm5Vvi92RCn3vGSIRbqqY6c+fsHuXv5WQ2jsczZhT3SDibEc6QJEUiszRdEoXU7HMtt/ZptQ/NpUDmkFkbln4A2MCd7VlI9SL/XmOU7eyr4audYntuHg9XeX1OsSz/sNRTTkyqzL5RpLYsKWtaco/A2JOg7AHWaLNgLEE8gHWZpFOW5FtCRf1yjyRa9RjBTA4XqKzQr2Wr8pCS+VEfHbwEm4BRbeBrWnX/mZwK/Da8+oJd07ZWElnIjvoycMQ8ck4r1NW28o9T5efzXBO25YkGuIlcmnLIvp+Vm23Lgh3gnXZI+Wb1Gx12mWs2elOqZsx1pZA5TfQrPI2TUeZMoO9j5bduR4jjSeupTVDxhxMPrYLTqebKHV4ZEDD97VYQg8JroKb1OiYY7qZGOBOW7bT4rGX8/9ylas1Uy9+dktdMCeFSl9f0juC/LMP/L1XIiy/f02pm1OUvxhyb/vk1bv8PHLkZ/hEQancbERG/GbfMhM8wzJASxpIA8ghiKXG83PFtcl2tXUaI9n18SEPNYgHKHg1bqtgYLbmXL3RDXbxyK/kvSUyrUljFtm8vqa+1IL1eoghdS3LhLemdME0SI4UQrWZZGot4nb84ck5ZJ6KBHHPOhEJn71f6JUkNxo/KIaHPxG+AMfyKAhZNwA91ku0u+Py+2ESvMO5jKRsVAKj0gcX9ncREDp//3ZglYGccWIICYEBGjDvobDS7YSsUShj5P1PXCYNaW+4QgbL/IKqVbClmXrzoL+FRv7J0rvKObSgbaFYu8lol50090fxT9rKnZj16/W1csEw6IZ3AMpoyPfQHOZeA719tJhXVkhJtftuRkDi6GTbdW6TZuYEHrzVKU/8AUPNaCrxVfBhCIjtbSnnoPHxqLl7K11HILze8qP3AAUl0cQ0xPSFMWX6vKGB0mr0Ektg1dHBTXaT52rnlFBj6sm2PrPUNSBap1mRqEMpE1m+bdxKYYdTNT9umll0kzNfQyjhh+Vc7hpVTMxVvCRMWOuJIkL8IdIQ/i56DK/DBNXID0r0sT37oxS0VHw6VJiyxmJsjPk4/lREiOOgk0z7tB02UUMg70LLDBBrqVI940gBDYMqhW2Ad7Xp5dh1bVSElwv4UBrSrkC5H+6COohiDvILoQacQiJLfxkJ2+ODzSxynl6/ACgijdwxYqOyP8EP8xNbZ5stogF1TkJErkDQ4UqMTq4DvznL2l+c80FN30SQFI82KftGZmzhdOo1WU5A/xOCVLeatpc3lAMqXR1Hldv1tbbq3etSSZDGuqw2XfkJp83DYI7YSmwzm+ZdqRoqBHX23faqZWax2leMXDcfwvJgxQPMMF/Ke+9JDWe5FZFG9e45eM/6PL751zhmPHv9oJXEx7JrT2SLl+3yi6PFBuiwN3H2YBAHeBhz1DDIhrh+NuufoeQoM7cRtYoHjOm2C8iqmgeliRtmLRdZlbBXAHc0ni2ea2ANYMj+Lzgr5ZIMo+1UoGTMMkqXYxk+3v6QbOw5cerJIvX6pgO+zit2xGxeftd/nL9qpDoUcNMqRkiAdkSe1xMnzoAhhy2rfRvLNhg8+jszxWGiauEBQ8K1s5o/23zrJHUpr6MRUIEvUzBMg5gcJ5r5/6smvVmzWrAEgAl2m6//OGDwfKCSZoTQSFpq+cvUQ7OTE6EYmllpBHp38hdOzTq7mR7fobWUntWnwM5eTDQNdBycZ3plZg5VCnqGRrtfPRhwx4hrscFCAD0NoNfWum3vyvY39oUR6ZrUnlPiDSlja0giI+ETQLx/bHUGOV3J7YvL+UBuA51MjpBwaYz8I7DVVWVWil/kKNhk3Chcuq0Ud9t8BZe7BBC5X3LoQoLCbxGjkTZpKy7i1jleZiovgSe9xOx/9ERBWN8EoJzZ0qE3DjlwdJfha170Q7R0AkImB/XU0fvP8VkCINFYkdFhU+dDh1eqpshOfqAqblGGYC3XVBt7rh3En/6CpqsYdxNDsP5+sxIpcNCDMNgAMNwYgueIpoXYKFNO3e6sVSdxiK1GKuBJyBWci4prAI4hVTpCQoTtBl092nuBOAR6+9iJr3DnATBV+T2+4wM+DxZM7/a39OOAQMdXfZdwh3G1clzCSFiw3vVM4PTe7uGKqKcXUBrPUlO5Ts8HS3f2Vgw1yKo4PcUicP/xd6T3Y/NQNVYzSA3H6GmxN6OG3HRGh8lQj519wEh0EFo3ledaZZGn251KKjNnuzjYPm2TtP1PdNqBnFPF0PSJ+OnxeKbkfe0xq+lIhK/V7eAgxLRcj1t+SX5IO/R1qU9PmNeqIsCYXkHNDpJ9p7ItCasxIJrY8YXC3TOMxXZObSAKsAO3I0AbFljxxMhfySOSkPD4usl65Y3BHDKb49p1Bc1QplrEhDOaouEwPHyHOgQCjr0ckqrvmOyGvIepIZhCS5Lghrwe3Af1+q9QNW+HPJgkcDz2kagizUJB6D33X+GxIHvFayrUulxAmtNQz2m6aOCIjynbw15HMFXkqZ5G8Y4nMHIR/ngytQ3vpPcE88P5zA2U5gBuTPjTB04xmUf2CE7YxblPb1gKs3+bS6uKxFiwINDO+TEXftCx35VAx8ud9SuQu05FOEUXYRMBdfRkIdKDmNL9lxmYInX1J9XXnb5RCxT6uMsgvZK+MCuWuL59lVi6tYeemPjcLzjjAUSOxgZOYtP/PTRQxfO1y4Ivt3QdRNgXLpmIYatk/G04wNV6RvqQbk2xF5sL4wg0kOzPm5SaLG9UqeNDPkr0e7o3Agfex5Uqb+93nuoy6DZUAUm9ZJeN7vVaMXinXjO1uYIrTkT7cxgn0hYjaODVyPMbmK29AZ+WwKzz54QQo/AFe+wIw27lqSNJJsP1X+yWFFLJ6w9R0fYs3KFK0n4b2ttGzUhEyXrq85XpXptYbbq63LbgN/5og8Re4oCa4xIy+nv9gVYyuoEMhCiVmFAGlN8UW7dIrfElMo+t3FyXVbfUBRyOQN3WH3hy3V9LL48GS3t6B/5Pdm/tmSMbcfCDLoNZc20HHHltXfVBbsTgJX81NSmPPvd91y+TRh63TG2xoC9uKBtnpRIkYZuRLzvySnbd8syx2chhcBVgI1Vov+l/ePY2vUSVDEhVjB3pWIAUiiadfYDeZGeByUxtnnx5qgjwaqOj1sAMb5KO8kil270zSCHADq+cVctFZKI0IDkxBb6FGgHgD/4zx7yxwd4MVFklHFnkNRkm9H39XjJ3ZjglhZln646XeL0PVsD7JqZ4rgCfS/bHAfW9zrjQuCuJKsG5o0shPWI2reeMSsa3o5reQ1yYXA5HTfmgUpFYbvDxhWnJh+d1WHepUojMaxx0baLJelrAIMvpC0R2/RnZ2Uk952m6pfxx4s60uWbrQvdr+R+2iDArRbkTXQlhK2VJuNn1rCpnxcFZ4rHOMcCdF5SYJUa+iiBpslTgD5gFdCfjQaMi2r3aD8/oM5qOlvpVU8e58DBzQfWtHKZjjq3TAHuamr1X3EGf+d7C3PMMwh1sHGBGGbwqIeSCkSRNyyv6BCvpdAv3tLpPvDbkCKKaj9ryXYwPV7i57YFMEfVUqzjyplXGdz9w2CF1ixlpSrGA3XJf7hwflcVe98u6GDZfxteJM+tSUeWX3x9uwZL4eqS+ZEJpOgUVdMtqFJgIOPxuDHN05d3yQQ3UZrUWAdNSP5pPW/6YEnWw7ds/Uy9+MsrKKVGIkFiRQdnOxfUX7r99iHN/usrQfDZi6EJhljUM2SKEvHqZV+BNggmcGNUAhYK/4BBMHC+Ow298/rzOb+vm05WHnke/gDYCM0LRaYGZ4sL99AD6JsPey7AUQc8vfHTVdCjw+j7uIJMi6jNRnJJkZ2b90cYPvfSX9oMBVCnmkM9CrWOjSJLzLtYj1x2rP6DWNvDslpLcmc1LlTpyO8fe8ba5sgnEVopxr6craC9J9GNtc7gGSwHXdc6ozSvF1wNp6KRpTPeAj8YKd6k2d9UJl3YeMfdubFIoLj64LK0TvUntuG0rK0KjlCVe3V7i6jEH0PLPQVMSfY/e7QAVuFX7UiZgPC4s8v+LugqyHwV3wln4VRMteguNrhAOdHr0Nnm8/UHydiKkOxm1iqw9sgsePlKAdTg5n13zwd8hDYsOLp+0Ia/gktRoEgACR+W6EiatQBwsOf7fQHXB9peT6YMHV2aIff2LclaI1Z2/83creNPx/nzWL0awizo75+AZC47yOngx9uFvF51MMBopKV5CbzyQYHH0C9zvNEYnVSTb01NNJFYlxuFNniZXmv65CqogpnBpHhsVCWILHvPa8fqd/bhNEf+ll5Q6CcjO7ajGKa5tCRXq5ejMqotlGApWLBSwEfGVLsmsXRXtoV0SjnZAbycPiTwo4HpnjePrtFe2otNQ3oLdV1rLm7vI0dR6rvoZLbwqLwNUONBAnEdp6c9WJI0FRox+FW27dzBYjwaB3AZ0cWY1hxqIqB73NXDJKaZZ3tyX4581eHiWcXsRQOkbxR9WYQd1ht6PG8BtXVcbWx7Zw+Iu9uL5IpS1EtlItt3cSWPIkaU5BeTqK+d+C4ti2Lls4RJU8m1qUiD1Yxz5hAnYmXrFo3asWhBHbqUsB6iu2fs5/dUWeiZTyFK2Hc9aDqC47ZEQ+YVGvdznn+kfDGbpoL5cG8mVELGj3bu2EbY+HE5NYY0p/5z7Wt3U+S7CLXT1PHIc6vToyLCU/3NjHYSnHMLMsDFjTotXv0daoSUxCNLmB9sRkvhiCdZ5pmvQ0E5keUAA9cOajQ9vs1ODXJ/W1Xf3sMPPwJHAQPZ4qzDMr60hSZG9IdfzVi6bbsKpxMKGIZ3PI8gtBLmcyIWznjVKit3aZl/cHUXIvNMPtFqJHnqZyyer+Tm/3d2qRYW3kcrxrDz7V9UMG3G1UCMhRt9ibDLruD5aqPwWvucmGVTwSplYspgYvNSGyspA9RcaD/FoMBxVksZND8/eKA7Z0DQCi3NDaY1RPf/PRQwiD0dvFLUgWIB2AdrlLOK6uYDjw1xRti8ppEhWSlJrfTxs/cO4u5lpjxyfwkXWSm9KFp/mvy46ycM16q0215nVi6H1wyBpT8ck9R/nrRIYKrvT+ZwOMYmIkzgmuwmnobnDU3ip89qqD0KEfxS9QaSHWBH8K32qrsEm2OZQi/wWHTCwAP8sGwq4B8+OCHO9gHJs1G374rSnzoi+PV0yhSIHY0HGSxWI8OpSFujQPAVw9a7ClNcppiAwHnWocX8MOLrw1HHUYl1zlTsHUtGvbXEfa7cnsqdBFEndFsD5udbSMSGumnyeWR+DrpiqlG9ak8U5l3LErYUP18h9AEQZB3prZx/Y/9t0epLBS3PS3zUvd0DyBpQdFSPW5gIkHh+XtRXXRimRFI8ew7xN4e/MUidol55YHFKTgkMp5KugkjB4g+Vjy62oHSj2/6BHHhF/B66KAElDeDp114cOYjw09pdyvp85It7msRSJzk4S5hsoXIBo6NNi+G+bJ0gsK2RhtZXi6hM1MbN3UokusUG2qR898CLe29M4PZWi0lZzaOln26m5Y1gf0g7FMEj2pX3eYrQWhd95KhzcpI844oGVlIYRBGTBJlXkFFc4B1BMdlmK37B1WRGPWymj6M2stTFnVF/aWtDadyyNZAEsWb088N38EmiXKmsRtACP318wLin5+aZHEZll14MpI2XTnzIVT8eWBMPBcU+n8Sx1m6hRtGL3MzLBHZAUcRghBSBlCjvFlvHVh2uG7/AiQ4eAZZgMH18eoIjpUJH8bJA2ijjVEF5aUv8BtdMeVlm18USwi41ugfVd4OaXTorO0mlF4YPubUz6kGxCbmk/YvAkMbl/V5LupEJlw8rg5WZaxomwaD+q9LSgv8mXZIYkPib8A0gSq5dEzU3Xe3dEDK1l1df28PoZHPCs1vnuH0cWmhWOAPFcIZMS7v01jpyWgcf5XQAICCx7IuQnuOqySbjPEOD6rOPIFBu2b3IsUpN820ZaNU8nJXv89OKUhmQI/O6L3MnTC3w3Y3hkAjzbg8fI69dRlRHlatNiTnzEzFpHpV0q/0Y3fr4Ktn3u6IV9DSHWtFleP1ZgJ9Eym7N1Z7gpESrZSU5GBYznxw84HvlHznzWNjvXFDm8FeVlNDX3wCbVnWPzlhM1CyWMTFaaThrKM9hq2n1soCcQtzxLWShAV5Q2eX0aOlRzTGTEM/EfMKwFabNW1sLc9I9XnGpDHDRmkvw0OTfags5iYXZTId1+Fguyv4neBysyV6Nd30zkn/TfB12W/+1qS0xz4Fc9qcuWqJGCouY4MWMmx0gRuu1S1rCcoG6G+1u9+RPEfdPCotuMi4aM/93i+tFEiFID2TjX7KkjCKIkj4d+75tINf3EDawMPGVWyqJu3gPx790La+OWEoIDhnKTnlCDQ04dIt0aiv9+Hifl8oVRPOLmmBY9lqDQHJdfhn11bYefiqzXD3Ryb6BpBVr9hTW4/C/edZM15ZGHrwGCsxBa8z99OaGrScN9sXqK/yjlHMAyrMTUfaQCQMtwOYtbRQ+FxOJxNHmc7kEt3pRmBrfUn3kzvdgL8BKRlDaQJn1h08zOO3mltwW6n+QyNO6jWQ6rEWzFlF9DsDLHnCnIS4R25mVONuy2txssu8p2NJoigYhcEZ+bfWAjnonSeOi4GS0BMuThKaL3sbW/ns23bzWkd26nsBr7UzSQM45EaK4SRWNkGjZT2N0Ti2liP8J8SkaGlJj5spz+qkomqRTDvibiJfIHW9tFquupBsDNefRAQCuv1X8r/KyUXOE5gH95oD2VDEmnmH0lx5nDUEXWR1ZuIpb24+jzT4sv5DXM3plAPUVbRW4HsU/4n2TCgH6NZWKAZLB4iV3CnFOKiPxxnI/UKCuyp6xcQkwSJc50okuDakTNq9F+w8LgaTMdQCylGFsVKM3gv/QPaL47a4w7VlHAEqt8Vg/4Re3zFx9niDaOwdG9RQ9QT/NS4BthMCvankrLnmStryYZmD/9GyBPd4dQVp1A09ZN8cZjxR2+xUkPSlO4MaguxorRQq0s6qcpnJrRBklc8sdiPiJRNjBF+DbYds3eUeqoQtGp9owMTINnI2nfLGcWIrL+aiE+TQl5pMicBFWeFm8BbOXB0A+aEMT92K0y8KGkQ9KE7k5pgXtyMey1tnLftIFBD+kG9m0IOAmPjQWXsAZAvh6X5itrv7V6Xwtd28EAq5MPNIjeAg9CA5mGZQYelkLb6OVMt1chof+bpbKegMoxKHZ1osAUYQcGTBK8oPtC6S3GLv/jIqWfljKSdvWC1e7Fsh1SHy0iz+ldPCuvEmkAvNp3g1kqAjaOWjLMvjKWtk02QhyvhjSM57fpXgPGBgIORe1HN9LiRFRNkNXpSFGmDjrnsgglMNT5mw8NcAQ5637kAmvfnLOC3166W/QR+0DZ8AtIl+xVZlB7zBT3WGHJWIMgFKOcURvCqNd9jw6EDrhtQJGYxKeXedwYCwDXLXkNqp8d8Qw+WUYfyRg2rJmivlKvrjURUVR6qPL0i3u8h3NPyDZM/ImWdLDRmjy/xiDs+wPRMqhKYm96u1U58nQQdXXNMRBMl1xcvvxuaL4P0IYGLWYuUhrk8yCedjgHbv5vLwdZAxf4SYcHEXcZAIFyLdPCKhrqmfSmEvZ1ZCZ90TSzuggI2MSjT7B9orhT8cLOIhBez4o0Czx6RMwHdX3FjFiuL+giDHgpIQF3CEwXlxafADVqhiOiV81y0Loi028/V+1IskR4Xt/Bxe2NwxsX5dvnKq//5rL5ScpChC6QN8Qxn9zi/oBXD8hLowd7R1tbZ5Q22Pyvt3AIbmzTT9uexbo6q8oBywx678s7mcDo7J5TV9n8YyIktngc07Bgc/8MaFboJgoITJk8Bb5/fkKATUtohyJLVAg9mAKN/FXdrcfCmzYawpGdgvMBW7DRnqSIlGDnFT/GLenlmlk09GyeLAYB8F9aGUq1+GuTdllnowkCMQVU+TTjGDUA71RqZruTxGwqdZ6RPMXQKFJD1CLrChOPAb79eB2IWfUFJI2yLVjf5npHSgwJv9a/lbrIkOawAwdmfkpzKfzv+TqcpJzczpCJycJVmTk53EVm6nuFeyegFvGMpNoRSMow/1ggMlzgZ/yoI6SXe4eYShJM3BYmO6D3DOUgAfqdMJHqm/bxXY9zzb3MDtKVVNlNsxKeaY4fCiw6AzAhr/juS+UcTBoD/sq4+iOwKGzn6GjjW3cPagEltm/eQ1AFJ9hzH/yBcH8waJlZJOu777aNLnKButCWXt04x5P2dxFpWMp8B7TTxSd4dwLrk56U0O5mGkBDJMw8fn61JGAGZHa+qC8ztwHmoCe0NWLnXpLU17MK2Ddq9XoFFv3q3W5q3OP/uKIlYT3ZUjulXBcOj1J4F+1alo25j2NN72g/1g2EeuBBFN3rJ7boyfKQFidzPKn1XDkxDQW6BP5m2bbMI5LTVH8tj8TkPe+ptgDpzMAyII0wgy3UO4Na6/7bon8flNLow1K73lekW9UM00x8Joe5K8yqWW/MlNVGQiYSxbPE9aHk43XNwDTxw8sI4Oby3R4Qo/fuArXEmBOIYqlpG31B2+OiAlB5aJo8UI1D/x+DnEhsBYgeMYQVm/q27sdB53XCxnJ+QfwYySkcqkWecPt2A/DM952NOhkt1xMqHXrM+Wmmn78LN15SBLtlTIP7PdsUVuCDinn0/taLVHHtjL44pQ8WUxspDyo2Ls4xzH9bccMiwhvcnt02QOOmwImP2SSvHb2SARqKDxddF0Fk9WStoT1rQD3NDSmnBTN9SF10kbSrzNcjvXnmTsppE6QqG3QhO/O9CQpu/yY0O0qdjCUMChbEyqFvf0hxpOk+NJsrOGMvXEIOONW7o6VVVrNxsj7MsM+QK6dGj6fR5/4euPy2EzeNu/GbWxFv2rRleIVku3yEeH2hiDiLFVOUtibtC+n3c4E8dDKpUwfr+4fVXuBmw5AFYSiyfMGJ7ZR/YOL3NW6/9t6/z7Ayo3vhuTJrUYkVgHT0GX6+E/sTib6gPY63DjHpYTkQWpU14c6iFttVKXXviEdt4NhHCcJw73VYvh3hT8pUe0Z8Hichax45ALQzUPL8cVmYx9HamYxwmjwkc2X0HlyCnXzBAFPO6O1R/Tufrz12zXLYzY1bRAZHXai1+7vhZ2v63DrlU0x/+QXjQu2YGTaUUMo8dlfHdu2L6uA1/zltPkVz4PYyVFUTfjUdNRyI9wKIgUh8QiYjvs97g7LYbofwEue4xY4/xEX2lqTZyHSQ2VI711b5IAQXcSislv/ZWSz1OvWndP0PirN5l/w8T0NXyGnBDiLpxPGXn84/FPF6ir6e/oAr4vQ0Fse4gaj1dwkRrgLIEtJ/TTqGTmMqfkv8/hImxaSbflNmR3/MB+zXG153chTAl+ERKCD48xWtfoXMYTBPAG0yZfAvw2fqqyezyPFQcIUvkLHdWmIO3799yMxgvXDqaIMPbVWAsHm6+d3KAbgARvz0XKM/d9gCK6IGNRCMT3oA/lZoA0siupDJH9r5UNQw6XdeP6LCHID2z6led8Fro8lVxWUgeidR09mSuJ1RU7bkBIHoOBVp1ok1DowLXHsMs4R0BdSDO7OaoiA5jLOv3a+5/OzcGsD+nECMwxtgj2XcGd3bYV81L5bz+76+NcedF++M2xx8T2rjIzx0BlwBlYm9Gf5KXhgh8hqct08IWZ7zbk+WwYaQmTMurSIaO33RyAx71eQCv/Jd31o/Ts4WgvxCbINDgbLK8cUs4nxDHsYV83Utbxabgv2Rsb467CAgLqljvUh+T31mt/5RNv0fyP7Bv9ZZOl1B1pg0VtKnxNT/TzW8No9OTxdPi2COr4bYSiiDz1r8/QK9L4HsGHqMD6JRyxFjV/QIvrn14UAoqCv0OpQxmbGlKZxkRrjTu4K6ivjTAVLI8Iv2w3seOWdlBZa4aITezbbY5JLDVR2C7UdgSGLpM2CaIeXkOKWDLnxwf+W0yG+he3nYJOshppT0o5xoWmM453LOiPz1V0JArdTTQmBYa0yjRSKT6l6a//3Dh3e28wy0hwQnBPhH2rkLfg0zJJ4SF853GVIxwuqsuagJMqm7xJFjZBAulDQy30NBfwffku9vaDvH62Ynrsz01DKPjAsdk4jDmdKj/yfGDHfbHlFadhZMX7skVw6qVDOpD+tei5qQyiWA3I/jXHehf72wDLJzqsyBoVSBnZMO3qNjjkz1UWYrVwk9LoOn8hoUx1RBfRM9o1ZS9E2t70QAPdgvfP2hWwwe3gM0tmc6Z07rhrCxyZQflTW4n9yJjEfCRcL7X+5xIOa9N6b/U9Wn+I0FsPeBTdhH/W0ayhSUz06kycN4JLESuzqPJ/YrTBgUbKLdkO9L9+RtbMePaTpP/KUzGJbQN81ZlOdS9ZUqvt5A8opnf30XQe8mDeYGCRi/87xCR0WUqbl7JcHNa1uWgRtOY/fD4SBxVsRi9sOSPk//raS27b8A8qx24Z89BpPGnMaQzfxgSVxC2ckt2Ggvj/xwIlvlxQRyKTO9M8EqB8bb+aVMKwRT67JUk9x/7JEBUYYHXOvnIjF7GlazqkLUejGxOqWbg1f7p9NZuy3+k7vznjSmXSSx86HJktGLIpZ2D++S3+a/p8GHhW3fYEvbnYb19q3/Wl7H2aK8CYDBTTRBY6xpoLLyvw1AvcSaQ6NPloqCh/+GbC842hIuHiv3Y8QXob1/0MZ3JBI/42L54QbpFNi0xjjk5d99Y9rrlZnH5NyGs3aRezcWMRPmMLltzS/I2DfCHgG4dm4+udZbh/3/SDEw2+8V9deGKix/OKNK+lJnwEaHyc0E79X4V5zsHgU+8yr7GDJvSCEriITQ7Ey1RxY32nqKrPXU6i4fhOQxv0UZ5A4p6+R7dLsBbufJdz3I1Gpn5vO9humBLG/dBagm/9btC2UJbX/X8/LJtwijFSAqnNu1Dt7IOrNoHgr2h/e8AKCirGVUq8S08i4YadRgxUwTwICMOqcge453aSP1BWcvfDXvABTPmSpEvY+zGbgAV2negsRlpXit5i61C7Z5k03fEbUj52vpGMzNfmaTKXcmtjEHj8IxAJNMygavcjI5apkLCVp7yqA1dftvaPKhmVeAZDrWtqu0Zs4ksSAVnN0Iu/ASBuuiVcBiFmbluYm92hnkRsqE2dKxFbEOY3/LD6XvSb+pgivLO/LZdl440q+NYmug8Ic5sbKsV+pzsknSc6lonCfNJ3oAOXPum/O5h6tHZ6tfpzQE0gyEiF6XE/0yid+xMvgaZWBKC9/6pRaYS4LLLBF/LY8BrFTPNTiH9Xg0mzxkSF/Ke8SOTGnqAowtJHU5agA+69ymv0reBvSMThtEGtT92Un3peRTCUNJK1ojT0HNdmShjy9MCZxzcsL4Wez0L2uwtRSYkbeSDghD2wUBWWwOsSGI9qSl1Zk7W7C6OPSXhCI6keRIxBwdQKmGzWVN9qZ6T/WGKShO7APFm3vXE9nS6+BHpeOCm+n+BPCKDerfTZ0l+FifFCQ2Ws783c6AVpt7VIyKmEF9LAToS6ShDIYDi8pcQWf88kCitjzx9pJ0QC6FRrmvCT6sPdgEdyIOhnWu/QYQhxeHUHhB7Lbx8H73AKJtbW9ZjaUua6yB7pyQ+XHQLD++SDP3SqxKTdlbuAKiD+2iJughaz0PHHaADoSuvYZnbGMwi9WoGopTAO8wqrHWG3N6lkpYdFpki8NEiACIVRCeD5deW/EEJI+ogQto1YTS95Aq+qeR3vQtspaWpvext39GueRdXxdV5Qse27tCyRDEqtpNHCADgLDg2woaExWi+Q7W2xyoAIsZiVQzCCmwrRuepkvlIf8BV/7U9ewBRJuSUhyUsdxNbeVXqkm3hev74teMnne2ezeeYloiFbinCGaom8qBCI1Ki/Gy1/fm2E3tYUbH2X5SmYfTolBkbZ4lSu4ojs147aAD6UeYXszmzd53GMYcac0SVLowmNy5KSQ3dTrzXT6EvTEC53GttgAHbob1F2BxPH4DDMOQVnCWVWC2njom3rbrw9JRKc3oc+y1rBO+Oh+9X4bNYK8yEJYPEArZJM6l9JoimpsOznPTVdzssoAIfMEbtyQjB2EtgAa177PuGQ+4EsoCtChKjEc6R6hK/YZ1r1mHw4mVABb64hhN5VEHIttsMZaBbdHVd+ppL6D/Y3EIQEosgdoVgeo1YI7TkNNoWYGsq04EuaFga0b8yftz8Z++1z+ZKDBbLYa23s90rvJyPY+O4A2NZtwmXJJ678Y3xLAs/dIaSNyHOq4tnw</t>
  </si>
  <si>
    <t>5Ivwt8JxbKP1vSSNN9Ut9FuUIpQMDo1mBhJ33GXPz46qUaa6C0ehB+/D79GqTVdkFfbXCGydbKjyoNWblb36zn8smda6IfCcLIS14tIHFv37tf92N1FK0kk7GIbYN44iHMMwQWQGpeKib2sK5tHpNZctSeJaViWsllE9gT42TnAgClxgMjNxMtrU3jtth7xm383l/nK6mwDUsPsaRQ8KdyaFKDOrF5ss6hNTdYNnn98ZTM6elhkDCJK7EzaEiDVlqNHvTxEh37/NhClkak3dcE93476q5kl8uJHNqbIKmoC42fzEnimE9AQAU/mz7KB3vqAwxp26NRPT9ZydmsbycDmsJ4WlfNOxRnLJNfa6uDZN6kYSDpo1vkP3ZnvA9vIAk5RcgyVm0oDi0n8vVc6z3pjK3xs450E3UaxwNRMcltaWVfpOHQtT8AE0IoBC2+LUQ7NwdIQRP5eFdhg+NIep2Xh9FRZSCUDn4UoE9OdiqHIeKtOGJdGlf6Ke6KVaXH1+WVsn7DNwbHzXpR7RkfPd9u0pFtuTJj+a/2wZxtlnZTyKg0C8MhebeuRhHnIu0bzAdukHVq/042ba5dgurnvb9i6TPOfA9G7k43J4YHEfUNKXpEtp9VVhbCez7LpclQxdL1Rm3+dp+rlDxMkXoiDn94M7wg3hg3bfGRcHwMI4ik2BZebzRI6t9zhRH8YVdUsAp7sAgbeuYPUX5jiz8kJVFGn2tLomVHeNUVt0HZ8uiiS8uZm0R/8EtZS5e2VOdM9V9AhyQ9oipDk5HzAOw6euGWEOqZcTeK89ipm/D0Uv3+H4ehj7jRnvAESpz75gi6/bbndXQhOj1Ib4PeO/3N7zD2OFy61B6LnSu4csuHtDc1CHbyzPrmss9nRcXq0qtaAOlE67A4tgm7KW/AWYs+86+jzP0y4HAU8PjqNXpqwVKnrTf4O8zr6EoQR/erf1krEQVyPwXyz3h0Fd84tbRqfCKq8SPcVpDMf45s+QYrwWeefCNj23bD4XBoOXWNKYvpVMED5QS6Jh6Uq8qhyNvSqDKAugVx/coZ/ANJQaFDAXjScosGz9lqiZqcxccTyT2xA4S4bfmkEYGfNr1FZFbav/61eNILOe/5CrUCjrnu16RO/NkJJIX1ORlOFKp1Yk6/t6UGQ6b82DwqNZuFeWhusCoS4AESMyPIdarpJN9DSaY3ZdmSQHagTiBmSBYOLDdQG0AH3J+R/qDpI9hcMG/DXvmqhvgJkyV8enFCSNJiNYyGTtCb/wHMhoNIPuOqp+Ua+ht+n6iJkpcxy38lwfJMK0hDTwvb2THQImfhIE1+YCfEGjk4ZrXr6IamxCJqatNZ2DQNlLfsiS89jZ6IUbwXv+Fz6vqvrfzvQ9++zrDmjmfIs+4LEO0s6iB09xLHLX84EgKoOiGifQY1P5xhdewunaQXhIqRkzcd7EyI1WCQQXWSrL1iSxLSlIHPpGBVMP93k3MxHECImmm75ueu2vb863Hy3p0TIBaw4rQbEq1dNvPyom4IT8ZphrGQZPGjuaFyduDX1nXApYAQ7q/xuMLFmJ4vdepi0N/srifmzUW+dZ5iz+cboW4o2npR5E8F/PiGZFXTDqJZ2sYorRxcRSmCYCSZk2nddrjV8yhKdX5kv8tVBifsDPiw7l3m8lZv67/HH2tX3vH+BBOzp83g3SwTpKQBqUagm72xi4jdr0XmvLlU3GEHfZ7EX/gDbMnibXsVtKz2RiuM+CX9Nz+oN7u0C9yaQeUwFiOeB5x/qfpih8QfEi2y7++HeahGi+OYOuUT3JvJNOmHAMRi3c9OCvxIyzmH4+sfnwcRK1PcLL+sEEt5/kN5dE6XT5mnZAEXUaEOiC/EsXarudIkU5b/pjLjq54UNXvsy7/Yf+4lEJ6JBSM8WjnNXLqeG0V3MiyhaASb8RrEhes3qsXLPUHc7AON+FfCn4M/apqULtEhMSIy5wuq5cHmpBWqKKCL5E1lxCDpBC3w5zZXgxLN+Gb/DdSgkPPMRfy9n5tWsaqJXwbwObem9WJZNGM00xVL3OZ7vCRCuHnI78JqUcYz5kmBQsm55GVv0LP2FhURrDHMbVWhOcg3cmGbxIGOjFOJX7d6fNTiIA77v+aCFxTMQ8FujywH6D830gIXfiFNMtWVCjLAQs+o9KhE8ihb7aN8jF70H0unc1yQBveAa+tWiXMmM5NWc+u5Rwnq3t18mSkKxVrjbTYCEQTn8W+AQxqS/q4JW9q1WKW2lvRqF6fxUzrhTjFl8xGLdUDbqzsZRzh6J/Wf9LMLNmR3aaxObNBAOL+pA7azgeqE63ZRdc/6wbhXi+hf9lwqJw3pJD5FVt4gHc0Q/TunDaDfkd/0VQPo1VDtjOuhWeH096E21CJFnv91IY1Wzzju3q99IubgQ5r/sKvaRTF2BTufhbpM/s6AAi5T8BYf8o9GnGF7stPursLOmI8DC6lyPqsfe0xo7Db7P3sUnNJ5UpIAzlZeQFHvVaBHGSNoim8WaNI6jPQQwjbaLSgcosBOJhQFR5j1+OLWJZVCJFaOyS1uuer/PYdmw3GlHDMYECT3pAh7ePDvkL799ss8U2xr1/BrxIpbVt/Aqp/y/Zn3GMKFrdB1TvWSO5ml1yzviXqbvK7eSrF0zXYBcjKAsVp0n2GtD5iUneV/V89K6RvUXUK+ks3b4rFNC4KCRGcSDcxq0GQks6qTwJ+vsBlpNDZcbmuSwT/x/oLna9imEXbO6u+OL0R7DrjS6DEnGENRTu3HCXtlQxraSPwkFVnBYf9Fy+G+tR45aBA93msza2+gFxOqVS9x/+XvXcFShcPyjMp8QG0ZvJ9Vc9ibwSRC6H4kBHxS6Kdfso6vDcUGEffRUj3t3FxrbuwNOf4rzIBeR5RZu15s/aM/Smol9Mj9Qm9F+WzvxDhuSdL2SCwcQVLALLAx+8xaILq/aELHT2PIvjg1T4suq2b1XC2k+UYgbUmuVoEkFsnVZR/GrTNv+/T3FyX4EnVdNFU0PNFVo5ycBFYyvorY7ncwBMzJrjib2Tyt2o4Eu97PmG3p9epKhLNVPQ80BUYvfZcnIYiHZyFd6tuPUJYZdsjlAGfEEHoAFKrgZFbQkms5FX12l1lGjbP3RDyPxXKPIXMuMqU4zALMhc/n9pBzMxYkHnJCdlMCgrgxVNxMei/olrBH4/S8TwmpXTarnlsL3Uk9AJvUdI8oljvoFFVFn1ncw3s6iZCvZjkRcgnE6lQW7vPyX2UBVWhfZTgdDc1DFlzfGHekS4ThCslsNf6Iikcnbl5F9IXrE80YBSAcp8Z1Pn2W7keRr/8aBlVB8NUZ07RGW+Ec1uEM6SoVE5yzedDg+kPZVLkQy23eSuiXRI05zM38PTA6HMSpNP07vueFssyZVe8Z1yew591/hUyuxDKFsBqiGabckXSIVm8wfizTnEjsMbaxMrh4O7vyQEP24J/XU5IHp3NBH1BqwO69v4XwlWA4YhSqFesTk9JUAFJREfzrlC8MBHahdZGHxK8OkaMZrX7XPF2hlShrNN3EqOTy/TxQO4j2BtEIkKqD9ysjO9r8k+EOaqiwB0n45qQZe08UQEN25uDnJUpUleHE1eAsnBuSvH+USkAWKkXuqXmi4E4XeSngLc42v91JGtNl9Llmh28VpFyW62NNmTQOnNugo9RAQ8uDpYD7VDxtG8y4ir4IJ5Q5szcwKZMj4pKDURE1hHzlY2kvGTqkv+5nM4XEWrtqPAhSH25APuTdiJXUfn2xg6/u4LB3kjXu/gR/4xYyEHCjU7jpKdtLRSd3kkxcZ0acuNIynO07MIyFJv2AY9GMq+OfFMbyW45I8lq+mRspH3veaMvArPSAIgkUxAMXWTIP1k95LiK8PPVohLnBPFziX7AB4Uger8ifbpMAh017gHR4qWTvPTSfwnJdWzbIVa1owAv7jTBgpOWXaDYy3FU+Ee0hx8pn1YlQAipupLcRdAxd/zt1ixlRNki8VI/I581wSNxJTt4ZQBGbADVBE3kIivH2pOrXD5EyHBEN8Rf92PaQbk6MUw5EqGOfMMjHFbf+ukEiag0n9RgMvBp7/zUUrn1M1vOC/NXxNypebqSqLNa8mgPlHDrKHapYXg3PwTyU01s2fVpHn9A/x5h9EeC+QESKGVc3lhJmfnTCFuxp3mZZEDD4Vz/FBfkiDNz9us+zcl44g1zIQ3Ax7VE3Jkuk8uNbgFW9m/iGlgEwWJj9HJcp53CN/MrkWBM5KGG4U+jHg+PSHvpJGJGArgplMqzmgccYd/xktFZ0D2ozZezeLAFcNmVI6umkA/f1SYwqLHeRWkz+BWksvFAXpeiJ9HIBEjD+Yzb8mkkHkbG4XNKimWwNwiVUfBFiL3h4wEH8yXktv5+pJY9J/abhrD34x+xrhKsoI3tANSImkiY+6quKaFVhYxUIuEjAoSxkZh65HvWizTJrVEzSXwcrpDRf/+x4JNf5Yu3sx6p/sAGfyXl23oylcAfCJ64qhWdYh4YIcPwb1pRORYAnFhuhFp4WYA7bHcoYxiRuh7J06hzahezBx09lx5RWmJRLymaFmzsiH11e84KZGLH1WnJkN3Cvr+ngha6K0KhV5WP087Y80OqBWP7t6DuWwsJYFo26EYkVepAb0arXZUKjhsEGq+u2lqVhaFDarsI5D2pSsFwdljaww1NJAPTOmdQtMDSfQvxNbTIdcuDugNO0O8/gYTEMJFUBpoW1moCcqHuLFe71/q3Ap5A+QrBkwM+BDUuvOOMgmip1T5sm2iwLYN5Wa/yowIDhMP1DFZNd/GqUpRKN1JeGpeeLiaB2afnjxMMWHBMq1/VzDYNfuw82BpA/t6Wp3KDuk2FRuRYgSL5pPD7rzbUzRDqb+fFSOCk0ro/+14pOOPsUp5TsV00mFFtY2crMrxQLdI03LOCt5xiO4NDAyzKuqjW1a++fddCkuHiIwfSPQ5NPtcbFCu+QsO0uQxqqjBTNrNYvPnu8+1gmb/lq2HVkWUhjv2RgGVdceW0vWNcsDfUIo5gkrjrWDUX73fxdqtMrjOtfkTEZfqJOK434lQ18yuLClz+Ou9O3rpsX0OUl7r3vocie6jc3xeFVZdFniygiYzkbbRmyUTkMeaukrCdAlMFA+Vf93FCvfeOeomQ3cs8nia2qmwTzSHpl8B7axqDLhz6Xrx0wctrmNZy2f3BlYMzvSE0IPiVGbxK2TcGnCsVGpraQ3QAjXpT4OCJG7UmoG1evITLe5euHCNbbdZgMXNGBS3YOW2/+nozJ53o6vETdZNSgJR27wwQ6iz+mKxKUhvLkrPg7hP2LPW88vzLTDKyRmmbIoJsOE5LSvQP7w6J8oAMtkjEmd5JP2x/bOEPPLtaPF4j1j96+uGy6VEabLzjTAWDAdPPJMUdMzNQdN6wWpPULCSb47P8DsQcSoc3vgplniV/KsKqfQ0tiiad8AZi+3QbQMItqSDgKCABmR9+LA2kMy4rgysvmynVHJ+G0Jq0W2FNaoiK4YkOz50Dd5f0fbMOKuGlDo77ojxoKjFIWfkuzt0YOW+HYzyl0USf2tY60ltiwd6qR5mK8BakvW6Ib1UMWmgDfYbv5B2T0fntjQ3xaWy+YVYTsTCP6b8jct936gnVC2yBy+dNh/vCJnSuhrJzPIigfIapjpoqOE3Q3iKpa8Dj1F97znvogjBI/kJK/ZWvx+9/QyIucF+1ScKvDa6D/tnmMVo1QZTmT2oIMVPhtZJKpljoeKge5/i9wRzzYpYLxJBA8qXNwQ/vR06EpUZgPiq+aIYezu5hSSJMViU4nYiEnhaxNAMvyg1yePQvbyjVsgXrNTX9Acm9CPkBKLDB1pw6Iza4jFALg1n9auwNxsgLllbZsjK0lgSue1jqqprHBWoLB5hfzTlvBn7o1mG4TaMyPwuLPqLyFcgXJ50AbxnVNq+NR/ttj8TJf737BbumU57K6gXmUdDtj4kGenNxXvjckTwpanl0AkKNAPPacvICasFkxYBQAi9Pg9xfDratU9w4AVI067eb6NIihblHHf/w3nXwftYlU7GrAeWccXZ0G4MHax3n4lRbjId/WYz0/CtJTMy6w7pOELm5QsAD/zSn0xLiav49NIaNi77xKG8ljHitsGp1w9+2fQbF3OqBLqYHS6Z4pKpUXqOD9dlxn1WPFrz8Jn5WrJkrnw4WU4UR9dgmkY4qdFbm5qkDWrYlmMcZH0hhLGTiSEas4TUjkLgNlqSqgjS7LsOExiEmfMC0YwlfEmgnuWEpVf4g/ndEULdga6z0uvor1cso9U7PspsVrEKf2WGmuqUxtWDvqUbtQ0rCV8gjSJPhi9oy+Rk+OZXF1nKBKZaK3SF/D7oICaBNjPOEV6J+WJpuPnuNUkmmgvkOJlbcXysXpiI+SiGb7JfhyD0UTgawaetbrG/lHYX5I1Fe/828ZbOHuacYw9EPLVJCniBCdg0cJm/s0GhC+yvjrYnXePJFLiQsxKxlWzg6p6guEGiq0jxXU5KT++M/rBb0zJ3pT7kNNQMG0rBHBUoS5uPW1jAn7XD+v52k9bLmM2vSSVstoSqr1yPPWg/Xdh2HSCghg5vEPAeFzO+N28BmP1/RMooHvclhO6bicXd9JLjeQIYiyqwNRJXtVLFXCQMI2Q7//0UlfyqejTe667XsXJXfDdcu6V7J7ghjeFH50aS/TDG0DNSG8H0qYlu7K53NVZ98PMEa8/6YrUPLi7yRRrx+nXc3p7x5pC+j3Tgv6H4C+r7Em1sbygQmpV0vNsdo56oP1OR8+c+BPfkIfzdwkEomj5Ec7rPEIWgvXvKq8/sY00bMbBFyn6lAtgpe3jhFwtyvxYA+Q7KLVJ/znb9vDpgdQVYBsyHRcAInaTecsCWkYx5dlR1zMlCPWEWuZtLKYyEH49UuJwkFfdHGrctk5+XOob/JTd0nAmmV6HmV4Ep1/M3U5HfYW08VlIMRnjJms+hBqNZ4yP4Dg46nuGXsp1Vc1HCmm1zk6ATV9ZaiXeVSvjMFfJLqRIgqEsaahXmagbvkIzpUXtRyNcw+4MWs+3/+mf+6CBepoPcM6zxzdPeQME83WJK7cHl5tDBhU33sLUEKG4hDu8uwo430+ogbJZbjQ0PvfEFQldyhIFKEPFw0UD8RBqwAyF6AD3aOkZxOm1cLSwF4bCNB0FEFZAHhuNmjqC6QalSSNtQJRnjfBVsi5vRHAliumJfD1hX7McaGZmzrVIhqSVC3eXLfpYGwkV7dw1dvG1g/F/U9ZVO77DMnT9BFH6NTI6WCWv9GP+s/VlAYl1xyx4jukgag9J7nGYulkJa1Wu8tlzzIGUmK8kxn3+PAs0FGzwlGdboWOrH8e1DSRlHJplZo1ypLJJkvtDQoRHSFlQDcTWfHGE7u593kE5qaVT5e6TE98u77VNjDF4ZzHax66EUUY6PiHzhaX1bYauTywc7MHTGuIwf3b29cPaluFLEpW0WHMYBLFti/lAA4OaLMMLpi8fB7Q+N1pnGNjr0v8dcYdpYg07eI2swmn8ylcm0l9YQDsCEFGyaB2zoNIDLUjCATsVkiCMeKrowVE2q3xPUMsSI0B3jz+Ptb9JOPxP9AzwrPASXtu7udkP59u5kbhLF1NKQ6qORArfenf9mlQJLfO24A5v9Zz4QltFok77R7ft2RRuiBCfZLelVPHM5i6yph4scaG+RUdfh8Zv67ua3cSU+1RXKuY1IsL7DYt7XjB78SK/XZdsT1B+UY6RG10kMgsos4VW7jT1GY2h9rBilVYRVT1DGkzrUI5gnIGSYEm79wIP2nX3FkD1Yl9gn5DggCT0DOR0ogQO9PDHp3mrJIlavrIFE8dYZm5BUOktMaO7FInz4/jIYi4167K96qOHFJDOwMszt7s7IyD/hY+HLtEEdFn6ZEUYaSmk9AC849zDGm1dHfioTAxAWICZ4C9JNRcxKturr830oq+vWksgEzUHuLSZqX059B8u3udOphzBG5GGzY3oMWuW6raZUufa21eZpFjUp8x3LmocTAsN3/s0bemv1bzoewuT46xY3IXQFaRCTpI9Hd2oYLU9grRMiGYV/1cbTQXMf5VwFF5BXtEQZ9jFvkznFF+Ou7daislqGdLtNbzYaCjmJX87WNbC3IiWP9JJaaWB+IJetz5mVHFK/2HdbPgRxoSX2WaB0ua2qYP3/eEsG+aDXAFpkv+pG3uTy8Nx+OHWAk0o2a+/s2tXzR/T4/f4rd4M7NSYsEBM+ZyUlhYlgZv6t+ojR7E6vmKDy6VyNREQd+8nWY5KS2EA1MjCwjtU6/uqvGcebYs0llM9uM9EXc1nY+Usni18/bWvrXMU5rmziNNs4kZT+bqMxqk5VTh+qtl3PWZJoEb/pj18Mu7Mx4L2D74ca6UN/BKrHfLMayDj5FZ0/NT5x1dqFxddgczc+VZ4x6n+PtA6yBBmIZGOLQFm9zvuQ39FvixEDYEaGhCbZeBDDlfIfbTDOpWVwdHCSv6j1CiLXwr3uVHJ6P6hI+E20uQMD2+60TU675+0zngQopl83P91I3ScCCJ24+aHibnN94Th1U4plYW23xGGUZVtcd0ZYi3PaQaoZ+dPUlQwdItn65z7yVK9Rm4xgpQv+Ur85uDu0mMCh5UYXAo5M/PietxTetp4ZoEJVQs8I6yBxun4rp0zdLjODrqNeKOqSdAS69AtH6ab/TbNkQTwGbv5sfXMm6d/1/+E1gyxkaDhrsrc6HytBoszi+mXst/0IYY0jBj4mLfALuv3nJBAGnbpj6NnEAqmQG/pkt+HlZfWXClzIVEH22zA/wFRJ23aIpqOLmmhhVxDhiQXAESFtnjtkYPPhdwJp2kmZmywIaNmaHUk+G94fNCfIAQPs/XpCbd50q3DORjc5ZvLlQNskVtN7cNgC6SPiRJgRLuYslw7FzCx0QxD5gmDCXvHLy/FMKbXrq5X/GYBly3GSPUX8C9wuW4eM7apY+J6wV5FhD5eRarMVQ7Wl+4LOM0DDmUadK3Z71ufnTlPmHEu2niaMDxaxJup6ym4XGdwSpApyb2e6BdMse7k1TcRz6GVq4EKm5cnIvhfoDFeLvHh6WnhB5K4Gx9UPGSZYW2w8FgbaX3r+/DTEErSCmdZthKtZb6RzxvD8Grgg9apLbJeiTn7BgX9c1HNfMDBdeQqxQMPS1oOciUUL+W5pszmkwuPnFdp+Y3uGY9SQaAfVZLt5Ug7bN+9SICL8aW/yOabumFILX6ksNqf18KPxBgiQU5U/k0T6GKigZM31TUJlS36hfVSMZ0kEHUZDa+kHKMnhpdFj/Vv1QdoqOSco7jjGNdTp62WUvy682DJQ9KLKgxVtpaLcByHs1QtOiJaU8KSHYSoFv4uW+5Ip2InU2k6HSwymM4ZTQPOPhO5duuhhPnkW0ZssWptrrBaI2GT3rdXXzDeRssqLadTwGMqR0oPkrILDp3O0sKW8bzXlqdiaDA17vSVLXWcTw48c77RxB43qFuT85lXkbRhAaeJUrN4j2Y0xzV23JK5GnT5PXtQxh80ydyHqc0ahV954yxuFkihQwGrNBKQF3d/Q17Aj1A7Y5hzA/VKkAvQxMJQFIfsewzCdDoyvl6ooyqsTzv0GGVvG9pY1qs6Gx2pMa7JDEj9uxXaldb7+bBiq+dqAKu6tn2OrdAFhUEfGk7OWjQ9vpHhwoOv6g+p6y5OnqgY0MycSasHp0JFnNDU2weevOeNwsLzUuBniCOp8p0TQO0aHIFq8q66k9pexiBBUcnj9HvKyxnsKtlY8a22E/LqqP1nQIV15Xzed8zSjyeWPXRo45zJnSlAHDFYpRq2fba+j7XAeV7v2dicmCTa+sN/bx5BnG47SaFZAoki/uyfh01TXUCwCaUduqJSDxFyZ+j4zwxoZcMnc5dGPLYxauBpKXt6/PgAasSfcNnkD+EpnnpNkHSv+i8PiUM1awnCl2dd+F06JjsS12b5HK4bqgP2MNudt9SYkU2KUr9tGgtC03wJVm41r7YoUJDz2hovMlpyNkbD5jqgQkLtnTgnucL5nK4z47rwlpi43s3wWRPjzFjM1NVVyrkekmoviKBbNYvuWHpnULxsD35NiDVKAwJvj8FteZfdNrl5jbidN/c1bRNFpo8yUsb/AXb5fQO8XUm3bzqeAcyaAVwJp1dGLVIqSSL7DyqsdNFexec2LhRF0NsY5t5tmPLLbwVQYebBOKXwjzn5Wd5jHuaqwFwljoBl9avqKTork1aKzlINi0yVJnf6uwUKhR6FbLUcw2ZvnBXiNWogO3ZImytf0dCqcuGa5bwH2tzCeBOgx4Alz7RDtzMI3xQsLDDfFZRTtTCvp4OsfDxQrid8pYdJeyX1vAoaVgbsd7xN9CIOAI+1tt6NxctYpMutjM+A2ocoETKspwaO7upp7KSZ7APkRDB1kRxwbPBIt/f6KqMyNGyPXsFCbjZ1l6n+aiQ9ak9R19GLnnAn4gGO6BnvVwgh4otsC2OOUS9E8OAI6i0r9XpQad/ibrt57ILTuANw70AgG8KWMOhp0+a3/iaPpPR2x8LvvOqIIMTyhDBrsCyHxHz1NavNwLCS8LC3BNnMznENNw/2DsveGPb0fa01y7XVa6pnik2xpEMJuDgHFozcCYuVpOPyZCThzy79CChLrTNF0HsEx2xRXvyBI1wxjEjyR1OPSGWiGpxfhgZAGNaKhsgqtyc8xK4Zt6qn7xxttuJ8bPr/rpBO4mUIEQzM9WkkrBa5fXv64UI5uAF/JefEQPpA8uOhkqVj41v3kLcTHsNiDIHIEqNBg93IDt4R2i57i8Sha+jAgyzz9peDPBsEThQ/1t48We44I62KPLhXkv2YtpNPM/TOyFINl1PZW/Y4PG7KNgbkpZLZG8fbqwfGxltc7OxTRLuRZ4Uur5b51zP6UEVBJMJErwueU7g9Vryqno8JD4+nBHVb6B/UpED58UmTXS7uzWV5vJwgpOkXHSweZ/0/6awjWADQnndaioztgPcUhj0BEQbtJtCQf0X8KROAFw4qUDxrRmMWds5Zdh7w2uukSghU46QAsSEw84ftLnKoEtlW8139V8GGwhcI5/AGF5HfHD+GsWVdvl9JJH0vMchgKIC/qvA9GQPWHtDEW9patU2Z1T1JQIGyT4tiQC+DBHo9wwHSIwkU19QngIp4Ty0KEkqwrPwZRa56wWc/IKbFKET+LpjhFlZQP8QJJTYiBj9CpQeVywNYNw3pl4eKNSjhzxBUN1E3AiTRTSRIomcPrewHi68xl1wvvTEU70pdcj2b7EJkt660EWwlY0FgZcxH0r6ex2j9atmSbDj0t8TBts2/KiUBZxnYzePJpKfhntmi9F88K56XZGuit5/LkQ8/wKF2X2nFtCt8Yw2z79mT63c7UxSjyoC2N9FgNmSF54t2IibRDakeiT3PFop9BIGuSQmpdaEuyf/EjobhbAy4hPHAjFy3NS/vL/oF2QWIMHVBuMQy3N4Xf9+tAzG5ZGnOWZypm4yHb4kB6Yu7oXAI9EIGFgfpiboQ/g46M/cuWU4wQKHvx0rILf+KnGs0Hty6XM82CpOql25JVU8YxCe8x6lznI35q3M7HnOBpZy4pXrM0lGL1P4hWYT1pGRpfkcqYsfoD3n4Pxa1jG9Kza8Ac7af0UYiKNCrq5FvjMEzWumBw2Elm8ZZJI3XkLhY78wFyjVcOmBJZ4So3VXaPxw9+kL1sBNTq5ooT777ywGgd8tp0Fb8ui9gl46MFFaLtohAkcgVYZ0vEMljl7YghfdFVvAZfUAFARbC3bERTMMkfAqDcUchLChH4Qu6JA5va8wtEieqn13e5Zc5hvieOrYIfKB3Lw8gg+tgMpTdMYi4zGl9BQF3cvYLxznZOxH9zwt9CKSx4bUfb39a90BirF5R2pbRYzQpGbtGAqKUI/G/m17T6ClcZNewZUQZfpCbg4qunDnY6iHkA6UKqSajsxCwwPJMMGylLyP52VJjSJfeEUAG+RrkaxFGUuJztYsNc7ci5Sf8lJ/6BHl0u2pvAzV6igSNT3fjJPqUjF1cMZBgR3KR8wnjEr1G9/iRgMTo24O8q4CLSTLi7lg0PXg4w+3xGWYAuLDHRvjCI2l8xKH8EQ4OPi3pATQ+xwfIzW55p3+MHGEYhMY4yncTtMw9r5voOkY/IzQOSPGnXpHaKz5GSdRQ3egas43lQCRX/lCtxr5uKjdjzZJ0Pj9sBDTFBTr4MsA9fY28p1/knUuyRu027s68xkGNfd2N8NV3K0FeVkXpM1kCAcfN6aEheyOKskSc39uMlE2Tq7o50ZykcmXe9OPaEKdPn9ZB3gQlNzyJuCPdMtm4Glhg2wAcRsOzdbzl5j9yLNde+4rB797pbpW0imEGcX0MfX6OPg1uhuy2ZwfbxoPccexoZGtUWlQEyTLSO7e22bRXJ5hGYPOw284kWwv2jZ0FT7UWy7svkuIUsgjvE7vBtvaoTkl1H1RFxKtQl8JE+78hLFyqn45urG3qQubgzY4ZGTYjGXLuGdszKEA5o9auxuuwIp1rL9EKFkyiB/kYISpwBMGxmqi4IBWEJZczhop+qKmvj7l6g8CiF9opzdMZIliWZqOkRXmOltPla17FLOE59auuETQA0HYl2U2r1bXDtc2pAXFxK/QsCsZIeCihyQNhMlQg+8p9hqBLKbQZm7XX5waPwjoxncTlpxJIKifs9Mu5agBrHb2ec+VH7Jx1Er4PwFK2EPCTUIC4L1RW5vhYWgpmPF0u2ystkrr0OHB9XxIS5OFK2x2DGu1k0l5cmWutHJhwnmR+7Ctp+iqNMKmWV94R/pZxXOI+JHe0ZONlpuRLcG0yRnZKQVMVuu/YDgJfwKIlJ++z8Pb5mzt9voVv0r+VtxneSVQ4rtp0jk6dBKXtfvZKKv5mZVNiszLY+1MwrUhsMbkdK2HMSJZz9Vi+z+JL0FSMfD4iqTWUNgxNpoEllyVzx7yn5seaLMzAfhMnVVOzNzfxE2PLU6Rd4JrN0u7e6f0xn9nMkRUbth68bhfJ3QOHgnihGUlkmq5/rDUMWVLmsRGRhbi+BayjiZq9P91jDQmqX0+Wc+Zs4gPjpxTXNqmN+DMahoK66xdxGbnKl77DNUEFjYrT/FP+Vh7/DDvAsW9/OqnLq07Qq/cVaVvlkwnaROiUbgBDk/pxpguII5skwIChubO2tLUOfm7q+HX+pwPAw1O8CGgtoNRqyR+YCGKyZEGBHLwt2rq4XTtGC8wr/7PSsZaYPI+A2DWnLkWEUWToW+e7a6k8GGwuz6dkDuJcAfaSah67HNeXjmcw/Xzhp5i3JwwsWe7Lxnu9pGXxYIfBS334dBFHfvM3igwE6qOZER2/58n9By3CfvXVkQvdtghgG6gQyEsG9M2LUWlLgL4eEevEa2cXSkpBA6fxtIGwFo6dT+/wl+22sJ2jwYnNK+76cACYLdUuswwdtgZ6QWtU7Zaww+7Hmz32Gwpc0jCULTFQxSkuYmEr4ObZcJzprs6mi1KJAdSgoAWKauC7uPtfRoTxaMwd0OtICyBMdu5vnetqDd5NPREfit5ErBpDVgo8h24D3NUpSyKWGRdfnQ7KJpPFQZ9hsCx2enkCyl00U4HTyR3V00UjSQ1GzbVKr3h2qwQJ2Ak95lqBKtsXGQCP40mqEwQOMH9O3PqTu4J2lMUeCKOhKXWB/IMegt8ntI/sSN0eX8ddqM9FHttScxsZYyd2dKTpE4Y7Z/SPOLTksK2GpsRCwsZ8W/xK0j1AHUA66Z2a5PiFFidITWViwSFXmW73VirXOi8pP7gVhuH8cUQPoslQ7Oomy5J0z0ClN//DSO46RGJ3HhddG0yBLed6WytIxinVnUKmv1qOFtTnwnF4qBfp/X7VL6ycNRINKjHqKu5yYiG/lc4lYfcnD+ZrFs38CYmT1EBqjDhDq7P3o1PuCJF7xOZJeIycSOdNvdiFoP2kSskg6ct2ex25xCQYdxsYKusTTKh4l23zOsKXfzIrIJE+RlXGn/TlZZMyB5JrnGjb51tYHNa15PWcXMea131MRNy5zjjs8Hl0puhtRVrK4Lela+ZbNjq9LzPdjUjLG5TOKiSft3yT6Es+EBIVEi5aRDmXtNqpBBJvpGF8c5K6khane49duo5gyMZsKtUXbLRIHVB9cd9xa05X68+EJpr0wo555e3JW+cLvkbdwdZlbKNaRxwKNWJVfzYhTuhm3K6T6R01s6fn45sxXDIAQgVwBNQYJL9GmXkETzGXtRA6tecsABVoRj6VL4tY6/w1wQuG97SX50KqGNWXEMzTTXPEt1ueoCOQuIWcajI54yb0EJuXgewys02r4Bn1Wjvdu0Q1v7lafgwllMfAOpLDAsGIF/+/o9w3vlqoZn8kr2BcQ1i8KUHfkr7yitYPM1LnkMZIekl5JdRZi1xdr6+SVauHI5XOyqLURuB+EEfeN+YsafmnG8J106vYbexZ0wGSgKgSdADMcDWSutKJ2IDCQj5fnaKLpkGu76UCZwlcCZecMoIQs1+xjvuzR0rW6OX/sBAWl2AxTruhf2oVSTnzfu9Wwf9jc33a7o27mjzsjF9H2FE+eMuE4mmRf13fqBUBlhJClibSU3nQaWPTwD70sK2ioXYoX1ovMawztDkkNIY+5dJq7UWQhdr/Hlp3O84Rex1bfzzUHQyHYXg5ytTJilgu2FfgZL8icbOjCAMT5DBw/9PrO+K5layDl8cQ078/dQIw14P4ItHhvmEBkTdaUJa37ziwd71vw2k81dBGlRJugegQ3vk9xc1t1uSxmhoLL1EwoeljzrJW8sLt4xKN18yJKFj3OSI22R/tZJJ+hTCmkXBxg/dlTIQWqJ2EWyMRnndsVMnGkKrwtHbtEqxMvLuELckUfrgsz4AvoVVaqA0OjaGyNrkcaEl4DdVb9s1xArTxZkGkCfJzk6FgViuuBC/QI0ddtBo+HryncOhgHniqvX16bUdODBlGhdpIk3Vc6sT+D0mUTMz0Czv4FxW23J++2FmOeW+31JcKVBPMsn1IsnA7g4YoJv3DHERMQz0wSM6jIPe4jttKyKnNvSN0mR/FGhwBwNDoVnyO3MKG19Lo602VxqOF8tF/gaJwR5TqRqZVb39ja1+0JhlqJvss8pMKRA/Q0pweDWZBmDZzgo9KA0Sx6IEq1379BdDGDdQCsIb2wiWnZFQhnjSbEK2kG/cB7Ol5Sg0Jd3+jCCuimlODZUSMtRhPLR3cHdc0aZxHIH54rK5AilxtIAQ/uJXv4go0glX6fOL4SCGX7pOwr9MTRXtdlxSTfyaITQyhmpuXer2/crFko/stmiX5s/r+ZEfAaTJkh3PIbGlcHzkroap39b+Gkwu/skBUGhm3tdqV5r0b6fomL5qP/DD2TLKXm4YPB5mVUBwJwJVCsZ1Q5C2rmVWR1+eCp7/dMC3c3NzdYmV+8J/L6TvWLSlhG4t/LIkXVNcT+vvyDToEHJag7wGZr6HU3stjprHy5IA8umPmpH86NDwJCeFEG3qHDPWQlXSw1zHD97/x1U7Ps6JlC0hQcxnFDKbai/u5OYMfh4ezq0dwgpLqmqnSqNF1nN/vJyzsF5Or7tU6RqCHODf0Kad2xhMIqcd3FXeGxuqQcDDRIuaJTyyLtnT8/KoAY6n713aPR5rS++0vhtbRz7Bz2JK1lobT1vPWYlQtuDRQsBKEmhVvVqktu01AmI82ntk3fV9ep6+6pkpkbU5bom14uEMxEBRfwhcZb7dIc3B8fhUAkwYa4h1/C8f0nd3UWPtNsFRAUSZkzl1XJHovDYyimIf4gFz39kSYWecPCpurBv17CnB/1oxpaP0PHUPDS6n7nvfKkZrSUgGHJ56HM4uePLXIbkc6b9hhXez4N+GUt2ETOpaoBXwzpmXwrBiKVBgggqzBP/vbHbpPiMIKEyRe6Yvu4kTo7wVrxa90JKJKfDnsWDO2dqGplUpxfAaRnz3kqZAGwxvHjgswVMtpQ1OHW48vR4gqeaLUgJe1RTBAU8xxJN0w7UOu4u5bMovgv0vIdqX9DWmzlOXkLC+96T1AVeyMtEO2ON+1QJ+LqWgM9IHoyIoY2LHcRvLnaJJwyscpzQfWYRKUg6mJ85MxBdOkT4LfRuebqYhUHdymiQC1R9Rl+EgCG3aBUtGctV6V/IUs7PIs+00VZcRbVdMF0rKBOYAjVIysjL4Rf03wkfZ5pIOfttHbDtci0OT+DEGX81BxScpVC3pP19r4PMfaRLcvIbeAGQnZGZIW/YxRCYY4pEvy9N8BrdtwxTcqLdud9LwdiojiAoE90Tfr/k7fKGSHvRcDbQQWMlyiZ7zK0ZUG5gamTJuL4gBC8z2XnbdPCLwyK1vLFswwoKn1djVimK7GhFPqT2h4XRrh36egXzYhGAPyUAZKVb+HzS0hgBDxttK/l6W5jIcB8Qbm4mlgWZT4p0fDlbcTMLZxOsilPAK2EthI9lbnVct80LrQ+kELh78KiqFr/fMD4qo2LvIWVW6OTqYMhRpp4AUSG5irK91hdrvz+9Ege1lwHM1jhe9rdrVWXwLLKx0cwzZbJUVViCSde1raYsMWLUkS5Mj/nHS/WVoLJQU9J4Tum75lbNTMXdSP/2oV+E9cLGGzOt5c24N5ppZMnBTCcidarxua3j0Rj18fVDQSpCexn+vVTNQDnvWKx95TiPdrzEFFwM4MOArFyavkDRirHpsqBs+TstW8iDcV6zG/0ymk6HeLfkc4fbrDqATguooCO1YVtWxRUB6g0dlCyU5O97ojo1t0gPd6tHHxOTl1QK3Ravm8JBKRi7IGeyhXsg+bMK3JPTeHoUURg/mmpQfQvU6BFLU+Lo/LqZGeNt1iejjcWryoSuVk0xZN4pJnyy60dRz3T5EVKNdkeEvfSMhoItuqY5PXfoZsIwum2GuAljX/8f8IopPKwMPvYOI1oSkcsW/+h+OKs/HXPIyDY5t94dgxRnK2GYmpwJnr73i94SQygP6As7pLUZialYhP7zcDYgyBy+fVEbQmJ4Oxp5mZv18MlK6bzF1ABfVh9Tz5JTTXWv0MA65FlY2Qi0yl95L8GzPoHK4TUvRT0EFgyAPPYEG5yZ+VytF7uwRjr/xBSjSKJr9Tp4cDLC1mWuKZcJbmPvey7cROlo9vX2vN4tlPLllX87ZDJ8Ei3aLo9PpQyxGHUDJpHwyfjon0hDzx4zzfU5uRm+o5/HPdn69Y69qPS3FFxd4prAxbcQPvqGAOXZusvmsiGfU0FhNK4LUa8Fizz+BrNBl2aoYFSmCqNrpeYzNaJQEo0/3otv7pTWmZY/Xm0nzEcrxNs9IVdVwLk1qtLorc23ZUKclWPDj73x7eQmyVmEMxPjxzxmfy7jaIwF9aUIndgzoNTUFWkK8yIBin7PjdES5meVFznPg7tZLZywC5tWuwGFxNSK+3FtTenqY6Jw80vsfappgJIai00/fsqnbDTjySQM84efu/PKVbmzKdYvdsr/qYshk43oe74vZFdrMw6e5rkZM812/7KUZ/kwgRgI4CB1Qeiu1RkRkD3WH76DAwErSAMdE1q1Owt+qZ59pV2sVN2Cw2IE6lIHetbG4YQpdf7Q0eP0g5/6FmvM6SxVukHP0YgyFLmhncdYotkwE3DdKhHj3XXjwUP1foQ5+u5Vsv5bzbrHClMWHRXVQ7UcqOyaAJurhtorS9DTegQ8l8c7OShBX7s6gJV2OCuNfi0JT4wnyjX50OzOWIFqhdEMkavxmKFYBV7xlqLPbBN5+TZai/DBreskVP+1zJrT44GnCjpBZEAWDv1DR7kd9xItiLCKweGCIThTvpluEr7Ynp1iRguRp6o3+QuWubi0jquYyQoqLsAhS1GeQgeX3oD+kmoFVJtrtna5CbHqVwgDIhc9E3M9NqAtIzENz3w5DGF+DGWn2459MEEccmjqkcgnWOD3hRSFKTwqCJzdk9Qf1XJ0C3ATacE/uA84PwCmj/eat7v8LTRfzrml9tC2FvUYRFWTFcFpizL3ZYqkJOeCZjeQfjpCBmS717bSmdXFlB9OyD2KiDrL2hJduiO+FOsmhQxQipd0i32oc7e8zoEhLnz1OOshya/lcCkSEj6ehiAJnqfV05wOGbf6o5UdXlD2Mz+Oe3V2QTNaiUrG41hX2MI5o/OlG4zVcB417C4mgdU5+gGIVJLav+tgwMfrnQFKCRaN2SmNQlC5FClz4+6j9p5HDeoKw9W5BHOnLE+jtb8xiG41X0jcDbT+/aUmV0kGOnTPqllCfdkegH5Z1U1i5J9iO0EPr3pZC95p9C5tpDq04VGcwlwyryp6zh79THNnhSLzAAwboiOQgyt/mFtuf/RLaM9VBzhjzSXrjwNY5GPM/TtNxlWE27LrvFcoz44a9CX1ACi0dpRTTVKIaSkMPZTP8aIoXF/qZ0CZD/v2p6gavgmodYiTR4kJ7+GoZ7j2CO2JhNgTSoynwzD7sI6dle+g8Yq6jC5BrMoA/ZUOwte1Wo3LdZ2xlb4bO33DHdOpnBikjj1WmDMqd2M5yIfym0hONaurVUR3KnMcPdR6pJsSJzUhYJwIDGiGTi3Frd66aafcNzQUKydpHbmTkCpJpxGvkve9vs275fZFi5ACIIFrp4dIhSwIHleK4jQoDhGQK64SdN3VwVXZxZwY3d4kUHBSdVWpD69ZAZ2eZTRQoyL4TfbdrBpa3BYvblpbcqjhRMpiUPlXi7dI+98eEUeIouey1noFEJBL07jE6hY8DBoDE8tc6eM6txOoW8sXjL6iibBRSNElBrOmhMzt8RPBNzlVOaVtHaQfetBnMr0WEEXAji/w/kh7qHx4rgbpwyqY22lkioeXFqZNopeOzBVyFPfT0adk3xd/E5NLH+lBhZPqkRrUsUt0SjGP+b+CdVwcUQycc4PTmzXrx5TgXYIBSqmA/tidagib++R0oMvfNxWvLD9cuytGEwnaNLwDiSo5sAysbIwtt32y2GSlCeENR7Fh0a6EYO34A+9IK5MwdNcuh5s7fJT7skhiYZojfWp9HMJY2EpPBxGPhr+OuAeV92XKT0bv0S9Bn/qM6d43iL9LGn/8/kO5XVnnAptzFSJE7BlBdeY3LNNMh9qiVXeTTmUlYNgp304wxlJ7JqWJ0pHTqhsxNiVayS87QwnSC5qtph0LpJ0rkZIQi8nOJly+voXey1PZP2boj3rN5ic/b24XTjrjjCQ+rDPoRhQX/gidMiwX+U0Wds0Oem/jUkqjBwWmOfAFdhINWGub2NSCc1Qbszei7EikNrPsR0wGN2bZrNw/10Em/D9PFZjV5J0qRdPpwPzPv5xIm/FHiQ6FI19YlWN7iWmq3YPh+oxQK3SVdM5eVzTsWwayPZk/cTe+V5cUAj1OTMmfExwqm/p0UFoYQT7cC7LNoX0nGLwidxgnrA9wUP11Olcx9ecB+AkhlB+gaVo5Bn6peSgvGC/1Mn+zKNEiJLiTpQFHilapIAmOGQJJVDjMsbZ6hR8dOsCePhzog+afBqxTbmdguHTWQMSZy92ALWJfexGQWaJK2xUV9xDopjixT63UoZ1Yu+8i9qBCyyVAfjEznQ+ptu0+Hk/wNXgcqpS91vX4mENShFIM2tMl0ixwQRILa7nouy5orAFekY1xFCabAnT2ORmlE1+6i2C0arYQ6lc8QHyCOs8Owsf8dfoQF3mBlAmu4y+ALRfkSuqRX/5EbrfQkRWOf1bRUYjKIa2nJ80uMwJYGykDEkanWY7Q3HlQwqXOhzLaM+zO9jCQizmCuE9/bn/W2pekrF97gZFzabBfwNTLaxh2fqZOJW3ePz07LaOTIGl3BQJAa47cIjljqGoLF+cxvUWSHJ/5mCPsi8CjycG5zfg/7LbsTZlTDbRAwJD6aOwf87bi6FxGWzXOSoJxga/RuSm3wCMMpjUoGfSu5EBP/CezTUNPcDmHvXCrDSYNkvLw+7Qke3Jfog6rjNda33mXLzJHQwoJ5xcFzBvroTrzDpTpXETkBxS8oJp/NFQWJh/6A0WDERr+PsZbEITVMFfCFYSfeUidToPfQOYWvqyNNtbMbHh/kfjrVdV54RWDDYCOsMEKlAd3aWjNKktNGZESIqEpDOsfzhv5PsYDqVT5pgSKacksKBqmYM4erwILbHPwty86qzYOiO0A/j2B1kbmN0kyxqG+Sy16KaL7zaTACzu68UT4odTU5Upqc+Og80Rz3nb5njBjw4/syvc4HA4TMvk7cKo2UaFIfEg2cGMwrUnyu8tJzJHahkQerk8Gkc/kMi3enzxbOdEyWEWY66xkFmAVI4bu8/0pOA1ozkmjrTmZr9jwFvmff5QVrJj5/FAI1yg1ncfNY4XLQl6ULBqMF7xw/DiXnW2Z3IirpHZVXD0e562nq/q7v8oY2T80V3sMiS2sG7iV2DZEr58AA2srAPIVSm09El0ZGCPhR3VpeotJyTv9+Nt7oC6xP7Bk8ouqwFHshl5lFWQmRSfqRYXPcuKBW3DJhb7yA0Ys7o2W7PmbJL3yBVLmeKzTcduTTfj131vIW8h7ou495n1wBexxU+f/fRpylAhb2p6mevVSXo3QHDZUxJ4HhQBuQSerNzGtt54v9dfYExJSxI2bykVWdLWCv9oyIpGRH0LeuSoV6wVLmwNJY7z5gTEkDVU0NvgJim6msSkkV6uAstZK8/DT7QtarUjDNP1MTMA/2CkN6rcO0+u703YCMRxt2vGsO7nzbQtXtH78dTwB3VvGy0/oarvQYMbYkrJaS9tnL0T1QZgdGOSqlfaiiNElXmj6pyfl2BFE2RTv8w0KwH7YJ+Lw2l1JdHqucVv/NBW94wK9/8g7Gkl01QV5jEARBA5BaIOv4oJ8CGRwyD6481+UgGWsnvayTXYu6gumltn7KTIyK84p2VBxOUlIjRIIlFDG6e6du6D45TDLmsknybsh87V09x9+LB9R3TrGGey9pWTQHDY70HeYoyXkwYWmpvJ55Jmp6u4PukFOh3ymNnvqG+zAH9vOAJyHeVwweA82R3ksaUzikE7yyMcaIg29nXR6engV/cGpBGwPhIO5sqJjlkytQ7LeK8x+JMjAQhcybRLEYlo3G74vJITIQK/Xz5khTs5R+sZkaUXaS0Yd8rpWDE0bB9osIptMPeMxPZRMvzQilZ/Q8YUXTh9KgDv8yNNylTH+lLO3MRVoqH34Ns3wGvjt3ZQcK4qsk90fNlELMKfO4TTfoJs6zynyxJnjnS1tg766mVXh5EC7cud6M48INDYf4U6CaSf2ZYe3ItDH+WPFcFFmbuvAxo7q4e5cS5fosbTkIcxWwAWjbvoVn2pY9BVS5dg7V8J08gj0HKX96ZIjyoOK6IgPpsucJNmYbQPJw/y5ObHIPJLtdKKTgjtZn3bwpjmlsgNIJWdWxiK524expaY0Ennj2vQsewtJZys3WU0K2spSs1kZzjCVEvs2OKs747IuGoGI8wot/TWdfu+HsyeLavTu0GCVTAPtqtrHr8I9DFx8yXZaSvDf555MlNDu1kNXw/5deNuLkFe/Zs/sjGizZ+fMQ5LN3Te+LeH/KgM8cbKhxeDw1LOMonndjLU9dGblAzRls1i2q4EkWch0gEopEsRLZ5M1sZzHG7OoewtmOmViG8+NdFlBVOSVpbAgMLpcQvPAcDgCkXoWkueypuNFgv1neNecKX0IUrpOVctxBLIJ37cHCR8BChW1dI2ZJeK8v5DNMEQCIQsUnU13kqYw+BZzgx7xquTRZW7/b7519SJbttvNJwUEzHjizpgF3KNRQeoWYqe286vp60TSME58R01bD2wGMBJgDazUhoqMhLAQ4c1SzVbAjzdEP/aHAfpehpiJfbKKB/qf3SaHx2tTbokxxI8GQ+4shJGJYoAdxHtIjyN4eevjr+vz/5QXoe2dJUjM+Rr4FRr8gMcGbbjMv854EqKuO3iXPvLlKbM4S68Bn3bCuhrrCSRStbnu4Pf9oURjKj4HJeO5xYidcWypkw/uLws+/D3yq74Sa8RkgwrVFZvMl06b71gQs5JUIDtV5H7MIqgrMDq+jtHW2KFBf3KILL0yeUkSYZJQ/FZvDMgVz4VMOGrpjtFUDqdgnnpO9BTcNZBYC7/BwG7xzGiq4/Kpyw7vZFmS5wu6BbM8fIr640UG1LZ9VkKsYDORsE9k7PPUbU6bP/hqfTjb8/iSaKiNxhQ2QiRIxT14fnQ9MrtaSFdt+ihqMtDiwDCkWHrm6pniuairpNspr8/tojgrj5P5b8KskhriXp5yt3U3CG4NPuXeHJlYt/hrd084NrniZz6Z5uKYIl+aBLHdXtmm+7IC9lB9WQlnxBdpJNqBDbj9QH2/iU7szplyQgSztyrVrS3qE37xgLN4j4Pi12/eIwKZJA9fSvvMe87+NIrRq/K4qgy90OabmTeFAFXcsRYOC6r8frlfM4fFJEys0PG53ZeaBMRdbQ5qgEzQ5j7TeTDha+YEDw7+P9Qc/7XPi7jWWUD+sZ3PMl33vYgne+O+PB1iYwtIOQ3S+XjYud19WGl+5OZOHI0nQAKTCfouq+Qpcy79A2uzsTObPn7spBD+v2Jzmoibwgrfm8efd71h1C0OvGUT706JUfoen1bBjiRMH7XQGhaa9d/wRIoycyJaTEKyyjzoncDmzvV+/SoeIs1l3iTn3h/t3z7apgkqEskliUv+P2MEgPVhKn0037LQYjWSiBoMNZTnQZT9YyJkKFIht4ZG2bB/+fx5TJde+IfLlPS6qtDj7jZ+tOUChtaC9CTY1Uc0Gl8Ah7lROseUrjXoEB/RDNIQpZi3zBZ7lKAqPrLgY63OM/v0pKoN6HJdU+pS8UomVd2klRHej0vsyLPcNMQmqgZQ4pfYf168IoYE4UANU0uMduUuPR81wTNC/GeNNKOrkN8hQrWdYkzT7u0iN/1+e8pEkDvUdqau+RKggKz3WNilCpMFNIRJqCZwCuPkJaTsFvcWAkayuTltold45y5ADIRFhrn6E8aaFGYN0zHG8UG959eWi+xesuMg+ATmbRJDWjJMTAN1PDW0AMYt9xYJshHnDNTl7NIIAZ+qppLmXEah/hDiohy7eQYyDuPnV3DamNCxNZYnpwPsxizhqi6WjPe02YGbti//27fHUSLXipmHRFtRLs8MCfsUfpDYdi7wQHSbm923QpGn+Gk43/quIFWy/vXRk+pUNHbcB+WIfYTBt5XoQ5lxOWHHpvXgRsNfRGwqVX19CV13A5hY6JtHvxepJ9fdS3edS4HuiE1XjFLETdzUYprG5JRdn0QbEO/W7DHST/1s8T2+wOukt1dMvsEq7C4jee4qKIKwKu6a1F3ZAQ3X4lV+oCTURMJ7LJYAmq3p+uDK9eYYfEGtjzCIr0GHMjyIw7ZkJoFL0FuKqTQReEp8PhtkkTPrHIHOrIzFIOtN0bfrEeFpvhDaMKgbPlh/1EJlcHQlXoies2QsExLXS4uEIIqjfa13PPvykNZmCvgrOrCKk9FHUyO2/XjkcTuESepWqldGDaj2LyilUffBDzDrJcvTOplOzB9rQ6rAdB6Rq15wY42tUc1k59KojeeOiivpOebt6xz4v0dxaXSdpy4fy74lCl6FSdnWudvrFjTZlQwuLy6jHdlRU72hOPOlQkf4OYCJtVwyGzzCvqC1mrYoo3IDzD3Li6wOVhfyyzku3hmMys+y2bbZrBA3+x725IuTWQNF4oDRYYnjcaki7UWBuhkoiHky8aqyYh+Ph80q0UsrIBgMohHAyrmFVsB5QF+0UuyjPKGUhxRQxbMNt3QEB5SAiETumSV8mzMH6iHyU6YIlkcQbt4xdfXuyTAV2ZsX31g1X4gNiNqyHq8OLvc8h7zmxQV9cSi2EuQABI/xxiI23ZVcfH18otzA3wA1WSh/zrv377y+NfgmL5ApgZk4XfuEdxEW5HPDssf8VlwQt4KdH5gI/qe59mAYsNzBztTm8BnCRlKNJ7jv2TdxszCtlBweBfV5rxpsfKpuSB5jH1Eh1989Cz0aVHdqmVbZxwC06eVUGsI6pa/1E6m+9RcJjYt2pEnxrd3CDdWJQAeV5iK6+kLkSqGQ9cmv0V8dRrvMpvapYnDIw3bY0HwarE084VdQ1g7U280/HntFWE+vBcMm3mhHXNdwEP/KzGc4K53CRLvz2Y0c5zVkWgtVWe39i5xmZtrudOhLioOmU9sFR2l++lBZsaG5EyVJtaEabNcNYz2Ka2T4EJc+/QYaaEh17TACOuvnC8Zg+Vjz3SFfNPSZwCzgPsMgRikbTRQjUYrmSOCGWE4siC1meMQTSfmB5fPU4jJww7eARnz4w7gcVIhXGUojhZfMiyuLAboFA5To1YsmnT3ADCwVhnhEvRm9emiKqhiv7Ew9rgKupLOICnw2JjDegG9ElBIYZJpdWLSTN/9/YMS3ZbNvQJa/gC9LxxIW96QfyR000xSYoL4Qt6GEQVby095pBpl8SQC4rM2EfrZLntlIHh/pwhlPCDktBbd2MXDIVSO4ooMQDVb+THbro6Tt8izJcW1NEMI6z0WgCWGqU62gTRHwMbhleUo71TdcIu/ivwYRV+iordXoIJhOc1hIhhbmHd6aVRNFp9mMNb9gtzM2uQae5/T4mdS5n0bvckN0URtZ2OYrF2qVnrqTcCAQ/94tD4F6J/V+sfCqttHQ6vkD8HlAy1NBu5vHp93hHQj4l0pH+nYKsu35OmHcEYwAEnrL5glrKF09BrjA0Oi2RCvo6z3XQl0VZWIoUDOAYE5xjiYR698wP7R1rGL1LnDnpr9JGe2ksWaVHRWk9FkTUG/0zhoDbxSFD1dWbyN3NsoR4tWsSB31Ztl3t5ih9VWmFGmf/UsxxYMzQNuBoX8fJHYPjLXSS/Kw/iyYkrwNLVZaCODDSXgZUgiRlobkm/62B2Q2D6neM4hGnQOYy6X0PBxjROkK8EMPgQTMGDZ/xkaBPfpMaw7zwliqwiA2Zo6t3nb4Veekw0nvZ5QVUhB69Sy0L4AdJDIc6ZyLM2M/JEU0x4mftWcadRd3JFa2j8wiuuJcyHEvqNQLuzOPBui27sRBAbECfVqUJoQZ9sfg4jtLRvyF14rK5E3BjXu9/mb4/45Jtc5/U2MwQgzCGAqIHy0am21qLaFkTjt51WaHXSM8rtYYYkUaxgmXyexUMsP6QXtOsBun21DKDuaYl3z9AIuvIX5+43LiAIZzvmtZJuf41KFfiEVj9CmcGNNt7fJhgzf0TSmz/hU9oZ1F1xESorI2ZtC0HjDjp6IiRy7Wl5x2mL8GJSE941LiMB4JIB45OMEvWTm88UJ89717vA85fMmZyNoDDckQC70xAxOSaBxZMwBy0l4s0fcRxufLInoqMSCvsHyV3oHKDtS3QUNlMn3MSHicK2oxKW830vS4iiArW96w0xvzpbKE1SgBvmZK6KjOuTYwfibHlNhmuVl7d+hOTtmE5sx3auw2kzHrllRHscw+Gy9JWxlnjugL8abjeOOYVR/GrqZmDcPSllyWGwUA2mKZae0YWKEM/RK50NRkN7EgKYdmykTgm1DZ2zXDc4hLwy4ozgok/bOZXXiI+9fnDZukO/xDhbhyLvQPjXN5G5mndETiPLGjGbv87scDLhg+bphpXByDmer7UgWpEEtsDSH8OrQGc6rORKDIpTeLXNEinscZvbiaVH9LdYvATIkpqqOtcozWAaw50mjaLH9WAFDZdxfzGvkjcZquCDCId1I+39LvQ3YleDWBRavIfPcbLjqrrVP1+WV0EFPhGFTJIHCSXELb5kcU0LHKh4qx0IW6LMNkgDsxKd7eO+3LxhlHyByPc6K22CYE/mCGCPkkCr+p9+1a5ykiQeXacR9nUWwo8vnkCTvcM8yKVRwOvJO3CjtYbKhHVCE+ut8Gh+fxKqD/cb0Wbd5eD28O9tHncn23j+xk27HtekbcrzK+q9CNgqQbCMXrE3Sd+NZJ4NZ3jIowxMuBs+F3PQoal4qeRIR/uwRyvNCdl3jLQVzbQkJ9Bms/lNtDbWL5mH5bUK1tvmt915vMOITysthk2rYjn+ItEiNmo0VJJn0Ey2s4oiKg8IcY51yF1g2Otjda+Y4P3gJfz9MwakoErbkL235ftWTnoWcn51KpXRUCOo9dY77Xj0Nc1uMPeeCQrllG2HUjl5i9DbA4Ab2MPTVJH1Wh7qz2GHj6sEqIdXcj7bI33RNyZMF1v5938Zsc2J0w89I/zL80JJDKN0LkE5d9hMmScT5cHJ+IpI+X6tLHuxLg/60aB0Nh/hQOWASv4BJO3ODTJVPH4bdOjCZ6Uqz0vDXtoGxh9krXlfDZ1012Wxb7qU4joh4hhatTbD0iRQemUPZ1f8XYgWxBKObcp0U41FuR55tXuV09eODlgbZFxafp9r4vo3IIvQvynTE6i4DS8lVWuPXeifJqg9kAeZwEStq+irnJJiWw8h7c968HDSh7cgtq0SURhHPZ/lM++KZzaVdVKm/2MXccRXzVWaTggC8dbFyDp6+EFco43/dqMd6Bljh1zneGp3JZYv5BCzdq2YwBVg1j9zDnZuKREbKmIAVz8YeyNQT0dQNHHbp9MJNDhjGLA4KTim6d7b9jYHE7W+Vk7fBCfS4QkgY94Px4a4mUFG6aXbk/uaBhgu0afKRHMY/mA4DCau02rc/nJled4dTTmnkqQ1fu35I9sguIL7fi4ydLGPEH1CJT5Wairbvrx1uS5ioFknZDJTO+VNZ/r28PAkM+Di+V8l58z1o7GTj3T+37LBKTEqyoh8e83aX9c4lgWdeFST/4VMQdxtvJCJAbyv4eY/+/MvJueYrI5Jpgr4ZRv/XrgAVE+FU0qaqpKlaABdQNY3F/i5zMZTjg+X8dsUqXQhbJW5zgthEQvmhvGuEw+FdFYZzJp5C0vkSVIpTcRlRpNXd/d8uQYc1/Q8O6GogoX7doSrgzAlIMVBJjdoF4WSdz2+EVNsduXnlvFcb1sOb5264ekAxAbwcMKGpXOhgzR/C7ZIXDjYUYowvH2WSqtd1w10MBzQcA/Gfk4Kks7lu/0YTMoPndpGpWBEohpSD5EfxIWIpBrIvDkOSEChQaF7lKR3K46kIYR4Xuk1FXdXTHGkSeVantXXs6t/YvWaYFqKrfaebKOD9Jo2nwS54zHXqtJC3Nm+UIsBNCOIOxVGVfq3r47mGprUwa96FXRdFdLwfwcXibOrozZDvZrvxEGuS+9OZ6+TEFAW1FGddmQ1UgB1ei3fIu+of2FRdth5WiUabpE9TwaoC9Xuu0mwTAfhj3rYvOVuC0Uby+ehmMG6j2meXHpmcIQ0P1+sZL5gcCFSXiktgsrRc8veuhHKCvvOTer5Kdu7ATPdwMYzYkOxo2jUKOXOszMuG7OEfnaDSrcK+4EJ1Ij81ZCgGNv6B3/3D7sdErwn2lc2xYH/O6VKpspij80V5TPz9mwwB6YH57USIfLuKdLjuAx2/Z1XH6DenxjbMUXf/SYh0qn/u0vz2eyyCVa4+Y+ZStZkYPq8CEmJSMMAXxjsaZWb58fA6C/MRGTfqIlkpGAJCIqfDuYaxMXcTJBHsEm4fEc5qtz9eHE1um/zrkUe4q8rINBFnpK4Jw0qcWNPzk4/lkplyhYRYy+wNzWeQaUdIdKswdMJwPc2AhFzkXBqI+Au1Z8J1FYxjr1MCzHhpvOogU+XNM6KOubQj7CEQUa4t0bulf4WZq2APSofww5+MTTACpY5qpjlIDbTJQuVlivzoVDQ3ErTQGTO52sTsZO0MhTOAgfM5fU0RpXdcW3+NsXfoYyvmhHbbHaEFjcT+3mcyv7ZXm4+Fe+6rIt5lgWJkmdmoXo8xgc8bguvOiVtCNUZoT/6wG7FTRJqtYvbmPVQiSQvspBMgLmR1tlJ/lXZSCnpx5sMqVHYjqT9fFO4HGWGWBwYbazDt/fE6dTifekGqhXRS/JcoS9QWZUTSckHSmMBsmNf/7o1RpBDpq+kbm713RkYhe3jNF6cDfKz++FZef98/lN4C7ImvYhnEGIZlwyhQgtvat/z9x8cFgcsyc6YshgCMEAErH0V4ijVP/XDlNrFuEp0XiQHG4uHlPEx4c7MEW6fKdWV1AlgPgioQGpEs1ANfq/w+DJGMgypDdWVj69bI+a53MOWp3AdF56GFuxiMLJDWDcGmDNSdNWKz9FTFMiQ8m+EAoWg8q1q0fs109W+TFlpe+A7KQ+8rxQPx92CdCMXaquF2InvYuN9DzO0y9Q+uve9I+uEN9s2gQOUeQHR9xg6RHoeWMEqTaWmzd/2X9MBHYFt1SYvvqOhTBsDD/xi1AkAyeUWXH3BRz7VlIZk+TPa6hYJSP85gsz7pUoJVSkt0wMYKQFU7UJiYPkLCbi+Kcw30yXUGxIQsBGj3a1x3SRHl90GagOG+r/MzRS9ha1/E5ETbazko80J9Hr6IoAgPtx8WGTEN0cXwvkTRBXZJpUAV2Qn412CUT36a8+Q8t60JRTp25AIlfIDCOacX3x6Qgmdv+U5aZuLBhdAZ74uNc0O7inT6uceNGS5ES0uDHb3i5Vpo3akbEch7srcA0TUudLH/AJL8/mTGGnVJ0Po6CmDRWT2XktxaQbyumxWk5OqjL8ra/lgeP84TM2gp4XgJpFIwT7WFSeeoMcwTjze8aYpKdjzXjBlffc0RLCelhUYCId3IuHr3wYQgLwoqGtbbycRj+/C450Sayhm83BO5zZPWFfG/up0VIvf/BESXZYAaHr9C4FgMud6fqupz1cC1VBCWVSsEYCPth9SRIu3mwNyUzbcZU+1+jNhnWyv36pNY8PIeaJjtqoBbej2tnjJcCV6Lou75M8cAa5ekFR6BplSSJFwMl8U+ygkJXyt5oWyIoiMoN+CYG9B+Ayb/Dqpkrh4D5Q32rfZ9m6hdnc9G8Wm1g2uboILwh9C1LCZBwbtpqIlsM4oMIdRDS7b+KrtHw7jedVopvQe9ZXGTS3eamAv+SeX/E9Zyj6pTrJJQ8x22zPv3afMQdYWeXNG4qaGoz5czKJHCSP2z07hFH9e8wYy6HPpuxSUS0sEP6yPlXMtynN8xLykr2PR9gKUB5AIDmsoHJOhTazXrRa61JW6LERFq0Gq4jHd8JDL11J0GBsbrVYUtvcmi0eIv/k5hik3GO3PMcfDf2rRY09EHa28+bQhIij+FdLrJjNdeKKLPtmbynWw8IB3ZYr93s9WKNx7f70XRno2igIZ5PyaiydFfTiz8Cc1KxXv7rW8sXXIRXTPIUDr8CKDUZFBs8hC4Tu58dPfOy1Ajh8MLHUtssopwBn8Dh5xBjqNz8DKolbx7Mvezmbj8llPBoxrUjrYzUWT+aRMrN87lXdtk2YHYNFzTp7e+s+Sfo9ICwPTcqXB2ycHuGD5q4fVfr6CO6yvXD0p/Ys9WcYkm92cg//Lh3zCUwo3QKDoa0nD1Im+Fqh3VgTlaALvoO7Z43yFlMA52EEUQDFSowNBYRDc0YNNBCp/wqw4pnAZ/hefo1LQESGonTuAGB9d/1GRzpGBD9/VcG2/Ews2H2uXzGWGZny6uGvRQH8Kiyeo/6AW2A6GTK44Jvf7HDpk22voH1LU0Enitwbcra0+qMUZnSuRJdIhKCBQLfnIkYRjvVKPys3IbRZ8qnSgqA3Z9tCtBK5VFTZVpA0kyeFU0WcQ2Y/s3wjgZs/9iyB41VDKXCOVoE//DPlFGk0jvYFnGLFPwMXAJNPRzeSDqiuNt4aUqBVLoQ4hLI8KYvJw9DSICRK1ZFjt78o/KL5sud47gRCNxU5LgcWp6bVg/6JI2lwt9409Y5hF8aeDYChta+/2RGBJLKSl4K8bGfnwec/cHwJdXTr/mSa0o8meC8kAnzZTy7GHfPJiIVmxPcRklsZ0pWcmFSS5Dkf6IJ+5fQm+aguU6Zv67T/C+DqMwdqbfdt63DoM+FRFB1GSIu8aU123getzr/WwDaQS3NfGMjz8CZrHwVed+9pcFNjXoXgteN9jyNWFgv6DSciv0g2Hj6Kfj3VweAdypKrSP5KG9TEOKwSN8ce61F7MKD9SmcSOAn988sYdcnq9hR2mbew6Kwnt0RHEEZ8gBYfEzJIFdTk50A6yRP4uYQMpwuHmfq73eqoIMMZhJuKqRN6SxQjg/mjMG4kTajNWDrqQ6P3mwgg3m8Qli+thGeF21i427wCGqdwbvOWQY7L+48RAV3ocedlRSyZUi+vVLUgXGxxPBioviVF+yEruQQW6Og5jUseABpA1/fJD90XbWw5thphD6eG96o8IdUvquHGOhD6I8MQUlJKQH9MyVUEJI3IrzIq83rwzbhLSbaZiU0AWJdY6xeR0LJJVOvFjYp8OtkHQZswdCZbBdTjvqkXBmQfMzrVFrky87FsyeKqemTbszgw2Z3IQw3dVZfnMxnePhhsYQ8d9YrqkJ9RAOEvqpyoLJ+bm2FTSoyEb78OkprnMKms2B8uzyc2JRT+zLc+eMxdAO+0Kq5h5BoMpNls/OKXeayMdoTWSY7whFCE8WXKlqDZXwgNpuSyG1p9sheOLS/W8t9Hj4A/87jtGFi443jJXiwytmcLgv06f80pN8oLCWE6bVpYkUZfgURwDbaI3pyiTmDYdalUwxrvH3S4XTGVCD/HKoXI0wk0bUiT4ylEJbOSE1Rjy3VFwHwxDfmvMydXhCN6KQKVSYaF3j2RaSOgOsWi0vk2Ny/AymWh9UugAGF569mSAE/p58XaIwJajjVT//w3jIu/i53IUYM0KRNYJ4SQBDyTGKmKffiA5gz+NI83TbXn7oH5Nccs4BqYOlSWudjCBSBK0HaiBfbYAyP9No051+VS2YN4pEXbf2qDUC8VOo8QsNlFl3Uei1x7EASJienGIbwe41aABsxY615o8pzZcCnmAI/42CHso+OOSAPIp7hJ8NBO4+FzGqt+hKwxDfjC8mYDYG3Tq/pEQT8sLpNjl0haqBgaVmY2cdGYOSZsAoXPQ6SjM+M3LVt5FMRqEX92eLZ6M5mQsRRE53wMDSaQZGZLkcmnwnV2SYqhyNRNqea3DjRfmQVcmIiBprDwh/e+mEHTAT5FnBBiclsVkrHIHxis9F6le/AfJmcuKNoL1kQyUlMtWmUkzq0homvQFO+KYs6fbDN0RDSuZDx1p8OVC55OQylTo0jG0G5kWRSxnwo0kSMjZJZrOeh7xB2PTLR+V1GBQorC5Qx5fPmH9xON1M5ogzpz7+DGvogD5TEi1wWV0qrIrTtEs6OMRblo9n3Ky6dt/d0brFzu3IE+QLvl0ESHMHR/S0Ocmz7fvOKNNOCPHBAKnwofAVUNjIZPD7nwIrM5ewWGSh10mARSElQqcZgmZa8Vx/iEnrUAdVSzsc+GAaez3AUJ8E6j8igG37SiFlcxU/EkK6YqAKOMhLhUh9Yn0y9j6mUT4znoeQkMFTMfYbKBORrbr2C4HZ3Q81a05iJn8cIPOg/+OeX+N6X1dbYahhhE8IaSmuJnWkRBnzjcPtcocXP6p1xzQljPA1INQgwT2wZTXMtpP+HbeKPSnpbo/VRzqGTMH1M/N7MmTXQPpDhqvR5GKdIBY/cnzdjB2Gv0smWSoM2DRxkcMWu9Elpfj2/FCB7kkeSNYvkbHtlljQrIqbSjYxHYTzS9QYilp6uChbCfqyCo2oKGUc1ztTQ1F3t74QAWggjjTRV2kmC0bes5P+fsestI2TCSwmRDm55hk5y1ogfKZSEXJB6whCb2pftR+eRM4ANas+P0jslK+md5o0K9+AbVuMq4CiYTYQOLDaoBLnk7/9lESKlA6UgKmdqEi6S0bc6qXqBy8GgMsk4loRL0pw4gizgjvlSsUbiyK501qhh0GipIluJD1vu8lOZa+26LkLZdZxuBh+mE/YOrCU6mcvaJriespoQ/2j42mri+/faHiEgoaE+1E5z0j3nveI7A60RDbmC1HMq/7djEsXR6aWGVwT6N+TcVGN/2ueTw47TyPf27I05VjrO7iEgZtp6p+vpe2w+imonMxwn2qGSbEqWmq4cGYGjxXg/UnKgemMsfRwNGoChQiLQlBADM89a2XEwnJSiCW+ZEATqqcrgp1IQjS3ulFCVdym+mAmsg1uwgOFLtu/S40b0M0i3fpocNctXcI4ox6W8ZHzsmLZxHd/OBfLxOZzzKv36NZLTzyiULr1Wa4juwhi</t>
  </si>
  <si>
    <t>KcnnnPNXFOU485PtKw2xwUv9JKogeiXzt8OgcJnlKB5WZjCbtq6wMKbYhOlRICgG9SFyidlNdHNaoEcZ2RWM+24+uSMDr7aCnw0tS9K1BcXgNRuhJansya3Ab+c/k4jOeQD1x++ep3LxI+ONuMBZ/LlrIdHfe0+1LwiX5+3JtoYl5aAfrZX/YrKJWXp2yYzchGgWIv8fnSTSy9UCdt4EKK/HyGO5uCJXXfFweZSgLMErgYfpFPblQxcRie+YY2LbvAd60ar0kvewvLg+kDEG7M8YXm4EtDlK4DAQ5qmfQrNNANxXowxooVeI+Vj24aQKkWvb8nafBintKy3PNVpYBvgqRjrcSWHvvgGgoLPhnrsHjfAmHnyzv7roYHYJsaWPVN/z7jQKPOMNNPIjHeFDcrGQeJ4HCcnuTdHiPptT+evsOB+6Lc4eoRHkt+vtR7RcoG9SGjJnkKxo0rONWOEPUbAQwcI1HqTcHlu0kqREBbieEjGKS2AhjWYL8Y4o2U4m1XWLsujOqcA2zf9wdxJ2Q3DQsmipRsIxcE5+Vz11JRmRMaAKzneWpnQtKJ7r2zy/iKNkbijjinBl1aLnls5C2XNZHMgDDVXqkge7hpM6u8A2rnxFYQvs/dQhamg3zk9InDImap9niEG5en452V/OdvOfBTmUkuyRQZBki3/Hez4G+czM4c5Ia8Ke65Uxqm6QQRIn33CF+ydvmGYIFX21i4NnCcMiMITIGLlRdL5/nuODdtOJOg/RgaNnPqHA9Kn0b//ZuAFymSSJjfK3bugJwPyRlhI3zirNgEEhEI46uFhYUFnRDXn/RKASl1a3kTntt6xZW/r6GMabc8HsZ/5lzL05JKKPkTPYaE7DigU9CSvBBxr8G6DKOK2vz4ixti/WHxpa3oJox4KlljzuXK5LO7f35qEAzWlLlIqPKaCgsyuOu4JrtZYFlYIE37oDt7CydncZLq21AjozgThuvlvrh68nA/qKYy0ZvLNQc4S+vop+opmk1QLOyK8z/YizBTEfgZZ/Uaq+QBkM6CQKLO2rHPFyVl98zXWdPojmfKUzZP46CtxqVVYxafjm2HBaG/kenYTZ6Y3APdbESWNkvYwjnYAkWX5trH+61/+htVLCN8muWzWkTwPBa4i8kBcGd/Qqb5PdsihE/2YNkyjYbYjw27yPZgbvWUL3iLDAEpPGTYZwRQ5I6WDSqnwLkqXAkzVyv9f759LblISR9rwhWpKRkE81Rk1uEOs9LSCZBesBYA5C6aeT92qDy3EBC0kB+3Tz3sGMEkvlJPBVgoadYz05wEU/FN+9s5cQyl+cLk916ba8j7Wz3YFq8u4bU5uzPCVstMF2dVxbpQ8KDYTEu7QD83TrX5NDETAQmt4ka8p/8RlBRMNoliyxn6rzmtgMZZh2cTbbdUumy93+FMj/bYSsDt9NZtJXSjoCJ3P3YJXYZTZTAWSWN7ADeUeysXMZ2oLPkwXtF44fG5FFL+u3Yw5EhzmJubv29kYd16iFQlI01nu4mdgMlGrEf44ZyXcaupGT7oQACcnU/R/jDBX4Iga8bWc0dMUsbLytZ3DIPHl6gaGNqQF8Z+gbBOyr57O0e9gxiBX0Eq2D2N0d37l91rO3luomVOyeYqjFeEOkoZHaRlm2X5xlD6FYhpK7rhvwUqgCEUZ8vUajgTXyrmDNStSpkFOHuc0gCtNM4BpmvY00+YDSd8Bdz8IwMitil7d7pYmJJFJWZS8lgzSzgdSVABZEE2D+0PrGFa69FJ20fKUAO7uEz1w/5I1jRE1Vz6ZZU4MjoFbTLGt0ilDJJZXlbA05Iffl3ImxYi/nuQ4kcWJ179tvTTPLj9WHX54KMXeJ6rwRW6YfWqEuFfEeWmMNAT6ZBYQ7KTbCpQj5wk+6iEZjvUPKT4JFzazWjsW7gyl/t1p9PLXe5gXmUduxKorqJG4owLfFI7WGfU3+mbJqFlihFh06no7zS+kDrouxWQwGXGPOJK16HrAXpaeDXQ7tIGG8ipxJGwOmcmxvStcvc9Gf1G4OkwmlwEye6Z6ZHoCzLNtULjD0M3KtyvOE20g7YWKHG81s680gz4ZvMKxP9Sjy+J2m9fT2iBtTfMlNHVVRFzw0MGe0KdRu+DOIZHzwgQ+toBYAIAKusaVDla/Sn8G1ZvnwTgoMszPx4uBZ5OQMShAPNRBXRf5pzzPfFw4pIQHXZR7KCIqMXdk+L7CoaPEZLFr0U4kXK74np8tkaNqZ7VAsXhLPE6ibiZUy4Sa9ObLNBFipqNMCeWLqsXnjIDeD8ZpV3C8uAtN82USJNshuN1p+GzowzTeG1+EMSMJSSb86vaYHraaPERxpyyEajEYBgx0qiKZwiEVEd/x03nx9KnMRtGIaox2PbolLYQ6kpG7HoqGzWuuH9HDn23ldDAYNWrN4LfDAxLbSv5tBXmysDot4V3c847Oaw9Aj5ZWQOuksxuZ3ZLFeNDuzpAScJ9Gn1X164kqqChhX76PZfyiuOCnSXsDSf5bwT0B3trOcNhjKautu7rWzK2qFC5ZAdais3U/jmoSt4lBuE06p45YvsFZAyqQ0oUxS370jp1lfj8lslyiQGrMLa2CiMsaW5sbGn5+Hc9V/QWGyW3skO8q9E6xU3gr6fgDj5CWk0yULz6rn93Garki750+Xn26rUXqxtZxIKNII9m16tx+5zqu15+oftpSYC6t0ZPIhLaB7ZhkLupWbUoKrQ3yRpWswjCBdnO+vfoDT77upKMdAnNwfabDgFxIVG3w2EdJc+3nzMZwSzpCH7cbarrPsuH4SlLJuU3Tzm2Nns1zGrzsw6poWutGW0RrbfBZOQp4n6abo8n6clEUqfuvK1Zuij923OorKa86phmeNoXzoOU+ve6lR3B0nPk5Q7lXKP9EeRFOfs3F0Yih58ifcqKUOSsiMVWfvBTd/5KYTjNek/krhiZbglZDxW14o4TFGr7BlzWuLdjS4JGWKbQlq67oNnv0WyyvObAEYkPLBTePrjCAgRFGkQXTquawhGSdZKwbF4gN40dsj7HDaibZZL6DE0zbjU8RHQkt/V97OJFneEOvO3n3QS6IBnd/sw+7s4IFejeL0q7d0R9tjPGlVXAaSwkYr82j4xczSTPHZKo6QVW3M3gkUDl5W4vr93IXAfFDQ4+eXvmYYnSOLhi9TjdviA2o1AgrKPWdKNSovXNSPgwo+PTI3YQkzbPF+wZR5nZ/Knhb7TJ3fMWI+P8H2I1SzQigZyp7eckzxPaoFK91wfy0mXdM9GXoQDoUs7fCz0DKT+fOAubx9hb4xhVgErMCuqP5sPvUCZzrVjRZorrJrJL7EFm9CRlcdg2kpXKuXK3kgQWlhdNb2QwcWptkMDuUuyNZSeTg7OIoxRmY36Qv7oa7AvTcpgSGlxeKFMJf8m3wuSqknv5jHmGG1Kx1Ub3gZsA9eEVZjkLug+BrajtJaVbsAlKtVHLuz4OSno3E0ZVsVwBt2k/N70WOxV/qkIN7xWt/vc+FvjMds/gODuZd5SigryyenEkmZjkRhLY9D2fd0jGAIQDvea7WvRNTSQ0npz37YckVl3NATQV43ExwT1BzKB1une8MXNejYYRCq8VBPQ/6xAixCOoairodpJZVEwnIRTiP2hzzHuhDDrP1KHreUcJA6CIfCnsMd2EXtG96ktGGSyWnebfffCS8+ZXG7+vZKm8LbyrmWmZ9J0pGqGl0Pf5s9Tl9WwyrRQIxvj73rPj6rRIt96gWnsEtECIcpUAde2hl6b1OHYs/w5u9yq5fyvinEidQLSbIHikweNRZa2JJFWJ8F84/S/J2HsLJ/ue/d734ciPZjLeFHOMWuo9VAOFL6Gizoiyjtr0yTN5GO7nzKodnOu8Rj3zAHiy1wDtY8DlNPbTboegfMCQOeI/zoxoGwKmki/7iY+Iy0yH4blWN/r+5lb1+ku9I6mk5NikcEeFpxiWLdefGuop5YzxIVgZr9yHJjh2XfPYoGUyFIlDsryLPOACkXGyFuGB0IlwfGEot/9JBWKq+Y7GsoInRPHeMXnhgwo1Gny2gAvo7+SVLpX18bj4oOXaCHzK+ldRuIi8gZimjVOOhR5vBczhPAwCBd4tMmF8XHoj6YQqgfr5N374hl8UTQN07jVqy979YcgZGL1AUNZ32yp77WlPamNvg/PW+Yhm0gd++TN4ReRlGgcNll1gKxXNsTvh5w5KP4b7k7UZCV+CLRHDMR3ARqGrl5/bUaOYsETz+ENiO94T4vdc+VPW/xaA6wH8M/0Y/ldzv9l/Ktow8b3aquxiS2sCK/XMWAKrD+fX00S81KLVeBBBa1joMG6lwejsH4iEOCTEr6JZQ2pIk/4xLSkPDUCwTT+5IxdaK4VqzTx5RkuriaOgQHl0HHkAZGWaAqrY2uwlgVTws4mszEzgGOVQXotslpza0/4fw1hJCyNYCrjUxn17BOlq8twYUg7fUZWfSLu+9MgyPKKbMtIEnOKgjx1V5cEHoNBLe8XOIvhty5L8fAbhi1JUTja6Tcko9h9OgxRZtiWaJAnpCU+TBir1/QLUrSPMWhjkBnOdzmqyfmKwZsh3SYE2MjLmgJ53uZMyvP9XTSGsdVxp0LIOTDnf2u60ozRpRBBa+j3HJ6RHswfYDDi/9BnsgyYqXKsUxHsw2f8OkzE5aN6BM3qVN8iKfYCCCSwKwQmRExso9Mm9GYX2i3dU7+MGv6hmWMSX4S5wTttysaPejq9qgoHKcKWMCS2O6LxabI/evnCbaht9rHg+30AIxT/fwYU7aG0dOHj3raI6BUisXzIw/eoexFSxxefgYH3u180GvxCmXBBslYgEeSHOwNIceph8KRtJtn4Yh3ZwOly5xLJdxTplwn8SpY8h5oPmUd5+hK54nEv445rn9VbO9o17qStXglldbFzPyEUNZ88peNQ9Bt6XTPBPQZPdEScyofcK3GPBMAyCl0AZRHIW9kWUzHoyfvfKzybRio/Li4iTKzxX2EFVIpHUo14JQ3jST77RyxCQ4yW6cZUoH3/imFpruFmXIF0LCKjVZPlvf6VdBGItCcE3bkoMHOj/NWNx6X6w7qzrTPDB9A70WzyZJ9SL1p6AYQOLTRgtYTWpb7CgMZfydYhG3jNA1DIndHfDsxlv2usgCKXe2aI/paB5jk05FVE2DYdn5pF0QOEzih2jcAIS9t2rfrmErI5Rw7m324qVGWIX0gM//2ihD4j5mBUbCplbP+VmpQNVlBcKd1n0+/iWLeMsM2hjMT6aixe6U7b5JvDRZPIVPJAv2C5Z2B7xN+4oV2BsJrMBU/KmKreG61q3HqKZzTBl9E+vyePmfqhk6D7/HMaUrMjqcYBJ5bSTUW9SchGa0OcekpVUMSnZfUxxeHrgg238pES021rdsSg+HZZkqDmcFkoADgUr3BhCx66npg2yZraZdCgppo0LuAkM/oP4jl1jwCi6cnFHAAu/02wYF9hJadmWL4amhvGHP17cECYen2O/B0RojAkkpmwscgR5WTGnKFatYD0b6OXqB4xpuxWkWdUPar4yWo/cYtwiiZSHT8Dv3XTUcsU0v0tU5uX6V53Z4m1kBWCAHnU8UllFVzBAlACKhrT+t0DSXtOIM1sbJT5w1edzTbRbgA/Tw5ciRk/FHlMKM8AajKk0f0twDFdVvCicn08PplH4REJLz7ZBNx72c3mVAjIh//nyEIYXD+IW5Km8zzdElwetebRjnMG4usPJ1MOSrylQcOzKEA5dQdAcsEG2ME6EhnaINk2O4SZGHUQ3UzHKZ91SyfQqWWD/wqky9dEduZcKCHbel8Af6xLlho1WSb8qSpWpmfC4zN/eyWH/d1YC3FOhZx592w23Xc49oJXWIgAq88AzNCQsocsE2iXTR5JS8fLTVeiLtbwQe/D+4x5mi341l60H7oYx4R+GzzUf6tzgbAHvjSGvmD+GFzJV2MbqpXWgnyAx89FFA+SOOTFllgxr1JFfBEZlBH7XYUzHKlW6CCS7wX4lmaE8wvZXgATgUm5NKG3dZjM5aGrhnJtgoysOUNje51wL6kVZymn6GBrfUpUa2UIWuZVgWGv62LuVzmzyUBmYY8m4F9Z3RksC5mvFoG4mp1g4pCmddSPDD1cyFX8mCV2fv1TKNFCUD9eqlvbbI9mIbqzVor+jDffxu28CrqU4GUuJkRmWxghbtBUAZYKfEaseaDUjlTh8UCX3+QG104VImqw9gngNoT610Y70oxzAwIaG9h/G1dksvhFSqLHtM6QxiL6M/iVrwsPtJVlYNSmMkcCZvD6Z7mAoatCQbhV62q7doMyz4tUw5OTAMbY48y73Ihxx/d73wMCc7DgUodHe4Y9Xwq/CwkFelzt3LUoqHN3dK3yrw2Bi9sTAi7Pb8fcg3GjRGzWpmakQJDzYnYRayGlsntXt2URHhVfvZOK47SEXjKLayeWNK+ebtdtGqDx6h7jVtCHCUW2qIJ3egz4cPBEmFyhRLVSTQC4BNbX1AJTn6YcmIIFg+OZc3xTVIaeRPP+Rv/r1AA5RXrGnb439c0Yrn0jMJqgn0b2ok+mUHSPeyawmlhu5G1DtX2c5ncANvYlL4vh2HkBln1FVzlPz6c8AaBwLao/CWQP4iq1s7q8TbjC4jFF2XuRgm9fRuzeS4+eoqN5SaqNAfl4h9dTgN1HXFAG7py51h+LLGmlp9NcnF9UC/bOkjTSXrf8WSOKQ+GYyKyusbYi9PjVuGmkrxjE5r8i1UFFVMI28RJy/5ahGgBiEs/Y1a9RBG6RYpApSm1d4OCYW4Zt29zDIrT7KaCoAPl7z64FXOfoMaJcTzba8TvDsjN0Kg05uRHG3IJ5FRFQ/zevBTLbRinTeTRsFs9PuuEIazKuuJjFQhXgBj2ymgTbgCnhB2S8ljOm55wv6ni26yVBZhbh29U5Uct8uAoBHhqxagdwoPfDr3gThBiq1bWofFU8kMYls4QyYf6wmVJe6PuTTLxxO6glD0i5cnyCdudzb8u0faS3zg9vax+0VvXJ/Pke5sc7x/aaPyzb+bn6b94WiGT4GWMyZ8VbcwwGZ1YeiWnB0Ql1uuu5Yqt4UqOJ5nbuU6JCG9RTxBs5DiIpcV1uxMTa26Siq+YK44Y7yy+1x2qbbDly9O1gpYnqaAVHEvjkYTGu+Zi1vj8YmyB+iQRWQFammDYGq6t7U7QD/JshFTMIHcN8CELrGNy+nzqLbZAKhLenKZd5bd6z9nM95ZYYSHyNqBWIta3TtK8d7I7eiS32IT+zqbsC1TXk5LtY2YHEYSM73nJ8yL0O8oXMJQRFPdlzeE2qsPKAp8u+3q1QT/HeZuS/wobhw/ra6tGQH81NpIv6kMLAt2AIl1poG0AiqccRIM9xlQ51JTtUk88ZGNnFXpo6rXGWVsCBpkYudcKxumkmgfLoEYEyY8bmT7vh5n/IGcjMjdX4wm0Qol68fyoTY/N2GWlvgRb8a95xRFj4V6xUhItO0JVhJvTh1q7Mui+1b6WssWK3ftXjl2fk7olLRjXoTfq3ZP9gpZOAodk/7Ii4hy1H4jz15nyR6zK+LCZoNClQ9XgFZZkT8Qtg6MHQsmTItBIM/J28szerCq0PdS+mWJtA6n09W7sSCbZ+kGdIiVxQrEN4x/M7a0c8zRPsRlv3eNm0LsObQMSSbhYqEuIVu/7vFMXAlsk1Z+orM4gIvpI9JhdC6ebfQeM93EttNmmRoDKkI2WmloVbWOPfidsbpyiZqzhO6dFPVAUvPqo85400XQsyOgW4VMb6IVZsW0FtzcIqhL68g2MHDzSZSYPOid7Y/+Rjha6N2AWQae4RZs9nUHpU0nhGWShTo7x2zuoFhY7zbjNmPd6m4NtT7NEgUuS4tJK5RapWYRjc/Rp2LTJ5cQNWwK+CKD95CvPn0fTHg5f6mDbHnvSuW9iMaEZVJuPbLGZaRpha24yy7WHTnKFygUvVpMMv5RekMf0dojlZ8ehhbJtf2/KZbKQpJaufI826L+ajVp6bivZa9iVQidGNlyYRpFLZpfu1cLsge8niiJ8KAtIv+koU/oqqtxZNigKYPpFS+dptGPhIW+SX/8Bpr5mWD2V8dVRZcsZjf8l/XX9HO5IAXU6vZaTAj9UvmcJPBm9NaMj0XqdapO8TNIeBsUZJ61ckhnmMdg27KNxTJ+hvGHibFSPWWTv5YO9tD0JrdpcJ86yC30GZZIVdQIAUlNWOrXgTS/8kcdeA88+iVflsK285Qw3uus7NHbxdfyt0xOdEXxpBHLN1xODTniSR0tcQq3eY348CZRtC3t7I820fw8TOqiLKFyf3QAUYrAvtJdMP4Y+1IfbBflbwZBXqalfkk+ByIWRE79iUO4g9UV7KjPo9aPfpXtr8rZHt6itk6jsiTAaOpWKzy4JknHoSHYCzLSlYMjyfQdJQlthWQGTN9ekY7zw8S0GtrycQfkU2bfGWmvopqy5JS1fY8+HeIDebhIJ8xDLkbgMS/ngNh2+ORSD7EMtfvqrMQy6dSXGpbP0M89if8xvAmGg97l3J2rNkorugEotrKbbnuXNsxpdlpIyaNAJz9mmn3os7AJDmFckA0DgbNQXUsQW4HhDCjX7MUwUquEFf9TEAtI1P/nfkFf2DnS8y6bGV/d6yytVAMkdVRlq4DW0qu8mhqfTNW8yXlUdQeQcqJvIvXE/+XQtHqf81j7k/OHDK8+j8zAUfDpzGa6gaQBZoE3i3yUjfiMTojwaAlPp4JhVCXmKDkhcIpun5TZJTp50nyJT59bGxwDqrhyo572JlbAasI79RkaGm0yehW/z+bGcqK/O8KqAIFQD7/6KUzN3jlXErpTKprD1C7tQO0zxpGGgXIezm1QoP3JCTzt0x02mn0W6/JZ7qOlzjD1/+XmLl8wmJM0GQ/mkpJbA5c9T0apBtJAnxQw94chtFjAI7t49sj2QImhbbFx2LuyZdksq3OQ+mKtgAZ6+AcndjF1sWmylHomY/Y4GCPjtvgoXtWVpVaHYY8kFwTTWXwER9Ie+DydbB80MP9KHLZYcThL+HL8b0Mx+mJ4iPUwdr71i4/PVV+vl+Bu0P53He94sBwoAFEcvg9SRfFP9KysQnpH1LoQmx9e0FOAsnulkildHcv7dR9bK7bgqr8ZMRYverBqGq8RSk76Jak7oF/EfIE95yAhWWl72lXjWmrxDwxxNDDaKtBUHUfQtd6Sd24y+DRmYIPuSwcUMQWCbyWqsdR3NPW437WCDAuRRwJclFDbF6WkF7/ToaCsx49/s1Z450c+CsgWa7iyBUgHInpxwh+u5q1ZSHaVGCgN6cWBB3GlppN7stERcAUxFxVT9YRufYs+IVFGv6nHym4qeIOF7LN/j43N5l5goIXJ2IGuhYmhbhMfdiS1C4QzSkg3tZ2OiU35CmjdCW6Wb592PQk8aVQaoA6EI65MUgMPJAGZ8Armv7tgT1sNZiXI5b/tyqf4wFRr7X4GWKqi/lFZgRWu8/PeOum7juAgt+re5YPltbrimFIiiuUTBAhNITLu4AvxQtJVgd70yktMiUoZuv5ZQY/zTqsAhGYIszJ0BJas/WQReIceYx80ZEmX6fAlWrxGs7XWMHd+Y1NIYyygIbJSht0CduJObBYr2ubS/xltF3jq74AeQHI+zu184jiR3IJbB7aRfiHZ5v4wQdF7/BdS2EgVnmTVtyOT5JoTAvVGhjkQAHflrNdu8OHPBU7FUlJVwXRG+YRRGHEEMnEhnS4U2Vu9qjmDiE+rOhA2LWp671bzIDN4QCtEHCYREdwDMrRTbuo7XEp6vT+05yuV1ldwvY7zMt7JH3uFyH96asSPB2RwbKMyFLfcc4Lvi+CHlCcVeRv3YBUHpFWLEAlpct4mwPvlruDmJLpVNERX1fCRxYPFcm55+yWrQKQQKw5hXVHmGuIi+FK93KbwrbOanpbHi/3oH5HTzTTFbCs2Ehkz5r8RnfUqP2r7+d76xHQqFV4HRh0MXNRYojSNZ4T2xd4z8Kr/g25dsuinlM+YGCB8feB4RzcDTu2m9CkFjz1CUwl4KlcxMGzJM/9tFBg5mIa/V/NNg2XpclFgRpATxnw+SOqoLpaLOfs5er8APAJq1pd5bXCjL3lVsoTr1q2N39UhSDNkJfqTrKits81qUDr12XtTRCOM9kwIoaPEhb1gGnVsXEe8G1v/HNQI2GIUFtGvBA5ObsUKBRqCHML8gIRgmK0HdDSVKEwUO6vzkvJw7gMVq6tci9FEiaxpkkpPtqHWpk/Lnd7PbYP88sz9+eg/Pd6TZ+MKBC1D67xfVFGTMjzCGTGqZo7tf27eVhNUVd8X9rSREUtP5yfYSqsf/7OmO6bPa+R0MlskDYjFpvIL7uiKCqdTJlgrMKcvIxWe6dmYG9+6PcVxLi8/vOKN+xM60yyMiIE1l+dgpYVYM5yYfLR6P030K70xa/oYHujP8grKJhQVZoJwESeYYPAkFmS2yXlD06oLtOKPwAkgDcF84ye/YzPSUXnKWetZfeQGkrWmExvjHcgZOYcnKnhnvzgcQGFOI0KzS9Hox39CuY4JVosEEuEzWxCdGbJ2jAuQmC5gVoWLG7LLZ3O3cdtrtwRtLu9eIT2AABmhb12Id9DjTElDGl8Kcponl4OB/Q4puFUXYMCHpZsm9IzL/Ce5FzKKmaAE4xvegy4gFx8/GzOgxEGXwy56pn/+IZlJqZqwYG40YZpIpViJkAt5UtZa+NTT7Gz+LbTM14/j9O+Xa0UsRNjnS+RvrI01JZVte0apRXPK0RQCyw0iRjzW5aFtrXTFglvnqgOkebYjH2n0AT2gWIUpsyW0tOp+YK49IP9GkS/g8u9CqvJY2mmhaV9Phnjkkg2tDHGxzC6WKksGsCCVqMErR9CPRdM4Dr8+3LeL6/gjwjUQDsXnB7i/8EqOl5cCk6OPtcuROP7D5ttCiDt8zWrgGOdIlzQYcuRJ7WD7aVBngTomE0KtQBuiBRtRJ4HMvnvDOMjjPooI7N4WZ8mQCrUWfmU6MIRTqwr+b9gaxZEgBONu3rETN/T9maosWQE7LAAf7kePblfzJw8SV1mRw5/SmRHL/TdQbbPe9vtdW8bH6/zJ3nSibUkIWrWUkrK1eq8l70nDfiG8fE/xSaA8iQexp4OUQq746+ltb1M/gY7PHmO6KOspbkkKfxG1hR7n+bKqmYD++WA8uoUPeX3Cp3/L1N+3KDZQeAnXggjdoIoYKxcuZEIb3i/3ykIqODZq92cdUr1Y+Hgz0DvE/0eDCnYfTERD93fba/AxB9ykXo/7AZdCyoVOUmpUEt9UIAFvYUvDDm/g/E3dUs8URwq50BM9wcotIdQTj+0H1kbEqeD++JRzLoT5xqATbJUJqipk+lGo9iL+wcVEKjC7zxy2H0N5T9+LoRxB5ysKLZykU+IZNv0I3Fm3Twq+8s6Y/6B0uda72OwFSb3YxmofTviW0nIfP6zoQn2u10hxg6QbGyPeh8M1Dw5YhnYEXefVpd43Xa3JHost4HVmMEHBGTIDjTNQR3Or/JaDGmNKgHOSgcPyky9obsYmYbtF6hH5PvaPbLeE9KaMRZq1ubJlugtY8RAgLKQJDbsdvWW5n7slAcXSUbzUgYAXEj5NO1IWuLDzChbx8/+so5YeHUWU79KAYcgPKU/J1XkkXSYpV1P735EX4W6FPYXnfZ0rYYlYO3zzaBcayVcsvNHvy2zjQvRggSt4a/c4e6QraqW0/ahyom2ficXjaR6QhZXumejMmK9zYh/kvGMoufvzcifAhC+/0bRe7lgWFkY+3EsVXBijabZOnXxQtRSXAhKg/SAiL/2rQP/GaF3fAOzm+yTW4YUAZQ5PZeKqTI6YJ7hQPbSx/EVqhaFuVPqiZVZl7GdpM4WejxoMLC8oc4pbn8qZq1bE18FIAwpAdqL4byRQvkeetEvhgOnrNs4j9THwpn8iJvjbx+4d4lfHGI6NKTMbIAszowmwhgw4K6TBNJxIQJ4D/f+b/L0zuiFBwsaTpDnIBDaoi1IIRcdQbaWgVqyBaoELE69DBTuKy88+LhsphhShxsth5kYJBkeOx5lZJzL0aSe8GfC5jG6YcCc1zpPrn7RZgnK0MpgsyB4Nl1tU2e1C0uspwZ0xfDBnmLsAV6rarNXZPoGlztGfvEfhg2FOBgcJrWdQDCIc+BwpFWhRz2prbnWHoHjBa2x+ZJqmVz7VznQCg0vaveFvhYrP9dxJepiNehLzf+Z4Enn8FjXX1lB3NnoWu6knzdTbbdSDgs/8qNbnMY0HKWPFFaBdxKGNq2Y4/Ik8SN9dAhCnJpcos7E/WGXQUDsXuDHeG9dfuMsyM1K1+IhCkaIZKDQV8+Njd0J5qrOpjUQjgtvFRbsaq8octBnup3KRFuR/zDWYF9qQ+1aU6aBxqiRM7gYj9esYidtcpqpOlk6vNUHcE4Ap6uWBxdXgWCMUddFfXYZBoHqAtdTzuVXtIVJa0IpaUQtVJaFuyOWdXdzuHio+dRhATqIKPejl6O43h+GXjzaadtHifSxTvyfMpPolUjHNm9w1iZjPwFpXeQrH9GvE4DU1ihibxpaPgAsArEjGBwnuZsKBwepPI4Ju+8ZOAAU8KHIGxcL9PvjmvPBw2GxbPaCuPG5oODocSNyV2S5QkOUWdgTGwPo4Qf0LUZrviclBNjU4d6+jS9iJEJzzamN+KGMV/+w2200Gk5hXact6K8hyl4ei6DaS4yBxmMOq0Cty8dd3AfOCU5NG8ziASFVBFsQOhoRpHGGbojp45Ddpmvm2b2jT+X1gOUxNhl3vbxueRBQWk7JfZWUDKfU2X9wsVvx1Rc6a/abonMX5YZvRPv1SGI4H/v/w+7kmRKscy2Z3sB5PrbdN6+ZJzPgskc30duf1DbCckpKmjE4W5DsGUZR+ZkhSTWZlA+5q21AhIknnYMb+F133SCxyKjFECYe4o60tv20MS920m+cFflHBw59LF+LmLiiBAcBBpM7P/C2gGqV3jCbRoJgRhoGBstoMD/Fi2DAqgfJJHrO5gbm5ijZ0iRYSg9f7ziCAeiAFVNNQbnFNbNp2lVkmdXnd9v927I0S9Ks9U/7I8X0EvUeV4dwyn3JMeJBOGG0XtQO6hQNq9wuEtMordNHsnunLnCmUrAQhfa9gD2FkLe3R10zLTLAI2TJDBcEsGXL6uRQkM3b41aMExJIhtYYCHBb3zyuQaKG6Z/7Beq2kUUtFq1lLGYNJmSRAqKzAEzTnM4vFMJXq/70e+SZ1eaj5qO/NzXJZCaRLI20vKn4kYJKuSpGazaW3qY4zd5sqeysyBzF6enMU2GwoCamxEmDBbOu485XmyvMPAbhyZGlRJqgNhp0ResQzRdfNwA9IX20eDCq5oTiJ14CudTBKNZAfRxr/yiIiA8WV2280Oixh9dizMXRUxn4bUMkpuWdmDzrthGvBgNetSHGcnvllaOZSCW5pieFiTdGK5nj4rcanJ3pYPdPv+TufK/MyU9kJYouwQHiE2jryNMKCuEb3eA7Locn6VwjnB+NKG5uOFEH6p4oLETRixb/75IAb05FV5pBy7pA0xlmK/dtDj9e39o+p3/ffBZEkwFdqOEqU1OBd67zMWKHXfb9IM4W9O2niKJD1sGsJf9xw427Vk99EnXv4MSCkfpR9n5YNzW8zYgqcmH4Yncbahwol0LJ9MWngjbRdcRroMTnDeLYxibgzQaohdJb5wGK5AxuDckzXvvSquvlO132plQqasSnbEzOvPpDpNY0S9nFXM9+Qnf9kAfZ5NwltxrS22ZFHquCKqhLngZhJuOSF+TCa1NeuIsTRJHF7ErB0lsQzkNBCs/nanN1ESC0QHbpv0bSL1jwNkrzc27+vUNoma2T2EWjWec/cnjdpSurRJ1UVWgM0kjoCkg9X9l9cK8A/LNN2nblHE/PulshCeMwjPx3mhqJuvrsumPIET7u+E3AEgbzMepsv7c9rv+hdt+Jj59QnFys/8Zw7w2VPoqGvvDgw6IQ2Hkbk7kZR3UjpKnMAbwAAlcNuoLxY1RgQbuWH8Btm7EtaobyOjax1pLEnjnbaw1CNGMPEH/Ax3gaMu8+0yxLM7iOGO3lsh5AunDKuahoXFncln5BLh807pNv03WINRvmbnCIAHcdzCYguIOB4X3g6OFAstyJqUtxpwvxch7bYu+a180VOt65pOeD42eg1TABnh4k2qZNPC70j7YkKJxYBLijor5tp+7C0bZN1eQ2Nhzp0snvqH0++fLnMCcqdS70c1W1EWHseb0uwVgioZplrHNhv0VKSE7sjGC1CA2TsQCt/0xD6mdFCjkLuF8p+arZrnJbBDgHT5vhsSxktn2kSg0tgZBznsZ//gZhLJgPYSeol96INDNF7V/gPLdRdhToGQCO7hCtXe9j4S+7Nc6NGDceVVQP7PAYRufnJUduB9jhUihVGgtKzfosUAqePZZtddzPfLPq+7r9O8qa/DBn5aiy/Psf+AaNYRFMBH9cqU3pnTqi/E0Hmnswbbqd+o8hlc4X6o3UDqPBe2PSbhkpx2xp6OznZwA4LMMag3a584xnPMl4a2KZJZWrkYK08mxUFyB9emTz/bUJchR0e92nBpjUyf2WNPwO9AT3J1+ucU6yBBbEK2h4/tayTgCcDGP+Cx/iPmOd6adQeJ0Fed6hlGVjWyjFDIFzWX6/u6Z7k+b0XRFfYSvKpQ8Cbr/vXgPGNNfnK8BRgMbzUSuhE23t+35GMSjDB7Xop6nKJ95lpbFv16qWxLfnrGQlRFdxS++BUjhOggNcVmKMQmLfiK8Y1im3T6YoNKWWPx+1I12bfk5J+M0yhZHxodP7h/U9wF1263xhtHUbwKDO1dIZ5p0dgBm6GwC4L6v9UQKsXoSL1G5tdi53LimiX5EaXKFB+SjhkVRk8+9P0H3ni5rAb0UpK0OO27k40Md6yEwXUj7eVqhZszTSZp9QGQd5EwmIxCD2Zr4A4K7cGc+6wgpVEZHwgCsCarhqUSS36o9ujMVNxCGTbkTRNFXjKUbIjy/XX/ZKrhKLL31sWJLZWvD9eXonjApPhH+5N3E6Y20aZY5fqKcPT8SLQoPGwregKZOQgii7mO/Ba9nguQm4/3AkYfJX2dBeMCifY5/PwwVVOViznKl0vVgpW7j6Btbf92U1yT3vTuCe62lSHWc0qpD23cJkKdN1Pa1EDqTj/jDDIvgijfOnaa4Mlfk9Z6cC51l7khPH7aVJ4cstZEcoVJrjmj7sHBBF45iVqIzmWAmlrEva/T0iKAn9mVbQF/vGhlQlZabWJyrIEw9oBqWmExDRWY+iVZ2PuG2o7bhk7RUWAzg6UD+xeTBieGhQbUdGklp9a65iHnl82yzG8LYYXXy+feo/X+IvM4cSQ/F89luSSrOVRm2XGaq2MivLFG3ZO1UYEdhvflJ9DaCgFpQiw5/0SwTZGOCO4fgNy5EvVhMgBQYqT3IU95vPr1o+dB1/SRIxKZlGWAfih9pReZxob7fW53lLUbFiWtyv8cPdkOBzJSfldLycZYIr74GC9ObgDnr5GDVo+/Rt1wXtWVXGmrsKkEWU8ek7nKFr5LMr90BgHhLHn/IBTxQtS8TMD2hQCbwn+aznYwh9GG29znK1EWLRKEDdHuGhtG2AxWzUmJqNjkTdhB7X2cQPiLR/qJ0cDozZJMAyCiVZwDqu9J9KpkEeqwtsHzMqgoXTIc/ubrrL3i8O3jMob6zmfW7v+ce5+RjS76iTtMTt6vCLxyjU+gvoSmNMgT0foCNk/OgSozk82cjjnckgZaCMzd+6uf14thq/zFAeizfW/00ylsqbgzKp82JheGtQ74fkfBs70dZ9XeaBAfnhzSmtP4vnt363Mn9rG96Akot4xK94C7XePa6wdH4cCWjIxYyDmIynW0ZelSNOWSWmJw7Y8jI3peJ7xsYAQfIcDHOZX4zXsqkv92QOY7KhDNsRfpuho40AH6cEwkLg1quF+vV3OP0E4FF3So4XxulzdG8bsEyr6AoRTsC34rqmKmSHjV3agqYxuCA/qLhIPukHj/mTBKdQ+U/J3hNey+HX/tg3ZED16NwH4o0YL2Da0jEIDYmGk+B3usDZNclIlSZzjeAR2KZB2URQCeQkWZu6wfHXxmD97kjwvboXo6Cx6ti4qp640MuIm3cFqb4vPRwm2LguM9DDEmYoER+q2NPUkrPjZJ2yhJMKeezYCw+CsFgxcIlDkTWuZAPL86DdEPTq0D1OC5CsJCpswypDaJcRniSMZmoNfB0I7veJTXxrEqRei3hqIgljtAOXRyc6x/vykpU3uNuBiJrIdyagY80myDhWhUV3eMwEuW5xFwhb458DEC4D1A7l/yxJKytAiCQqD5WKy6OcZfbG5R9F1/YKqIXMKaGJ8EnAtbczxC+C3943q5MO6Iek4xWk5RrHNDn+iHqvWbK36DO8JuJ5rlmYzDpF7QsrNBF6toGxEM/ZTKAEnMF8jjcimCSjy6O1+7pnlZ2e8siJQrce/MlJxtzKug2IrCIJoyoUt8JDN6wLvAw5tkvTvQ0ty0HqileZVKSbti3nEpa/ovHjvNLB+ThjiSgm7wUo0OU7krGGsgA8Hn2I+LbI9nanClH+iwxTftQXp3R6xT4mA+9rjOl79Z25yMOEZJiNvv69fdaZDJXJ0ivvrgw0iYBi8VIIZeH06ZEg3B+8khzjnm9oT4rAGyaoT+Qcmd0aShayUx4jQJIQC7z94aOiv2VcHXYRmU6D+5qWMCZaKR0jowWjahjNkS50iYgWANIKyrJG0vimRetJpiQNg5ASkL4X1h0liVPi7zFMc9Bn+d3ydib8r0OIMVFhHy9INV5KPrgY53zUFMREbCKMOKYPx1VROwRksUY06XO6yICqR0omF8PFANdEaVOwchMN3So3NkKrv8KiAPv5dblaFBaza3AM8ZxtIzbaR4uxCpspXVOA21zxfDsrLudjPQtBXhw+1jBP0qFSZp5108+jzDoXF1t+8Iw/Ddjz+aP+QfgLKGeorQJpjhjbD4HLZ72V3TWgLIWp23H31glLEzCYD71YCKHTeJb5sEhZ+HVwPliuHMQHmdrVbhqOiWjhGiyddZSp+ZKxcluAG7p/0Xd6SjTezpbhaHHKR5KEkWD9ywuoHYhrBoOt4YtWMa3LZMZoZ/3yHVypwUhqwqcjy290Q3U4I55pl7n+K4qU5gdGc9B9bfrgvPureBnafgP1fnR4Roz9ORm8nt7dToFijv72f0QBuOlXfDRsdcxdb3eykY4xLhLI6PaNNmcv311FV5SN8ALNRhaRPGNCVofWRc4L0BFRhGKKK3ENQZbwviGNcb6rqNxAd4iTxsDJCXiXvpsOx8HY5f7m12wCzHwMmQFiQtdYBnt06zJduE74cG4/yratk1+RDSS14ezkb9uPwRgjsFZq/7Fjp7ltqSiGCz8pkZkqmym1yRPmbEJZb1czsi8Y2sKRge0XT1aPF1HzFQuiFdtpSRIGN5wwbyvwAdWem6HD6uLX9Dhx5+0sCbbQ84HbBspUF70ASOD3/4qRufXoGGERYFswOWVlDn8iwJK0Q9gg97ZukiQ3a1QBCiboCRDMEH7B0y2asI7GQOw2mwHKgVbDG9JwTSXkovsRRQHOev8iRtlGhJL7g2NlCag0s0Hq/syPvSaUzWI5mpV+V0tiGPjwI6M4qiyQ+3EaQZ9H4w+0B1syvUIKUUjfmunj/1GVbkHCI68CLb7JuHc6RFMadDmk4cCUzI7wn0vuAVhAJz98Ix6bUCb0KU7vIcInLa7zkSa1/TxA1DXgIE612vTHUHAv438sitiFqQS1BcBJb+4Lf6yk5ysIQyYPypyMLJKnYppmss1igg0P9Tsa+0eBgnNx+LaFCj50RE8c/dfKazXaQGAo1CYw1GnLh33G3/Qr41rZT4m84SO7s2nTIk4DqOXRql1BkThyu+ekIqzsiFMQYEIrFnhWRPTA2Q3ZVFfEB+hVkPbcaHuFZjZmCxfSJpMxSrMRGhDhFXJUFHvarQiMyl5gcds4rVsm5BbYyTqlw8p2cH0YgA3764ONYoM/TX+zntspnG8HJeiNd+MEdAs/0jBKc1qURo2vwxR92Ev++qb8F2ZTUC/dP+/4lQBqA35mtbtRorHm7uBKWgw0MauRm0JNdeb28p95X0ONkcml0dFa5LcglW2+cRFITEyTUbUCuyauXSmuU6WsOhmEUCRK/RH/ZsR9qerc8J1jArL0w0MwQjp8GvNviXtnJLhD4sg6dcHr/oXx+mou/4hC/s9WG1pklo6a3y+R73oJFKX+kZY2WnAxO/oRGzUoF9p4T8nhDf3oPo1iYfG45+6Fip/Vmp9XK3HAUY7gLdnt+PbVfz6XHaoNfHJ8ENjN7KhoQJOwauLtbyuiZOYekQLzylShgSv3P8kTtLlbVXXAgj2NtZcGcDFZLzQQkH40C8uGrnlfoosRO/hV51g9nP3WyAeqaRCeit9MeyPRzcneWfXEITLsQ/RsTVs79XS1XW90zFoV/Plhe6/jyJnb5zT4DKnR3U0N/EcLjU1QjtzeA6K+znhH/ru2kEWMPg1deM0swKGmrD5L+FbHX+qGT09Zz0yWVMpf2GuEdaliF6z0NgbSa/hHOxnftXUToRoWuPSFJt560CmzDhTiBPxtZ7QwCQuHqZrxIxgCQZvsseLOjXGD2UGj7qAVso10UJZn5psHjPtpaeim0a6l9MKznA3AiqFdk95ryg+AuImiur/hibsv+Hb0DZehPIHPPRGV6kpZLOEBlMAnnmsUeVEiEZoTyXuU6Q0Lb28+YfMbjOb5pJCEnwJWdKcV9VwoOT8rkTzyuyt43++oeFqkRJQYyfqeEcsrRTK8SEXN1iAzYBlZFZVGRMRPEIYF0o/zdSyAgUkamOa8BRijkxEVSqARBCBnwXg9sy7KdZpCqiUqUf7bGqtZ+JUsf1EqWGYnZkaG4lDb8aM3Fd4874flLU96pV82xQKYC4sty89SgKz7BrGB2SSs71AmMrjrKifPp4RBF8m0aPahKpNiFXIly4BMBkoWNY0PhL21aaKXztF9rOj9kYT1D0d77E4pW0j1+2cbVtgrMSegdZ7jPf1LTreDds82R0LuirWb9rcQxnikrgMewAMIJGJbwBej89FW3JVm6aspBSli4SEXW1u+DGLvcyGThq2Sk9cU529nFbz+uhNjC7TH7Q6iO3HATVwSIsbWlpBfMdt/SOqkh0NXjBqX+A0dZjD3XhFXP5sHQZdiEcLXQILP37alTkH92ZqgnUcOa1Xzkyhm+cVEgoA83iwhP/oHyYnglyfRdKV24rHhadZIdAXXpuutZmAUB7Wlq7iQEKwgWM6E8C8BAJWwFCvYP8GA3JXcdEhSyQuIxWY5kJ7QB67+5G/NZ6OakFx0uIAwb9RCp0jrm+Hbcl5P0k5NLLJEqdkjqa47nfAz+FanLU60e4VZ8NbOmJ6srp8rtWcYjncVJ6sqEcrxJZReJpmhrOLKl9qxgISHQVxwfcyyarZGsXEQgGbGE50gd5hmg1Sv/CkfQFd0mw/+y1OWEtzmb4qu57pvaPAC9Oh2YzjWeToqFe8EYAuDrID8qwy3jXHLSsllojjVT+/n403qxdzNcuL8xHgKEoaz2PqUoMEx0AGUliygCQ4bQsAzSLSTm/V4S1flPWqTiwuthqblXwsji8FLccZFxQsdt0HT7Nx/lxGzZWukUQq+MsO/J7t9fCoKXttaIIR7ZZkAR2SQvzOVgbK8UAjU9GbWB/5YlXGphUX/eqtd70fvwugQlyDfeY6CJC71f2JWeFRHl3sCqeS3vxmvsyW5fmx93UqCQ+3LmrtrkenF549tCf1GNHlO/2LQAJYqS5AMMh2kMDk1EG/mY/Xux3yuhuhKnXE0deub16Je92WYmAoTHshmLBTDTuwgKQfgdfkgD1tCtc+UPnTbLlwDoAt5xGRv2xq3A4N1tFJf4/CTG55FxkFWoBIaQBfGxDK9FM1q0yxOnrYE+SteeH2EQDP9nsxitp0GvH/DwaC7HV+B87HpT6c6UB8IRluEQMDZdiJRcvIZzKm8z+RoU4f7vcbVi3hkkqwC9EbGqkYN+oFN6UttbRVuj7UIb/xSiULjYSHxmBStH6rq+1OvFU5dTmDJDvohVhJGt9xaY5oixM7lKGfKSNgMQMi5q9dQYk4P00U+FtQRDRxZS772se3qcTmQY/pFO8A4eLgTtNQSP+nhsL231dOePBV6GJG/5EDkU+wn+5xdZKvuqBCHJkz0TfBAEaJIm0p+uendjGAaBK/MIuTHsefb5BECh6wh804lvvqwFR2XKEUzQL5kjeO/4JqtuFNLxIUZ+efwkNDxswPumUjJyTlM+uYqVUQve0cVUN1JKWOCyf3JBLURCj4G17DPq8AX1BXCLXH/k/E8zakPEdlOSyhH2Xk912fA5PTbuxqrvNVKSL+T1DDD7QQoLF03/fdk+ODAGWmbjmAXv4hJHFnXCLTDFZES3PJkXA8c7b7xTr8DqRyLwzVMufAM8uOY6XOaBhO9/3lvQlt1WMAIXULM02Cj8UX5eptJCelYGXb3gA27tdEM/fZw4lVM37cFxld7qXWdB4CccrLukTlMC4UOABao0jKvy+lEQzestMCbuXNe/uPrClHYb74JWpoGoreSu0M8AsVV9b09kDGadVlgGB+z8FMNPtYfltsKmGEOtdNSVTtpHuXpI3Z9MMGBYaJDTTHWUkdnEEIU1KMtqpLLG5k0MfJ2S3f4cJ1bWy/yZUeTav00cagvbOWn/miLQk5hj9tgZOhWVp3KTeJQe44MQxaHdpd25j6kHjs0B9CC7whihNRVEcrVu5CtarBF9X+jedzTV/QY+O6T1ogVjcI94/ufJGb4NoVC4sLesdzK6SkqRDu8rWxmrLSCjgH5yv50wBPWpRQA37lV0li1dcXUw6ZeAIz0qRkOoHh5TOPZ3U7FhJsyg6BqAH5bWwLo65SIobKdt1rjjjHl0M6GYOMbD4szJjIkrvrRvK4JUMrVl1wnvCmsrGg+yHodQLP14yTQFJucL73E4zPqFoyxSaEavjqdLljs+ReP82wa+gznTaWwhzNx8nPldzDJkRczRZEJYnhGW54b+xPzHyq/gEx+6tA+sUjq8IV8XaC/z1C/tY+yIXXG1HBNnh4cjDS+fVZ77n/l6YAAYVoqJyui7JMQNu962MOEIgusDI3MzGYKq3M+f2tmXeOeCMxryMxsBUGCX0/AxbHYu6erZOITAGip41/caX1ofzCpGNv06EiDq5cCr1FjouCz4zce4u8p4m9Ynjo1nVgrnmZRxQJVNox9/tiBks78ZfKvPLlessteJSjtNPnte/PHxzHc5t83dlEZ0Uj+YTTqhIEbH6dKBeZOSyMhaj5lZLxWRQJ9K4MjVyj5ZyGpEnwhE9LkjQ+ykIrbbfuPO2mmg8v6W/TGD28rPs10O72nRXYtlIvr6PUmXWf9/mSEmv+Fqj03fnHw4HjKikP1xiIID0EqVc8bVMiWPpiXy9VKXAeitHdxCcqiUrTWAAVNe1FFCwal8Lb5QgQzOXzGr/qOC2o5HD4Ruz0G4eN1L/5aul5r09lxdA3oL4GxUTSfmp67DZxtmQnndZsEtj8/y8U7H1QimMAUdi5hT+Du89PrAK+o5aUyv7UGAZq84ej1nEp12HBWqAwQhLngFIgPFtpLkycrLtO+DF1DaQGaEs2WqJ+jQXqqpeL7Yaa8IdUE2Wo8uLGvf1Cqa3uNMXV8z0UCBKlZ+wi4D4xSHRVOeelHA8LJ1a4Ncx9Vtx9CcblZSN4YsY5A9RHTAQP7Sf4UrvWICkLGSU6X7xqgNOLEBwhRUQa+ixFS4JIkXy9rTzFophaf+C7v81pOr91zhgG+MHZTfbytj/15zWVi0IdJsHkEZDqorTBL+0axwhxEWaWWRa4td4mEngvNBD9iqzP4P6qgso91sAO1f9sfM2r65WSk5ceXPNF/AmIN4rvTAZH8s8H9BQ+oeOZx9H7XANowynvMB9jnvMEIxlnYGKojpV7/LPgqk8ysA8UW4z2BP8wsLc5ZyEIl5xAS6PmqWR/Is/ppsgVk9rO3YFMVngCgKh/UZxlZDyN4V41mPE95oF2puC9W4fnGdQNN848ji5ydsYXRgPscJP3FEyz7XvUEOT4opID4Sqeko/xMjV5mZsg/IaDSgUAqYK3zdb7m0+Iytx31UYgipgAYeQvhKmnAuLRcN0JXyis2+VQhMvDouHVweh+cKg2VPod/6zx9E29k9lC5tW6hG9f40lXfr4Q01dZE2dMAxueYkMqis+Iz371TTmDYhWL1IykFDKOAM9PzIzCJkYOxQwwbDeWd3X450bNJDxeVJg/TdmxskPCykWmbmGoCRFqzAGprmK9BzagJTCxVD1n6JyOwTos0gUfufBtXyIwazlVJVUehcvuumrAXDXb7Ec2UxvwaVhLSUbfB6NiFGc5WPpXpqGirBRJxrzqAu8dZDrryx1fY4LiDclXuh8kh2hNVrThjVinFrBg5KsnxnS1z0jQ31O68piPce++PKFLCYj5rGk0n6vblQRzWhYHz8xTXHAcW0MDRV/HkObt2wNZkp3vP4mabeVW9V+lqM0/SXfAWzEjpczQZV9ZptZUFra8ftjf/a0+0IDoHawDbkS89vySL5Rvofg9ArvxTiXjVw9RH+qNlss6nPwmDyas7y83cL118kX3unXs+E3kYADmkBDNxtXtop4j6akfs7vwby9Xs8zjUJAl7YFEAiQjh2RXJh9tDZlxnFhL/hwTNAOgh3Xlq056bWj535WDvlTq950DqQ91CtnzqJ6qOCb8CZUFYKHMYgqSm5vZ37w5C3WvVfXlwy3BPjgDzfsaKBWsSibghCov6Eq8poNl2IsVWvos1kzG+QiQd/3G9CDlOmZ69f1O5LLvtm1/GZ4nXI6AGIOoxGM913fwTmFHNE9aytswoYMGIorY+HfZuAX7k/cmuCpKCAPlVHk/k6qPBRZwCa7jRZVkLkYjZamC0/AURJVGQHSiSl3rEVORmN7FJb3ODcnPQNWcllPzgq8raA7CKKvofTGHPd0ERP6zTzgIy8Lr/+C8LyJocFnzCv88oG1eHDSyQQMQhend5rDhBxDeZGMrhP4RtkiBQY3CR3gJQmp+jotstq30DYM1sV+BrhzO3gVmWykOyqqqJ5vgE0+44MmLa6zXVkSo6zQqrpJ9WPSMjupD2A0+HVemErzIrYsMH2DWpYKYXTtCyRwDIEWYTvdFk9r6LqggdlqS+NaXmx9WtPk9dsd367jGGIm0sqOIT0pXICy9sAYeToegn/Q9opdoSF9al7bglTMlbNGTPApNJyKDqszI4nNDZ8G9nLespu0CE1vhqqTyvcldQA/RIwyLlculydJ12/JEB/M2d3NJQ5/vAd4Jtd6SgXNvYWEmUFmp5Z5dHlP9XsXSF6SVGfktGl410ojPaHKgnS58VGGQXNFo3yQF6XuK+NMmJsvKu3RF5H85QUcElqRuCUPqdY/EgIubpBamVxieFo2eady6mFoRwho790CToGwQJzjbPPjwK8yzcsyh9nz0vWsqHqIh6sqYjXU6aicYIJcWCNfQ6FTWlbmQZqZPfYlY9zr6LqbEBsWiBDPqXUovvQ6MmheJF6K9nWZ8phMK8Wyo40ryhDd94/WM38zSE9GG3jW/dcDWPGFQJeM0Fe676a7rL3gFvoMttUUYygt2ZiUc6m2oBYCvOBstt0/lzyyKVAqVjXKp93XP6Vmgzi0KGw5Qq/qQww+rBAY8Mg/o3TSS1AaRhd6aokGVVtemNqsFM4Wy0Y+5dVU3kr/E9zlBaLQ810im866j8uMYZRVyE1G1/+ebIw0IcwWQayRvyCrqrZp/WokBp/QgmaQ1y4yoiYDX04quoTVnewPEGZxxCjnu8/3kDEcU3Q3ACx57aA1EP4BSFAWMPe9vXrmFCiClASAwIbXv6+Mgdj6E02xSg4ynXdqPyKRc1TmIskYpVTnqRJoRTA+sEXjHiAABIy+r2QSLeKHJKrDaRR2AnMB6klY/xRyPK31ivJAt0iHWQI+O7wpkOM+cKmjI/m0n3wfp3BWA1hEMtcwTUx+VtID0KV5i5f6uJgGxUCW6bJSEbKCciyuE8Jpat7+3WCm8AE+M72Mzj7WL/SE7GW4jz8bXK/QdiOiZwImlYersU8PVtKkACycaGuGftuT4L6pp2GuviaFBiAyTd6L4aFm/LAB9NNvafQ+/7XCnjLAoPbrCmUXO9Kwup+cXx0ySIObFFya4Gp2oQ9ejApaWHk7ZiXGUiQ9wAf0dRun5g0/owQKyLuCBiqMXhr74quj8lJ8whD0vKsemqFqezKVjqe4UTyAFTz1D36uEPPebEsop+NfIczePv6luJYdnxBpYd8snucG9Zm52UjwP2ytZOkr4jT1fO5g0i2H8TCZNm/8UtaIfMZzM7dHoo1kEHZdR34+x5QzpmaJSJtl6p3MvFqXsXP8zJbyA3h5Ky/prvvAxZDCOWyx0WdxYaBj5bkmtvwFn6KSpF7CPZbmy0pBXN3F76GNUVAf2PeuBdN+LB/AvrOaNfPXNjHQJzHwNH+cAOCkf1esiwgrUlLCPfD3JDiOQO3XtOf+P+J9OWmWrxxR4C3dlTY9ZSjOLUlSqLlIkp3BTpXPZRDDSEGEJDI/KLJT85FWW4Cyw5cQOb7eFbeZC+jHr9iRFwadrozxzjPfWOApNRJ2TykjicvOR9AWE3vwW3OhQ51m6b66Ee1JNHR7Gtc/W/5ovgA2a87nwSXfx+DgMbkhw+8yRKiQb3TkKu8jl7Z50KlFfiUJ5hdSu1IU57yABWIFfH/iqFIZGlrp01jL6gneVjMtEPBQ9s3GD+WpECNF5OVz8izai4wqaFmkiKGVYj9l6tkOtIYe0cqc1Iq2H0TdRhJQJgpoTN9Fu51wqI/hk3r15Bxvb08JyMWmmLBXKZ7J/WtBp5klB2BAxKu0AmMoaws3BQMN38D6CYf/JGaLHlwJ8zlUdFiRNZEgYqOlqUDDOqoSQGuN5zYu0G83vVLcHW6SNo5Deu3kY4qzWnv/mnJ4SbAuCUjKxrOVEhp6bb6gSAjzHWWQ1Dpx30kiFIP7qUkhSmTTciSHw8rS9UqhnNGdxD+ITKgtCJg/fnEbFjhU1LusbSVmhYhAGitKHgQk0bZNjPKFnWub1CAy35lZ312SUAkYsexteF9svaNHbweQlxQp3TUywjM8bWNqn2k0O8KZOoswqc4rFlacfV17TyB+PYAFs/PmsZvXul2IFYnueauwVhhtOBqd06LL+7Z785ZeR6CevgZQHBoVtNs26X9o/lfIMIijgM70zIKJtpsQtRJz1DI804g0a92gME23++eyMCCYF4f0luPFMWJmo2eCt3Iol9od4wvEqo4bcstvxlMbH6b1xt8xLbRUn9NLyM++C2vLTHJFrUesxq5B9rN4/IF99xW2Kfk7rG5ChvbDV1rm6mbPEB/anh2kHxdSjtVxWWkJ8th7L4QW0rRbxOCSCowrsb0nmeTdHOYgTObejcghqyJa1vJ2o+wFSC4mlergYyrkjTZkaVTe9YGPMWdf7LnQZlgL6vn8uKPo4EC/f2AyFz0Xjacelvp1f5t/FlVbDEW/PufA/pq9jw+x7nX2Y2V2YtlCiGQ1IeuI/GF6lGlc/qupke8PO9a4HfMCmN6xrcVfQSwOUY3soYa3aAHjYaWYyjojBsjs7Kb3fJDoXyQpiT6mKWaocXjyDVawWJfr3yKFBjvCKn30zvBGSfij2X5Z4/xEt3JULVcT0pg4x6xKH0yX8eb1Zb0IPo6j6hWkAiXgZexXamLrtacuG3OZnDRJMCbGQNMiXgC/Zpfi2ry/OnYlzbwHrXLIFaGU7dZPjwqz6VwEHPBvWALrisL6PeEmNyI8ttY1h5ZPqAUqD40axfD3FFin1Dsr3BUX8agG2jYtsxf0gEfkRVGMSjWSaOzqTrsAnsH5wtPLXzuOULNmJIaVCOJsWnNJnioMXYqQKrJDb/gmvIJzmgVsMmEp7m0kh0evp+ZWGOKg7n2eavjNQizmJFAaB8I9q2qq0On7BI9PGJ73uBZF8eloDbye3YOtzCs+ngpi5WxGQP4C4JDtfSO+TzlXUp3JMoKOfQjOCGWztI84+uXhMV2MUtBAZdwFWuwb0DJmQmEHprXVMVH9/r56dTO9/T1jZ2lAcs3HUCUbvSFISwOCq3Er9b9hI96m5t3BImdpZV/DOvNCdPwoas/uzKjSpUafm9tEm8/k4Lj9mud2ETexrcnLRA8TbidVn3CDhC6799d3STQVqicyGYd7XvEQul4jMmuE3mse2o4BBgHiLpnFC7KDihTqI84JPdD4M7JefGwPcdBybEYSKMP5z/u2/WnFcWgzDBEdp2mgKb4VPlEdLul9lvFcSrqnyCwlX0KauIluxIV4XBl52P7V1VpNsqe4WSGLhni3FxY62Ht+nAbtGYVE7/bGRPOoP4ihio0B9Gop47iRHvWiPLNgyGrHISHQJnqPEsn8J3j+PdOrUGr1ibZZobvnfmKnnOkP9wAci1NHHfeelR5ldcceUg1HuTHKAwTO1Zv8QY/D/s6PwJfx7FssKIPezmCo8NGubNi54oLTDbkdnFNoZXixGGcbvBQEkwzf/tRqOzv1cDCPXj4vsq8MwuHbj0AnG7pL68JojMwITNNje116WSTJOOpEXgldUymDGGwSzVO3pG2r0DAaXDvy96A7xz6Rf9RT6ZaGwu7GClaozFVW+XiwuLnh/9fQlgkVxfF6pz0PQpoDrcKUmWz0P9kTy3b+TeIkpn+11YbfYww20v/Itg670HKBiQL2etcKZwJuyNBlKAaTUquv0Y27q2ZwG5U7lqxmeFpad6dQhQgHgtjYkN+zYFHe+KHseVvW1yDPpC9REOzTg15SEHsB2OUFZQCDc1m2ZxrEHLdDQa2arSm63S7WUCmIMccpPREf1jq+Jwdu7TK3ShsBQoX0GeKXVifWGd2713pKi6wn/8lTgO3k5ePasjU07dZFwmYzAL5QhGPVYTwLcGzdNqJcQ8K3gsx+Fd194vyvMPWExrvTTjMM1ZLZY5Ls6LIbxLlvlg+VoXhT0iQClCU2IXIILnBgoeXu0i2dQg77WWbC6BgoJSBdmVoiSirq0EHrnR0pCQLvgG0D98wyPwKuKcVjm1W/nlMx1wn4+Bjc0OXVuH74FMT8dJ4ENEV+k85/oivHcWuJITMNpCg5CovieNKXx0nggFk3SGlkPWVpaye+BAHXxVx0mNLPuaKdvF2qTgnCmsTnfdkXwBN9m9U9OctDi+RRhywgMAbQX8M9zFW1ALk7pFvtvMl1btrqk2aEhXJv8aoX6P1Lw9aJagX9faisPpF3/ZkB3jOGSuAaYUnLDcQUa8brVjHgPs7kYhGD6AwzT4+3O7aHUzcU9pupBpajSWaRlt9K3rXS42L74+hahBl5dJ5oxA+8nCNLTsium6fy7CTuP3yeriEEOUi8j4EtbAoszne9IRa3zP7gPByQtRtXu6kHCIqgdtXzANEP5eCfAaPxWZHih35Y8wqBnlgQOew1vJdEEQE9HSDQtLU9spMkzMIlshaxFFwa41uTOmB7P05tYnkRZTYjHo+4JW+x5QmqEI6lV1KDrjq0a76p9p2WASwj86HJiz8NHgRekPWI0X4Pont0qMiTYDk0cdVCbtyKpe77OjnDNKhFKc9sUoKUiZSHgMicdZMq4HyVAzQHkq7XvMWNbdqsusRQYCk8BfgP82tZVspe00dRkNZoMBS+YbwysDrbSaa+NRcmdurc2es8BhnWEO9dQtHHa+24b27PNZQT9qV2B+8PsFsJlNQHlbPZ0pz92+oMMg7LGy7oHF7vBcnnN/1cPWIDGHCq/Y80eyc9NZMiZdW6URMyr1/hBua+HysMG7JXoWROIsq5Of+KUnf1yngwiBEZORrI7CiYcKJX8sx3/z5zBdopgO6FkmyaZh9XGqDWth2rf8NhsHKr7TE4WgwB6S/8NSwJHFiA50ysUc8xiUESUnYDHTvCKTAOENL8hh+j38PD1A7EZJAGm7+pEB+7PHy64b79t4wI9tGxi1CQvVTrsPPHP/b36AECH8vVajyyS4/9R7WjcNSfMgxUwMsrPGD55hAHEPrIDH/krzLrnGuwK7A3xKX7r8crWluFsgwcI+SlFLUN9+xvapWdWnaMoAjX2JLQ4iw1fIz0sJWEqYp+/EcX60KvGyl791R99lVgxxTQVWhN/S8bBMAJCbjYV1HueBb2bbWJUr2UaJmYbnwe8BW0KRFiuHJQfsggcj2go2MB/snCnkECtXn1kDUK+dCv//T0AOVGnOH4toLR+SqfnIiS3y+vcD9O46fauXu6d9JFSYY+jbwUIa95V6TtEP3lbYkjrl+Kb29MpCnrK/igo10xn5LU0lWn6BlU6a2a5ndZ3wVtDaIMj68Oa8yVIriDPOE/brff7iAO0RmzyU6Rr6cU1sIpLYkMAhPYV7v5Fp40Moj6aTYqpH8krqu9MjCJzXOjWLWoor+Ne+j04g4vusgtdESwDYHudYeImkKRmkim/ysosoZ8H7I/dciClzNp/dpsIB0rHnQHB1tpPuTgseTloAu5x0xgI5HaI880ZZAp/jAwK2D9ygwp+lEJRwWFGYEApisC8zLKJQ3xsFpGF0Tv41KOzOUqGdgf4CR1fZ2bekxkSK3rXhmrX2BNV2JKPSnGrzbNaDE9yu7I9cczLl1l0Z8KTtbEgGbG4fdhCuFZZrAXk7ceUR/XdyiI+pqML6znLkejKgKf1w1LFJSAZI4y0pVkG/NYirxikzwgfVPMaVXMG+aE13w8NKAU5St/uPjT5ZIUlbpN2NT4rWUrs7T6c+lgFOTdQy66xEtvmCkPAVj/ayxZfwvvVCyJuAXHcCLUJVlLV/hObRl806Fjocki5iItgZ5v8/6VqRsqAQpUeAnzBKpzGNEDNqWGYTEhh7aI8hlnDyQtlj/J8RA63USelkkQMQlnacdQpQRj7D/2RoIbuSIiEcTQqpj0QtfamhCrTMxyTxHyoEcfXZackJ9R2cceKLkAO8ON/coRdlLbHiRTo+AdzIVlJyHfzLM5a8Xd5S+FTdQuGiAIj7NW8mJcY7lsSbR2qabpARh5YLn4D3AfoNuhz02WO6pVsr+oqb3w61ghYhf3TVWpll6si3E1WLREkvv8DA8WvkbZ4Z5LlMOwAesoTJwPc7tRqQ2sbRohY6DALlWvbvfY5DvAeYYkuWycxx0qZMQtpUBEaR+vslNM31+ZmEM1l6XrYA2aCyD7z1n9Cm0/aza2UbaMp93giO9K2Ik4xOesHpeUrOg7awbGB0pUIbSkUODNpFkRzVZjW7Mu5wKf8RfUKb1ynMEpKLvQdj6OdTtSPUAbOZGQO4to+MgKSwElp1eIEbfS3ZKvA8M4HIJQgVc33OLlcMhl4N+jL+BHoqGjeSlthgBJNw5x7Gq5Celi3K7ZsAsjIu0Yz9ZGq8UjADK6wjHH2qN1S+6dExOimMbb1gJO4EKdjN6KWCXcJ/pYiVZAR8EPjZm9Xwndm9XbgAtnIqNm45QNv1qw5eKkLGCDF5ajRl4ipc0f0vuimqMYhMMXwjGNALEVZ7FqOUJSSfgi9g4MDTbrjGF8ESwrLoLahHup3A3HedWCMJQmNAmTZfbyR8RRNXTc+vU3uCEtDx1Vovc95UyWWnuEJd15g5a5SJeumdFOihNpUPxyRhjh44nWZFVZd0hoG3kcIGIRGaPKDNtKfMx/N0PPNLHFHrVfS+OwLAykLaEybr3M71hSgPX87D0dU04+utrooKMQjfZZGC642TYW0bpJqT6NwxnxpQnQwhAqgVKuzgWFTDCJneKU7yYAnD/nWtXp6N3JkW8zpPQRgzr7hfU4bqA4qXXMYCMYYIgstjra1ZZnbOs7PFmEoYUKTDV4wWsv11ocdH0J5QJnYvxxGE86JYolfspKxfsvAhK5CkrX6/inff7lcDqsByYkKWEKxM1JKRxdFiToNKBGKAnMqWv/o7COaltHaLYcnHjW28MSt8y4b+TsmOQa6Oz+EztMOvqBL/PbIU2Lg55JoI7pflwvd/P/sUZEswP/bHEOhquLBvmKIVxGhnySpVZjOVuJcDzOEkjGX5glUTmvQGXwkdPGDgugCae8RQIxTDiE/aVjIxhha+wLLRWDkqhyknruVFIW6jSZR5JUF4WARCAYGvqdbQny+Leq8dubWGSbLWOZOsmjnvuROVL5F02KjKr8MgfxYlDOnBdz7gbaTLNorstBUvbZnE4nIteKJnQX3fgbitLjlrg06OTC7yCLO6bZ1x7NOKYITTtG+dhMGocW17Sq9TfZb5vTj4bIVgYmJFXZ32FHona4GMC6t6VmSKVj2AooF/QEyxHY5wN+rmm+uVYVg3o5HBlNc/tMjyABFUGm2Y5AGJZ+Iz+acNSaXoiOp8OhfU/Du0vpfnpZ6X1M60jyRWO0Y72SSJl5Qc0fhvPLxYofCCK5L2iolZ3bxs1S9y3L+6nDNSoYLf5Mc/4APZFMnvW2D8px7g+K5MPwP0WFFd+vhoFDgsG4LR9NUY4YeeN3S99hp/4v8hwfm4dmZ+k9+RPO6s/hmQuvV3Tm6rs5PGLju/J+vOypnYUBYI0kfsgTJf9bKjitb5JwUDcK02ne/NKiWfZbRFO9STDKOkqmumCMENSYoQLyhLsFQbw9li7FX/VUb4hOVIdL2yuSthXDih2X4mHFmy+zLThAFu+68U3dtI2hAtzLkIIKgZxzBG7geEOy3jmpsvgw4ZOGBwOJZckFEza0P4dEyzYpb7FIKiznGvLHymxbb+WFn8VBh+AyOUoVE/xCvPkmGM6cVWPsat1vmyp+P3PhABiFgtbPjOQrzyEPCbfqrFgOvOYUXLfdnJOC60yN3DTNGg9lOTqdqMNx5YarkjtajZnAlLm2oX3kWF746r3BJZ2onAo0EF2EoNFgiP1Dk3oDbpRbs52SsgZ/AugtGiZZrxm8P/TSbgQr4LZSNaX9QZqqPlqvdDFpFvtRMAAv8iNNE5cdhhS/Yv64EI3ddYO8QH442eyWHTDjLh4j+LRvELSYTLW5IpGzOkqyjC2U8L4bfCQm3fcPWdNEr8ci8BdbiF4todwkr7bJXKB+cMUTkaofUkfHWslAWZpn08IaXetgjHyIVGoWEU1dlqFuFqvtPDywNS34qVG7m0xue2sLCdMrKbSRRLRVm7CFjTejsMjKQa6oG4Ec9oAQ/xQGi9qSLollAw0ctPSDTIAhS4C7fyEoS2ygl72iYw/qdxX94nYBOzc+mXhfHgR2sscDMBbTTF1sImWsFaMi0nvXd9Bbz+qsbe4axhYY/g+jWVLxyegyznE4fRpnCK+JvzDRCusZWdp24Y+n4WR4/8uu+8kX3y34s3YjSEZT2/ULWVC9wZkyKxlJ7Y+AqbZ+Xu2kvRekZEYuoH5q84QRTpGEgDaSyCGRpjY+shwVnwfe3QGeQ7ux3vUjwtFCCe/GQtWSvn7YRJaITlsUw3+wBwgq69MjmbHnGkAiKyB/oXw9b8xhxnjBpaYJwHbOBzGXjK+9nuUslEzUiTqC8P8LGuB5OhbOmpVV0u8xXgNYRfwybfCr/Jj2FfI96cDEMyDSMtFUoS0o7+A2of1zt8998s/HdNrTB6I4YYUlegHAno5DBe/tnuZyc+pOaXwQigkVYjSd795ACsXVLWdLcW1GgrIKob00HUNSiVgeyl6Xy8Y6N/b4tCG9iCYydFo/mAIszhAzfXWCY0o8Dw3MW4Rgw0DLPzrSTO34vzLN26tkCXmKKvP1Z8eYlfl8F6Kqb7nXjWPRzX44dsBEqNr7A3HEjrMhggL1TQNrbMk1QC0mHUXqI7a8qyoo3lSIs/tmtKjAa/lagWy9NSvT75FgTCVnBVeGPsvSpdU4CFgyGpU33Idh4eia5wrhPPwMKr0qRfbZmceaWTy6ztuVNxeA3iAti49vyYap4wQYORPZ8OMVvR+WBI/FhcJCIQUIJrZOkXxKauDYNouhgt1L1sfsgscmiopqsIye5fnwgcreMSDoLGgNUBbRu7rnK0gqI2ezHFh9tL/G77hczTpbmeDVoED4gnpCTaxqcGTC3dvtUq+D</t>
  </si>
  <si>
    <t>NB8oQF4Wds2bU2STK+vaNJWmawllPdWuCNO6kMdiW5rssXaNwUn9Ha5qo0iTGqz7zvY3/+qCA7xLaDl5IaXnsU4xPzWFo/hJFXK6sPrlrioDfzl3FdwoDOPVGCQ/JcgvP6txfKqnVYZutYT6LrBUsAJnuAz89Kg73oEXylqxUKgHBgxUUfttgJTdvBiD7dm4YQsuxSynKYFxvTgt1HxjQSMtd9R/NZrZvbBhEHGOdQ7dHawqMI9Q6/kPPaUw1ROzdI2koYuf19YI6olrxzuI+ahpP34xBoLDpaIUgW9bDAApdAg8jxy6iA480b5WHprUwlUQixzi29F0r32wAp3r33vcKLgBNmpqPUqvWpssQ146fxQosXvpf7k9chaQxq5OMrp8CUGnlEjzf+2FsBhUGH2mb1JoYKoOWRfpSMyRz8vdEJN3IFzOb9pWknYwSJ6P44UzzsKpxUrXEKpyZwtcmFjQZJ9tftT1X4JOVocifr9IxDIIHpDnOyyBjOE+qvGtS1mCDi/EjYTYo1/LTaKpG83YroMIhykA8pbQJyMInARUaE9mC0YZdYGQtpkQtH7WNCSfoQ0/lOxbxuefx4IayfT+38HYchGYbTOzbKqRyMjT7Hv3VrUhlxabWVV5PhU9lATJxL9yOUA9pWm7EpAIztPTS1uZOw6tA5GqK50MVILGJdo5xKhlaVulrJ3iP+eb8IY1rCMaTvGktneK+h5kOMiLjqYVMzog4v+Y7ShaoY5IcPO+LYLWUG9MPZxyhIyahK4VV1xb175rrboYbZ6wLA3bw0nNh8zXxmeoSHgW48Jh1m/0s/pkVBY8yVX9y45/SyNgiLyKVJriUObNv7Vl7pYw4+QUMvBRIa7D+WZRQV+kJLqTi9B2AzvODeh9COT4kCplgujXuFE32kUP+B80F2zkrsYZY5xpensAjfyyl1DnZU5EvCuBWGdn+chf0eSpReEiXlGm2CdsTtvJc39R967fQa6Cd4c7pcpXVmvcgkXwmpmZDz0p8Z+sBIsyFwz+I5uEiLMYQxwY8Oe7oVtQ/KGZbRvRpMvYaAsMbgfL6EPKq3tD0bjOhsjqSJIg+8mwOBgTICON9Pw9/ZeOu9MgastPYO+Vh5il+vIz0I02BYjsQoLbm5FO3cf2EgXJoHAA+YtL+rbHgYZnaET0ALUa7MEN14LPqU/J1eNuKVM56barRp62/FdLrh7taDJHh66WZdLgJUJFpLUYWRjE8K3/tFEvGtJVQ2HM94vt/aGc/uTbO604Q1aUw/mMlilQt/fB8FyPnFehTeLMF6mWW2VaEGv4mheHCjIybHGJq/ReunGetz0eOFako9QIyPpSur0VKBbCDwqP66WI6VIk/JoOFRxu80TbttdXTfO+zvBsKnvCkwwbT6rkkSrouN0DGR8IkuwgwbFayfqxsx3LWLsLO3Q/e+hLE13+rSiVrmbYgStJRlF+N0tBca/zgoziGFTOPaqNyOsNmJG4MPgeYQfGZL3WMmdTuS4bori2zV5Pq7x0wgU6IIIuB0iY+XENx2bEu/pR1ruCwhFL0WwGaue6gyn7ik5Xk2fnlQ0qXz34kaOHAwyqfyUycMaKTGgVUlYgybrAOoNov7y5fLD7oa2XH30JqQXxb0VwvVK+Qr+5tqrZwJXT4+bcRvAyk7wp2Z9kWnlY60HOaVRMSk3b7yggcNF19Qr2ASgNp159WIU4Az6nqpItuIfT8LBtOUGMMmlA/u46yMaqFg6t8j3NpHfKGcDgqqdG4SF4s/LZIvfQ4cwZnWVw1cLhK3chTV8HZxQqGDm9a2CpZBDaOnpZipFIG5NUpSWS+AzqFQfakiJWNqoqFZGTt5aPFx2XAu6CGIWmInsMSIPj7xN3TpXpWV3EM5BX8iCQg2LJqYfAVkOmOTCuMp415zqxAZytX4QlhJyaAsquryg2D2UyDl6/1kyow9Z4kR53EMr2ayncz7zBT2giB3pBYFfHKWSiZ06iQH3DeLE1vJBuT5K0Ry2FeatvSWu6Wc41AEkOv3bUYT6+qpmIXUaYI0zzU9qjd/7fvqWQ4TByHjNIrIhF2y3lVGaGkH02LiHl9Aen73X1SDbbJp6xwRBagmCspf/QguSI3OCA4mfi797KN4euKGbp9fM2hhfh1NjN/byKkIsYhQydbqTikBAZ0HqdvbO3ZwOFrqyCVN14rCpWJMekRggRuLGjFaSdCjeh7b1N8HaIxdJ29gRsLFD0O+2BP4/AzNelbir9KialsSFJNC78r0xZ5G6KH+xg0g8MFc9ybtO5VYmydSzZ1+olWb7qmYUEOMRBumN1nWlE1YjfxfeBZkTkd5d+OXuCeaLjB1UnrBIa4FGVkU62gpIlkILpOFEKqUgDFrJKJJNc9eZ0XQqL7WPNobyHglInqWnrHn+xusAqg4bhMx6Qkl8ALy8xvI2XvW95UnHiKDowm12/rgrE/KGgEBKSwagKne/U+fZdQNurGMqCm0IiOHnrgkGHkukO/LXHHAFcBt22Cfchi4mmOC7s8Q38fGjPg9eIb2mTB4ZTYvHRr54+gl1/gN8NhSmaFcLuSw2Y50KD1BfsxzxEEl/qMrm7eNs/ze3DYhE/0omsebf5AF5cX+GDEtC/Cbxg4GduWCXYU6vcoHFcP+soATCtOTkD3LaOxvNreuuweKI0HYAvMilaZUjfUzhob05AXxtazv2gFhTgQq5k93mxIGjj5A+gWV4vaPrjpDYBmRrR3AHHC+hgyT+zAEm8/bTEzEA7TcjJy8Ox8pBlw32dXqhlHCfrF9EThIp7qEKGE4I610e4rzt1LCK0PsXchrLEUfyewcoVW+Yp74FJ4L155vhDonS+sY+feumTIKhZaaiFWYBo/o24NhSK6oFm6ydIm/sEaNBOU9j+DskuzQyQ3Kqy/+9CN+V/57HK9+LqurlfHiBwiUjBZ7fseBGOqpQ9PQnxhwzrVvgaHRjAMh0Rn8ihe73HsR8NZBeKeJFzkqilf4zkbBuUCq+kXHgcOnSfnY+HcFIrNYA2d+HlEB1awneVnSjoNb5BbibIYOtOTMByqcOhmp+1XRVMJYWp2CvUSPrhBNi9VugUY1jJocHBsCeDUdNTL7e6y9WgiP3q/4bD8V3eI+L3Vfg7L3rhcZwZafawmPOkV7ml8+9Ep65JMH1vNRkNHRxb62upgBIugxYi1d5wg5BlZ8Gez6cUW8HsJs1VI543TR2mWT6lFcsNr4nDn4k73IKOGkm2dGfnQK8LHMlnffNANp+GByxyNI9ijbhLnJjAgRe7NpXTK1f5+V3/ckMsz3tRVJhZvPUPbmhGQD9s3ZzqXdwG8C3O4kQXwFTQKdfrVEwOHSTbFcu3fnji455ecHNBdk9I91SHq9E2zmNJXPAF+3KiDOxKur8C9OFq6N+9T0luv0e8UFSpg8xfEPvgifhs3sdAw7tvmib1AV6639OTzhP4giTarU4DzjeLt+PHqPfj/88BCvj1l6MZialJfjXF2e8yl3iN/GmG+g4dauqw/PISCci2XqdbGwgWDSpCCwNr8ZPIMxgLjSAHZii5lXjrvElsEnE5yfUkX0eUZOR2ZdpgJsJNaTq4cGsfT/1pO4oEU4Yo0O6BFiWi7eZnjpup0iwfWn9cy67kGtfJFSjo4d9aY+rU09AulOVT16FC+IpLM2VWPdw2AblZ/gpGvyFofUpV3/3b6/RPUvKU0cEd+AiG+/3D7j7AHfACSQCiti7tanZLZFzPFw/fpvTmZyEYWnL8yekERvQ28MPqTxeMQ85makMp5X+HR1dJ12ZBLGZIqRr1cItYfcgRaGYul8pd7/lwd1fMpJM+v20LCkcx8RrnP1iGdITnajYkNo4gE1MYFAOBCii33Tga1BaV/KGjlxDycs6Iu/h6zX1B2xrF6vsAPoBIwYudgc+BirCors4M8XZcHxGav9mKG+pS6NBS6Kl5POGTtLdN6rpXPNCWs4Jf7YwEHLBJeIKeXlImx19+dv9aGZz+/+FGs5nFH3V6J8bpUkjDY8u7c+PIqu8KwAKgFlI3wG3g0pVTUI6Ka7Cyi3nOCmKvPfz1VZV0WGm6kJiMuJULOWV9a+srcft1abzYtijfutz60Lxf2p7crX4v8vIkZIh94FL7N1NXl/LlXdNY9JlZ5ovPyXTFVGowH3uodE5BlgcTsckD/egGvzCoUq0GCqObxuQlZKKhGgmZp6+/s9zNjE+liYxW01vTHjwf6yqdmp3TdINH867ZH2+ZYjdnwe/0H98eGhJ1g+O978Tju9As4qOUtnTaJwBBqCphg51/K+n+qMUFwPUMuBb7eIK6F0BpqfsS3WWIsEEsrkj9euazZ66UYl672djXoCPKSBegrgtJb7ifjaZZdoz9XfYL5nrb+mlyd/kAg38oG2SRmyqqVOWfMIKTR5Qx9P+jT5sMPTqbdGyfUEFPPZCNGFEj68uT7SdbSmWV9oD86vn9jpfJzOOVV/bf8vFpyDkeipwo52CFsPky/eswyAlFOMVByimrdXGBQkh6S029DwGqdd+eY5TMMIr3nXRtz9lpvDCsVVlGUX57sRs+JzVVk66MVswBoW0PA2aGIwb7AT1Yx5IwS4aPQuvDWTnge8YArOoeD0hRUlJzqRrUctFxtN3r2cog4ww1H/M3brMuPqKHfwMOI++3YkbJuoUV0bQpmAdWa4lxs+igx3/LDEeecZzAVDJc6BGmhoKjRb3uq20ha8oklNpT+McK492qt/dwucPrrajOep7VHGBhw/Qezh9MNWMPvkTnWrDs2H912iSEoIaoLvtAHYLXlpxMx9SJA4ksZc3c77tJ+wNIeXgEdB5MvNv4viBEikvY8RToHpr8W42JiieATrJe/AVLKVhX6jtvNWL9a0llXrsj9I5Yq+gnnHsvyH8Txj7eYxgfdjXOzEYsUq9xqPdyms44wbsHURebPuubOS03ZRlkTMlIREkPBYml/RgTSC0Bts2lUyVg+RKs6V6QPOLsZaYe8dKfRtiFerriF3oy1Q0WXXqjWT/7hwBojGtF6E0ZkxeXnXbVmrzDRlAz9+oHgkFTeQj6rYzUlAo2May0vv/nNGj3SMyN1b/3AUACUjMvWF9ZWQ850fCECc9wKw3oTho7D87jRE/+WobgL6B4KU0MKIEhUDWkW9bjyOLYyrKQUTFXxUOizBVVXIc44KXE5jO8bUfC6fhAouOjpc4hFen11g/K3TakwTbLz0J9haLyi5jD8hlkYOjmloCX/5b0mslbJU0Jd6WdnagxMdkzG8RyCvJLRaLAFRzg1LRt6l2scakf4eyPCHrzVOVeXqi+CnpIPPE6oG4sPpmZ10skVtSeLa7mSRLXTCBsJEH/M6IH+386m1QViq9XN6jIzzSJwCqbzh56RT3h+4lhm1PljLyvhS73kTJ1tnNV4mKU5ZwZi6O9kdCfglPmWdnjnjJEJVeTKM9sybkHngFk66/X0/29l6RBzGl7aPr/o+KUo0gC4rFRihYHAWxz9fS1b1TpnQwIKhvPq+IURr9mH5xvoakhw9o8wHlxu0K0x7Dd2js/CCB8zLaMd6g47xg+fi4Hl2sscFZoTQZcCP22vJy8kODG4rD30l1+BD9kzkrNJP0s/M1Cdx0/5el9pbnpwZn4n1CKpxGo61PvWVlWOP2+Ob14H5Cux39DlmmCS4fSF2InabggLpLS1bzCJqVgH3l2k/DrZGaobq36MQ1lNuER44eYIsvB+OXMzWxU7qakPkyLsDyscXtEZzpF+FfJf631pzV9+bDkMvZcfDDRxiPU/WEZWxxyW6SIcU3ThdtGKYVpjw36WCkeTY7sGq8owUdF353yb1h16BoofwP/w0fm+HehBNY1Xorz/M2Kd3B7IB2CEPfVrxx17H7dVNJUq6HJQt+DrwCG8sb8IOG6E061U/pSCeehQsa4c/A4HD+3dcV6j6fVq+RxKdrrBbHUm6aat/4ueFd4jGquSxFM6VZ1XzzVe3UqVMgS+SwFcxMeWGo1ujO0MlYUM3Hx+g5T3KQb7EKb5ju+gWt6Q6f/vRopvAFE9bHpCHNGi19SPRtBf7kKicx0NfkdLHFaJVD0ASzlhROZdObBGZXXf9SPCPCj2ZE/qfUjnR6fQWpTKEk5c6/pw1vtljcRXs+a7DGj9T/dfNWqBR4Zb8CL3S6RhTt8aUWYJ28y3AmlzxsCy0dZpSo0bnBPXpXq7R98YXrQcJZQ6mNPp5xAg54fBmxOUzeWvTE7FHgJdJ04a9LTtdxEjh4QsMl3Tjc5yTyUMKI0E5heraX1PaAGqTHMQTJKsndceHo75NqRc/NeNbnB7pxOgU1cN6VB4EZX4FUle3UqbZeGIBEqnA9xUn+D6jB88fnoIl4dAZR7H6rVNbi52s/VxLVLHoytjhWP7G+fz3l5tJTAdnKvAdthnalg53JhFaA8PzJyK3OiTqKx2wbshmk0/IEfR1s75G789aApdOn2EYCDqyq4olIVZIT9ght2uwqQsBWvOkSh5umSjXyc0eI47mIJOoLWlXqlKf9zlYM3IdE0FsU9MJ5k8dlt2fmJhwUrEyb3cUkCkA35UO3bsTycNFEgs0LKW4Sfu9+TlorRGYyiwxYe0s4RbXKNgaJUldCVNVHSk5Vktrh31LOgizSQPPcEI++xr5fw1LwgJA0jYflBNJ2CzpZwUpQgH3yqDFjaBCzLP+FIi7JwtUmgHgm8gXjmQMDnngbXmWeo50FYvwyLsT4nfHLwmhFjm5MqMfpBTkIpg0RC+p/0ws639xLZ5zEAxMRY6+BIGI8O8yUXJcGPQKAPQWI4U2bpL57JyMbitPIpld7SAIBnjPPcx1bTAn2SWNF1mojgrq6XHFsTXxu2Ou1FPsRa8pI1RNtchLOHiVFXjX5UU33v27jZeuFa/lQfa5K4HOne0UYw0wOxCssX5fz07rQsaBgxmv3HEGAJgkcyuNLJ7ue8aKiyg/ZJaR43k8V5WhnEedcB37kxWOMtAHSqmo1qlXgn+wAA6HKXNDxJIUl0LSvVh1hO+fDH9yTpVPd1CnPGlnFCRxYSnbzbqCyf3ngG38SYP5FPxVWl4kG0bfooLv7sths2RCk/GnWfbWrSd95lzZI55GShOYDEzXShna68zswfu2pMKJY9+KHX1YW/i1N0M/G8u47BWHRJHiLv2jVncg3b1XDCgywmEh6AomDKePy0qDKBp5xtX2LypRvuoWor9476sd3pHWdDrRvPbmizarfLTn14RuLEnZWrPFuBMKdvw09CuLf1fHe6dUiyQnVARUXBMkPNX4tV/8Ep0CvkzEyTX4eUPy4tyUA5BNje2Lf1WTTulSLLnFJiVyK/p67Utay29/9+hRHKqDqpi4RaMh72QQOs5bWu/g23F9W7/6Jd4pA7Koo16ZxQZqwvIqA5oAI9TlBbEemPs8/7KFmzbC1DNT6dcvSgzqfuvdP1WyYDziFvWg9qzK8plNQBg/LzIeDl/JLY6Kc+9d5Vr8U9V0aLmNZQ0GbizJypj7GUT4P4RRoyt+4M49r9sqxxdsMHqQGnohqELFHAMctTRcumWlMK5ZeHjoLrZjiUMJQpHLyg7oAdUFYyoWIUCiVzqetpwVGStfyTmbbcytOb4oDXQ1qGoMjjkGJitDFHGe9ujAmnPpOYkuzPedsmhI3nL4FcPkCHqirtgKUXznCgXuwrupgP7gUaVFWyQH1kclDTXZsR6NPcxpSW5J6TQAUumaHTrEDkGBucXsAIYCdLkTo4X4TRGwxqPxLX3OQjve3g1WvWIWLgOam4k20vgn6laF/yz8teTeBkRCwVr+Wb8u14Ug+46kOq3umIxrePsePdG8d4qTwcYyCDtR+cqne2uAWdwG+LOQTZwsS7OVrQGTqa27drKK8CbMnprGIMZNlIgJOLDCLqP2id7p4BdFLMPjdhDA3I1EsElp22eeuoc6Y222TH0Sl3l7ewi/hZsk+u9A+nS4jbHSADdukxAQG1lwPcg1eqDWUdeDR79tVM8jiWGZWQCAbHGGN/+KhTchoD2LdvIes84OFQ56FB5QlT9axxu08smc4QRMXLlDRe+SRpzdFmM7SEyG5rCf46w0nmOqoUJEipHWsIb/8ENXLuqbkYZWDQINdhWhiOelLAkka2Kve8+tQ6zxs+MtZYB1ei13k2JxN3fq9c+zLw4EWBbP4VhCQDOBMaH8KXmKmgqwfDOd/RtPU4BsipofPnIKC3Mjf0P9rgT1xRAgYxnpulW9BIHrcgx1p7beb7rboduMfRfFFenI4hZainh4f8E3PoeN21abjgvnb8Xg3aqsJhJDlVbxAgH+8vyCvvxn1ax8XXojGPTcIQgwaLieSW2nedovCcdslhrpwB49PE0lg+uhZunCub05BaNeq/AuHlD6Ew2Iys3+FeQY3RcWYbehNFh8zBAdkAt06hNULGonIXPoUdBdPRnMSVDFW43/lvEbmGsPiwv4moLyytEztKLbdCyBidfqf1CG8R3WgaFeoRXl7R96elZFUBzZr69DR0aQgls6RECq20uzSNbYBBm45BHAmkda5Xt3heK2s3a2xfitQ6GjUR03Hw6tMb6m2UD/Kf1RKmBLlBclUc8Xqg4s3iZBQSTzFqZpd3m4Sza74AOBXdBmMKKD7cD0oS9rG5fMv91zVrBUCbQl+hNKx5f9C3LYnTXBJESaouBRuL1lZ4VQ0oEDVwtRKOV4M4skPoB6gO/1MvvHO4YK8YIkU/NUftb9uXk1L8cIy/g4F6ToR9o9Erf/E23C1ybRTu7lHDU1UJFWe7hCOn4/QOFgwP8I6puQrN9RusEl+NcX4uCU3kRyAMXvTBWdTkXBWp24cyeQrMK9wHGXO+Pw4NN1ahFEjct/fX24AQnYi4BofTGL2XPu/o697by1kgOe+DztOg7kIrirGyKOAvoYx7DQ278WsEH1RaFckuWmDI9gtYIp21Vx08GGWUCFpUMYv4m5LtVsYxauClgnMwIjvHl9hRgAyyBK1KpyVGGF4QpdhP7JMkdf2Sp18XfEwtVvayYeIa9JSdOD2YlYqzza+7LynI+KK0ZZst4FkygwrbqafPfgE1NBUuHXelr3/0/gjoKZPsRwGjd//tkoay2bnyAcV4qoyxUkX6vpkOsSJK0uTqi6QYSw5bBd9OZGVecX8vmH9aZd/TtcERCoSgmR8spkVM1T/rTGEHN6kayI/t8bv8CbMz8Xm0+UPNAAfEyfZhXavw5EhVt1Zt3/y2uV2S/g9yYGTF/qxhV34RBlhlOaiGPVxmkii6e8D6E53kz6gVvtBWSR3UhGPRGUBLuzrMv5Tzfu9Vj/lNzAs+MoiHeDuI5oW7d7xC1wtgpL6y8rhZBs24dzNlaRiYVJ4LHWe77WmdJ8gm9zXHjV+zsvZFRokMawADs/oEitCy4vJgBQ+U5sLpQ5n9W0VtSIUN4co587ft1hRJqqCiACOJhV63y89xmIvbVuwVM144pYgjNE1jV94ZTJTWQg+3JazTqeALiwwgwTn/ag9fIs5r5XjiOW+7UYFRKGKLc8IeJy7ER7t1Nnw0SBYlfDTD5uOGzHtSj1TXjGSBrbGvhowl4Xv+q5X2ie5F5YMPItOM3i5+LSDiPe91IsZZq+4TD9Kr/vdhFSQJ3brjZnYOOlmFHNwz3CHgmn4/A9I6ydhmpRedid+1MEdR0qBGU4V2dBdFVpkqbklslbl9CveMq/LJKmQbVZx77C5xfmkFNkBxsSOiq+WA5U6PSTo5oASn4NntQ2KIasBioL8EVNwSgjVXLTcAJsMffGiU0r9gb9OTAGoAcWoigmOqIK9JzWQLa1p1l3foG22RUM6fYic6QWalERwfzSghSwz7O+MDUjQ6BCQNeSN6jscwJsEFR4/QLmFa0EXtiOMRHkfeid+saT2/ZCTz1lILSG5N+4p+q+Mwh8gdbrHlHRyCJliSwadLMdw9p3r0i6GWm+D3L8VG/1g/+JGwqqVYkz5DCK34wXnk7vCBALMvIaAxiyhDZ4nPK7Ho/sOPpNu0FnHchh0f8VPT3idaXQvRqM3MYj80BrRsNI3yEsGm6jMY3nsULQGMJzOyjxx9NOxFvyYpMhYPCC6agl8StZnjbYWJw2j2mlpldGj92ri7DgdWJz+ttwL37mmkiEeuM1hUIevu6sYKOu9no12pcF7xu9p9FIGQSl/Kq121VlDqgYagBa+Mqc8Jf3sdONGlv546Rk5zR+fHAl/+OMhLevXPdTfRWpb6OpweFOjE55IWfTfLu4EQ8njD+zqq6Nyp42eZGrMZyGr/S9CNzmFa+TO7wFh/DZ1D89ajHKY5K5kVCioba16ohfIxDniIMgYNZ1aIL6QSrzOtZt9bxlVU0tKiRxQvHtZ1cTkSYFEuYKdsiU5tF9pBy9crP/9AH2W9pfAo0g+s+cOfDUvrihiud9N37CZvkLuRjtS5z4RH05j/cr3dF1dxD66sy6GUcHrhRWA5DY5RcvaoPEs27DXlIWpEAfy+4GP566PkLiGPPLN8nnfO6pOTIqMr8x+u3hfI5Apu336jq0N2V4ptS2YQs7QJDXw2CDMmcYI2Y9Zg2QGSn7KLUVZ5tCcGgwMqvfMpCFrpiDn+FaHhC59kEqcWzvnZQ8a7WNgM+xAEXY9FDuwA5C5fcdm7pclCw9coAILs532PZdlN+rJQ9jZdMESW58XcWCUMaP4L7Z+GOIYyNrIUaoY6ECa+uyEJD3ZM0rHTaTHkb4hf8dFUT2kqFSN1w9y9o6doZZqHaTsTk/Yy0gM2SQn6qUM8MWInTbCr/ER9POxH/vO3wOdVgtBeGLV9xIX5s+j7Ht0CudoMXbe4NvKaLSPfrbDoM21yFqyjpsVFv3keM77MG5kranKFq7Fh7gQlEhOEu9gsd6b9NCGkKlrh3hrBivCTJcWWK8YuQ1xEkXElIEjiUc8XP2D3YZJxcPKQ1KOe2iem0X5y/g0TtllbiZ7iNh+YBhpetKgjEvilsSm9pgVYzOF3a2jlJmeOLGGo/WeekMQWOKabjiH32WSbhXClW7Fw+KL8WoY5Ao0UC0PORqBYZRMwg3YPvr/6pW8dV9YQHgQkxgWumQXqO6uZL138U+Xwl03vP7gLLUvRf+7/elCvp2BE/LBxXZ5rEZFo1/jCIWHZvd9689Ny5ZISyRfhkPRWSaYpQ4f192wMFvmlcBhNdNPIFUUYE8IcpOTk5ohmvv3RpCSatvIVUJ8szcd8YbtuSasA1dOalDk3Elf3Fnpisj/s8+ZZGssi30TDXRuXOkcBM0oHt9gaEpq9fjavLlt8p6OzhIIpELZhX8SdZ+xFNewzTDqGuFzIPle/u5BcxadasjMCQoBGtxu81JOt8yW1RqaDVc3yCphjr9jIbgaJ5smWeuGpDI9XTq/uB7mb6pmk//kl1K7eEYryHy7R7eUf0GoP0oO+ZVGF9Ei10I/5V1v/iSLNLp9wNg09kjGbwpahnzLnNC7IH8FWBam7scve0+ralO2xCbNkrGL8uJc+/o2kPHdXZ/JNP8Ss0nbQuaWEHtkK+WP2W482KXYMseqI7TewaNftOUf3Wkfvy/yC0//5mHG2xtJchA1iJEmHae4lwP0rYtseIemeva3+q988NNkYk8DnIgaTvpBuztAmjuZexx8//aNzMmv4ea1RDLdipAlvefxNcTNBzhIfrVWcbo3NtPxXYoJrodEXaP0oE57u7okOAgtCaGGE7lWj2L/prP87TQMpuDFapg2IxJmVgV9Fp2GyssafZvEchTazbKYBQ1Ix49Ed407d8A8oIUJj9IAFKE5m2TK8alkDqZmAgYm+Uek+oOu8MqDAi2W8pjuzEKl/nI1HCUgBKsaOjYODzyz7uT9Pg3PUoeQXlhnv1uluQQa+ez/doXkBELjAGU3DZKfJHMf/UgjhxMQAspQxM4n2b7YdY235rMJExq4vkxPZKLDpM6MHPS6Mg92Xk31IoMSUJ7S2/+qY6HSmdjOL4tsyP7mrOCIbcHCjtuGB1VS6Jv6iZAwi7bE/cHss/NSa6fSRXVI/SeeMNONsJAqtRjNi3jN1HaKppRib2q3fLRLhpuu8d+ysqrebMOHrxcRpwi5yU/KaqcxUGkjjRxW7u7TuAwa5EKDPZJWXEk82tBHF9SncOVx/PY3vEQmeibMFfen5+1RtJEZVvhPdoJ5+nn9Ke5DPyVZ6BiN9+klWE+TvDLsCkukZ4VwImHHWIVt17GxepJFGTeMSyMdwnMA/0yrsS/7M96ccI8jhYKOafZ61J1iPDY5iN+FWhXLZWF2mGl7K+CwwjLu28QEdOHRjYRWyIi/srDzlTLn6toSmqtcKqjh05uFf4TKGnxT6cqj3wZPQ18nfFznfKYq5+FENPSVUv0BuNuKh5Rr857j+4TnllyHOT42cBd6M0Q+x8scrmXSsmoy/BFEZir1RrFF3nGrAz54jthqZXbwu3otfWCX2hTqiWMgaDYXgZdeHZvZBXhNIbARnVFxlbnPjyQhv1GGsEsyGOjkUXTKHd0sfBvhzdZ6WGd6w/1NgZlLzxyibWeLnMTGpcNPJlEMqrcpjw3aGBSNm/xrYzurPtGDTQJvHtwtPI391G7isVctuvGgOBAZx4YDczK7FC7cU8uTUvIY8TepCQuOnBgxhJf/GQqW8uLLFxuQXi8uvoiJSsS7/K6Uz90sVxfY1022xOxvps+E5DGvE9iOTpLOJb7nwFgW+PjKjS1T4BYuQGGMINVzbsZdnPTRGHvrBrwaXv/pvFGDDfMx97Tr93KDoq37/ZIVuuF11b05PRH92xB0AucOAFcOZyiIy3UOwrlsnSHe76hWpGIMXG/hnRgrXWze/CRF6yTh/Rg0lZQMRk01peJRxWzBeZDTaNR5Aywr6PXWNhLdRNn/mtLVMyIm07rikUASbt4n9zj1V3BY5+XIxJXiVroaDUr2fBeAsIXcDJV4XyyArQyJ+PXpgb2mhhdtzc34Xx54IkQ97WWO2+2111U0tOv7dZUxC8ijOFT8PSX2YpyL8nVzkWCgMosAaf3nES09z5+Iu+oScLDVaV1yqRgtaVRaUrxWrVutjroMENksK5C21bzVqedSXF0MdBi6cP+H9cX6J7SO7bq3pWfXcdZVKAXoHBdWmid+0g16aOI2tw7Q5E0jJUD9iX7sq3NXyK0xu6EmoKGXU9MpT/GltiBE2iE4eLsxlTXmDduMznm8kPJlu93o+Rubp1tb7AEYsIztQykfGbkfRkU1dQLxHwNAQNWn2j3saJ7SMhp9HNnOGurRMjNDxFIXsU25jHHAo8xE47qI6YA2BcUTq0+HFJc2bfqJlchEs0BS3Ruw1PRsGZV64KeJPpuIRErql9Zfj+p7P+DJL4B+8TURmCzBUwrakNK0W91qP2RyOYv5BNTjxSzAMUseEf0NhRmrZRNaBnEbkhd/EEJ4h+le7mZZGdxL+cwrRZGl/s4zqsnks8Jx6W4pXCrl80V8BDSXENsTwcusM4SEEqgSuShIQAoZC2hK9Ccml0vCv8Nlugl/0iy68AdNu1wrrxtg9+1C+UQsVknjd5q59Yw61npEGgdNBHELbRSPMeVySpzVIDIE5QZG1/La8T05mK7ClaJpHO7RVOESyhV/aXqbz6KsRJNzNlkWLHZv3whafxrPd4XX+Fn05YHD0Cd2fWR/X1nQu3hVghvKIswwoNQs/hjrdFh8R9QxZkuIMpITl/XTg0cb8fX/ytI4Y+qKM0SGOesRcg8mfOGxJ8rV+aNOGx+w4ps7d6KzW85bJHetEycWHiIJmvnXy5UMA9LV4Zcb9RWiK5LKpouHpjiELb8edH55+RgueSW15eG2YvtAPvdbQF/3dxYJLHIzlB0mpxf1VqRrPxKmNAntz4KnY1pPE+Hw1D8aTKbXZMO1ckqVP5rnywyTv5g5JnboVLk85Bm45hhqxNxsSXq2q8Ozi2e+x8xMT9jpjAXgMbgf9Azv6kbXT7FLHqW29dty/p3nSUOVB1cejvfeU3uCefwKVef9qGzAdHgqfLyz/R5Kf0fwGtynRe/O6U1ny8/uRjyVfHEwxYJzEbvYBdXKG6/XeyzQVT5apT0S6ZDpRGNGav1+WxRnDjGE2O2lbzaIGXAV4CRHYbGSoRm4IfHZtXsyov8HadQ/DSRlx2mcxnt6A0lwe84/m6I3d1knn3GIdK+Oke33SlTbyqnmXJu+2zQh9Hj9spdlH2ReZ4GZBYHKR1FsT3kfgiD+D3PtNUd5x33NknXIExHNF7Q20RAESQJc4zGPKyET/qs/AzOYEsk0QYdRMSxPYJYQiemQl6QOVuLGUp2O/Hgr8Hz3uW8IxoMC5pRhNHZJKdJkvj2OaW6RgwDwa3V6Wmh25zpp5Ydi8mXldWdQRGL0lvxB6TQjTFDLXhy+aEvKHyDvP5e1IB3/psNu6mZ9i4YIRxFcFA4iyUYNEpOplpEE+bQts7f6TU0VCSAhPInuiVppDvabny7Bi7yecF4dI5lx7+ubfiUC7z8zEiuqIRI5M4iXcWbgfNauYTGYbeRde7TqyV4QSLxVk8PBpT/p7JEZ9cLdA4kkphVk5QwJsHAELSJc3xzQpI0ovAZ0oSFII3q+bcaxslqmwPKJYwok/GXW65qSuC96DZDDwk5XI2sYbZ3sFXSuGNWqKKdwYb32SF0IysNveiBqmX3Ovg1F1qZgkDjrdKM/25KB/EPPXTrlbR9udqwZsi0zfQkfJgTlhVo+G5CCyE7ILmhPxSWN7/ssIv3WSVNbnJcNH7ItFYqQssl1LDdHg/W7aluujk9+EWcDRO2dvbG7BVt6cXQ59aTDZAKW5LKPDYvCETeI+cndEA9zY2AmrVRCKqqOfqarVrel+SshQDlYtx2I5cTUwbLhNxeg7poQTp9PwbrCvc5GAqBdlGfQZpr7QD626Zz1zBHLTtrxrmKDAZVyvWkTkMfwv4DFsrruUiM1Eu8SC4sRkB70kZUn9NSNxC7EbysB7DBLOL623DIYMf5ZeIn3g/9SqyjHxf0KkoSUDNp7exL+Hf98jzQxfI491QE3+OvDajXrjAA4IuXKUnO//DWWXePmnJd0gK3+HhofrQwKI/MQiKhf9OLnOkwS0tShD7wTYmeIZCiyJqbq9YA5fKl5U7hq5O7UrCsqsL5K08EVr8Qm7sibaM7FGSAkQqkhHI7xwozPyfSxw68EalR42PJTAiKfekKSMT9MAFmRSHm+uxi01tMUagaV2jxrbaywNUIr4cBLvy82w2B7HzkX/NRc/wZZ2tMvhopMGhC6b+WDLb4xVJzxDWUIMQ5Pi6OVt9ba9p5jGuVotPr/Wb/4IZqOTEMpCTleiXhusDHLUsHNyW8yIicoo/tflhdcKy2jSwXbtmroXJDePxsEwCERZxYTxG/zBkNgi8ed3NgPToqYUzn9ukUkKfRUUnaVYV8/iy+R43mmMttlDoTBUam/ynMNfoKvIRID6FIZeiHCOTfHDWSzrCUP8uelSga8Jky6LzEhYCejSAgAtqpEai7nRKK7tMMQBn03FuaJKvSevGWnCneTjiPxJ+1g1rPJOgYgxm+Mbs7hesXRBaE7N5BuuIHlcBCl441EiwOF6nTT7UaHtvXMfV7kMEwzK2ipkzbP5w4/6xTDe/wdnl+tfF08raHXKidIWogYxQPVXoMZ+oz8zax/ZxGaVQjQeA34rE/7cxZvIUxi9KUQKHkTy/Bdz2u1YDZ3IdHuWWnAeCODzw5zX6rQK6e74mNuV0O3nJXVyovU/ZNp6eAQBLaN3pcYXvoto6fu9z73OuAknVJ205tvpMfeI84vd5CFyn/sSLEG/RQcYjrmwSekcodGGwrbm0eQTxubRYYGYeHBSaZ8yGgfr5zEF0VlPR6c811LgDbScoV++8K7xdhQeGNfrEmOaEztG80KgV0CjFjd+mJOgV3+nKhOEOA9DGfLm/Kwp7mXluSZefZlYXsN3vwQjIHOJMlZ4NniG/SG3/GoR3xvwW25NdMpxerULyBGyp7MhSfAJKetJGoJFQWGp7t+0aGT3dnavwqVtgWyX5pHwSQLuz+JOfPG1FydYVlxURI0snRhj6Rrd5vNZb6NCs0F9xvqzqmIskk1pPH5G28PB7v1wHr5qIOuwzmiHF8PO+EsX+J9f6zu6Nyx67DiGEwiEEH2RqUzvhbFABJ/PXYn+Z74EZkoXgEpwAVJ1ksd2PvLCDhKSUm2eUy69a6G4qovZf6mexFeAX0+Sly5oVHugLdaA0XUT8EBfYugQms4fRX7m7CUQ1rAfeeUbWKMXUvELA2EBrq/G0rcNfrd77HprCco9iqSYLFXmaxQOpeahl1cUas9wD6K2ehQGv/FH+VkSWjXZ/fbcZQoKluYU5bcxXkdCqukz2oeDv1DOd3WSH/mZWPXEMPPOQ1yPIsST/5Q1/fLjxHQduzVKRUwPzNZkdYmE8snG9ZvcyFDZWLH+cunHdPlpbiF+PbcVyfA+w0IREWpXAEHuRCYYbPYRMqDeAIzkFCEeqD6D2o5xfErHztKyWsr4WS3d5egWX/Q+q55zYpymTZiJOKKbqeCmzTUpwejZStnZ9bae55G4MCjJb/ghKyOFew9tZr0FBiXnE8Nx9TP3ue2JrdbsF6hBC7n2+vXwHDsigL0ay+wBJQD/VWUu7ViE21DMJa57CGpv0lb7c0yJIicplO7frG0AxHsMQ3z0z0X6wWKNwemLszTkoG2AQavF7kXvO/jq4J8D+W1vzSeFEBZhi0kde5bi6aKORtCMqJQszHj8JgVgBvRk1ug2UStJWLT2QmTA+uC/550iSRMIRY1nLdyPr2oW/MIjUUtkzaKfnAywbKyxeBCkYjQ6LChb5Ozemvqwr9WUMnt/oHu7L73REdRLvJO7Hss2YypoJ1b6Tf5RO21Y8oJfnjyy0vgBpZF+lEglGvWrL8yOU0HWybrCRn+JB8QytR+hp5OgA468cxXbaU3DT3y1cKlSUKsS83bJDGA+rG9nlPLcbeUEAFzXbTpjIbh+U+9Iw8VqYuyl8NcHKLe4+9YUlctF++PISVy0bNNBdMHrjGy7xYqVNqPEjZKOg759ZDK9f63/mCQ8TTMA5AnoXiWnGhAKn672sBl7/Qlpp8kAb3PWG7dCnJX+XBr9A8AV2jmU7xTs5/5ja0bRhq5InLO1svAilbbne0xymhrIropzvltfbEUe9y0dXu5Ufrq7VXqmWRffNP47SaQtjQxo49WZaCSzBx3ei4Rlct84hz32XmdVd68H3b3OUdd4UtYGVYWpYLZ3VfXaPJagAkTC+TcaLXXYDm0vMc9LVn9ik6VHhurIz4MrnoAQCx1BWtfk16EWlyKhABH1c3iBt3OhShlVU39Ot46UYfPBHcxElYDmRrVMFv/vyQj9GgLu0x5HsQf8BW7S/42O+SKLmnuG9Nwo2MO7xFWl23FrMP6vTg/1nXYIkFHMaMRVzyJA2GQzLbJGnPFhiTc0XL339wTYOh7dQsqcLvRRqXj04I0hfm/ITeMsrWgN1SFGMUxvVYA1HsqyI5RnwFT6lzecQY4l8+seJDlj4MUHfeYtD6GnI7uJrpb7Qgbc2EQzWrhSVTZQl5BnMEi0w+Fyn1vSk3Gp3Y2FUUgT5S0rIKojl1pcH3F2XWBhr5bI/xP9UmAgZ4IpG8F6fsqtpXSocxXWNFeoS8+3EZTL+5QPRHK84MYoe91YQOidBrQuv3e6I0e6zhVVZPpxhHp2xmFJ6q1Ky0IGWGtTuwTUZj8u+f60e/dvYOjDTqumS0i8YfEalPeoRp+ljQznAAKOXxhR0UwAI/ffzad7VNyhaNiC19hz4tfK/GvAlUydujp0bjRTxKmc7sD1vL6YsDpC5rON7EM4BeXMjcq1ctSl+/UE3ZpdnGddLVRnwvaGFnl4jDguq9k62U4azJ8hjsYLKfrvEGycN1KNZVbiZY9rw9NM67u4MqRGrP2FICe9jDKklzaOILzlYxTY2oLKPNEXT3WdgQeiV+Yys0FzuYRPdD9KM+Fye1cgj04JgAgn4HVf5PkDQEjXzFBslTvYYx6QSKxyAkezEpI+ts3rNRcVPewrpzhijkVjhvv5UjD0Q96Uw2pooacgGFzYClTd0zRteWYPkCPFwboqKLpwMHrdIdepXp50ZYGZ3Tu4ENzcgHuu0xJD6C7dI7e9pfLF/vpn25OlbzDGZ87d3LKdExkoQcKKcu3nTLkhWXnhlOSUx6IAtuaXdo62xuCC8kjRA5XezzMM7oJAwl4p92r1hm6/5vRJDUbMivVi9it/obbs6CpvI9qdB9m+rFWoaJs9TcGPxxLlQJd5lTNq405v7mNrsQ/Ssp4y3OdpkAZAESQcZWnLhesnFVn/s14FQ/gZtLxKDYGoD7paL5oHpM0igqy+hkcOIqKSuH/um8DxDK3MWGDyRqdbU191YIrkxjf3fk2z1ANftL5c/m7Spk0tfsidDi5vpisH4eASZZiCF9Fz7HOWGIx2dM79wh6QEjMV0BIAH+9zNaN0Uc6FcYpaviqstJ8u34cAqh4Ljs3yaw9HimS/uZ8VyivIeFCl31XrvjKxcE+DfF8yvPr3/japueD5Zl4cyXIgpW1bJ8toomSNfk93pOh0hsI+Eipd03Phz0LF4d1Io9bOoBD4ALKBHKnW+eVLGtpzrUnjoqx5AUDbPByGEdgm3jYRY3Yxj9Kck7X304XKDvzpP+CUGIvU8badMUabk0WsHnoTcnS4dzNCYtPX6EEeEGe+C49bE7ZUkHw+ObrRJ0csId2o2qMkJ1OwIzdhGjMdTK33yMcGSxPXcfFh6EDHcFPWRwMFCG3S5EbJxAU0p2Gc2zrXuNHWXazMBpIo8Z7aBc9d3+75QY1vwIHfuXCA++0ASXTNmWZoOqodK4HsbbHXjiIs8ONQhUCVh/iV7HX4EIacfL8E2/vzGWN44v1wUssx1+etCM6n1kONZAqTq5M4uD2rXy6a2w0eIMM00Z3Z1wQxDcOPBwQe5I+OGuLNBROrTxcswG2RgARZzyhfNswTR3h7E0UDoMPmbzu+i4ZbHNjof4kA6NyjluMlyG0YTtIPN5tUR8/c2qiUAG/9uAWNE0kf5cBRC+GMoC2uDVJjQXLWeJxqA4z/OlGybCt3seGYM7L6W6sCmNaLsUxIsng1iOafet938Nx/Xrn/rgst7JDNIFaHA2ZUmlw7pSqP+fAcjw0zPGKkoekew5QvynDXTbFNvM0DdefPaWyDrTcu4h4nw2js/Le0qN76i9kHDGOXHDsYlL+SdwnkoVm74RuzPtWLmKWps/U4IWXTt/I8OOyOnZrJUd156ami9SX8IXF7lLtnsXTkgr03pmmFW2yP7/U9hPM05a2rahjT3dX6aEJCrdwlWCdJNC9rGeLeqq/zO9FXSA/cg9RSvohvnxIk4stNDYnTOwqcdZG4n8xyE941n+1MZX++rIYleysHhFV2av0ud9IoSDzAAcW5UYUugJU9rc/zEXzOGA0UGZGGTiA6fuRNGUE7bYlz1xqQTdboNep98LNZcWOeYihyRZDOxHWQa+h0UaJHWHmmiBU9CXbIB//PygGkHrFfFsBO5qdvFNjrtU0UyxU/3s0bhZp7bKDm5BS/oT8hs699zXe/cUBDX78BQTGLWTffgBeZpLUDI4WQviVXCvTdP2pY81LJbTReFc9ev9duAFu4IRbnJMlZl6pl+0KWubDxWspGTFk3F2IADx98Z9QodU4py9TUBKO3x1vA/wmrF2WObR6DWo0Cds7KUrgF4+ueJC8Ps+Z6UyoDeEl5oGt8BI59XRiGjFjikcYgV5Aly9kfrh9LhuCmMj5/M1rOehaEnktD2rKr7vqX9CDMrVM2DCAe8e+STFs+sOOI/1rTZkQDJTiH9fsTT2BPvmLv2k68LlcifaXTlDTpuny2xY8hJMCjGIAlCTKXpwCv4sh95eQQZn8KSJK82saUugXuvl5+OSOnhkYAS45xBFe1z30zhdVjHplBvuO9wRxJt0m4AAI6foE3REbAEjRtxC0eny/vfA86PrjxMGsk7u/6HHmlo4j0cYFyvVIU++sv0cn7JvgjlBy9Hnz2DcsESHBem2bgTNQp5fZdaO/seZ+7d8Z7wiK5BINDcOBUkrPez6CDLQxu3d3vjbgBWKbwU0foY3T2pMnFG+0NNNXD+pBAMC93gJiW6k6AdcnJWhht+NDs2ykbtee0KicsuGm5MCYa5oyGZ2L1+Pc/gV4NDEAADvKp3Sl+o1mC28Yybj2mVCA6FVpCspXbh4nnibigIRKdwY6ODzpszf7jzZzuYOYKeCj6IKuDDcbpGR7MJ7bQ4wdi+kOeoTGE7unC9IMLBGqFcrK3sywGgQY+BO6/jlo+5bxD77lYpU6zXZ3XgemOjOn9B8WGqwxXCNdhuBnUVz0DNjo0TDZioGg09lsEh9Rst57eUksnPpFHfNhsIneyqvkrTNFuuhG4VOyAjH9pcXbLiJgEggVPaR462QN7ugAOSyMpooxfE4dYHVpEF3rHiixvAdvkpkkjxzuMaltS8eEz9WYaHHtpOT02PuSrqo+bRwi977SAzykCTdKYBaPmNgRlXHUvQSG8ffwQhcTvEzItQXhMddkxEJyEI9oCw6T8wum1J6zF6j19cTwx3N86GTKrHk7Gx7J6sgSZ/VYQ/SrYBYszhRFDFumzZRMlycatgGAcioWRj6bIhxaVVqOPEkxm9pbKICX4vJ2WpulvrooKCtQKbSjzRTCPMwdpTixqGyo7+ryFSI/11sw+LDCLjDEYPc6lcfy/qlLK6bnUr5MbiYEIjS9dfIe2r/aZbZNgnMO2vQQLfJGPBHQWayoV1r/731ZTlTuBMIzzEpWHfkrE0/UFWPwq/Cfs6AU972g5zEGLkkyBnQrHOQhDh3ZAaiLsFbmMBl5OTmjOB94Wza3pMwKU0XOqw0pNH9MRSiZrUpnS1Ez3vJl0+OpEcFM33RQnp/esR92lQO+uxWbKsvWNxRifK6eHuvJp+U8vPH3kcPVlElx0ag09FSw6Zd/p8s5COs2EbluS8KVwJG0aJFSepV3MOncodO7mcd5qNwjnWix4xwOxIQbeoL8fQTqV4ZtaNpveeon8wOmpHSoDj5JYa8RwmGoxt0QKFbiA12sft6wrL1T3qqlkzsNGiunu5tXjxfQruFKQz6BNB9z5VwCkadX+Jb/pFOJXBwgWS5eoEemt+P63I+NhxpYOyp5thfKMAkKzV+g7XdyQpnC36CzqMqHNNTokcPIJpQxYifyLz95/TIHM4G1g4b3VxB37v++5eQh5hn0wFho3yi0t9EwncrCZ9Z7Jo/gOf3l6hkuRF/Gv/nWLtP+nRLAptxirKBNPsUHlqAK/IdcBhUEfZWu2O0PZRYTW2kQoD4sWfzxfmW7CRe/RHyNjxy6+M/aAVC25R2pkXnJjPGZE97W9JGW0XxTxm98M8jfDipVw5j+y4mR70QvhtKt2khgoABFKQQuaGpAZzhFyJo82QKRgBKik+iUNn/Ynn4Zl4EWbsFH2D5A7ZOWjYNRhDmpCek1cKfcd7nFt8EClttaB2SDlKi6JLouT9dA58mdAvZIlz3yBw0P4x8o5RnXOOxFWgkV4lb6om4/VOsUDGrwzAhYE/a9zJ4ZsQ9dn2BK8958VwNZ+2VhHZeJqKlWiriy4RYHnMbnFHKy0ILFs8fidrEJGb7MAo1QK029tszoL9bXRrbp2BOYmKzkU3VW3JpKBnSH19baFyD7Ce8keiwTeFxUQ8gEjfMFdo8SIe2Az6UajOmqK/08tGvb3RAdlI/5BekweKl4voXxUG7ne4Q4fpNlAj1TQ69w/H4aUnmp+neMC3cqnOuzLYEf1f3obrJ1uWyIfgkF1FdutoelN6Gz8UNxQ3oiWeEO/DwfcAFMRVMg9dMeMcn9JcBCl96dyMjpLwSTgviY6cIflzLdv3a7Z+z3pGspA95OQj7QnJRtO4SOvwGqbu1MOUoK1GHdOi/qXKfRzwJoCWHK8MzqIBv93qwlINiuydSOntTrZz0AiXan9I+MCFxMWHyzZaSy9H+b1jV47RZnaQblMDD3N0A3p1L+Wc8lgKKaP67HItSYXXo7L0jf3/lEZcgRXmwpMAcRB0uq9pZ1i+uRrPE2N2gs7Cw7gQj3vjeZD4WFVkI6TiN1IbeVJYeJqxOyp/LRYlx4WX2HH7xqYMaAjGqli0sBm/XjYdt0z/9LOrbl57/v/hr50dhL97ZzzNQ06D03G7YVt6ZVSRL09MduKfE72/Hg98Ysp0VUwfkujNvHQyuW5Ug+ujXS15Rx7EXF26/vvnCiEyCO/gl4uXo+PplCHwGt7Qf5TW1sO7WNNjXAxKjOL7buFfkrYnT03Z69Lfszda87HgL0mKJCfT8gy4/Msk9+aeFYzp5WIg6mGbLPRKmj9bZEQnHN/hC6XE3bjWi//H3jTAJYkgS+KJijjpGm7O7XK8D1DfS2313yEcMk8v8clsJkd3ac0H7lxLbtdBIeMzZBajK632jRZC0cq6ISJrfFW0i2cYEJ8jnwFUvFadSjZjHk7uaPhkbROKzK6UBv1HX5bBH47ELU1xUAfypliKlxxkWEudFL7Wz2j6QotMIqFQNxzDKQ2PHprtfUSk3146WGyXm+ZTidwaqxmeOAvwRtr5DBMgBTMKvWbuwv0WHq0/XuvFX7k6KLmbCYQO1PLQyZnL7eVBOj1FOEz7V3xjLrTrSo6OKa8+3PgT6VsGD9tEHiFYcrB88QQpfXv0xfq1evxKZ2Zdl8Feidj9ZdOjt+XcI7RPjNRuhd52TgTepiImlyI3Ga6nFyS+j70RJmTtwkwSWXe+5hfd6d0ZOoejdOqq6G+3+gIVwdkcxzKecSock1FBun510JmtwYhsNJ1Nw3KIGC+LVEYAhzZTOICEOtX23aWSslmImqOhhVJI2E+p86hpqTWSUPubkdYq+AbmrdyPyr9BOE3EktOl9DzJG4oj3YO/2qd+p96PUDFI6Tgil9W6h6QbVPDxfXn3fhJZJAkqOx4Dmv9taRwiym0hvtrGJpgpXQDLqu2iSbyjOd9yD/+nOodUdbTvCm/1biEME5x6FCFHIsPT9g+VcDbHXac1wiuGu0gqxkuutwSh1ZqGsqJ40WDSpCjCihtT0CmCF4penJsh+W6XVPUKYvO2elQbUMiRLK0GADYLGwp/1T4VjmXduIl/sq6hUyMnBd3d7Hp4PzOyatLj8YuchOUnFKmyiqdrRHl9VxAlVHZV4sc8gOFid2EtLq2r1+pJOoiXxKGnrAhXA+/hY7KLngrPNFL++4rMZu+pHepGF80SdoTktEvh2XIPSbTiv/v6EVLG1Z3jtILu8TXZIHK4Ga7VddPu9l+Oc5POvtjPPNcFwtg+oRXOvITJ+U2eqDMQs/JCRAzPQTuYCbw7paMR7V/HzUaSj4XVXViL3cOCO4/vZ7LBlVDDxYgtl0YLHUE50Vqok8/VAA2S2hnh1CZQaCoD0EZx4eo5kGT1Mf+xWygF/jxRO6csWONBhZ2QTOsoQzA5EtmpKjrr32e7MiJaYlKk+Y3xOZTy4xCoYg2ax89un6412lkIrU5U3YgMlcBwV+PpvF6gbbLmqrdyfAY/smc8Gq08T6UVNph9beafYAfYAAkDW2XyuXolQ65PdOQsfX8Bv1N5e1nBWObi9tbVaqWmIGizZvsSAKO0GfqSgCtyEfX8NipavCbz3HVtj0tvApU+fTggTubc7z5Sl8Wx8sjOU8FdEQSZOdAkAtKDUHMgsHewrDedbxPx1JX8ehaof0tsiDfaQowJxumXZzasWI5xIILDVmNfBbCtdsSReKXR/FxISUrCr1t6m68Dp/UlKWoG2KbztKTuTLG3gEzD5AwoXjcpKLDh5//r+n9i3RFBbBM0qoVEbYIs/XMq4XONwN9ZjbZmSdOtjvqi9PAdEeKnUl8/pg3O41RizPr4geTcLdIEhuXSxfN2fJcbRh2hm2ra18R8I2+uh65COmNaYY/OWRiop6JoQGsJKBqTRpbQqUhR8umbVy2iNIhiXq7GI9EaYxBMbiuIXUOPyE7607Sj/84P/qBYEN7n+aTZmDOubHjHx5NKBYAHBrilm2Kq1Tqvgc0I/hKlTThK5TvyptIMKcFs1cWTpKfjjPLlgwTsjPTFUQPwwrYPs4F8i1MQSn/llv0cHD9IYOmOAxp98MUq1t9kCPQzx6j+J3W2ET0k7YfRn/ZGCRcVwpbZS/aWq4I1MotvoxXeYgYOyO+IU7SvNz8Z6oRqypb67NHUveLY1273DXyoxAybd7ckD+5gdckYUw8wVfXprwPUnG6we++z5XEsK95CHWnEhSsJcZrQlLkQwp22mwioEzNCXSdUjBINTVvmameRQq2JlDxy3wL0uefSvsoFMR5mc5fs4bXiTv2Sm7Xoow2ybIJK8pdaeFw2Osvd4bh0z/2BctqbsaUlAWdRGr2N8UCgomou/ZC7dWk535QoQYiLvspG3SlVL2FWvtcMxpoqM5cwQ/K/2OL9gp4xpwkniK6ypXHebpLfPk/SBUinAEuRBxjjgR0Psc0K0NRmo80zPb8QuVK/zCNchQ0McEYaRv4k3b9TAozafUua3b+SNus8XagzD87NxHVQfgEo3iGjvWeYUYiyVKQ793iHykUSWOeiD9vXLqZi8DLSWAXMKiT3WSRDWe63hXve/wREh37fUpUa4YMamoduruCtZ5bB+sU5GtRs4yIN7+iSwQSB6iTquclx1En89D/ZOemm7/JRDKwUPThGEDUp21r8wi6MH7hgE2zDBMKzlzq2mKq1Gg5dTdJ5/hjRhlnutiWMuykWKapsCqmmlvhRZYsghFG7EhPmql/GafDRqAJZqSykbSCUD4Yl2v1S1xPnBIawMSo/rS/LvDS7nq6LCymbBLPuNqPnG3IcOiMhTj7nI97X5Enow23K67VSsCOPmDZFZk75SBFGg/A9eHylvhIs1wVzqkKPgcdKAOAT26DB0txW76mB1S88ssGvu6Pzlty1IU55KZnRkoljONMGK1R5k5Kcv7uCATJTy5lwcG4w20ELGR4YPt1rPMAW1cB8SQLLuCvLxNaZKthXq8fjLcBxsU2TnE3Dhe/Smu5TqMUBhtryM1ltJ+rv0ntdmgl0iavdE9b42X0uC0aMU5i7vFnjvPxohmsUrwHpZ5d5LxrzhWGsOnPaRkNQwA8lyWa0oMX6wxxdfPZvIcSXnZ5VbVE+GeZnmtuI8Dmc9uzJG2ztGA8+6VoGHw/1QUurXQl8qg5/JolaNinZ6GQuhwSvRBu5K4mKkcmeo/w6TZGifL66RGgIWCtYjTveOuUUzOpkL3LM5T8bwwzIOzlsnNidiQvRfM29GLwnFBl67HzlRFn634P9YipBfXaYLMTR7xDQP9WXDt8sdwpAb4yAhCoLLye4eJ+50TpoNZm9/K3NX3zFoJKWHI9anVKM04wYs1k2Ik7HpFh2CojLAaNlyN13n84V2d3ZTGMkkf2ECmXRjA+KMJfOmpK3WCkTlWImO1XlNuMSySiih204YZv1kHgSWYxRFH36YyORwoubYVN+TXDFO32G4RYoSbPlDAe+1Bubn81cfFDAPrw0O5erhMrNNyne4isvJ9njp6sZQHDuqu0+QeKylE6l8qUp5BksNRlf36N7/1veR8ZSEDOq33ioCEWCy5b2ikSjC3HEX+P/L8YmfRWN+qiSnQZhP5Ma/Ck55DV/m4oz3lm+wKhNPpJ/L0D91mJarVqrHdk7LmjNTmuqO17hNu6UKLjnGhFZMxGikXzOwmByGM03d2Q9D5Qx2XJOqhmduqRQPd6EKQahsn1uXryjmBoENsgYffkdwrmJsRQBWXva81t6PmH0odvDrLtMNDFBecUvFwTqEN4wMSE9XCKAszrXHUnwGlI/AcojeHhd22zks60c1a/QBx942rLovT7aCXxJVDxOFgC0ZIwIJ53IH880c1WOaPyEp0CG2AjhDt19H+O//qakOQkSHDINj0w41x4YE5iCyfqBGAy++jq9sp3xCA4DyC+KAC3g3VwxZCwynt4wbqYy8KPRSKVCPy8Si0SFDzDviO58Xrkvj68EjG2+DbpDwAiy2+LTUem0b8m1/9pg0O+CIE4ZvPLEq9EsAvueItdEb1ITdpEk/8btd+/AV3BhGr7RPMooNfn1wxHNrO/wNk6l7qB3aVXYMThDg7VDZDG6n0TwhVK9cTQcwVLTYyVV6GF0uV3t8yK8ybNfNZk5lmw4n1YAuYu/GRhigZe2chh4Fh27nUMPATH01Hcvw1qTp6c/cDyMi3NOTGcWYEJqw5YkCIZ7AnoFkqrvb5cfsupDO8SySofwezP5AB+F9UbQTU04r3qdS234O1bxhTgyonuiQsGwOke1XFSAUZ8+iVqMqEuTqNkAbVbZs43o8CvrTrW5xnGg0ciVSumITicue7Xt2maqB/kuPMjcKoM+gRw/ZWMs81T9zHNWVjZqHqYS1xbl6P0SCXR3jiN9DTd003J+fOCBrn861+eLH/gJ4OOFzTABD+0pUS5kmCfmVLUWnUeERmUdD6qJ89A/GW5wR2NgJxDLr2kzLe3slyD1Pp9tR5CnWBqnh4dkvwhA0GCngPn226I8LFzkTHwomBt5LvetUegcYrroOcXvW12H80phm4loj43juiDTZFTz1GC1+hVcQX86SOMXSmHlctyMBpBYDvsTd4wERz34e1twCrqMfjJD3T0JdcxVC3UA8CD2hheZhDBaQGKBaG3R2PRf7MqCn3cy8gOQf1r9FrjojFCXd7WTS9r+K62J8u8aXcMF1Ee1Kiwb0tqpqq+I/55sSLeyw3aH8NBF7YmBnfm2Y4lDt/wlP9SRjIMP+YauzjTdnBsz0GTYyzqqjUREkBMmSGp8fNuOnHnZRVLIhHIny4eYx4xyxWpIV4p/XZH408CaPoDCPk42upA26kneoYq6lhy7UtYF56lsfr6ISKJ+R8hhwfXIx/08LtlBTl0uDuFxuyaTWV7A2FaUPprq/NqdzCTPdMItGQciBpiaCs0Rvchx7q6Dx+1vljyFNlGqX+vIE65aCtLsVMQXowZWTJ3H0+lxR0xCuUWt4rCoBuypEpBSBL2xzETX0GstDkcQ8U3aZNi2DoNG8YbSfLYQyZIjkAE/EGsAJUx6ndPd7/jGvkxh9Q3J/nVzC3tkZ3Qai+OkH0lriJmts/FqvA0EPxlcS55IGIY/7MhZC3SG7cCZH2smT1CT4EbzESIWB/TT60Dh1Nqn6PWVzV7OgdR1TwsSAWuWzuFiSe/mzRauATbUoZuASaqFA4PdvD9uitThCRVgh1ET/hHcYf9gXPoCNDmVpipT7dRKwb9/SKTbS8EKaVt2MsXah+qqb2esvXelWWJnnyWrcan4MW+wSdHYcxB4hegmEAI6OpJWp6uacyy3NvtpODI4+WbTe+VDY19IPmzpwlUPwsXBfNmFnJK6vm46cpFzKIpRV2vHPdkOx5iO6uOOAcNbsq7o2zN/6QHmsAr1wNOwSTivTVQ4eDVe1mc8JNEqkOT7+ZmN6Mw6l4yqMZ24sqq4c5gcwO2ODt8HPMVAiLRIxpMQLvREYRuF9myC2bHkurGp+LfeTLoWjdEBtqcpidReN2+wTb5PFPrXUeGvU6a0ACcPZEsbr+zqqj7DrVNUAopgBmRQfkjS7kEUm9Bp7QRBgWHCbxiO1nSESYkCEijtbUHKRu7ShJmCRyWgqgIh2VP/JOf0kYZknHYg938jEq7dlxM83flJVxbPgYyfyBviws6lV3l0b9Kb+gOeCMrij/VAIjA2yIR6ty6WEr2acEcl9MEO7Y/6vVIvNtmU5ecnYvXoH4KiFZCe+G8vulEq3f/2DnMEC+ehJ0MFbBLO0Gtepm4jS3euFhY0d9nbjwpwOtzpHTC7mBsrv5CpH4yP7rgjap6DqoVDF7b+Orr5T41P/uG2oGKEppsLyP0tSVyh30PqvwxyjuwVJ3hXJzKs36XVxxSonQ6GXA4gNm6WFiDa69Cya1OBeSB554qoQ5Ad+ivv+J470KDtDQOdvnQ6OXjfS9stk5xqEVRSjm5TdBCAcMgDU93fx10AYYsAVHkIqCnERrRHbhnZPVop3h+YnvULZARAY8sF0vnFad82QSiqY811FjnLspRvfspzwSWlWWPxgk+ankc8in/TZ3jGRhfjQfUsYr29kbLPPncaS981K+RvGHDEo5Yd9XohfuUm6m5SmGJCg2myidyFs3N4bccPplZX21RDrgM46iMRDvJ73d+r2WqvBfCb9tFLZOrQQTrTn51xvjrsSz0rpNv++8CSAlBOjw9A/GL42oRnDunNE1Zi5U/Kh8ysOYNC8Afghjjz04VCM0DxYZlPzWu7onUL7IJkZsshUaXJuKlpHEXsf752tn7xqWdPSMLrAea+3Lg40nl99kwaC0ib9wLU8Y9VD0+CCoLCXc5Q7Iw96jk2XeV3W6c4K9pibJEtUQkv7iDc0frPXGTlxSTz5S3qQWH8YV1XV7QUuaW33ulKj7aYj5UojlQ7zJpahuJnuSmknTxq50ppmgRoXZV8H/yAioW4xzikS4qnM/rmXnHmOolM7KcHuJgk4m4lpQg8Ga08G+C57oyLZ3flDAZ3cvzuNoAII+ipZSos9K4vtOIGHv9AroI6eThHGMNjW7jjVMmVOy6Y46IwogW1lxk+mo5+HJ1MFKCIphIGi01v6u9lN+wTf/NM54K6Q9W6/BiVckZ4iMiypeGI9yxv6VPWi3KeJk0RyNOEPg/RoYhSCgtOn5uPoZtKbOfY/zYsCzyVOO74ENHnnhTUtccI8YBhvx3yksRwJ6/MPrhgQJpEg69DuzttN1jAZawrUwT/q0Fp1ktP1j82eb+BzTuDc/hxGKo5YxPMEStsocuz9aOtPNJmOhr9NzwramIZv6gsilo+wxagbgbNC9XWKSguxlEg6Pc70wxSHcO14Zhm7PBzp7JCjY36K+HXZGiwZmRtmAxssiYVrjEnAoajv5k1PkXD/bKome8c3s2krBsGVaHMjP6TC4giErl0Y6K8ftMRhjpZTRu/YlIB+BPGqNvUSCsd1wDPudO4iIpQMZ2V33KkumEp1pWquVWSfUVYnU13zsi4nghMRjbQNXWeX5aIlXuEgYl3whgIpJqottqg/s1xGezyOCHBVQuris7+/+mGsJ9+zcCd35O6VooWhjpje6gLt2we2zDBurRuSQ+XNSarpZxhRJ1+A5YpKWsV3EnvvCahNA9bt4pEz/FyjyE3bPzgpAfMPrCNNQHVuh3rBWdTZCLbPOCF54HhWXgimRIlEO3dQ9BIot8X3uGPYhhzYA2BFwFY0QSXJTGaBCEP6dFSY1z0dpRd6zoa+HOANtzrXCgz2YpSVhdbRngl+AGgfrqHcCL4N9Ol3Hgi5gQJlCAJIaD1cLfwy1cDK0NvHA3XaCYtCv3lxLrT0JOJbkIFm2cv5w2mJx5GHWvNi25GGUzVxkRWepSE+0Vyjym4HMhsCNCxPWoRwzeB5ft9NY5O+JjL+H6B1IOdCqypqaBDcT/3Z9Pd/ttyPyEvjqvnzblp0PkVU+KqYObcmmIRPxG6eeLWmx5NQfs8Si3gSTsK0iHoyguDI8oAg8zU49TQU44Q7NJzJ4KoEVDn3FLkhvfHJX4SP0cbmbTfgKFg2Ep2uXWEdS5J4+twKZp7U7TDiMpPCCxbAEMCFE/3vkYqB1i6Zz+xBDJxQSTnywDJrGi/4X5ipo18A/snH5ZlhHu6PCoe4+s07HjezZnNt89ddDtSCLtoDgHtC1RyT801N1I1ZxWeCL0rSx8bctSXnpiFjRhPqmU8Zc3YMXR40EDbV9Cr+H8ZUnrKst6DGMhSIWRaLKhK0q11O5MDMRgEYWJcs0hFc7Nh/KHhLTkqM2yKC+aCScEniVEQu+dEoE7Nv0qiKvgkUuPVbdP6dxFE0aBGhPgl6hUPSFrUOtxwTe95uWsJJvxqY4nfhoKbcAq2fLjbCKj/mjTayIadv7PGCZmVVhq1ay1txjzSew+5Jn+7f1399pNvsR7zpvbxhyZnbQVISOud+MYXqaTFm5453cIS4iP9/c5DeaNARjFt3F9+PgseZtJoVF2KlagKWVGpneh7vnYOtpRDh+mqMM6NHfFJAYfI8G9cMS2A3mIrxI5/ezhQGfyfltRiuG7T6yntLnS0bfKMr2hGPENayeL21pp5y05P+W4tntYRrLEDJcC9q2Fa43m1WkHoZZtTfRc1XhsnzAHb1VgCBcUM1oFE8jkYmsDpDvRlDa5+BX5ccAs4eaZi1LC3EfcB+cVRdu1DlXchXsINrqVhUU2Avhqha6WBuIZWM7Rv0m+N2R044cadrg8tgJert70puqdlNnHq0GfCNBvoEb28R9v2qyIp3S/xaIOXTK7YTS9B2eLpq0PEME32Pu3DE607tzMi6UewHNijIC1gIELI1ZC/om8YUTJBzz9eDth/j6OU1oLtFV2fpF0qG11nSjIVxkz5fsMLH3kUSFeKhKWMHn1h1emkwvc9/p0Z57Og5QDWHVLJauEu1jaeBMAcbsYvwINeKJXQMdEc3yQOdSZj1hmrtWf3XxSalFVeFknP5sMbFzOdpJoWvTAMQJkp1jhn7HGIc0Aaguvf/dgIiyyMXbWPK/C02tE9rJkR9WZyVj9z/3cWWjAUYr4VdVAn/MbFZmXJTN+LdAcO7fsRg8yl7x4MbLm984LQU7BioYs8thTAr7tozSgKlOhwGoQjZaR5qwANY9YOtZME7+G0yhj9mfs+K8Tvjc2iAZkaeECcNoBAoCVV9A4De5CNbspzwVQDUvToeT6ZtJr93PTMCgB3spaoL8oXZa4Q/NDwioRQHMf13JBE8P6j0i1B7/WWErObWkLq/MJfRfKC4sFR0MHj3GzYGPqE7t6+wmHAowkEMu/LpWQCzBxlhjqPh+CM1czxKHXk0lsv9bSv/TYRcNikEmQQqCDyc9S0IJiUkvlCQEfQjIOnOc9fUqvjp30aF1XNLLMovWl6FYxLmedgoSD8FsjLsyx5DTb7l0K49KpI4Ssl1rOCHSUIfAJ8garvcZbCH2UpuR0Mcp5mN9krfNdnUa9FW2ay3N7Z916mohBbXdQuuxyO3/WTKipzN2lVZuxWgEoPMnogwz+FgPkYxfupxbq+F0DE5ZzYHENc9hmaBe6mN6HhGE4/pXyM3Y+D2eijdnDrESlyonot+/4EkkvK+EpgVszApTD2aWejJj5GxEPjATK8D5l6vrpADHMhW4/bWfJhKtTVGljtxnQltLzgDeOmVTQk2HCXOQs4SX41gXnFxFbbedsN/NrVclCudmVZmUWn86PeaFZ93WfBkZTXvIrJ/noDXijSAtdjYqOTcc+u4ZC4+sOJ+5LJKlW1yisnw0s3xFLvrLS8ktj5bsopA9xX06cEJuwbmYh5Nn6rhPVdVqKJGIpr1PkDBvdfL12AfXzpswRaSh2NtDbAIrCdID4YrJA+wsRCw2S7vZrYOxVL2bR/AqFIoAXRayQdjV+jdt5SP1xsZwQJCQbzGJVYsvHScrwUtofy6O8NGYPCox+OCgyilsW0f+28dLiZzVoCA9oTcunHrWcD0ezCLO3uo3fUqiUxnhK+erPKMlzydgjXrRNKowxHtCKCnS3CCaNBuBjVfDVL5L6eA+po7kPeLwTLMftIEWZ5YNKfrxN3BAHN6rijkDRmMxcku4ftXXt84pBKodTyooFLB85BaBA0OtASwK6Y1bE3cymq/pWeS4eELRM5wjHwnJMxsLcEu7J3LTP2PasrIx/1W4R9uZ/ebByGO1zC7PyM+64tafvqCXfisWrk0WPVKIvTjxsaSYFhU5Pn65wz1fUk4vWhEKopUx6RnIrqKEgLdklZIKxZn4AIPD1h4Boxpvte0lHJLOnN9lZ4U1z5GU8tPpfy3DKaLM2H2nu39So5DituvWCTpZgZh+mp4bg/EtS6Mn950NWuCgJkPnJ23ZOyZztabGlfUTzncPCOLheVSXjdQ9PiOGrE9F4a1kfITbOlMpkh6X5UiVZkdYizBxthyIxVK8ANA9NTs46bG5zAnGIvdKXzv0pQAavSVUqtF9O0HDIXcWY3UvoxlGfKW/EwHVCGSAT4HneYvaTMvYHQ3/yh9PD5jO5T/1R26+trqIsTT6E7d1XU9rxM9+wb5aoYZKzgua60GPW</t>
  </si>
  <si>
    <t>w6SpNdRorwQ6WaHs7r5OdW38KH2zTNQOriUPPCfZ9/LQ4NYzNMxBNd2uE7679zxKUiVHJktN1jHIVCWCvq9SbI25NaEyuAxbhC2LgRXrdDltgDeOEbIiR6ukQ8R4xvHMJW4iaEbzUD2lfmP9M727qPCGQ/Q2OnVIXx+xgicGJafsPuKAK1jhNz1GBoho173T/vGaYoNuWbjXnh73P6FRtDIg5pUkrvwSMueu/WdKbVIBN54ItnN5srgzQ0zDpmaDd9h5p9/b0Jba6ohAA4p6FF+/w2rqEOyV4Cv7b0X46L6rxA65lxX2Q8NlewQphAoH1I1/JtACTgi2Ltm86QwW6Qfvu7hVDCVC5flY1NG71WKD/99/Q3y/y5KD+stMlAVJ6ZNMpJMZBwBQz/zkP15FhGot/T+0XBRzKYlzB5FZI+WtAvYKKijlWQGZIK87wfbMIEb7qs+hYAcyS/3Y5sD/tTKtQekOqjAiN7G/uMgZEMSY19diTW/JrLtT1RPso6GEDSMFjrKZhQD8OKcRPklRw3Q96R3uSApz6hJHJYNp39ZcRwtivjepD35H8ucORAUfAuY1iVmz5HzmMuadfR10FZa/8ljdkBJQRhAlRKjCLZVUAC6pghfAiIcffAM1kv/Fj5pvIx0RpU2pDjZafT9Pg0e5MKW/5SIq1pEZ3a8GPJEHGj4oyBjbO1LMpMu+doIMZTs3ZwPcxK9O/EU02+vOTOAipqqCYm6Igc268/zRnYZ6Dba5xy5uK4sXJTwHzV2Ob9s1zYMRRNIkiDSTFTVDd9kXNeNKfBNrMh5qNk0ab5JgZbjiBTH4LmdVoATFlsKx2Quc+NROrhC379kT6grTgNxlI/boPT9HPTzJ4HVIJ92PverQIssIHVovnKdNVvcoRww6Wfw+c2ESGGGKbAQheVu7kE82hARBGbaTN0EeWoVEh6KCrnsQZyAgPWUaQL4n30g+RQtYv/Ti1upYpigIf+DVMyZyfipG0zOnj/4iPpYCtL4sJP+F2aq1vDYIlPJxiCexQEGrqkOSmycWMY8v+jSQXd3ImAz8Yqtcqe3ZZy9/JRJaBMAyymlMqM2kXRYnG6HSiHov7Qv+W5fXHYm34G9SlJpgIuL9VmuSsFdtNNKXZMqTZqMaqVJWOK6B3KRllvl/dqqHrmIL147Ers9L7pUV/z4LYckztW/85EYx50GWfxwpyIJnUmv8XdXdRSaicc2tNXxJ1tmjNyFHap3ufZJiZl/glofYoQWkr/MisULM+WA+pL2rGU9ZZsShUIptf+dFJ5EJ1HaN6FbkqMD0H5n9gqPUjaqrNwqYOPxnxi2bztUc66e0C1KjdHLnH8uVEK79mKYL7eimNwi1GHnttISJ8ZdfruxL9VTNt562R/2gcsTLmcIIdbhhWiH72Q1UPN3dDFc9vWtCaxFJGeVoPuhw0Kkpj2SS3c6wBMwsHP4rytGYSsyEoJT5ZeruPPckrl9Aa5afN6FHAYxzpaamwwjta0p4SrddvA193SdGaWdWlbPGYoj09fIJZuelzKHPvcsEtfRe2ROqtWdBk8/iphL/mDrKE+C6yOOm6/aQlj3Ut0VKESyKrWmhqp77RD0JsmHHYFooTj+vFXrkBy9JuZCHkpMqadlZ33UdsW1B8981tAk4WJ9g3XwxgNAOvcOz54WLd072S1vxeIsYTz/ZCYnJ6T20tJ17+AXss9hbqbjEWQkkEe6WOsR/HixkkoUyz5wfFHdiwze8lcuR00LCOftZ/lNXXZ6n/ymJegS6aa0feRGVVTzEIFakXFjSGn1+0wVzSue6vUBaQNScxRN/06Fd/LXy7FSZz9+ogL/PGiVfY4y1Bl9nDEpVvoP1bHgtRBFVvGVUNcE+MFUTogWctU/zHr/UcLFu/SzzT62wbWMAJgFRyKar4HdYYyFPSdIWh2UmUAAFKBzP3M6DIUiCRaLolsU7sRO9BN94ru4ErYTCtNgq8B9NpnFyJXvT8zRafcNYCsEvrz6irfnLpA9G4wsdgFTFkq7mVaOIa7+hwkr54V4XQS8pbwyHjjmsxp/33biNkGAFsjTIcOnqm0Gyg07TWNkN2i7l7Ph6DhNHXiTbEjkKWs+N6dEK97VyoFCebbjv1GWocDE5DTWT/HXxaZxoI22mspMYsOTKxllUEWRedP8iNcHLJ+QxxsUlXfW/KnnL97+qLRaCDcUo0r4SH4nSjzuvF/pFgLOtSiP4LkUlKSzUhmZhoNCCbj6uC9Mp4XqS50ZvFNMOdjBk8fqA0ZMDRKhWcBumlG+Jb3lXQGl0j6PE4nzDYoVL+x2ScGdbkckiVz5n8h5wU1B5be6dsHlz7gUgzYgdegTdl+q8fLsLJylrQcJgLHoQrmlaUJjPh2x6DweDUUIvJBM7G8o27u8UNyHXk99Eznr1dZmnInUsiAZ0iKj1g9J9vupxXxDvJ+RUoMt9Cdkze+w+dSgt+DAeSHjpuo2XQCL1SICsSwTzyyKCs5xd8vCpVe/s9zxiwCf099YeV9zweURMY90S5IiuqJBWFCi8ANAku1gP2jnUyldpuqVw0xGI0F+xmg8BS6BMvuylqkbSavXh3uVp0VhISxVS0zH6vBUSXmFjBjydKwUwxu7Xvg0CZ7dgiLGjx/YvxatYTvaGbXDZa6/QRXP8hTIUGSDAiBBGsAhJVfSv04MxND2iu2VgkGWZ/3a6kHq3M1e1jfwMNBdSLHkdkx+LOjui+sCyn/czt7pEYw7XiJczot2FBKx+zsWnP7QPVNaQdamON/zjkMgh6IByi9c+rwvdrnFUlZ9zt+AeB5DvdXO93JvIBX1Obb7YkWdajijt1Dz2Kpa+bxSTrxGf8ci7mWjkBfJld+SQtLRutRRu2FN1tqOYEapSpC+lCfbH5A6yvmV7aev46rWDOFl/p7knoaV934u8SSIMb02kNVihpYxEgzQPTsqyJlZk8CBa5zzBLwD20VUgAFH38RDr6N/MdMadaAWH9OQZLxOQE56RpMssnFQD0+JkxSqPDV0ExTmZBwsAdQlrArIT5Q+fsacwCBgENHGScW9+MKT9Ee9b/MJKF7/YQXB1hOKRBQSiXTELb/bBkbxjUgd0H9bE+IX08HqjeBwlFi1docZaNX8HsiKlHTgSGSzZALhPUnPLPfDWPOVxcXDxJA6naxCbfJDz6/rocJCRi+G353H9u8haQ3oOiIrS5WCRgHlRv8VcnwFIId4uHJjnmiprAqTcXf3TLf1RGICgX3z5bv/q4PRvaIHp6CV4M3yxbr4z1C7NWjtb8oyB9hYW4ptVOOCnR9Dn0ZafjLmJ5Z5x/7EkyHdw4SQ9XUERDZkYIwZ4VKqRqFkosd1ZlSVJFbMdLaIie3ir+yjxQInmyYDp/zIA4r/4zu4vNhXv/eAMxSNILvgcV6MNIUcw8Pe/OKGRNILPvgBlAkHtY6ce6UhNzk+24HkJnAO1BWhYZ5ux1ye1hZA/1ZLGiAlsXKMU8m38yOhzL7PwoPYX2WNNUmoxnPyYNLVwWZ4p6ld8CZGxBPPn01UISOvUOyt3RFaO/EI/bovsxPUWl1RAjCq4E52u8Js/MFv7yo77vYQJlcStqK9Jjd/qYmTDKV0T3qcFHYeQ/gAMGeogBeXEz/5Eo2d7fKtolMu1NRvm5zvEVc2G2b5CXUTis/e/gBou8Q9FxWBShrcmKrqnHAJ8r69zE+RamCyCuOKlrgdoRbvMiqosgGDxfv8JQlFfqUFcSb3amQpgOfGvwUwxQ8Vr3OJwoQIpFSiPdHDLTZN+e3Q0Z3cKIB2gse8ty4TUntG0vswnib8Vh7sWTtn5B9Sg/j+XIWJJOrlrNpWol21kTFcOaj+u6CL2bwWIlBxTc9bc5YrFFVGnqTeK5RNPL1NN47m3IiX4JnKCclIlSmkA3AJHq6CKhqksoEWzdakfaq5AxK9JnO1Rt/gR5m9D7OD7SJ+aCtWkxoUajPsbC8JuUBiSCP9pazI65dfiP3fVgERblSTfAB9Kd127sCBTqVkosCLl1tU29UmNPlFWAL94Ue7WU4oHfeSHqzuoRezToJi2MaJ9I6FTyIGEnzx+n2PDAurZMEGEIyF4aa3aFJCz+hrIQvLSL6aot8DbISDFgiamLG04sXAU9TbvMBmy0L0LOknAAMKQ9PMHQSBAZ61gkh9t9Nl4Zfkl4nNZCKu0oAHe6FKehQxNPMLCFtbh7hU8Z8JlYPzBt6K6NDvq4gqxVI0Ot3YCeqzil01aBQxm8mkJB0Z27E1uIgD3paJMA8nJ/lsU0QnZaDmyhX+OiLChGjssuzvL08f+y2ycp6KS/KybO23ao2mD+y+b9YNLDuQ3ry8TRulKgoPxO5o3U4Sz3cACT610lulFcVEdjt+jOyzqgJPg93Kg/bAI4La2qHa+06m9jgzZ3HhsFy1fPeBp9BRwgqMoLQCq4tCWNudo+3s5H5tQ/iGOQfGXvJQPEwRZ1IYu4Lh0sA4FLl1NqBWGDhWvhjy0mQqHHdU3gRcEkaDrOHpQs+kEr5pCZ+brLnHaJxAad2Ig7+wMwUkmfCvsfDC0KP1J36SZgyXjzb1bhcJeVnmCe0zcpYe6634dui0ORvFp8+770j9+RKysZRSnKDtqHTH/KyAJ7b1KBf/hkgKbZYOP4RC2weVyaaYkK0DrZMCrjWmf16HG6Tk3cxmZk2ABgoS0Zf4brFkgIfnQ1VexAxdGib7Dka6pxkWJafpMJo7LoNaOx0RAcLL24P2/SQCaYSdubIxvF1qhJAag6pXTR6gvlo0YJYB/X7OJqdFB/2FuVM0OTPrBzS2Wr0Kelv84dDPdT3uzPwkMC1foKWcogDtS/ibR1zy3pLkOXUrrRchZ0f/QWUfSsj/T6O1NJk39qYZHMgaam7U2GNGjJVJULoD/gPpgl+UVwB5EJgOhuPBko5kq+ALwffJkxF1oMyc2h7fkyy17XkrACHsjCpUJ0iIU7GfCnAj7gFWSQF0WQTmjm2dpav1FyMXKRhculGSjW0Of9p2YZ8dnJCGeiXitLvrUTNFsj15IUUVirY92TvWRdU27xFkZng63MNY10ceDbE7vStctz/MGmN45mIN6spKnn3OxFzmY6nx4ITDYwGPvzDHk3pMfLY314z0fZehMGmcdTg4paVq7lJLlIzYuR/8W56ZoQ9Bz3wDPY0uk47JZnImLwoHDZ3gQ/PTrO7BVr6viyyGdTlSg6LaYVeE+Z1SgtkoIEfEVaAhUQ6ILPntYuWDcQib7xWjFqz87ptHFH1YMly+ZDgIgjw0v5IEjBByOkdIlPvsJwxszm8YwGojHHyxLIIG3QWEdPRx1u6ykFCMLHC7b3NjRxeq8LVDKr+8RBGB1rYGpTEyGs+hK792GG4RXWeZN32MNIs4jXSx3yyV8lG4ZgsMiIOOsyZtsrJBT8j8IDuLgmHfmd8RMdTwrfavHsUzdq551RJIq0XAZVUhEp9AsWk6sz+C/4AqUJR51XlgII18vDZ6P7QFuYbMAnQjvRyojYvINPUOlcHaZobkxwILz21tXBd4xcYC66skBHukn2e2qvJiYJOFSuxEsqcC1XKEkyI11LzWBkMrUo89X5KilQV6nKswvt5CfvZtoQ2j0Zc8P2c+ZxAzztnr9Go1+cRGQOt3zLnnbU/h5EAGstfJ7gSM40NJlSrtRWcVcbYvVS66eCoEz3f1zjQr6xw54tz9/55rA2dD8NTqMvHTQP2PWwoqkzVkEgQEzpWqPWvWe+ntMYXp4urHGMXHBHUgCwSKoouQa42h3T1/7SQ+MCVbuSYl87b6QGk6eKzZBc/YwC7g+DAtVj5jsagAG/ALbkW77EWJ0USf1bRMftPb4NgnmcjBex9yCANz2exMJkwmZb7iODTsoJXbgHOywlp+SK4v5RODzCM+TD7iH/usKhqJJXkSnRcGoka9Kw734M2a911h07eRe4YsTmYlH/7gdpYumXggYa3aFZgVUMDiq/apE2Zz5yZNAEcdijLudsd3tbq2TJGCYRYMHZhMnWpCFZNcAdvDunPPS8QGmx7xhP4D7wfPLEwzxU2wrzYLWUhvbSyZRf8Eop1zaASbBbIcIJOS9+iFWUrGRA0MiSa5xr9MaV7FgaHnsug483qI+EQ6tdwiAn4YZOUXVyIQcFgILlR5KZfMFJki0FOM09lIHGIYZCBAKL6x2YP7Z4wQhZvOIJBRTocx9tnmoqFJp+RD+sjNX8ro8PXe8Htm7AkR4S80I+7ZT6++IIXObJ+Qma8dSHpDkXvxlzN+YIVYoN28cgDBhZEbh1lCgl+tpCDSf3LNdP65GwOQnPBdPg4JZslcceQRzt2WhIwjNdjiSVUFhuyCIf3gP4Vf++0V/LDggwaJhN721UmL4RS6//dArOGVssxgJW53/QiTEFOPUe5pW7AUupThboNeuFnxlGkjo/RueqmxwJBcN5Fs+hNBAZGgID4p1VLooIO1wM0iDeYlBIqeWKeh5kTQVFFh/y1XBG1lBKbZZLQtXouzDUhW+7eGthdzDv2pEdRQdVRLzygEMSadU7W22nYFqosp07mxSK3Gr6PkOCJ97dB/7al1tndzIk9NuXr/km3w1l8/I7a6tjeB7ANJ8M/OOsGdPCaUNlhKI98sSM7j2jdX8kul2Cuke621LoggUf25IkYy1YWmC9lRt+ONrSjVkemHy6aVTigRRlXlMqMvc3MEghe89jR7Ls/LWIpX1dMVpUw+ObkiuJLxmAknRfwIBu6f1392KsSLdqhsFxjurd1ZH/WYxRy0hOGE+qXg/2nDtZD5jJzE/dwf1wsAXTTU7CVbexTa+AD4//krNNaArpqjafCiVsc9RMwidh50m2Nv9xLoEG/CBlloqkcD5cvyLgJprwnn0+AGM0IN8xiEb9148XJdY3fVFBj31erG4Ush4rrpCih//qo3v7zHQzza6J7yG0Nv6ssbFh9svKEkPH3NDgI9MuCbmddvLB/CxUbLveMVzJ6bsF5lnw6rV7IjwUs2YkeyO09TCB/Hm6XugTNUhfGiEe79mLg5HOowft28BVfyf4sORvSRUVdELarJ9XPE/TdjKX58d8C1hpY+fxKElCyRx10SJHbvSRv7YndBZV7cBAxdpkH7psWGUJVakRuMSGF8lb6vU14v26rDvuqmBo4wMXDsGWGsEZDb2swGFYM8+yQYnUo18vKbEVz+1McoebnOhaKuCqLR9qCjzDybCJ5GzjxnwH21TyuiHUh9ExF1cNjd3K2rO9j/rYGJt3SKY6J4IzmRY4ityQsn08LYn+Y+WxW8KVyzf07rfwMC8wFm2xN/bB9QBEU/heVPx6XZyPjj8KrhoqbNCzLDQ0eKhMXI5o9uEta19Lrg2Pa0XWEphoeHRSU5QkJ3ChZXKsyEBFbhqg2h6SZG/NhJfVK09S7dnGfyv3UbE7G1VaZ7Zq84m8I8u9wVKbFrdjtBKu6MYG2BWdEwySFcWWexup4RC8Ejgn2Zf0ClmVmDa1Bkiz/Q2aXAuSGFS/SFwZiKm+5HvPnC5XGEEitW1XK3j0nCL8emh1YLAzMpgp5rtfVPY9dOuxzghSAgzMbztHpH9L7uClozBWDuYe48McUcOK4aECZLYl54nAtPmN8JyrTU8SWT0+fRMkjGHaGfCeanGBQ8EjjzAkZVfqDwVa06dwgWbmDrbUpTy/TPRA6y2Kl4/dwdAZgC34HPb/Cj+NXlL/HQWc0oORsl2tfZiypJtTcPb3hSNAzsyCmyZQDun12KDTixFnYT0w2o7wF4TUZ2H8FutLNJQkTJaLdUZltDAag/TQnunLfpNM17vv/oEHXBRdITKzuxC4+mOo+S1F62BYaOmpl4UXT+X/XfvSali5zDtDiRpH3IHGXNA39hhHincq3NjVOFH2YnJbXVquBuUuFTXRiO58bOggpNIvhGIqmT8UmlGqvHRQanD3J+24Dr+jv2PjcsNmPfmzzvEF09pqa4jZ4APh3a/sa8ADOlYMpvqWx+mTDCTqORTkc3TQqDUJqzlS54Ch4CnHAY103RAWm43xU2Iuf7UvyeHlKuaRtoN63mUhyBY5k6+cHbp41NPW9k+gp7RDANDyKP8jOBn74MvmU8LWCpyZLqjBDxA+ycLyP7fbBlEOt5MiKwKvoUaPEyBSqzkIUWr+SFhKxeiEvLU9ff76983ItMjS70Wimxh+3ejf2A1h8NZQ5Dq8y/kaHzYMkhfaL4g74U7favlJbS5U6ysYpMsfXH9QCv5Pq22IYti8mHBIIurcD7WNwIRQfSh0X5WZ6YFC2hrAnZ7CNRafl0WL9mYofdcG4bPeGaubG+n5Twa75aRnacuignDQcNDx1BvjrvjY8xVLFRdl5mB431RtZzv8lBjfIFesrZIsJ9gfNUGaAab/CbYKTeHCesfWlFSvg5v2Yi0CBYVzrHl/75dyhLIOIw1XUpeUvRBXI0WOa2t56NE3S+N8yYNz4WIv1Z+66qJvOFy6fp+VlfEWaeyM7yc9mRL7AIMUFBy8sJgtoT3iMqVPglTmVXf75Vlbwmtkj6TgKt8WBJmMYPbXrAw5YzcFh5GhARVVs9eNGfWB/LRtMDWnLxSP9eaTPtsKE7YNSnC+J58D7Yaus8WPeHhg1Ot5PLqwfcrAMbWs2V7KfEjPKrzFbooZcFpndXEt/SGv8LzGgbjZiExJJDxjYRQeyZDe19RAWdJ+jQ7KoulYM6o5CqH6A4NIDaOyKDC9RAKCeXd/f/Z+ByRMSHNvKQrV9Aylf0oGNeNLucVEOho+1mWzLRQQuKalgdGHNiSEzR/PIFnQPWz9234oNTXBDuxOL8SCZHg84Fnb088OEkmNmT04ta92f8wibqJgziHtXUETyDkSEmUt4dQLeMiUqaCWXqbC6Anaj/9w6SNLvjkvsSlK3WGd7fiIrZkhM2ruMIQG1KHOefjnYgQT6VaZODz4An254DYK3y3ALEhzfGB6uLSK3C2rmtSUy/lb/MZtEgkBre94iBuX88OI8gaRIKhlSQ63ZuxJeuYm3x6u7g8WHZ+jJSfBd6D3znPRMzhtPw6j0FoVU25HpdrRkyiJDMigTPM306CvBjXXMPbebaVPwcGD0KPyLev3/7i6uUqR+LZBFd8efsRttVL0ZcGo+HAblyoTk9vdC2t4lz36fWIT9ifTiyKppREnSLl/H4KqoN5IqZE0iTloT4FiO3s3e/Cd0AvYLNsnEA6n15HvsG1vPM3ocbAIzvgw2VfVFeS6g8svW/msAW+sjnQc7Trp2J5rdi6Eo3vKY3wJSjIXMB6BxZvxsnoWrVV8i6D4a79PnSotx0mWNaDIMTsc30JlB9zAevIjhfma2uzNiIIwq4EfQwZOh7krQMp2/ciFyD0U5czqodrSULd/CUrz0Rgs3EHP4h+XbtYxacWsFSOI9OBiw2zs7atZ7U0LCF9VSTEk+3gywA33s+0ebV+uHUa02kdJWSq9azjUM9razvs9NtzC/WiJXBNJq+qfl3CSeQ0a+6WTrhX+TAdW53dhMeq0v2Xbwmru05f1Qu1HvceGObgAOH3inKvAnGupC3q0JyRK+BZ0LceypaAIMa+LTFqCPPK1rJ0fxnlWDp0hVDUgBcd3RrQto+LY0/w8vAzJXUdv++Jzsy2sjKmREmZZtcBeavJMvYzFVj33GxFHqZGeYFejQOpELX/SVQnqG95w+44dGuWtOhWhghCY8NwHLeZFkh6C5omk0LRSq13vjk8jRGMJCqR7/PaJJYOHf9CRYgDNzIrTRGCFce0WqNBTelsb0jIaOdyo1/vhDYBLFfjk4tqsU8xFliopx5WezY4430rlsUJsM/qTfq4Mg+A/IYKaOf7qa3PNz/H+qMV9HVsUtjPNBpgiXQQsUET/MCcqqv/rjMoVrlhfE4bBsf5YWNbBBUcvGgrrhYwBfqUor8XdJUqJRVp8RxRUdGud3mmSJThNEt/MWvWaugdc4fUeECtWLdelMug07/C6i0MVc5f9Y75eqddFosC4axFSLKQJbff5ixRkPNiewJpJNTgkAp0Gj+O1i36i+fiPRL4g8/rJP+WbxINpOrvtgy5poS9LH4J5rPAckNe1pKYyuCrkezlconAq6hG+V/kiogDOqea6pcM6VJqI0Kicj9dN1NsVL3aJCJnq0biV9qYzvBeGDnyY7SA8DjBmv4t1zLpDIX5hLS+gA7DxPn/07DTFbUAb6eyxNjpdV0aS54J/m5hOxHYzCKEOgmhDua4IAGdoCgn7S3BAtf9g1nBtgek5H8rWd6wrhGodYXgHeheERlKNm1pHp31x4b/77HH2le6LynuAjnYIOnbCR8lY4M3/kFDRXwxGVMSv8BfXxqpcEMTMOoXtA8DpsQf5mPtu9vAtu605LC6ANl1GXPm5vt+jWDQQYmibc9O4iKHHsSfliF4Y0WiCsxh3/EKsPa9JmbXnKvFFipjffU29Mj3NVTyMLr+bHsLYV7/1AiXebnIoO01nsddFTloXZjcfoLPL4FmXwKIfVJrA4elWYur+C8uvRQrspVlkkp23t8ALy/hPuFAiS4P6Q4NT0y1icBcP0ULLzvAEU2WngwWaIiFCXJjtrXEw8LSaocAKLLYsB2Bb/+2M1F1AHW0hE5mWaizOj/Sa+gbiW2SOH/Lsizkvf2QXVQWyjwWmkust5eVR75ZImNL6kpVZgeYuyMvfIfHfGoQj4I7nAVQfnDUxiatU4o102nkR5lXhmp09NG3usLhm6lLLA5i3S+F7/f3kSjt88kraHNFSczQW9FFcnlCaM17P8v6cc0Lynb2tr26fD+ntXDdMfZ0R1FuBKj4uhXvM6lQ63FdiZz9iuQZDgUFRbfpRwhHsrrkLPlqdkrkoEzavNFHp6mqUopvM+XNTyGLO0+vqOHk/CqSKb7slN0+glYqhcrLzJ6FPM+tGBu3ko9iQ40hWx+rRYR+wwVIVQ3ltrkHU0eHfe2mDIgue4XX658LrYbTKNk9kFynaVfOJFVIERH3L4ZDPZFeMy5txr08zpDdfrTGZQu2ucIt7g7/sttBkl7rfi3Xji/TT/1auiQtb2PbpjfQR/DtRrnXJWusiYc6svTEpNUx5UfXlnH0IX7r5viJ4bm/dDAiAFQprgK2iV4/05K/nn1aD4UdWEU6OwWta1C12eYMIWE+i/1w6mcPVBeLWVWkgpGTSjGG5XQTiPcD1KN13gDITjW1U0se60hwFl17WHxjDxylwHKOWZNAMvb/OuQXOGJOkPv1bGLRDpbLN+mgnvvNJ+5PQxWZp4rPMGlx1yE8uCwbm/2JBvwaXVADV0I2oaynbpnR/tGyfJfE/dgelrjj4FCp2aSFqGnbN5S+86utg7jTLFsNS+xS9GMDo67VgUPzoI/AICusIOEAbiiNlbbCXFI3lEJp3cD5xk4w7+de/l3WLamyP+ATjKh4dCk/GBf4kvyQyDSbsbDfYDBbD9ublJp/qrYizwBusFisL0fWCjcQoqxq4r02lOkMp2zBMASwF+RfueSAJvsojYsSSjnTexR7rhjgY0byXE+jLJ8Q3TNbe+pk60pVWikOtOrPxMxGKAw5fXcI0GBWVrMZOLQfPM9E1AhLGWhXTg8TbDKuBASa3URSzabUuBsxMzhKovF+4J8p/z9UWhjjxja5fSmB+6mkFHzdiO2TBkvWB2Zm0/NEej6egX3X1o6jDWxl1+xWd4xdy2K2L9NTWuyjV5jq0QcFdUmDFzE4ix5BFqRBdDbLTBAV5/Gs0uGOhI/9NeJMlLRYUasfFz0x8iWECWi6YKy6y72cyyG8AMeET99SxMUrWMz8TdYCPFBwd98IPN85mb2G+nKsk07jUB6A4BHFR5FgXjtktidJJA+iERwiT9Cv8F16htV79OC/qQRT1KXBExKR647DS6MVy5cjprluo33vsN/EDM7j2mQGiPMwpqHe38Pt/uuNXsDbloZQg/VkR3k1Uxb53FXfgER52FSMtqvrfcI+gP+n9cAolBkenv53fnB8VAZScjii0gC1F2Zoa26fy2c/pZ2dY0MjILJzhu4JSlWzidw5+pl+UtaKllwFtw+y/oETi5fY9eOP+bnuGAYUphuy9wFV7i3YNrRMQtmThHgG22Y8/ctOeVaHnhZZt3kJDE4N7CsxB/tyv7twr5I2WQC33UBFMRYslPt5fSee8xrncK7L++DnfoakQ9E2ltnOUOvVTG5MiX6amI3m4O23vidKmpLQG6H4BXzz4X6pRl5yiUShFdNdqXLZHFO5jplIFUZQ3omehJufDuNOgdbXqFGhYwftftAT2UkLzSp9T7kQodPbtxcwF0q2Kg2x0gS/ZxkEpedlXu8yqhDcshk+HWCjMEkTJHiflPVr4paqnDqw9RAWzKCB0hFYNxV86o8pasQKuvD0tsrc7J9/n7ETukxgQ9u6x1hf7r/nn5vJXdynI90jxh6Qq3slKvA6432+xJVJ7I13CEvt5ebunBubvK04pe3O7QDfM4yc2LLyjMdeBfc0JF7XpeYeV7ET8L5uZztDGoAeBcR+pKiuqlzIgPfoY3ZO5aooI/js2q1dp1kHdt0naT1q4DcdJePmYVsXaRI5YSiexrpD8CxgPBdlZ9bPcp6w5435z+3iz8Gvlj61sjRnfno+8lX2c926blLxnwHYKD5WBzlbJnENf5f6gJ15+GStnMq6mehte1TrzRimITqMFGlPXHPPbplPcKHR33yiQ2uMOyrPc3LPujFPZixNKhsz5NYXqb5RIOyhfHPKQ1e2I+n3R5nMGOKSaIHCQ4YumV+WxPpZJOUe2RDKCm8bHt2n038LhqzbcrOnf2nvTWwviqHjzEoKAVbuDHX0PpmMbQa3v3TTHXjVqGIrvkRpXuR24kGo+Geu3MJFmpfSXS4rIRd4a/pHwzGcgd8CTD9AKcOTSOIb+VzPJbQX/oE4oz5Jganlqa9Gy72OhKAZBWN/xXdak5eb39jyWLF27ByNJVUkp6V2m6g+fDjXzosHVx/XIse7/GfJLGYJ5OjNPI8EYx07k9RAnMNl2WlbtjKrpDBCZc0L7WpbNrbv380QbbmRUkA/0lEEJwirfLtQhU48euVclz3DF8RgG2qfrMd/D4gMNuqj2MXh9bexxCXrmjgE2BtJ9kr/wuboOp8duh2E/cy2n4o3v5/aIX7jPcGhdiEv8yqWRBSQYWQkJkZ6qgzipcXAe3HFwbTEVxqDb5slcxA85ScnCjQSmEyJ9iMdl3uc2kkMpR+zsmG/JAz3gKHjoTYcPTv9k6Clr73vheir24gtdr1sitOjcURMZ2tgkH586Il4iVWAhdsjwvfN/Y9pZI/RPFWgvXWKgweZvWwX5p0TlpAHMRPW8yZT66rP8lcTtmmA1TWBjCxVCaY/yG12S7s0rWM4RnejDugUaxmskxtMiWVRYKzHjS6Zr3quw/IwQiOXtL67YYIreQM2t6v3uzKDwXZTGhpxVIpUKYzrnm4BUThtSB+kVgHJbtvAQ/a7tVEKad86ls0BaHL+jQvycZLROepP5aIK0TGTE8/GngMIzeqeJjH8u1W+51PlcRf7FUnP87bKj+lIs2gWjLQTjMzCoG8mnGugxSvLOr+2ogwCvnf9gd//GBIowKb09IgHEpbL8TItwB9iwsECcOixUZNyEISZU9C+7VmLXk5cyxUUfcHslDw5aSSjqFCklqGodrGpVG6C6nPNQkWDjLt8WZApLX2yazntYkBfjLwdcg2bZF+8A0QFTWo4rec5/dIl1aZnjjngxd5o1j0zJsFz+nB7Gy3Ur7BZoPNg4nsGJKeJi2yTLCdG+g/98DdSfMOe3bavQ0vIXJCw+ymTPlQO2kz5kVkMVx0uD9qOeC4sefRxc+kivmuiVjNmAbWGtmegDn2dv+q/sP2qaCnGJ849mf4LlCq9DKs6272ab9sjXvsU5Boqu9OQSmIO1mc0pbFjIFlmV58oxzLFldurjJO8dI8/cXvpMXa1d5ClL576ZFx75zFv39endjDjyy6flcBunG/tse/Fbvgo8mgSzkoK9vUR/pQobnuilSIQAEdalB1yKzPjWoikUEfXD9+1DPrjMWbFosJI0/qy7OxgP0PxNUo8VK80QD3TJw1XHqSFFIUPhEmSu2AjQoGuCJrgvokvSnOXAiotKeWmPs/7LWdZCPyLUj1bIj9Jh/0PNxeMvd7NSCSUs0ivAQNdfSQO0IjBP3bRVMyEaixrK5zvdRf4Tm7N1siEuXXDO8qUGEqiak4bvEbxtY9K6w0CJrmnbhbpFkkHUUSkSJ3NBXjclhYXjNFlvbOC5kOopl0+EW6LjdO33BQFEWYHkF2JaskqYgWo7l9szidLAGjUoGeYJdgeFJ40+B2+/SXEeIlBwrS8EO7o5aunKPILT9KCYX2qR44Uno0IGWA0WD4uXEbcfmhx0wPl+cL9Gs22YmvFqGPlsyXx2WHuli/swNZ89igfM7aIrHtduJ6ekzR/aEuFUOihK2wyNg3eNsKXdtA0gLFBcfCdwRkOQBS1n8c7LjHC0XSR66sCLJQukGPwZwz/XopZR0J2UhHyBzvDvbkNMYuFyt+uhsr09UhGXDDi+ypS7l6BEyY3RybxXWVvLA+dz2kikWOk08yjzq+haz9QpRQWaH6bxZMkMMribVVGh3qsE/LPKbex3MSKygmyg7bxzJllH1HMGbiK2bWKcMMtwYRozkG3o92zLRz3qpaa9uKrAGR/7MXnTrWNSi+mQ7s6Nt0W8pWktBhhOsrnPAdQpXAp0rsCSCgBCeFAkyIYeBotEZKMcQHTP0+kFy6uthjrIkLdGxst1S+qlSSLz0aE8lP94FVK9dg34bDCjZydqUGod6gz6DyPv0vdF4jcgFPymYGzt2x1WVvrHmt3M8QRS7WHYnEeT7ZFbMLislFAn8bODM55on0C8UEDpdTlXYBcf4SspZdqk8bq6e1HuaYx+xHm2dSaNhiJD7Dbnon9x5Rx+MQQjfFuBsAfwQr2hj0jjTWMx915ngHls/+olt/FWvhDoezVpBe4TAWsQyeVDorCT26k5I7ZZHVbIIM5mJXZjRFIsvnIdLtBkiTiePo5OCQBDgJOZ98jE7TXpn+j8D7lq/NFKb7ZoQRbzkFwYTxWOMLrlLbSaFmwSgMZTUoHuMML8COCvslnPj+abnsjDFfksnhdE5LB9BUbxA2rhTyTVYh+6xf681nmSnxLdJ2lu23qDNEfPpFOjaoqpoav5lsV7dHuJ9apcueExKE/P2Yh7Z7V/QPQ7blpEctT7HADiTbr+WFA4AZYzrO7IdNDeO+TqDH3hI+Nohc65mW+rvlpRinJSjtKSrvAvHOAM4ZeV7CYGTlpblIzuC3gMTYHuGuEct+NfP56Q0FG9AmVqdg8Wmwhb++NZ/wTVsMxHXkhsNUgWVegVlABE4XbxW2Mjt7erkXX8LgmnIoOHrpYOlOhOEl4m2uRm3tzp9PL8rVv6lLe806AlMZ8+fk98JcQVLh8voGuGdjs5c4FtV0FwOPR74qHDZElkMeI9iNICqqVANLXL5Nhm8Oqc5OQ8q4mIMKExey9zoMLHZ8Uq0uHjVeWPm959QpjagzqQ6jRYgjUd7i/vtEh5sG4joQg2Q8XmT/neF0jJsPs8RE1nwdNyya/VyyQZdTwop9NcgyGoh0aB4tRy03hpztSHgodVwDaEc8oXGPJovVjsi7UdCK7BPYWAZJ6xUMgDCWITWA1YVpFMZAmH3mqxUMQ9OG44YJF01l3t8nBq5yhHmn+/SP//9TmdjaQuUWzWCDsCw0Ibn9J2bxpxQT8AKUS6pqACWJ2bjTKGENirGYf63to7ytnYRKyw2PXylDpbvKd8ejUuMMZH7GuXb+kAykMnY6w6e26UJnG+WmrzMFwE2G7W2WAUnFeHirX71U9qMP3rXFmlONlWwu7vaLBn6M03E0e9IxYvH1EA/OWjIT5ZAzDYvBgjSmt6KT13pIVKltLFumm0I6qVOvqD4KYZpl01e2zB1JN/CY+JDGn5iUVed6AZA45VTiC4w3NiIBWDc1y1grV3qozBTJF5m6pmCwJ+g391S4m9c1RbeKpfdpetmXIGD1Pa1r6Zz7jDg4AWasInA4YS4zb3oDR+mfcLTEu0gOUgL7PFhcu0YRGKoWP4uFX4M0VkZCciCo/YmYw18vmSBALt5dlY00k4YasEchuZW6W7hNqaC63ZZvbBBQVdTii06qpIcxCQ/uelOYsRC9+VFL69DT3M2Ms6JqjPTW2jUcwlhlnC6LAuVBR56imZn3C93rvX8hsG8DED2gEzcIPc4kwJL4OZG45M5PdkFh+FD3oNF4pMxsSO/Qs1qe1ZBUxhMuSfULMSFGY9EbRo0mtGQ1est5AnEUZXsSKWidjVTgEdFRiovVjUZQnReM9ZolcOgvsNHFVKsJ23tEqeup0KEpFxgy1MeYsjT/PpyD1cpegtOCFCx9O0+Ne9MOmKUridPtRPiL0Ezdl5L6M7DubR+R1xmuUit9uWQf88XbljfRKsBFDYIASBO9oq6B8Gs6qzmobLJhmWhMhx8Dfa4sn/KDBUtRd59Ph0JqkiCFKauFto16ZflbO2SIQkK2vTterzfrQpKTi2wHE1O9bCpoTESndGD1iQHkL+sCXGtPD1s/dPhOJl/fLEbTPpxk1uThPAb8W90hQ8jI6FoQG4MNwvApsmKIdUfyNqi+5MCJkvxQQoEYPpAphhLmEKNaZcy0MGW6q3YuQe+TioulyQkS26seBhzxcmTwGWJs1NpoXJ5kgGOKx9Z47B+BJpW0ovPJnIJ8h2SfzkJjMT3D3O3suiMU67IWxI+BXWfjEySNAcGG7PWXb81ikPrkhH0ja7yka1iNLC3SZzjp+1Sp62maUzi3igjvUcQxlCHH6+hcPjKJele1dseSlZ3Tf1wyHexhaZWeNgECX+beJSbsfiUxxQY6xYOuiDJb0GeOXxk2EzAAB2r30+V+C8R8xcwEn5WWtGX4H9jwDGDlZZarh9Rtc0e5q8GJ8ca1cNOK064jpBoASvbYHTnNCs1rli9J64P0PG8C5pW/3kl0SmT+NJTeXgI8IqzmMtI3Rs88fqjgusdNRzu07dqHp3Yklhs3yxomGmjVeCrwKqCep81IT0WewsI3XTAX03YjlEirb7zlKyQG2oCqQNIiYCIJwItkHmTYiV3WILuO2rd6GYj/91E7gCsMnvGl0d0MVaARWCDB/p0eI4vM8g6ojGjnStgG+8MKiEz6SLMoRqtW8NCvEs3LYmPuetBoJL3h9jxkO9sdJzXpo03gbwX6/BwhC5KTV2/Wu5JoT2epQHLdw7FLU0A3lGPfE268gVI8tX6dVXsFe7q0khl6OPEy45SRICSdyXwscSfvixL5Y3TLuMx2oh3+RIXiqQMCDunx72QhgTTbFtAHv1Zu6gNX/zbEU6ggROI3Ey55V++kUzfMrrV8aX8L499w1+vfiHfpozF7Kw/T1U/+uDSD2bub588Jq48+LBzDjkEOY/6dcMfvttMl6vmGGfEbXuu18bJ5Gnm5OfdemRqXnP6OL4s1wsf1AU4TQMzIQReMgLWAR3p75ixm2f35lP24Q43uDe9uaMJRFDZExW0dAwkbPtit9rgjY2w1nTOkGVTHW2WkSt/C0K9f7V2IZiapSu9y+lpglBci0OIAi4s74h7ilCFqC/+psY2PVefsJ/P5SUaR5co9vYHzOFO6R2cx58eZhpXIK5dLW6OeF4XXZ5vilCDmj58IFa3HreN+GrbQ9CqJY/Lwoek8ylt4V9UoBFvS5Bt4SlmWnzA+aUYl2B6APE7IJdk40yvZjR3/JZ3S3W97TJZJMbnc/XkgbfKDYEWkVDf9yVi3DVYj9hihecYu2YtS4HabzQL9Ve9dlcpMJ0tTPnLd7TOUNaaNnicHG84EpFPywsA56u1J/NdI8d1tkD3+23fhC0yNCuyNpzA4J39y5PQnqC5A0aGC9D1LrYkqBWSjQiHXTfEGrehgPpDlzlJQwG116uSAdGB9+PO0tvXI0ypVrofvBF/AIaaR98NnMY6yFyWvJr/QZGPOAtbLaYPOD4wgk4KFHUT/GHPbtu7FmiUoehbeUo4nvlotkSSFpD21OYnPxR9xTPbGCM9k+purNTXtXY+5A2xdwg8RfydzwPfiJhGAAkQWFyROf4tT63VQQ6mZEPATkyEGPWOTdvKmBn7alDiA7mJu2WQxFB4IA0zsaci1NuXkrDjwV+x2gHXv4+eEaPljalB0dbQv85quq2DbmQwfwvebVdklM6d8A9zwjU5er50QJMKhCWEVw3mHj0wGZXQwl1LkiiaW6sqQDl9AfTXiUQ0paMxr1K4sV0+q9gRjmMyGBa9muVB3peWy7HPjzVOeTeBYKtoormtpI/PopZz/4w8R4voEYLdmr2Jp8jP5nLwMrpAXsa/+JVlOcNlQ/zUQGzL1HwPc41I4IpWI2m9jHcNgTn/zpPWKbwNSxEXihYYX6OhjK2jp4I6rn+EBdTwasHecahe3n8ALG4q85KMc3TfWhlf4UBRLxXCrIXRcR5FRRlRZ37QWnPeKuEGdQBAWVmNpFiIlXBN5YpjGdOMSuOwtlCI/Y98ot+PBfGfzw7KqebFjgm8Li8BRaaVwqGmKHOapsM2YfniV3NfH5wvKR7f25NuHGL8qz4Rin0eO54TrQ63+KFXmI0CFaD6U5Xr6VXtO0cTjMd1x+PTVVamnCwBjyAZRQwxEs/NS+8XHRS76K+3bECprd40+v9KXrFK6SBmg+P4fNL/eWpx631r/jOP+97rkoc2Yl99Xkd45ZXf0q+p6izNkXNZtmLtQlx1W4/PYSnjMXxKZ4dEOylOAVUVVtFuFvrr+lNQWPcCB8H+mpb2u+nsn7Sdn0yySgdHgkXrDXSa4oVhNnGk6tU2OPaKzxRbS11aOkcjzTJnI0mer4lvEmxqKfQ/aFDwecxVTsn1BAC2fVvh/Yce7EEHtRMu61bQNP4qmGKcVEEGdfoilQ2a6E/nXc3tEstiLGVQ/0koCeT1aZ9sbNXUe0m7Pr2UzkmY9hUCO8f3dF/LvIdn0DanBrQcxRqOeeXCiuERk6JbaHcqZ81T0ZVy7CDxrMBom4jyHqDtsctAy7LkiBNzaruUULUNTtNi+O7M3aqcvercAZW2wLbKup7XJjV6VE44fW8VmJI9Z7Gs9NrvPZhTJ+e/HMkZHBU9FUZzbZlTYx4hTlqbJ2ReM4ay1+76G9rw4dSSGcbBNlHuHxlJlE70iZTQg174Jl9qvke+iQa2TTsxjqgg26CQEkz3SNpBQL7bdNQC94NYmj3LUXd9dTIztOFYSFW7mKH+bbWlVdiawfw9ZzclmtIKELVvHoI23eGUevVdwAuBqBmJBnfEwMldIPeT5yB8sxnTint6MQCv0NCdrkv7eqVYkbc4P0cDepvDs1XOPHU+0pE3anR+zb+baMWVg0dyVCRSzZaWi94s22cL40OQedhSeuKHv1IQAztT8NJt+OPJBSI+DqA63PhfJ+k1vwfQgME6+CYpJU6ECeivF0505wwHWvhFctWG1to/ZbbacA1WghcH3KyQOyq2IJf54UXfNyYssmZU9h/1fi1RkITmVshQ+5wru5jPXunMSpJGSZFflBRSO0/XBjNVItrGhThHiD31CdFI1xB8v24HK/1rb0CjQq5QrYiKNBGgBASAwG8xitW0wc7TnZvW/ThimzuDxgW1zo0ugxghHGGtMS2uBv7AQFDQTNrMTW0zitwRSe6T0p4ibGfX8KH6+vke+9RuAxNlCfxrnQf7vMyVIJxhfKyNveDfCwT4ZKBLIBLQ7qchkgcs9qpBPCuigARZa7epGKlpTGXdFkX6c5XcpUvaE/qGwpsIp/ll+Aaj3T2AZ87Lm2AHGnWw/FOrzPJiSXQZMnNQ8rGTip9sQTnAU93R9eKXVibB44FFU2gmHiGd5M5JsDwZLfWVZcYVtk590Q+2WjfCrM4QzQ2FrcNfE16K81MvMAYiBEYIO93NPbub6zZ0gwkJf2eAJfY3aas0cil2PLtitH4IRFFqOg2CTiHD8vzJy1ycWoeRZCPuaIFm5Knn/xrIL/0Hn3MtO8n5PzN0URQTKbLoIzB3MX0SUNDhZFnt8+3m/r+4DjMUN8fX0qqCm+SJLBOAy+PfBYja722VoAk3KeUM5jI2QyWuA016Mbz0NVir1WCkWMKmY4wscFyf2tFaYjbWAZpF1xW73vhrepf00VB2b/ZdwgUkcibmoiTasYnf+m+pB9aw3FZL+Tg2boZT7UzRluS2EGR2UqzXDOCMaHLUo0MIpeFw97Ew6sFrFT5OUtGRbNiPe2G7VvhqS+dyBzUi3iNk2AaVYr8lBgEexHEMBhDMrYxCzLS7ffRDSTdIauufjQosP5axRtmlbaH5Q/HDCk6t7W1MFMYHibutaWuEGCU6Be6h+i1yquWg0ZybTNkqH0hB4ROAqq51sgjqQsqXWe8nogacKxB2fzvyD5LD0QCfpIU0rRFZbwXz19+tLSy4V8teQmn/YjD77CRuhvmb6vf/ialwmml0LaQJ1vMx6H9WdA35l3OdkO5aQmplHRD8t9SsxeDVzBqC6KbwFTtNtcVWZUIannoafOkInrrJGW9rTm4SdQfJYZrhLnAVgakTD7xj3GQXCWaeQRH4FQyQvj208BliH+n4ud/SDIe9VlscrpJ3qUdtkI7tkDLJkuGeaPd1VYS6zr8aS8nOsneVD/SYv4EAYOgkgUZaPN5jfp7bADbphsCwuYrKygf63X/WTv14ph89DX8m+V22rYljJadzzgOzeN9IJCPqp1hChmrPrRgxBTV4yikTI4T3jOzsBQ9QXUmEeE/AU4Z1lAH7xAJDfpPB/Dwh4HjYhyx4YIEDPaj974w4RxsYvp6dOBp5TxK81MmZVp64dBzB8cpYGDfXyDHUbx294/ZgFgt9aXnFU98PR/eozzszOWM86hb177i4hOaOHbv8DtrBfVMGJnohsymlWd0MLUqOvXW+i0S1JxDwqeiQObshR38XRU5wwHEJJJ4IabxtavrBV+bLp/823qGtz/UrGk0eJNHwKPrss951pZ0B+5lhDd7EEudMChAeif9xEalrPv7bBnZrulTVWS53WVzpVO20/l0QAWrulXN71bpw8suntS+8+wIPNpgWnpBIQ8XMuNUa2NpOaLtJ2ZX4eSuIDNxWxUYgabc8d1UwVuU6UOZMDmCyaxHyaEy606sn8ZrQjt4eiE3G52e+YArstzt2GMsubTC+xI5PavDiXVToE0ttZNbrRSpzeIFoNBDDON93ViBJEQ+nKM0OoqcgExCTXzINlu3l/AoNVxD+Ckup8QmG0xYh58BJ2k9GTyDkGV82kD6sNRfBm1LZZP5FZB93AZLYAHokxw2u/f59rx8qrmQDBDU3JhhwEvU1V3uXKSKwQVS6z3IfnjO7RpJbVRNvBhh/V4r1FsyoV56CblLuDpOZKFevXOjvPGrvGxSjRbVwbNbwSSn8V+r/T20A4cRnpHcAqlicr/zgnLpTUR57GwMCd2oUgSMyX4yHeWro4jfN8JeQo6HCrvYeh7tNbTNbTDDa2oQnUk42h6USumUF+TXF385U956MXJCP1/EuoLpq2/PiPjBSXqhKw9RDr3RNdCrjGwu3MiaFvneak2dS+JDDYzT9Cvx91kIIjBiQrhMM6A0hf3+N3cXai4RWJYtq049/gusPFeIYd5rKNURC8QOYc203Q4G6KShkkonMhEKm5pkVeJvSuMZ+TH0qtW/KcxGWDUWtwi/ycYngOQPTJq/mg2URb0rt5QEcuj0fg5V5gUyjVwmGjhvJMlJRCI8fumLP+lt7xDKyB5s5/5jDlqSPDNxUAGZu/qJvQMxzrs/Uyq0Wz/YOjKPhVUAk/zOJpBolvusRkBW+5cuT2EfJ4lDHzAHDWpkYF3S/xis6TK+Sd+KQoFAzE31WT/CpkUDHQIeworgyv9YqMpAp4hmV4rEu5LmmBZ3Nq7fTt8WFag8Aar4BRSv1QWgDosQHbneW+jPbxRfc8X8Ah/PJfUF7v4oIqIS+faEYmHtFUEQdwhSEXQY9G8/mE4AdSoztT64+8VaDL31WMjxJff0mA4pNwKc0/wM7X3P3sr59gTgYziYAvT91U+Ns1vxcZdjVfqSQuw0PTa77gOjGOT+BmJJK4F9M1Ncq1D7xxJIyhRWyne1ZngK4oDuCoRucsCE0VdLMNHxhoHq8UGcBdXu3U29614255H4UCYim5yP88LXzH/ct8UCwivC5yaUroDugKQnc4TcHHAVM3QLjYL84CevZVMOPisebS8sqvpHwDkZDT+wzg0pYr79RAlpXleOdUuU7ILLcSqU3kBNawEgRaoJVDqDVffmpu/3SjAu9rovioPJ4d+ykwRYk8ixFTMPWDT3rlUoXXz6kDVUbB3QT5l2X2mFSc6qPDWodIgx9wW0OANICvsiSwxfCdz9Ay7kmkBK8Lf/QyId8Pnc/Z2UOuFF6ocIt7XMvp1xHerX9wIGO+FQn+GrNIjvFVgrZAVfTLTk1ud/tWibtqE8doPt2vCmD/FBn7aWdIrTVGPz99Ew0llzw5sfFADat12ojdtRAHkfMccTv9wHtR8Yus/NX/vwbcVO4in+N9XLLoliIl26EI9ZU+Qk8uzpf8ur68wHkfFEldQq/jnK4QWM9o072Ca4C1P92fH8dGNCEmEp2g06GXR/X3f8CHuIGpJcywZQswA2xu0nRh6Meu7PzSmKpkBsWva/4CS7Jr+wMwPvWapZ8GiMFhaK5S4AuWqORgz/ocnIyoI7LgBJ2zkD7rTHgSfMYD292Rfad88jKU/5X2M54rWGfijcprRF4KAGSN73QqI+aL/3gy2qU2jwBijB1nUwe4XeRSZk68xKia6ZwM8sd61L2VCxkUQEK5hwYLOZ57Ai+hcaaUmvwhjCs6Tx8E68O0RWuOmOX6fSjaUfWm1Bk1AJoB2J74H4papFlkwRc9ttbZyX9vtnUN4iT47n75wFZ+5SAQtQ7nxWM4mPlwfpqK3F7Epbvz/Q7v/YvXkiQskn4Y5iudWd16C+CjGURdjUWlS/8uKR+Hh0D7zYqRNRA7ulIq4VvEurXyCGwmc8nLqEsIR52a8rOLCU8y0FgsYbz142lTme6e1mcGZ6zw386Tc+IV2zemjSH0+ruuDqXDFaaQ5KPg1WfgeHL3ZIzwgTqFa0PLIeI1P9PhIfcJXLadaznjgKItYpxPoGV/oKTU624nCRoi9pVokcskHZPbiySfpwm0BYLBKacIY4ZpN7bgYonR93qDy8DkKk30F61EXoSEW2NCZaksQJ71BgkAz7WNo2VnEkuQFsL1j+vcgHBgLZHVcmz42vRSR4qqC+8b9N6GmIZalBPSSR5nPwBvGbj+jYoukrlnYQCeuiN5uJFaqnThNqZnzVZuTGQ6+wtQIiMFw7gFwAEyCC7YiC9/SjJF0zxAlZu4C9PQjDVYdobmkDoE8xfO5Odm93yDsrA1RN9Lbf0djaWoh6i1mpfvusojAy1Y8tS6UIs0e8ZBeyoEtuIjEi9gMwVw5YlFAXB4a6OdxfFg1sYpeXwk+81ZpM1/CoZnFjYJVLIViiR7qWUnLX8gFjcnqxUGu27+XbaBh8RvNrT+15TOVaWnuCdvUL/i7TxTYjVlRJxxsaIV7QxkALiGoX5H/Gyn/+QOWPyx7GJ6Ip/4cNstNI3zcmIyuOGB/qiJs7l2S0Kjr0e0V4z7cn3vEOSsYN1zXgC0Ij0mIIdI90gLAbIpawGdeULBpiDVHjQt8tiDSqgGWXaGzYGwgsJLbgvYStcLAd2cbuLdzz7PyTIbM40/Z3Dy10x0VBH7AM+2M1MjlGm7R+2ssVRaM4b/BiE2DZUWvNdf1aW/MqzopgPq0WGcDVN7dVOwhKGRhEajs6pG2LerwFJkuuo3NO+TkUEJ0PZSp4Zpl6xOtxYS843T7p3i7YXJ7m4YuABD5iktrM6vDG556A1ZyFQgshVN4uSXqWQBt5VyKbO2slVVnz0+nKBTERQFs+fQRkqEn0elRcBpCi6qVt04BeKiegkhckTX9vAis7W7PllmVE5U7MxU+YiBdkOXv+qWRN/uEcKEs6LsWbqi+y6YTbH4cSQ0+VD0pXKyFjeo72vym7+GH4NcRloEMqUtJXsRdS4PmoklW9JQm93FsRRv8ec7Tr+7WgTQO/+fDkW9R1XMvl8oIGbPSneM4FwCB3dEXZ/VX3LJUfQOvdW/JNHQ1at2qwzum5wtOI1qC3NST+Rx2vSqUC+omLaSl7JLs5QamhiILTv0uMk3Lgk29ma1ItF2xY6HrVPXslmywVsqWHG42QS0FSJj8EFSnmnf1AJH93Xab4J3FetfGPET+pYbrzbNavCyNPKM3q3slYOQXBxZxPYuWQyopd2iBieb4g2OSDLKJvdHEhJuTcM8iIGHL1/IKXsqJUPAfeRTGXmyAt9i2hfoR9ewEzj6N8pnO4/OO9l7Rj8FZslp2f2J7WvEpREf80A+3pq9TT77GKmrKUvGA6futmBgx+xZz4QJfMcZnbnqLfdTl5928S1F2jL/PzJArYsaKvbelkMM5ADuhN25y5SE/R1xoM92H+WLU11R83ukQHpNMbsyseNw4HGZFTOjSX05K/dQ08txRwYJ9VHZGNumCsA27u9PPpuGXF7IqVKGMe70xnxDVzID5nDwwNydX6G3VQMVbuS7EbRPYC0z9qBnlU2lcwp/ybBXO4scR7N2+0g0NpfAQSbQSFNad9MbhC1lAwfoLXPgJOi5XUcycfD26OV8nnp+Xnb8NwDhreRr2B9njk9BOp3+r6gbhEXuIhqD7DiCWSCKPHeRsKS+2Zyk0sPKKmWM12kHEJZrJkUL6hu/TdOuytcj9sSuHyF72osgHkz2ILY9tBG3aJOV2Gd6xZKjVCN8DeWkVfgprezsnEDKY24MgXGAotqH0n71oy4jTAIKCeaP2XbOYyLNZjJroG2aDBigN9rM1+xBCCttLK2B9UhWebkkQRn7wMKrIHtBqLgh2cpO6vLS7dJEHLJNjmneHg+O2uCOCp2wzdayaJ/lbqxh+uP/cKZme6uRccpqm510ojk4SZVnXM+svkcFjutuh55hPBRAVLBRGYrQe5F1/B+ttZL3TCTBscCjJ3yHuMK5+3O2R6kRaCJxhhdaUrcSYMiZZDCr+wygQBIHTIoMNrZaWB7hzAVKJ2DZr7s0FISRhfWRzlq67jT8n3aP+c5Y45DgOkalF7QLhnTKVwNoCf6wfodvTaaNJ3XYbFWVL2QZktqTwHJpPOtg3N0HsSbq0lu8zXUWeC2AllwNpFYxqfNrz/NH6pVlYynUDO2unr0lWWdLRwvl8Oem8CsJl2Oqi/okDo0mDKkV1hzHqgEC8OVA+CB9nIdSjJv5/86v8Ctu5maL/2/26DgO/rMXr5mtwvcrZpQHLrYNrTSdW5KexvAsyFYKP0UPgrCgZ1VSLmPP3EBTcj/PAvJrd45x+w1gJ++/zbr9LMLKS4trUMZO/1jct0VPagHXTVDBQWRHBoWXOPGSG9P/1abapNz0irWnKN/DVZr2oTzViMaLjJmxMFD7Rkk8l5uULDu+Ui+dvR8qyUqv8iEo4v/5CRhN7K6EqttRcb+X9P+owGMWEB39ZXAGC0mjnNB0Ttk21LbSYcBd7WrJeB9K2RITXFrs+cB3HMKQGD5lAN35i/BEPr/EkX+MyyjcqXtPps9PRpOQgGv5G53i1SmRsuj1jw2Pu6dCrXgpYM0h12mUe5njUQwKnZ8+mn1CQF6amiTd7b4gLNzmw4R6RbvOT+pYPhrUv6uNMsp7DA6f31KFfVYjcA6eqqN6oLDEZWpgpXObOCOj+HIbvqhClxs44rebLJow+14p8iWpUDT5gx8eHkex6lt0ztRwXmAtZ0QmeAqf+bkjYBUKNfn63z0QkkltI+oXP0v63llU92PB7Trd1x5oKkueBAjRBIQdk2bXbNSwMtuuboNmPIEBDgzZGwmB+1uCyftmha/4E4AWcE5UiOtK+5kIh/O6gzHbInybe7YTWITCcWMVmjv5CeFRkfhg/YROXq+QBG90CocazKNpAHstJHC2XBe9npz1LwgzdKbv3Naqe+wZ5LwWh14VQNBbdgfjOKK0lRC7ljg8RDYECe7HATz3AFEl/K69dEwD4uy3JoNQTfrP6nVoGLUCsjy6C8hi58FGofSgQAwzCes/Os8pkdH7bIWQPGffQZ5L7/mwCgfEqOZUJIlLBLmNuCVJXoVW6munRmxB0A4iRJ6agEdGsUWbQYg0xqEP09e9T5SQ9qIUVl16M5X0lkz3LGnpme1qLBZuFvieS8k7bWa+2oUu1IBuB35+LkLMrfQ98opofY+tfh65qJB9Dmr7UFlORKy58UmXVZlwtTO2M9umDmfQWiETke8aeV8TAvalIL4h3Y3k3braj8bSyNJt4C6LSZ96A5nZCrbeKHDbBYibiI3TKMN2dwjfzc8BDG1JHb4Ytl2L1VA/9NuVpMfTcdDFGmUpOTGuVhnGew06RwPdM9eINygByjoEjWBh9H4ErXfWOHrMOMk1ZmtpB+ieH58e4sFEemOMOiTLSrePOgQK2rkuyHzq4h/Jc5iP1aJNoSwATLmE3ZeVxMpAFX6PnGoK0Ik71QfZoznufCaScJMHK+M6f8+/CB+2IXR+OWFz030aLXxscGk9TxpC2YcafQzTKB0sIeE9x392wrCf8CBL6lyqMnhUk7AXtzU4yuczWpl4/JrMM52QdRy8kEmdS3oNbge6cGF2XmOPblB4HfmvZa0GqL6Cn5OAcMzwUITtZqf1lCzvW5DyHgcExkG4BpTcV4AHz7X7xw6QXZY1B01d1oaBe+Gw6Gi3LAfHEbhJCv1EghgcVnttDkbj3RZ622mCvy10BbOJjnPeHbqNkKINtVKKQss9f8C+2WmYQBqT9Is2B37KNRFU4U1m8B4W//JuRJcrqZNRRAqjF/GW7cSB9nJYnpZcPxgDU0kmJ3pPEulhL1h2h3/gz0IrtPbI6DWqDIq3M9QoueIDqRxEbn+/tANxUHrfrrCClqYX5jRqMPN9b0AC70++dkItrKGsnb0VAFi3UTv7i4B5f46pKvmvyDIOIfELInGs7xWLEuGzv9CXwuJ0MI3o2/XvZN3Crhy3veBpqfZzQ4+NM1Ld54/UeXSNfh4d7kAbyq8489X7wPqoiARpx05slhNbZbv73ZniPrucUNGiXNaUdeMckL3SqclvqKHwKjnUCFf5wBC6Rw6Vgq0ErgsoQkiHegcTIiBFVOSL8NIdzGd9t9V4uMb9oX5tkd8DUe6tXEtMSbzyB45pOsc+xWtkPotPjGn0ssTSdeplnMqtzVFnVUD5BE6SIJ5XI6hqfKmbAmTRD0nicy3M1FYAbq6RZg9uXFL5Idznruzjq2VVIPc2opNX5PYNa1HFQqT8mv4O4ruYgzpkXSxNg59sBCUZSuiEryPu/HqdlGFNXsQVb0/v76wHqynZpuk05lOfIXOsue9201oZOrqCrYjfSoQEKyeo/jeX0JTmm3XY0uebWqdwGz04qhoontCoeGL9HjmgInUEk22GHSWAosttJhSyqRZ9WpiScIGwjE9wdXmclq8vtzGeoNfOegmHGT7/kZBZoEITZgkTVQBBdIWtGppR4Dn2lGfL0BlXn4wIQ3sUMOwfInFACoKEzy1O51V75T1cr6qbnOex8rnxjMX33eKHnPQM1OIF55Tb45F3Y/QB5c+YWnJpdg0oGEy8YQM4Rb+y7lzWnPyWhuWAnn40qDPxFaZS+m+5VOlJtMSuXe+Nt+Wuf0d1BW7PghCm7gq6CKxr1LwI3Vz7r+cDVR1ScQMmWtL5lqotWpxsXzuVa0f/kAo9+NlMEj/ZywihjbgIR17nKZzExMorLU1DNEndJaG2XG83yyyKMW4NL4xN+W/1cC/od7B0HoX4TvU6/PaVyzKk+yPN7s9nAntO1R2zB+HQk1qXteSU81y8e9E3Cr5w6mdZpafs7fMb2VGPDDBkrkU4H9a8JoiLII3He1ufDHITEkdXtTDM7Ck5n4szrqcvFONvGxK9w5dj5GuY/3gVR8rzRh6qCz7ekO1oPheQGpeluSKqpOOlQiq26o3bpWZBIVpyaNXiPgszVvWjWJ9ydNdV0NMaGf5pdbZKa2LqfP15XNk3BNS47WViHDCAntNqdeuLMkNnaj3SkFFqGWl7ynCyvfrlFwuQ+rQd6gP7MKQSSExhFbMf1bvSrUvCEYyDomb9I9dezt/P045mttWenK/pPb4WIKVRtz/vhj++k834TWM0AIpMnRMdOQx14zI/tCA2iPbGa3TMZ7HeNQ7HmkQg6awIgtwWGjzbkBuwckvoENOYTgdw1JsiQi/2pg6cEy2j8TOCmjOfP2t5cqiAyumeC7+CXBG86/yRw4pvCEbBssbQr4xVXebqGT9kuTMJ8/oAxE9ytpIgpo3mtYilCcdTfZ4YgH0bz6OK9Snouy4Y95tz/lJMpTaXd8fPxeOoRZVW9w8ZJcCA4Qf+GEx/j7fm9jL0Tmgx/OT/eguNtxQnsl1OipSkEfVfxstmBYP9NIBw7zW0ipz4XBfxK3wNEIriN/LyOyWkXDT9HrfvjGGNAhYe7dp9ksKIW4pY07NvhF8jJwK+Y5yEIXjPuQXIlQWBe0KZObFQ47eAiozN6FQzbwW3LDlKKyIVaZZ6U5cQlDmoATnTdLMSy+NA9XE6UVH3xBZOzJksFRndvyeeN7ddNj9btPYnrzzXChbCcay4tPg8LTC5GS3HXgmotktVnjHFeuCz9Ie7UZC+ADE6OvrKrd0WfoIzlhgqo3c8Aswf3B2a4wS4UgKeM3GXAxgdC5GfREhI2eSKN89VBEFHhtaq0SwrzvSa0tnYM4zMuW7V7zn//EJr4dlB/pTpDGN972MUnNv6EZlJtg9L9n8mLOGyP4OzIRwVmZf8ALyel5GRQApJWODqkZ/BkrC+oKg8sZkTqnqQHE+7e2rpNGPjrM5wmx7pa/HpAlX9Uk+kLFlaZKgHGeSGn2ZKYor0GFN6ywjVRF1lh53+qyAteppAqknH7QWZkL6G0yGzLfeql0T/0xNOaquBY/oC4CStCEgp/p1PfATzRuCdPSfhQv6r/Pn8teHuw/J1uPGXpKVyivt9i4PKWAczwoDiAziu6bdVS3gcLPAxYGtrnpThH+EFgQ4+Fz1G6NOSZ8+AQRnpRdFO+6wXP9PBFDbEHL56JW93I/2rJv2xZ1UPb17bYZ5f/Qsb9risyqlyU5zcEfa/03CbUYDxIf+PVWN8oPp3RV5ZH6omZSOkZV2NXkzgd7b9OmCV2V8ie3Vj90jH+Vyjx8s1RbS2Jd0Ymd/S+c3+/nwSNKavjr+g0zCv7z9d+tnVcssnO5vxU+9p8eLAXiG3XRuiZWpDnVxE+hHxBl4OYa4ro+2L0ClWPncXYk2w64mqpkmD6eXo6owBMdl03Dol0+wHD0w83rodpmzqnbDeGxNQvPfc/KpHPp7yHygorph+JAE6SG4onMognDEjbk05Pyk3EOQlXdkb49JHhew7fzO1GWKDmK1R29q1IrPBTIE263H1DqZMMHysJCace3Sz/6fgS4XpkVTJxeNasI/HeBVopZpbdL0GcnphZIryMBdHYNP8HjlyuJFpNlbQjC8lF5VeYHY8hGeuDJd7DD5wJUgCSElD1ChLCJ7zJGEVfDzgGALESvMm0vVsbCQnPxTM8CYIWju6FpilUDN/LDYaHWgoDS9xSuW0eBbkEEf6PQxW1pPaKwMoDlHYN/3GyF4mA0X5I7h/MEYOrs7yIwPgLX9kjs0bQTMlw6558moAAcO0gyyB0+i3u9YccudzZEA8hynJEOcF1HiUhpxu6LJhv3a59GG9wdU/gdPbBucHq/DL3jMBkN/1Sgw8kqm0eBom1UvrKhsBAiSopZs52bvfm7kboOBLfjkL57+s7MIdH8hyEYzLLFIQmgoHi/MS+7lIOZVQof+v9Q07ZWEhj0NlD1WOb46YmBahBQpaMnKI+2izTO20XXgP+s8Tj7+cOSbe82a4KE6b9Ml6BOutAooK9y+4EO0eaQt2IObJPoCJ3Xe3/z+IRs/TaSccIWX2I5EA847nr65sJ5W85mUkeqVaon5eWgiGomKcbQIglz6M8aoeJfQiBvP8deG4GcVIC9ikrIQGWgm8cKgdtHvjYW7qYbC8vUgki4MWJVajKD8A+WGbUAh/+5XeXSKAYLm5Zf9afMtebFAtxSADYT5AeZraAF0UcbX+MrPzB88DvCKhhjnWQnU7SXs6baFttUz8gd5YK3WyH9PUSrke3A1Zmmgm5JF+4myKnS/HGd/98b32QOFCEgaYXHxR68cNTcm8COp6XtoPWKI3XPV7HYnwXNz8ue3ZZZCReUh7Lszgvx/ZG5bIYC4QhA6rIXIi180u2BtugJ9xVXk8epS35uFTjIwUPyXoiRiwr+tPXav8WBK87yzlDWoTJdHGOJlfT28P/oeFDnJPBDVbCrPhL4MJ3l5Y/r8dGiMQtk7nq8hc6/eWLCCpcZf8Efh2ToBACoS1scxnYVwfzyJPm443sUKUUFP6sK67RkiPu1cnSyAPYXMqKpZDF/QKCzWk/6wiOcfhB1M2Y4RkxCnNtdBErzrgHMg/Ml0fnvd9hIhgxzprMp3nAQw2unFJd/GzUCDjj8HUrAaOSeP4oou953GjP8OyDBFkuUjusfk0C5zgjo5XCqBCVbLGRsY14XN6bZdLEZ1uU4jn9C8Tss4XHIXCoG4JCHChoyMGJPe36C6tEhNicUZq/5nOv6Rw+nxOKnPiYoV4NbvCHKfsITdfIrS53THVn4/VqUYxP5wTo16hoaZatviZK9EXekW9oGQVS54ZYCurRUrWODzzXKhwV9YWWZSSDVeanx9k0t3elzvXN+zPZYM0jr+IX5fKr5tDVYSSuWcycro6cQNQbFUEjUQiwiiuOSNg2vRSCopHUkwMoiIQPPfKkSX+8VaDz9qOv0PpNKDtWD13p6ygYbnbM3/1XvfJq7m0MMQPRqC4A0w82k2LhXXRKzMvkXYaaz/qTNMq6AGWdeQqjmW8gloCK6F0uD2aRLy3/+8Q3+LXm8PTz81XY7MUgZiHm94IzCF6ubzK+bUVOPVstV9KySiXsJfSVLQRmHPa9SM9xeKuXgAHT8Af+afdKNh2MCyAX2/CPcLaBxyQSpLACzhWFvoeBzVjtM8CB0JUc/pBwaG4+DOu+J2UBq47YdJcW58R/z1GyUIKwyLG6rwFHmffaKLuFPdJzZO9YfUPoV3ItOXptPlV7/G75GwVemuFJEAHlJixq/slKLn2y6Wqzk93ESb6BSf9lWkaI3Kdg2jPoXbtP0WywZvIvnapezMx79RZj7iiXuMCkWj8BC2hGdxEa1Pa5bKN7TzCGbkbSK/gABW6dmoCuSPzrB4yTz/3+7AifOUPNoEHd5Tle2NNvxTrx7OHOvi7UGqqY2AZgOSkbOMpUkAAIEawvbNpAPOyMAJrKfQkJ+0UrrfcPJC58/G539c/KLc32ihip33saZz1zo/qtBGGIA2Z1cnqsRcXrK++MtYEKA0t7NjHX1mTSQXF9kmVzVM83J0GbZWglbU/KFTzn4WQumhaa3GhQOfeGqtGB+9o7BaSqlSU1GPSSsZvaSTwT2Jj9AuOtkSMUCxUeCv3VX55dt++/GiQARgULGYSC8SOSuhZTh+987Ebspqh9zH6RAQHkkmCatz0r+kvy6YxxeHl7oa0UiiWE6RxHX9uxp9HIQyuhKHFasq4b2Gtv/jUOiUDuPVlL9zseqNfkBj+AnISJsx3A9VkCi0UTyCFg0jV/LNyM0D89BMvryjpE+eBNrtUxyAMomEZifM4ygGsJRPxT2A654euY6HJvmayrBEpnmj+G8bplxPWpjc+p/PPixTfRNiGiDKT66gGemM075WOQod2hGdHVSd4vHgTWx8XBnGZjJ/gsuDe1h/DO6+gCSsPPQ6DZ3pAtWzktxZBfB6GYW687kA3FLrhqbaYRkRddkZHTzB79JUC/5pBb4QYmKQalOAx+pUuw6nf7KXf4w5KevXTEeFbQgT4H+A59GV6kQ6SYVOKPF8UdJ6/KlpCbnsiInnfK3LEMZvDKjl1XO73BapWZNG+OrJ9VX8X5937Uq1Zl0QutWv/R</t>
  </si>
  <si>
    <t>VAwQvU1LbSPCXI/8yxnjCtVPfRUfocgA1qXfVnLc9t3QQSEraVLhwI61OY2jlh28NgUX0Vjk2Ts8H7euKCNzST3/wHSiqCqmCOySohnfawzX0fUI1aBoM1w/zLJwvrk35L0SVmv3k1HL78Ds9n5HrdBsVTUuLTf4S0dFXku+SqJz+cCQoMfVrq2Kb7oSSnPNS6YGrNv3nYUBocZjfvDD0Lw1+6t6e6ipfbMbT87jgkzY3RJ1a3YmZsQDGg3otkrysj4hmwyCcL/o1eHjPMXMRTwhTvepM1cHqVaQrRA5Z8h8P0315OqmYqK2+S4C4EYkI8PWngvcM6aa3Gd1vfEO2U8TppkOkjpCoVv7Vy+f5NVbqtCVKEMcR1/TtXRr15TPvKdHqlj8p5P/l9FvHVwaTez//vpAipmPyyeufkjJJWMXUMYJlDKzPze7Z7gekT1F4nKwM0QTt3KH4Ah4UHww1NYgdLORHZSOunJMKUo92ZS5wa181goIVgXxumWEBFgpo3alxwWfVWWDdVq6VcXJGaLfOYdztewqQbkW32EEmLb0juwJIckK1897dTpRhAD+gdh9AO2jsEx4P0HJN9seSp83AtV+M8BVt0AMyM2C23B5P0amN8tHO8a/DWZnlcUkV37WAlNLA+SqE6NH4JDNcF1TdyIJZrodreYL6SA/c4V1oi7Q2FcV8pgHKoXYhJ3CihZ1ET7nNOAOdLrAtDks8ODYa+oTR51Ii/oa3yxuJQs1fk5JZT9GQ+Fefg0i3Oi/Zx2eQOWiRwUlIB5g4xDStG3VN9tP1cGNMvC5CZn8EvkBZyYnMBPQHyKB1B58B5yFSw1ecy/9puf7hCPQmrxmlqJsG2awFsZD1cr22eTcxLFK3ouo5b3M0QPjXHGpXZf8++alrsO2a+aGtDM+fX+Q6rHVa9f+pZyqOhH4zCRMwYj2dnr38BbDm5gLI1GJbgOMcv7EQOn+UHuNmPYF8QXPn9qiL/uCnwggD5kk4m0MNHl+MsdiJdaYFIo0E4tCevAFqaSDFc2SfB40PZxfOZSfU46P42ufMVav0GMg7kQVytdvXPhIHkN7HfDgsBrwgHRYf6qZGaUZLV8mOxDf4ngD+ASlSomzVSinwzNDcZk7p2vE1bnM964lEgZAHZvTzc703JMBK6HbVpMlKuosJibsOdcBLwaPs0b+w+r0TaU6piSvOWbueXQTWfNEx48Xno2lvs8V8e1kvmwL224WY1jO4Q4KZe+0A2WkpZg/vFLLDW6sZ+WP5Hh2iGHN/DSi95LrGtt1al5gEorgGKR9hX1BsW68F+4m0Xf+BewqIi9IGKwPBWZ0VVBRNZxHjSBGvPnb32Ln6ae/P4Vd7o8ecJLHxlQMwwjxsnW045o/OjsQ4FpuOqpk9so+7eGZr4odBJY5gBchln1CbbGHpIZ4PPuzhtADbN/bEv5d2/Sl5y0rtCkY3fF6PdA2j2QRA/qiJiCfIgTMZSuyurkrUm3JUUMcXskgoI4sROPIoSfW2owMcp1C5iK2VfFfSpyXG/XbvdtHchA93hGJ2i8MEAUhfa7Ta/muJ3kK+mIjLeSI9jbaTCyQnKYBDMmR+2AF8NH3tL0EDcQ4ltpnYWzUYAlnZksonE/v/36zCU9P5+xwlKukkCAhfwh7y99qWofr9GmcmmXfZwDjq8bPA+M3Svd8HYgZNVPyWAOacxxuKkeD5MzYIYIIcSg1wep1rWooRxF7o9/cJdDYYOLI1vnHZ3gaeIYwQETYSMsIjbTFISEGrE3zjT0HT+NUWBt6al86I3cdK3m/UPrgRlvpjePruKnN/k7ejbmgGuJWKLrt2DlTIrCb9xxWzqgjaouCcm+dUIXJQbccRNymYpJ0sYZwczQ2RpJvuW8UV69cQ9gQOThVq7swQZHuKJCT/5nlbpkJpFIlxXOoUSH+qeUrtbiu5Tdb4hVqHydcgOK9CVsow/M56azkq5XVVMvgWy6tYlEdgSZpLW9ZvN1Yo/RVbg6PgK+VAhMpmlnxH5w3w/2LmicQ4A/FSLHRmIg6FDsR2A0vuubQCgNTgrEcwdEWLMtBNWgUz47YJ+HtHqGeWmJ9GULvhS5J6ORtCVhvCKMr6/m8fbbtKb1JvyTtNrH6OYBf0tt/U1jueS8CMXuNi5AtU0xlqrpK9r+7egGsWLSn7TZPhus37VTAqP7qrKt6R1LJzgtq+sU7k2DYO4vF+mhwVgmVvweDWPTh6gXG4MKwJ7j84HyOJ7Qb7G5rGhKPSZqNk46UCBJbfR9D2rwwjhJFBOKrg8HiEu1yRXMBHKO6Tk6Rcydvf99Q7rgBVT52uG522AQZeWFp9ZSKKmyoGXAQafySlhondIMX+nW7cJ6duQTCcE04jxhjwflI+ngqVR0oiz1lR1+GealyTNvv/IleKYZPapL7m/NdQW6/hc7CNc92hpM8rmAbFau98KUp15AmripxPMJmLz5OhECawhE4DLphH/tmXvKF3OPp2RKVgKZPo0psiNGbnUrxsSQ9cTL4YU8jt0FwTGBr60sEcmwAyulezn6aCK/Gro8xYJxJPuZeIYGf4vYgKiVxy0i114BLuZbsLCxcOY01hvhKSnZ/U+v00FzKo9pw+GEjDxxjRVUmZcNS1P8cyCkls1YCq5eAMJtaslocbtB7RDueeNSXUYYwfQf0NoxjDkyM82of2d+g7D9jUdcVbXCiyHAEX4fAhAitr2+h+WoZ9t/5D+onsFRpZpX6zpXYcmrU6Za6SMrrNBrNlwnUyPOQS/LzMc8KXt/Xx/u3RIbMtMxpnT85xFegky/GGv3EJwxreg+MKd4ZFHQe9BEqqR8g260XlNA4VaIA1yx++1DLAEDsEPmJH5CtDXzAV0cLv5n3lL+IbATBOxFDh+PSvdhaKyz9SIFrheeWSoEAl0igq/VhMVmfceivGfJ+78kB9UBI7+2Xb0iYquoAy4+JLlBAVbId+Cm1g6EQPd8piadqHMF+BDjuU/4sIzNaKWrI0S/63TUonCOn3zWCpsYtcFfSFvaBWqUHExSocv4PA0kaZzZdXoh7NTyDGQmVfK2EHnx5tPd9BHnr0RpiUsA4HDGHgobo+X8zCjsiBD4Q68EYTWsDIGdEvMj82Dp/KhP9VTX3GqzD8L/bjKLoXJp41FJC7D3DFZcyiV9SsLTRvUdOPX5/rzwexcKQeX24y04+RBtVyS7ESIs69o9GBdYqt1+xvBd+b+hNIXFWBDQ8UA48SAmt3stTgDHGlNsjrUBj4NzSssYuUmTi3z31suixH05xKoszoLQm0cjo/qVyNUCg3l+EcsXxwC/pMcB+s7ebAQQ49FDyUH1bGM5PQJLkv5UVcUDnKJuoZMPMCCVNuQkzFuz1imffDLyK+yS0MszBjt1OKe+Y25hm+TzAKsn38g7mla3b6jbtE5VpQ9a+ZW2Cs3OGURL8tbUp9sWbzzs6XF0nibB58wBoXZziqxTa1b6q1JPS720e7eNcrp+a+thcT5iZopOyyJmunfMbYevSj9vqQVvfBhBQoEwADFT4uY8cpwyphub0LTyMXgS+6NJGU3g3ngIe/Lg0IRDCm6zbpJ9HpHuO9pSt8IhbAEH4g75AjKTE2flZjNpwMI+l2ZT4saeSTHbEElY2pnPb8IhYbvZDeq7qs7upwKxDp1lM4t3jue4FOMQoOFIwCMgiRvie7EL++K77mRZWl1XlubN0FovZ7sg6YvKBzsrgdh2vzytiSIK7S3ShdQSRkCJAZ9JnCZaNFtRaeodakQ2wLzkjgdSEXonVMQDtKxVb2289tmtnpxggQCfUxWyYz/6+ifAJRsx5dYJKvIQGz8Vqfz6uu+jkZxvzNZhK5Fvn+UWE40TYDweQ34mjDBtZwqTDy7q6XQ0gpzvBzSVB23wcd4mrdbQExnDWGlfMWnZUYZ7npU1HQoUEuXmbBQQ+5LEQLdOW7mF9SzXAhJmwLfXHGLNFgnwO0VziHWLGHsPva/qT0aqqLNGr6KpvHo1eWkVpLCcj+emmAF4NoAVfCBRkKIcTBzOWe+oc+aTkehny+tNse0MgqA2p9GNucicrh9v0y/5KEJWgPdGw91zc5ux1BluQEoIkdcNYwYb4BinZEFW+rD71myC/a6unHsjjyWbFbEAj4RtNhdbmiWAx/2Gzy7cJQCjIlMC7PGuipL40DDqEiEVmQxp4aSbN7COe0PpD7K6ZgxtIS9sUk9isSiFihpiKn1zsKfS0UHNHbUGxsDZOiSFX5vspHYxgqMOLNFsX82IaK/mWu0/5cCLgyYA7L9MSh6UDrpLIegrjj1WwrT64ENpvZ3i1K0L5ocdU+NGiCCU4U+6N8YCbSW6DsQxaPo9o/47PUjn/xjHq8LxuWNNPYJE7zxMLEmmFc7ZAavPbQRMGmzULJFoyemCYUlH9U13epcPdX7RwLAeOaGpb9vTfX2K3XdG5WwU0V9pVQSsOKz+r5wYMp/Sdaftwr8wHeP9fbLSGtomLNrsmQKvwAN3e69TQGOuzK7d5/1+PyCkmQZfOIjA351+ysAqol5QtzPmMqKNwW8+v4PEeu3BPANp4HSh7zM6DSFpxqddfYuCMUcqqSC6qwzS4SN8IWxX8l8GwFaiA2sAGNiFtGz8J0lqJnfTeqUkajyGAetKEJg3ipAlz7e/v9suf6peq4doubF92LLo7wmKGQTqxPDvnHz5QLIzwqQmLv/ZFCEWvYUhyCGfQTTB2OI94ILJ2D0yrPbZqTa6mYrObBrSD1IGLa01P1pbGcvo1OsVsE2lL0Fy1hgk3pMm48x5YXU4O+NNmyqphOV8eW10r8BTo0Iow+N3LnrErzdX7C2JTLXH8Bhltsi9044D/PE4Pjy/IKPyzLuOwhuhM4OS+9lfUndelpaNhNjczqDrm5rwuAatReP6y7ranpYgxBwfatDxIT7kKb3TKakSnopIQzX5OYLdFQ0bT+LiAKbXOB3pjZyi85ljdaR1dt1U/w6dnMd+E03U4visXJYKdXy2c1ZUAkTJImrd8HOygY8O/LB/xjnEh1k+oprDKIirQYGr/8318Q8PfX4XLQ4O8rUfw9yltwT+0JkoPxMrpiYnHnAEAzGTvXhYOa8M0jPVKGgzR8Hr5zsSQItbB+qUuoAu+ApgtNPNYBWm7QIgmAYoOr3nATdEpZAkMC0p4/mARqMbAufOXCqVi3UaCHFjpg3Y8cwqkbIsb2FDG/9htYbc7ZoYs6UzR4ZDgSVqwmr4kLT7e2oiGiRNEdBonp346QNmEwJ/IfrIvmXmIB+B9csZczSeMkk7waX8y11V2Zxf7mj5hQQ2oMOsU2JkdLpD+NVDn5ZwZoNZldP4SqseHOCLlmZFGsz5E3ixwx7M5C6wxaI+HYB49EYABkEgyT7XCs0MXZCC+cic15niuhQIcpQueCBfqujXOWKETUN2RqTZIOuOsDDt9h2Wsjn7+ahZTNUz066GlwF0E9zZlAKzRyH2NJz99c3rxjeXJdNlaQQa9vunl/iaK9hIU4MhL8oxMF+Ry1Walym37ZQ+IAyDa5hw2IqTYjZCF1r3gWMJUr0VdNQmc6TLqaWw2bIq3BwxWKXg80YxpRcOnL1Lz7RalVglPdoN73E03cpnKsNfS714vjqIexq6pA5r8/70m4A5zG8Q5fzDo9xxjTeVY8pA8W2Ggt9hHuoDH4kvMiUYezoHlCb3CutalJEQW4wajB3OUnRz4fDt6gfpMEgFYHCFu7gyHVLWWa/jFbVoUup52DUOBiplQtah5NrJ/noxMWSrZ1yU2YTqaI6ydFq0Mxolcn+JYh16s8pzpQrdxDvnyCgttXywNSDgUFQSOUIe8MLH0+cUil7+j3u6bsm4C/RZn+wZg3QV7V/N18YLhzUgzmHaDwTUmHiQqUhywKYmHUhn5oUJ9OJPlToJ90cxtIQh7L5JQyIaR+S42fp85HaHltPifA42VcyEN5VS2sJ9L//X2Gi4lHHM5q9PoIOxdwqU4bckqU3Cj1F7oeEM1qZjSeVIc/hQHaMqhBpa2BzT4SpKVL3wWZsb1UidHfXGrHlDcd2jmIs8JXrPuxtf7y90BKHtx2RkWyr6F1te9Ffsn/wsfeIREu8/5NhDBzniO17yguFw0MqknB6Rkgi5QOp7gZ69nb9WAHeP7LFOPtLnMj47VRlYmZMKhlTb27UxZwsvyFwk4G02Y6Ar2iFuyNUH3naef4z1WJovjXOW7yZYrpdQBUnBM1vrvwfUC4OKcKJkROUQzUwj/VUUpeKIcgS6Es0Ch214AWMforuuiATPDOyeZdkTV44Ir9QLFEw6A+zNZrXobLPg1gk4PzlPAS+Ek7pqRGYvrkCsRuHVy+B8DJv5Vu9x6g7XiRRzZKhXHjTv08lEOyxunW7bUS0L0V9+jlajwOKnNuDfVIVt3SqX0+7n0/0l+9dz8cy62Y8IVO0gT8Q/drDcgjgLam8s0vSi+GHknHjQYZgYIv//TduRQT+ONpHgk1Fb+3emcXHmOOz5aMbIQb/LcnPW65J+ctr6ecSvFQPvI6TITnhwpz4RfJ6U/kzcQAZmFiGWDFPZA/esAXp7nyYd1BId2+cD4Wsi+QrfcDlZ4DjAGleeyTPK7JwzTegh+jHfvRUFLdcOZMxcwg+1cTD6lAFn8tr4vupyoJGBOWeSzVLgB9WatXpnd263Yvywpf7kvzbLSVXLc3VQ8FtLPuwDXEI2OIcxrAV7oToay5I1BoXNAvXld1Ip1xat1vVUjgcrGEqoyBoJH7q/PSqEfkBLebT+ronXSaF/VAm5B55pEQujdED5HLzrlN/k19J4Z4AEEq+CXWoNxKdTKJhSSBTsE2wXFBtE7hT524Jyj+LQBOLHcnNuQ4J9ICNDgMQWK/0ksKjqcMsSw7wBL6v3vv/LiZhAAnFJhOCR5CyPkiZ47+Vl5XAunDsrNRd98mtUFE+uuPElQXNwwGkO/6HKN5fCjQAqFlE3ObT2L9Db0vX6EcsqbSbE1MO0kqdQSdwNlpbUK8ugwIIBShp8xjPVt/DdW7iP/0hPzPhJig2QRP3ul1H5ehhiY2bwqYyNm9g0Y/Rd48/DPXdQYfCZF2URhzK1RE8frfOBncZDsQTCtbSxF8/tC35dtzY5wUBaT7HuxfWN56wjDpzvu6TIlnbWE57cvQuGn4jvgQja0NOwFu5gcmjNKmJoGC7aseA/OPSBVn0qTqbCOqQgYgx+OO0TLbOlrpRHJ8FU+EN51WqDGRV+XlSHcE4qQNBqZhfFQxyMb7X0nWKe4rP9PDB3P7Wod/que/vMmmFsvkxYu1pwEuq0zQPzkbs7kSFbicMs0AD2aVx+v1p37XxEPpIoRqSx8tiFTO24akl6RKNYA5KpIN0IZ/+jCg70Z7Aj+AJ14G2acdK6EdM5sS25skpDNb3Ay3OwooOMRXNMRc1EFXu4g3VwXAHrWBT5RUv8nZiqqBORLkKAW0SluopYB+XXfMhIVHvSL8OkzHR9nZUWc/7YiuqOs2Jw520xpvakcZt9V3B8bhnnIKe1v8DU9H9nyc3IyrlshZWm6zjt//fxtQD8FvYiE6p2RNyXLEl/zNhitnf/+23C9SA8b5aVya1SA4TW6sr2aNcarU3jEnepatneUf620ACCzb0aKrMPpnEXDl2m2SSLhCxzImYurnrPX5rE+g/wxvOTU8P2DBLOmLe0rSzlEhRm7dEMTUu/RALqE5Mt+3eEZDnlkRKZSM4+8IhnSudLUTRYkMzfQ3SqVX71cnLpLVErCrf+Dpvs2ea0GJxr6xnPT65stXIsvTUjp+Q7xDbcnntewuhZKxhI32li3HJVo7ciKvtc5HOhla8pcyzrPEsscpqcZJfZfvqLp4lL40MCYf7cK+YgDmkTs3uZbs+gAeAGHxhuXEkC69CBnHMtip5LUbX+5kaxWxA3ZmnQjJZVqfqdYqDFVnVHm2K7aLbvQ6TB+RPXq4Rxi5MZI9h/sHBHoIexYyoNClwqfjnts53Fpp+wkeYfX2VOGshR7Uuc4jdSdYABN4L0I52WR8VNG8qDUpMWdhVCCACBb6rG+2pDXgDsJZARvy0zpOMyqAExEWiJdqdpBrhSFDzc8e7CaE+LK1BhQp1WN21Df3yLza30vrI2nuBiUJI77OlIwAFqk9jPGEYls3R2syMALv/iLAw80i+aXKYYDMuz1CDBEpGfUfUCW6+OdWXfkPBAKtEG6SWz5TkL5g10e7AHkhEKG1GnLBOfW1FnyXHsleYbeI5s+Cnid3+I5R/CGAXXNh4suAMBISmZH55ZVsT3y2ISmCAroNN/17GQdNtgMGp1GzM8hD+dMO6w3lRpfUayGg6x2vsFRydPNanRO7GCD3dSMe8t0+6F6+Jyb88hsYYBvVVsmaTj4N2lSkPGXnjTAbEmVlUFHS4+1/0tqwiSQQ5PQmdnEk7aHfsPwFLsPgqyXCgE6WExa4mzNFYIpI/edk8kItQGoq3O2vvPNB0LXRDUHsxYnJA3FnB57oKPvfWNEwRz3GushXHrkwucKPbbokEhiqdfEVEw0KUhtT1UxrJEHr4sBF8U9B+Fud+uojw2C/DdaXwlq/SrALyN7TMkqOoRltCBS//dqeH9ZgVN/1vfKCVh05A46fsUbD/xh3U5/4zmqr5a0vimxTNRmVdUcNU+BtnRAum2E2qC0TDKBM+AP5B9oWvu+azuowgk8CiI8OflSjce3ZfnWhhliQ8wWGRGe542uEoNp52NPi//cglNFo8A7prSk7IVO2ZcMIaFv/JgHf1is2emf+86x0qnkHmhrIbKiCyrQFc4y8OB9195opQtKl5u6knxQSoKPO+di6MGu4eezNWkBu5nBXNw4H+Wipr8p/LCu9wYOnXNFTVHMjc5e24OJ0rKZG1yUI0EMsFBXHbpxNuTFJVw9SBdbjUNUKU7GUokv97GPY0ttgdGg+V5ltngGhPaEX/Uo5x+FhYcbsw/ZUral+dowDwcsmXrsUEZCEshH0F6ek02asrH0ELVLzhKTtUMqa8RcCtCoRtHAVb9dfEgZBMuvROXw9rAu7q3wSvlhEMuEYas8elWJARykRImcevdG/ab02lOMeQFx32bvQT/kLGaAkY3LJKWa5pbDCA5eB1iqUC5RfHf21teuDLHZ366aBBbYUHSyZD+Z5I9rkitklcvKwd9L2Ceisy5bGQsVAr5nbaMJ2JowJHdujWwt5diHsBl6opgwNLiLHTuMcZuTmApXBpoj9DVL6FvLMUUGOq1J2svAew0FH1Z/qWv1v2EUrRRULejzQ9yWxdDF3/HOGx9qBpjAFQd+QGn4gpjtRZ6qi0853RXcJge4GDJAhLkE/CKz13r/R9X59cqw3MXxpRr1my0XWjlOrJ9QqFFSOlhOk1fplUEDiEODRIBrAouzC2d+UxpA3c+SLVRZbskCUpibB0Sm6rXwDO0xWtWDdDlrbzsMhTp3LS7f4h4lgvi9A3pv6/65Ws0UBVorfWB4bjnnEigEHSoigSWeObcaLE1Q2teUviM+oucOPyCogFC4Hqq2Jc1hTepbJk1+sozYtZMY+XxnPX6O/oA/VGFMytLafgWgGxysyRzyRsVVqT1TxxkuVS48sJbf6fngoQKiZkJm79UD8nVO7EBogSA+Se8x+ZIywTYQF9s0DY+FebOufaPkE3mj5ujlYoCOpQGKEciQsGWbfrFN7ELp2aNMzINiPAItJpAmoZNajL/DEAaawJ2XRJmTghhqtsYjBUP/MynHhJfXDs5UJ6F20gs4L3CvEcyq6E9wrhVa+zOCuVAKe1NXQ9q4+PJYCg3BSucSaue1NZnmO6n1av1FeI3Mun139akmQv5vdFir6ANzUBl6CEYHIORaoWfqaGnG0RRxj0GcnbvfEWHbistqx4eBjW2U7pF3nfD38nEJaLrFUhMSMPYz4pgwzxiZ8yDSL7KAAmSgF3f5g9e837LRoa4mwhaZn+WYp7N8TWAFs1l0nNzmeXRHo1s61dPsEITsXhcaqhTqyz9eg7eQftT1OuirlVWXh9pPh05Ok5vP9w4nNDxYeoSEesKST/WSa4EWANZjUpP47f5xgcJyiJhkzq/K2yDCXR6cjQ/beLLwCSGOHAwEGhdFHGi8qhS4fuoSlUuQfkZs6vu/7fzgkLSnL5l220qSc+CzxCtLI0mt2X8DRfVRZQjWL9HEsYkDnNBeb9qEHzxy09SAPrnuD5pfexzK1ZW5uvPZ7ZS9+kQJV98OnjpnqOffkJ0Oi+Pv2CVCJ4MtNtEFifRzc8GvkY9RMN7ToVS4BIuoEGEBxhyD+jTlGq5gI80YwLcWYvfSBn+nn9/cnx0c6LqJ6hpO/3td4GcnG1qguapwWoUqBL/NYMHkzz4ArWB0n5yC0ngSH/NsHjJY8bIbzioX1aWbUPjqBh9VX95DMgZJIGjCVlKj9gHPnRQzOXo4NlHAZ/S3o8anCcWiPUVTCRfdrBnBwqztpZX0C3ow92vaHjI9Rsw4XLXUtH/0p7rCps6h4HrhHyGjGnlvAJ/XaqJK4XWspRHooJjlufDhMFDzD5xZvUIE4UN1HEtfheML3IMAJo2h4BgrHgHFzWg/7rZM4OHQyIog7n7rI4l6ZADiqzN/wOLFxFe+hyMkzCRvG/1IPp55TB1ZsVpvGWZ2RnEryjMZgQ68QYKX6RvT42J7uogMUUa6CHvro2qUBg8dymbvMJ1yIkVtKXxStr06/uw4uBVhLBKabb/5rCpg6jiSt5yP1LCw5oBaU+FYaNdAiDEpauhyAY3+oL1vZXi8GFazJD0afbIJ8RXO6dxX3jb/AtfPkrOiRWmuMT6t2eIwAg4PxMQ4AybV/I3EFlRsug9OhL4xYRSXEINS88e28+5YEqGm5r+KE3JdFl1Hi6PU7R3t3EN17sKckHBQx42+c4jsh8XwVwykrRMPVkzY7JHApjoJFKRDm3PSsvrY39Zl1KnTPiTrwrAWs2jYJAGPNeFQw13te9hKMG8lMAcdhzaNKDBPEZ2kt7EFIcsmLtSjSHpbYxW8bvakHF476jkYat0HC4Zke/4K7O9tnshA9qQxB/hbxYJOHimreSG06Otwn8a5R7qtluarxnRRaQfw2Bt5vqkntQ7Z+7YJ+0hqVjv83eUT9kiOguQxjSgJJLIph4SF+7yndDWaPHlqp0H0BFgla03xY9cXXmC2WWnMoSjKy3MCUaAZgJ+gsFfaM+kp5rj61YYe0sE8VBiUjEuQqIY9inh/0jkcN/JUaeWps43EaC3zNDR2ptGtiDrtZnPd63cmYWLcEo1dObRtSL4Q35dtj5gM0OUL9+Z05PX1fFtbHm3UFQvxCcTnFty4SLh2ejxaZHEQedEOWZtBHEO6KP0/59cULKwzIvWYKRwFMr04/zKovU4G9YD0JUr1K3cR0lVEgGc4tsS3eVC71aKD/A3SQJjIYkLC3WBfYB1EQ3taYHBUhDW2ZdKnSQ95ih9V2Dr9fXCmDpd32mpEV9F94AIrW/kkq8e5pf/ClQD8zm5HYHBBLuDbavRpUbt3NKG5+eRHC0o8FP8lOhG/5zpvboeEy+0HtawzdSl22yndiAJ3XnO7e7tGn/EjdoyoMiIVSUognrPEqSlJloSK01L+7iUXz8hJqfwy3BYbPUDxixEAwLmiSRNhQlixNxOuY8SeZ+TKwLGntcOYsiNPV0K5jFFBuZVH121Y82SeC5J8ia1PiNp7Vl7aWYg2P45o31yeh+TV2oFbhTgc/UjLsr/imu5wdbvxzoi0RG2Ds6Llt+rJIhGB6fYbfN7dTLNEs/b8odv0AU4Yg6xDtSAnND+F+2UuY3RaQDsGtVy2vFpyFMUt8j7H7F3VLl2r0RqdXolNgLyVlNfYue5EiH0/7NeLl/wHm8hKmfq0klUZRsHBx1jB4v0R7rlubZu3aKyg8gIw1EazBJWs8pjSYFFz3OUcdsUmQNTq0XDrR2JrnKZsgZz/lKphDtpHliI4HsrPjLGbD7zY5RARaPgImg2QMqqY5IrNMxYb2kcTyyN2UcNknb9d/UWcBDwu1rkT9jOubkFZiaVOG6rLDKqyykmZE287iuJAxVy+/VPoWCHZeLrQivTP/6qvypDiqE4gdQbqujosagXAW5XVQAF4DQWTzDa5tfgd6kWSIVGMmCwwCn0GRl8D26PqAKlN1xauaHUxUJCBt+XszYCqTrtc4I/beKrakSQCvLdpNPwVnFYy0BnL2mRUkA8x1NWL8pG48tdw+/nGVT96TbGPs40ZfTTQZsmQkWNzL4wg4fOuVbF6WFRl85oPqz0KjVQeWPSRn/tJDiR0ebXPUnHVCh9Q5CZYXledY8wZJaIZL31mFIsA29KjCrdrAprcTsDBIovWRxZVhYtXvbUfsAfssciDjJlBcXUk0OSGAxywIXr0AA4Tc9/V7bbJS0DpOWZk9ZpSc9TmJOGsVnHQUm2toRzDtCQzzzwKDthKtKohdfUA43b9LOsKR6zU6KEof30i6MEMdKAA4Avlt5KtmUNf39IJGKF/7CaXQzmV/xo7WEwwFzvAFl/biJTAVyhgx4I7QpvKQ4z5oe5HNI657DkWS7sP6DHfVwn7QPZZkMiANywqBdBqQiurmS/hAxZfiq/njdAEh2dck96p6LGj9L6w5zXKxS4Yb/gIduAiGqkSi/IJRarVAEl5+cxRgrU/NniPGjYKthjXP8Ym5qCxTEKBVLj6K9tKpzjhEndpkCiGlC2Y0bfV/fP8AQCu3x9jLvf3yNdBjw/FSurHnd9um2Ul38dIJJWqXaPwK4+fi5rDAkx+AQEZVzYN+yWRNJNyUUhohBaqBKTAwS1uNakBiF7BNvcmXTIKWSoMeOwyI4yiEY6iBg63955Q5WKQ5RQIblbHd7uBf5YiD9xOcA+ymeIlaHTVjGiNRbuYCYoqWWFlGWAJzu7zlEF2JdxNnsDt3aghm/W6d/QxjGpsaXkUQW6Q2fGU6Q6Z+HyvFrt6I6WHt6vZAG8mgSI7gVdQDLfKGG9nKDM6OO9Qgr5daeBdswX8weZOWeG2D80e98Y8dPhpV6GCr/wD7W/XrWSfPxmucl3OIijtY16wrLkr+h42QUPrn5dq2kGp2C00XardJY2ELtoSUijZMZIICTRBZ5FtIBvwkIC5dbbaI2KggUC76gTCJkjq8F5O5AJKRSnL/PNUmEhVh1thEKGZu/qtfTdlLP7IMKUsOLD82cX+MvZotgXx15j2AociQWJZkZKbdnwzVa38P8aDTP/diMKdPPraRaIP+76QD8bW3gB3ROlHvcDmlLoUYX6RJ7SKTXyijI9WPrRjfeyuxaml7fCBYg1/5hGgHSadlD967WcfThmup6jiu9HegS1T1bsfY9xSwQ0Ey2dd5a9cMyeFOqC6iNIPL8WQx3rjNJqn/5hO0HdWq5jMugX6Ifw5R/Fq9vzYTnsgW+YEsZ5yAqJUI9M/lEN8+CIRjt29t6RHeo1jjhVBEOgdvY/lWU4Ann0F8eCKtdndo3xgovJRSd91hySaL53oYpgvARHTznMAEzcWVyCZQG3kJdh/MoEWvCX0DcMWNQ87IIkQUZy+ebyKpNd1ya6BrIiPYLEhSIeCcGLmwdOrYTq01E/nReqSn8MPFSWK84DZIFJOO3hkidR1kNAJTR7xJX+xvDbxOpN3JSberYWWPqjKXRWEL+7zDK/aNcTzWUhhV51YsXu2EixbjDzaXOhn0SahEgzuoq17M9Du4m+FIDUuBJvc46aPtRp/MFLCcCWeZG+cyfUxjkSEpN0L6v4h5yghhlbHUs39j062tOhF96ih4DGz0Kgw66Zg0AnLsLwjF9CQgfgN8ZDRIXhnTX19HJox4B6UABGtt34OreGFdQOW2lDfErOaG+dkFdUUUwP5DFtrQ1H1jRPYzWuCjakgTjyhpxsnDavbmXD9UXcNNdK4QGKl2wmK9X9iEWAeVOr28IC7YyvTNBaZ7+qBYAonkMXdEipLuey0Yz6/JU3MaTw8PPKp3ZCDn/vTidrDQ49khIctUj2lIaYSmSSKpZtkMaFYpIyI+wGm5ZpDNlNzpsT4FeEgtIMk5tRhFJir8hOtqWTYSYjgahZbMGH4EPnFG54GwBEmqz6sETXrk+54RhVSIN1/uiK8vGfqdnuMZySEH96eBTXDsBqYsBxY/BttN70HFz7sYsOulgCpIFO3e/0cEOIc9fJYWXEcx5Lpimq2J5dFfXgyhFeWlVOxdsnlKWwtz3CtnW3goPXqBgi21SnwG69JTTF7u+GaA7SfMYf6L9aIrPx+KwYrAjxXNpaey31t+Ju2A6oiYjN9PQhyNXT5vXh8snhB6P30wUReV3cvr2PgRv2COkUQnxzw8Mowcomwh/7Aj+gk6at2ybSSYtTWa/eYC0jzsumbsp7gChqE2APgN13jzOUmLhzSGCXkJvOn7WuF7ZxpKnU/QYRcmhy8HXQQcegQKu8gjBLMONfWf9R3dMOBxV4bsU0uGJXrc83QMjLcn28HFloIpRSvHqGcEsnr2h9D+4EuKiPNUinx0zkbjD/blcATHKG0m3zP9yDK45qcp+t6tycVZKXWvBc4eYV1r7F2+8PR3EI8pZrN8uh3TDjZR0WXL6O5vCkXT7QakoYs2enfqFicBNFAQQgeZbtc8osc2ex36BHJI7L1cRQDR+Vyh5TNtbmQSdP2cnjEx4oMpfC7bsEF7Jyyb67DXMXO9mSwnnRUhMTbhOeawjeen/Xnq5XNE40dCUYeSLrGOTNnlGlv4jYH5C64Wq00EyHu/kNNGcjmPVIM8yiRBh06NLx3uiVxHr1Yo0FFwMIR2So67OHDCqQmpt6jVOoo1MWYhe3Tzq/B7AEfGvqOAPqH+dwHVsIsEpmIm19y/9GxHoI80dvWbHftr/tVAphgRKOCAadNpWUsAP5G7f51/qXr8xM9il9/SqtlR42A1Ibh+24NDV23jbcBmMmsypIjDL/gC20jV7qk2PraIoYXFCjDkg0pQXmDBAzZj6FTpUsDqq6QxWgscVi2EPzgnRm0DNeMN/7NJuKu8YjBOpUg96OYlt62PPzyPhVF4NerlRNvgJYPrHFqRVOtsLm+H1xeDFmevF/UsdnOPXQYEkltkO5JpSfjtZhgxwCuM11fkrx/1kDHdOx4nzs8Z8KhGuWXR9C8F+24fILM7DRqDzdPZibrNI7EEKU/r3h/7qX118QDP9NImZdECqy15KvB7K5iCEnBiUj3G08pzP6ftyfaPAJINUybs7Qrfc6ujAAfMXSdn22brhdcTy9NvCR7Ofy9kjXttd2RfnKhr/FaFa8zwk29pBek7Yti0ZVBknBSpT8F9s9i5zk7hAj2SwxmOp1CC/iA+m8rH4DzmB4MkVbPrICNGT51/g56CMcunf2hjAXo+uZW9KqQYHjJnCwB3kV15fHYm6GUSl53GoXTiVzvjJMx50WAuzR9Be7r0Aug/sZFL/eriivYoNc8OxdzFsEyxciVCVYGO/jXsTVr3Ct8DABKrezAJglgxypRUpatyBrdNCJkA9Gen/ZWiOfNr5mGRjzrLshjr9Fsn00EbSBlMAdgc2tPkAHQEM5DoNMazpr3teYIWhv/mUVgAqQm/EmfIUbu8F/CRq1TCFiGLJ8AtCX4+0qpt5tEk6rtt7vToLY1jh2YwTEvr49YHEmwfh95IGaXdHHXeEquh4OJJMdHbKAjWAdCCpxgsAvn9D+iymH2EFYDiZ20tJ9iR6leer+Z9rUGpANpx6oEK4/DC2j0fjANPTyiwvKQHLYTeYg/B3bRB2qKwyfPN+qB7McUZ7BOh+HVeaXLOLL90XHXal/DrxOjPv2fv/TfRB8uSM429dHUjMs2/rEGer0V3y7NyrQptQOjAtjgKNiZrOn8tFkPvAJLxRQ4t57uLCJz2BdNP1RVIDpkaEsWUT9mEEdZnkKA+33Wa5/lOXoBVITWztdbKBJ7IM63upK4HoJhfbFqHhIf36NlhWKLYIKL1B9tL0fOz1eiApfUtVRYhADchcXTCTgiea3FoWwHhWSIOOpzPOhSHZQIcobB6yuho2WrPS8JV5fPwnvk8u99T2qO9+KBPhDag3V5nLvvlP81fedyI4+gXNO/zNWHD1yxF5BwG0bJ6315I3h2u+adBmTlzMaT0EwqLLBnR9w2LDdRqjYqM9B+o5hOk91jAGgb9gKxhyNrtu4acOMfJSxHdkyKfP2Y4MEGrGb8+xceZC50xO061qp2jw6+8bLHUSD0dvPtQFE3mSauXJOQIBTr/YKocQzuLTpLllftuqYiHNwOMYsWlcg/KB9kXlk+VIC+q+1qWAUebs+fsE8XnmCDJvKqOzYuWPcWaQzYeM688rKCKhzo8BV8IvclFWo5Oi40w+7D5XpmBmRIW8qKIeMAX5gucHM7IE9Q7wCwJEaJRjbmXQ8OSJbKoCr2yWgyavcA0PkoT00cb6dbWpN31Qitqdu3Fks2pksllC3kPiHVnfr7uVG5P0ki/OlFI544ShXOmBmDyqw1Lw4zkitx63XI4rnu4VLAAYLzRctsT2GEMKfe8LVz+Ah6XJ6B6ojUB3Z8KMRvCyXzznmq6Qr6753Sv6vvmYwHmC/q36gqnHPVgaL58jqj08iUFr8lfakmEfI2Y9kXr5ubeXtfYg2piC9iqsWlHkinj2zDR03pQjB+1AVH+q+HA82/tKlftMQJa+ZDltQ9FOXGA6ltbW6di0KtIRMhOJazekp3aYEFUkrfW7UQEvNPA1rDkYhOVmvDgV4fggCK2G7PCtKl7jyn2egAvc6KQJTxf7UwM43HFccubJsZgQ2qwZKyfPJPBsPuVQU2DXB8YImCtxkTSiaqW/4g54vkbvXBRwTLgTW3lSQ+Jf61mHu6qixboxSxLMJgRUVLYM2sDyl30Sx/EmZEgMp/oG4K1y+3giyB2Z5KM+jopVJb7ls/37IjhOBek5b2hvucgfdhY3CwShcbzw6yHuLBiJ8ptK45xbWWtJ1K9HMuDGGrBOnSoNwqAl8rnM1h/hzfULdhsu8mVqKBIuFtUoCPR7li6m4ymjDw9trmBCgF14LiQOAScOqTuZdEyTnjWKDgjbpB+OFwck+a2wN9fPQ1LkYXKHMwJzwU07ypryASB3XWQcJgbsPDh/tVCivQHd/50IOv4eX2uBfyvuK8pB9Ydk0hrRXKyoQAUaKVKGVLRyYzgsyNAtlB9b+8HCPBJNfN0Z5Xu++kGChB0MrzAwiESEtyA+B2bZDBBD93qIwHFyYs+Nu1uEDyPaf5ig9Cc3f7ypqPDViUhePMdGnuNEUia2zyJ0IsVH0XzvoZHfRdte8r1XndnVeTIDV/gW/OXM82b8G7tbCCQpD/c0ofqDWkGhhy+4wREGjaiOCpJZkG8sj/CPWnIgzpWPMWo9sM/aHdOCnH0kxbolINvB5axkDp81Xaody37HvWHGNeDTF4KYiunzdDYRFLyxGVo44O6JG+JdEiqF8NmsOxcVbiHHLOzNKzbFtU+kEZgfmjyprdsNqoreYlJzQc87Hqp74MxMtEaMNhvX/b2hz2mzw0M0a1ObzIzH8tbQszHY+QQ3WT8vOTm3juBIWEMFRtAAg8yWqIe5N0Gx2MPm74t1e2iJ2nOLgg8K1lMxC+JEspq3H232pAzJzFABozIeXTH51/k6ia8lKLoHR6d8i3uSy/Qm4BsdCbuq97kJybu42ePXdxybsIxk10CV1f0R0KYqbRbMgO0hTkog94yBWGg2n5ia/wGAPOSq0aXYy1cu2SX8itxKeanrayP+jOepSvw2rqxidEI0P2/wPNjJ4taky9O+x61Mm8BiQ6Frjge/F0Ul9p7YuZaHFcojD68hLSZn13xhDkH+dFQUpO4Zxfwh38zGi7b3FgaKuD00vSiiaNgw3wlATGXViSiN0dnsCWrXqeBGusqSu5Ics1Xz5dQbVgCNxa0SFN1zEzxFVzy7QyugwANZI/d8MY7i9d+SsGQJUdRyRe1d0DYyCydMAvSJtU/1wGxQCgiLcAkZ9An63EHONmguQ945HLoyXn4kZvcanUJ5a3wUN3uDjmbiPUv9w04hi/R0q9tk6PV2SG758ARD9sxswlTqG/BAxeHVrforvhFveiRPSCNwJ3Vz/i93D1iMZmSOFjVpQ9jfz/zPqh6gDoOA7z7hNLcZ1N4oE390Mm1KjD2s7IPhTczXIIXKxqiEwYxRORmivlcN+L/4Z/Imu2O621MRvYaKx1BKDIvX5hP1AGg0eY2SnwyvSNTpaqRqGc1ZgTuItu5zbzbNKWz+8eSZaBVd3OQ52FfatPCCQnGw27x5n90F5V+WPj8e+SUkGzvMTpZpDgGPQSwMctD9zG4LvHJDc5vvGGAmDxBVbRMmxcebeDwiYm41yjr/6dW6lAfAVZ/oiq8U4gcV8FkfAXJuPBbvnVrH3Hann+pQa2fYQS+q7HmPAPg6rEekU4LyjT8PWoWF/mIUyYK/hoQ+8YHcYmNSAQQJK8r3GjfuiVB9zrau/VDlRiY64opb1maEz/dKNvNCLBlvqcG7lhezG0kMDu+uw5DOHHJGzPpTU75xty0JUaW1QeeIHlZSbA8QHSKOXnfM9YuLLyHI165ZQB73tnmFOljZOJ+ig0uTlNl6dycU0HOHZm/owmUdtJJCNzf1cyocTYZBtfFwoP7zDGJs/0yMiIiiXn1gIR2O0dwYDGoZ2FiF83Vl1jcnxtv6erqRgh0xyGmiklbN3ddnpVh0Fg73TAf0zvuhzOihw1jmGUHPiZdBHVmTnkfaSBCoIjVHyvF8Ndj76ZGrGT3pCHlG0ITCplzBlbfXRbzZwFTEQdXGCca4oAB9W1fI8nfAxrelWmIKtl8IA8Tsk+BTdj4pZJxDBBiFB4TlwpgSdMDE2zJiO6FBOF7hHC6vAKncif82+6SB0xlHzKmLW690CPzslDL5kutd2L5RgUNlH86TFGSwtqjM4uBXrQW+hPKrs2iBh1Kz6uHYfLICQiE8EmItO+pYIIDxN40W/hdN9sJb2/4F5NtVhsVoV2ht7gjdl6Hb9z0mrHsTPyvhsVBTjERG+Q5WJHDqFqtskDwwov0nu7XGw+KW/ygtyj21Gnk5+YcNVuN9bPyWzLGqCm6hDmkZMIaPgP89JFTRDDvOGPaxEBRsBM8JPwjRmSycWHalmj8rHfR2SFwyte3KGh26jHpHwNGkmaWe2JnxByje8icAfd4KY1I94UEHU1Ham1eOn6212UXDOY9AY5XmNnbFR3v50BzXc0K91x8qI/1lpFHO2xxRRg9Nv+dcKt7PQ+5/JCPwKT4a22RtIUa0ypMiIX+eatLbWZ2cVDdztLmFe6DJEy9erLb02tpkG4QauNCDNq7gmXZCQXdyCUYmTqkbXCNU+Av6KVXTAniaJ+gl9DgJJlpT11S0zRddtqgWLgGSwIcIozbGkOCWNvis5fGwZEB2YQwmWh1ddrzS/lzQjbPFYW/ZOJWKvc6R9Lvh7/u/qjsZxHNNsZosMMgmVJ527fOZiDFdYG8gpfrZLcqRKQp80+OTFVSSMX3pWb9h6KozjfKCjvK/aEShQBCt1b0MoWmovlcWqltG7J1kLbiOR7yI5qijQRTPqMQJGid/v6r5CoVEbRMIjtx4+IYJjrv2AkhhMbzM9WEvSabQ/DJBjFF/MK75L5VGYGNWvBG5boBBXJL8m7Pn55yX8mMEudRLFbKFDAlbLnYGsciie8cHSAPZ5xpnbMLObrjdMGTtz+5pX9YgjvA7xCb2Nx6kfMnvyKrYPGPRt0UYxkxgc0OFOmdt4yu8h+xTKHY/eqgve+b2Tkq/4CcjzZNV8FBxPkoRB6hrBQK9oxAbP7hTz+x9vtIUOlqAstsT+ja6golCRJxju+LphMUyNTAYHXJExmEtM8l9rcmZr461/h8PikT1ab+7AaMlpF9k81T6tbOUnf+xQzlHOV4hIlHzG+myFcv3eT3WmOIyUAgW+Ef46bTgsQR1UF+NjNRtmJynbIcGfbxwMAPOxrlbRR9ew02YPD1l7l7BaG4ig9ptgqeFLJeVGcUTK7obEtJTH5EmR5NPUfL47bGlS50SMMHl3ZMwhfwcUb1xG9IyoczQs1VWNY2yjNsJx4GfxT1tbDg4KXR2qUu0PQ95Hmmn11KlY6lWrW4BZamfQmZ6OUcksidujQu2KlDF3nQv9vKlrBQuJX4UYITt8+j3gxc8wufhuRFNCsfdETd36gdo2dsgAa5t+tMpXolwzXWfMNV4OI3NXTpC4lQJvdTlDv9X4m5qJgQeFor2CW89aOHuY2amT3ReqVfKIvlKwDON+lJvD8XpL6PKFzp38SgDDCSVlnxHFmMZ64cTwD716yByUohz9VPr2oIxjoUW1C3FR36+14YYPht/sbH9NnQeVzrvy3I7L9NEiuzRTMh4UoxN3yG3t+7B+L1madbQi6v2lDoXBSWE389Jy61vDILOn69FoRlARE7vqXI7gf/VZ/sH18gU4yp5UPCnNE4M3c0TfyfwN7qe8kKdbrQm/zxMXv8ZKA09TYM50e1A/fX3q9xGf2o56iQK93rwR3JmWt9J+mhAnFIpqg8gN4ZKVrKZw5AjNHhQRmN11XdfrUWz4+4Sof2GAWU6QicIl+bHr8UVYF91Xe0hK5IidoJjvIdipCURE374RaspFuuNKVGOR3Ftw+GkP62FTpsfIU/6+j7qwDEi9Ag5b1EnE+G6+wac2qgOcyFB+3LzpiF9qaoV35bOOtNqX/fUHLnLT8NPWhYyNR4wGKlo4ajKvR5Elwrl6aVNZgYgaItLMKFSSjlvx/XVn11SX1GJcSQRPpfvmMUHWfSSjG6LFC4uVHh6hO8wOea4spAgaEgtqCvFo4yETEtH7yI1dg/nL+aXwaHQAqB/TY3VMFxxGaRlyP7ATkHNZh5V7ZsxOg08u7wRpvAf5oTIegwNK6Z7UhKLgGSO+E56HLw7+iVHuxvtpt7B6YnZr1WimPG8Cmwo5N/Vmlcsm11GCHFfYfNu9PuA07UAgxuv6b023wvAXUkBfHmVBtKN3pp1nxrCFeFosBsy9ymvueqrsjHJIkf3QBnLbISPRDyEohMVv23mTAg4lgr+RFeqgORPK6rQJ65W53SLkXtmxXmx5sOAOgMhfp+BXhS/jyVENzfgq19TZRdbRMjbHpHNs/jOepyCuUtEpiZspbRYVmSpaSscIMtCMjP2l1PZfpM/PJqdnLta8/m033bG3yJ+wpV9B/1KT96ChHAVmVGizcznQUn34L86YUFIc9ki/5aYHsCrVuMEFad3TUGpnTBw2363dl71QxO0EXPkZJN44QqOYYMYZ6fT90xb1BxYOk0ghSKYKyzzeHUqhBlQAxjG2Ps4+mA8RSVX+9uxNV/PCP7nj5ujY4l5dOAA89mT5myw6OHObHgie7Ba8Wexe0bDp1J2wvgjORFTWwgdsJzsFIHCzbTNmah3V7yWiWcf1flMyeLwg4xozF34CeIlZc00VmoSXP2J/wqor8IsKRCtrm3AU9mtPP57VTe2IagKkmlicGk0R9RsmdW+yBRVDKrJ3NEaxX6VJ8S6XPnIM+VxbaU094zpAM3IybVk3GdI+Xzcjz2/uXNMd1PObi80o7PiJkBAOXlqYzlkOU92BAkk3Hksm1jHIEWcxGyEzc3Vy0iqbdfe2E3Zq+l9pV/101+dwZg6I6iNIMVqtcmzXSWpKVvSHvVgKLY33FR/zSDwav4kOEkvtQc03ERCRKFPIcBNecyxF0AesoOgzw7mEgPyoXuysEsNben3XAcSsS4Pqd52ciGKoZhPAPrvlkt43E775dfxrlGMSvctvADTQcSi28+BY+zz9MREPUsxwNAGVdILh+WDOTz96XQgOJDT1fKOgp8t9N3JmrIU0ZGR4/RSdJ+A2QXelch94NRJel33wSHoCOIKZfk3Cajogv7pKg+DMOv0LBOpIopFUlImmCqCmfSYm4R5saTjvkNM3XwyKw279IxH7s7P0jVUby0u/QXBpYyr40w9MFSuCDNwpSp3n8eBpnutinsPGy+1SpSaK3xy/+JoMrxypUDS5pu7lDkkje3AKTzxcV0LoFL2i8iYJuMbIjNHXYVUaCeNA1zgevNYrWGRSEx5Qzj+1ttjpNIAABe1IhspXw5DYpiJgvHsM+YSJaSFDPRvLrMQ+KMlOd3QBtvnA9YbqmiroVS9R2N6XuJyHpCNJOSAjnju+L7oqtln2aiG4Vv+7s6pzRF715maGSYcIsuws4apKBuOCpKn7gaOGjyHG5USTX8HWE304xItRjWwrfXApsX0w4Cs/Odo2Hy0O8YQvnAOdOebD1ykieGPMULthAF08/znnyMu94iK5sElFQnXEeYonQPjqlrGYKSXn7fOCpkYTA/B5Mn+IcZSAHdjdKi8PkhYMOZaLNR/L9HGFPWJJ4jI14Wc1U2KISbOrGxP29N4bDs0DPVx6V3BktOZlS1uTISWE9rZASeKYpzfGuHLMYA4LFjssN3iTCqr82Wq1RCn0teosX/a2Z4+u0+Jj4TiGcc20NCOL8VYK5skwI2+M0q4rFaFlPQSEFjBy5/NbditHGFxHIf2POyac7yyOoc7uIFlhfVBr+XiNjmXyCYZ/WSDF1QbT/FBoYJ4uTpcpmfEmjQuR+OKGBqCexYY/DENYCHQedxwYVXTRmMab3ptragt/ePTE6VEnTNGpCJ9QEFXZkw7uAMX/aSdHYFKMHx5dnOhvlelVR9UiR9t8Xw4k9E7uAVkS+rL7Abi8gUg7yVX5pzNg5bSHFc/dKjkC7B+J721oHIQK7CzLuzI/Zp+zs52OmY6m5LGlU/2KULMOElq2q5wQyj6ZRwIV1v3ZJ+E2eBcA/Qz9uSWL+I+YBLixWd+Nx4HBlzMITzY1OTHgKgoX2j0vKvhkuhebbxLC4XamfoFPxxk8s8B6TBaUUlcj6hgTBgGPi1R+kebj2GBlFATYIxC2CWaN8PcSkO/44Y2wPAD3B84Prry8C9jVhqdXXax31fI1qVDZR+V3KHmzftmECbk4ZDMbxKdDH07fz9iK9LWZ64rj1ClfZd5H9Fb953zLCPKVhJEB9xfM+MVpqKdPru138AYPiJFnLigjlJ99pgqXz19lusgH7fgavbyHbDL45wrbl1nY4xpD5qKZE3dvX8+muKqzdh6+TmtTo4WrkRbDNuK8947XC0vuPVR2D6RfykX9n+lJTcVfGR/jVNeqs+1+MCnO0FJFcjGerqiohz5HGigyRmS4FPTNMjZhTNZaYnEtktmkWUnupoLfgB5U85aVdrBnNrtLbcDOHLwQiouCQTllgzl4uePzvXQrp+OAjJ2Zi7LW5lSTKG3d3y2McRjYaWzDlKtmKJ6tdyvzXPAYsvJIxBMSmYCXmUp7XRPhBF/pjbSa06f/Ay4cD6wUlnaujeilTrQL+jr14gvIS6g3C70fdL/ifnFQqfx2qOAkmdOm5hul85eLwjkKPle5BlwYvTsp7fV7LIfXd/su1b2CBxd0R6OX9adnnCvybO92SxfcoFZSBAjlskUGQDkH3HGCvqnlonoJl6dHmrk/GzITZK/E8F1SWzY1sfCqaA/9nP5Ee6cjGUg0bqw4prOPh7MosRqajFPMQHXPdEOy+etZ9xPXh4Trls9/euyOq3XhENLRyUaSqQqvfn3d85sGB5t44qgpuyQqZ65zuRXCfevxmhJWcSks3Xzj1By6AmpvOX5gQDe2xndEzPOQtqQZCvU/Ig3IddoXUJmu1Lg0KJCd/8Uv5FgB0tTswctAJxnEExOzfaQl8Kb5Uu/p9IKnxkY/2xUSJqusKDQUUia6dHqoj6FFqX2YURkbW4D63kVsmcUI4lbK0t2qgukj721+I8x5PMbRdlVY+Q3G/9wqBcYfxvJfK7hHmgDd7SiBv5X8p0+qj2npREQw+0NlIaBtHMhw7zLgXm9FmTajp/kCxSnfgUTXiF3pYgj0CyS0NyFe5+Rrg7600QMBSHNRCLdU6sq3mbKf8flW9RYM2f6NvBJ4sYOBV8Ayf4OqFVRRErfG9L6b58RWjBvOc/kfHW/+H1KFAlmlpVgiS0N+6+xgRW7SGP4FPMSOfqNzcY2Z7bmoSc459G3WXYfuIhtVJl11sM4SwRL+xinGi8WNrIyTDQZ49V0885+w6HzN4IWgX2wq1ZUHeaB1ofR34TrI3ComqNWC5y3oED7Upn6WSGGXyrzTRFjpEPi2s6K3W+2T0M7Ez9oPB8vq8kgb3qBgk9l+0r7oa+QYYolR0PGTk/YznxKB/wLtmpiueQRNj1/QzLeg1fMT+4vhFApd3gOArlZNuEdat5kaZyhf8JSJ1nNdByHmvFVhyzmg3LKX/7DvDxTpA/LKJBWODUMiWozUuKMdyAImNGccGxV20c8Fe/9otQge2+P1iIQ5Z2lRVLzpaGlg/ndcGXUDTgH4m6FoLGYKC+7pk88XjhwSP+kD5meqsxAIToxP+LM3ihc3qPUtHoQ1zANJOaHylMAFLOoe+O1XsEM9ITE2vfQuIdiCQDgIqUD748H3Ba62oHHyUweo6kGgcqqgZmD0ypd8ZeRIFH8vn8VNwwu8dUhOA2LzwtVy11KdkgmcXSzGuBBF0vTZV6t94x2hLIqjcQLKvfo/E6KJTVjqA5RSvx6tjHgHc5SmS69bVHdXEuk8GLj3zzIML0e5lsk7qY2POz55tyH2+T7Z+QewhAc/+rWDyH91U3bROpJMCVfeyOf0qf8ZzNBneV64ApFb5svwVjUJaArrfOYdpMWuTV43o0rWLmIIByITFC8pA9uqlPimk+B23hoeQUrBVh31ciltfOd355Ud2hJl5Qusf/IMsF3t1jYkZfS57VN+JqyE2V6DgilIpjL3j1nBu3u3BW+XQqsT95Vgvl/gl7lSezB2Mnrya3smLImVfn0YQV8HYMUd3OH75xzVCe9Eox9Y4buinzmzduS30YelJE3YpNWVG5+IJCOS3y8E9vGz21hMC65zqSfayJtZt5QkUSKX+e68fG0Wi1cqOjA+aNAQ+Z6b89UAewAahx0L6IbLBa1yy9eTQcfcqqgYdfV//K7iqRTcDgubG0L+kRic8zkTOqToTrFxfdPAFDr1/4QL0KD1VBMmVwwtwZWIXfBC11Cu8ho7RyrwY3WlDSowctX7zwo6zVnN1IyWyujA4MUh2vZE3Hb6PkATi1phld3RVkePLSq8Aofxaq9DqeD8MnFz7KaVVhaWxVHUhIdYINlnmid0O2YHLzk1Sy+q8ZEUD6vUxTqH5yt6uuad2c0QLO0Dcg/Z0mrYGoA6rR7pgU4MqEC+wKQ1VZMbqIG3F2mpIid96LDMyRfGQloR/L6BLvdKjgAPrnb78NGd8gJmDVp+hNdZLPRCnCrhgnkJqlnyV/5+6tb5/uW01f5+SGgC6GJbv4i0KwSbA7sLDtY6xWfwNhvsbRol/QIPVJnpW8lsGY9PWX2PKx6X1JzQXxYW9lv6E5vlZMzFKsOnTudsv9ntc1XzvUWKO3njXzdAx0zoqXs/3pGLjWV0BkowjaAWA33TEtbwREV01jvafDbkydjmji9wVHuPLP1/gpgN+dGHa54Dcejl9PTYW2ZaebCdRiLkSFeMr+bJ42A9LMZLkPmECq6fXKWN5Z3a+YKSUayyG3HpzInmTdW+mYDMKwXFbkZ1N4H7i6M5lzVXMAlexpJygBsvIzqOqnqXPvn3uAIdvcx2CuWVEnDvZ8uI9JF6yicUkLNGUNETaWIwAFpXvOocFaASp34KMZSXARHldl/5AoK0chIa4Tw3URDKR3IECZabvaxgjkEpy4veFYV8QB6yZHtJBlEr9nTAaXd5lH0QaeBZcyKNpfa7Of4n+wt9CRM7aCfId46L23W19fqcfWygWgYsqh9WTgctFUA0q27oTNIyvkO4/le5UIuiA6qJ+ExxEmcztjD6lkW+FEgfA+5PVxfsaXatAWmOuyfU3VDCWhiqHWPSDiFql2zw24hMZx78BqO77vCz2s4X2iEuxFWZUkrnUcqLCTEJpMX9LWQ0n13bJ4GdoZnr8WD2e7lPOZJjkEg8PxtHXWK9qWxfc5Ik9LQiIMNWY7IcGnfg841hmwR2lknG8bzt/vNgRq8sIBxDc3NDNK7ToXHzGRVVRGkvzQIluLW8f3t+PevqbjjwRKa//h0ADSwBySnNg/Q4n2f/JxeC+JDABf9Q74Xd7eek35PImBhZQpB2MI8dWuo3x75AEb6ZoKjst3KbcDNlplU8oTBVXXqs6xnpnJWBHk178zQcV7yXJAV2O5at30HyQXepk/8ZiHMaZZa20JSmEaPVZ5cscCJvZ+N/2V3S+2BwErZ5LAqi9nezKeMIWwBxdbXsTJvkDo5Mm9RlgDGYyZtn3kz1xDqZ9PquMxBcTlFYhAUa0hAsCyuTfSZl91FHj8sTVXXaZtcVydSTzDe/6upor1sktC+d/SFCPzAbzxpE63cw1xJs19msESfab7n+yz+aeGWvCVMWJgCTvCKfvQHqsJAp8bk6V5SUzLWQWId7VRit4ZaYjtNs4XgWnfWLRboirHLhjefI4ENm7WNLUgHb0f9H6vhZG5Ku8PppDnYGcOJERt9RPiDFvV4RqXy6Drit0cVuJPDIN4xH7sf9LAumY8SqH+xHgeKBJems1dsz3S+O94kfleFMVWXARZUBz8GFTWghIicsRp2sXtGi4N7ReMEv2pZbEEucE7sQSa2xhGvNy21rv5GxczPaeXGB6iT1mY8rUbEeN/FcefSwZbNmbp3aAJ8QI4kjNBsWs8xEkgMfYFzgnAUVuQaL6OLYaTCWG6zbUQ3iKBkPl4RnI3fxE9JGvHPqwdRCjurASybUVV9huMB9IQfOQm9RnrxxD274x8H+zMvkzY6ZXpIzdeAB7v6JNt3ErbtKShWoFYluYe5qSA6kDa7AUuWW4Z/fTYp9ZKxt2o/Yg9XVxeGXSaAWzbJiNrMIAF3qG+VDgWhzQiJ6ScdFVS/uRbHxBh5JPZr03SOt8aTJkGuk/3Lo10ZWLygW92ksmJtO1oxMSm/SPu+iUrEjqhkW6HEYfqUyRgzFk7NuYReMcKP3Fp9JomzsEWQdGuUVV3NFo7T398jGLP+42QqAiCZqrK+ce3D0HKGCykl3V23VT/ofq7UCerTWOS0CJYpIc+UQReOaizxG4TDvKHbaog66q6/pCvLUigx9cxMWzio1OvTVD92qcul5DDLSZdQV+9Q+6nFv72UacHhZIezZCgQH93nYBqLMoWp2B8XHI6iMEB8WHz5JUk8r+JF6XsDaavV539B/bNtSGrqbGneh8iHWo6BvqIp2cgWZzgyVg+f4PzIGT1VKneUsVxzpqEgCON3qQgvJlZ7yAa7x7HGefjesmZAmEh/V/wBjn2uj05xlSQAGPuIi9ABhAnvJzXS9CW43+WLhH8yDo0Oph6lyNN2xK2Cb2JMdLiWKZKSVZrerAoW1qTRn/jCwj9XZm67ER560ktnJ8W4mCovaIs0EiMkd6dR7qowXvkFf1lK8ouFa0Nb4MdBlIPC8ek2k5ka8TzSQRSAS2MvcALIUyg6V2EaLTRxqV9XK/rOEBr8qLihnu+U37rtRW4QZoGfSd7SciD2Wd/i2GMuFQ5hqT9MthFf1YEqKJiWg/oKsGx63x+ysWRzSNV8IQdPQt0tm+cm9XgxgtdTANRr9ZlnXI6WvDxEiCKDFboFh+Ox3xLR0H2KBvncmJWTjmGTPrBDVwHspAlZYuLTregMhWrtSxGf4uT98clFmvZvTRwTOG7siegZp0deN/oGLKR+iLK5RJHMTv46ZU6K0/y+ltA6mu5dwxhmp4xSE1VLVLBmKgs92zSUZ7IoyjJQMj+BQ7aZ5+q0lSXDHsyd0fOO0tDpO+1+/ryjekx9LRsSOuc/CpdzDIywQXl+W/X1o+7W3Z71SCjyGwalJGKLVCZDzLcjkb20vo8dOlKNZuwT5PRYs3eOiFfB6tHN1peGy9S/1ZJnOzxFB5KKj/d19kCe1kSg0DXc7PYu4h4WacWIOu19wxW5+tv7DIxob3m6sLRnIY7QA/wQD5W2aX1DpQsEB7JILKrSAHRYV7lq/nECdHLzyLsSSTPkOujzd8sSRKiEPwDlCC8sj7dVIIK0DuW4yQKIKFnv9m9uTGovzpr7BJaXDxg7WGrL4ZjRXSLfO9d/axTJaPNqYPpIYKEfjMv6l8Asn2ija6jVataUgwHhqsSPbbrG0eGdJOr6DPdrb3c1AabvRAcrm6pgdD7rT3dkD8CsseGIPJRfQVdbHfp1WlmBEHm/k5T8S3OlG1PKwW723ilvTENov+MhTZ0Uols+RQqK41EWy0eEs2xDJaeP/WbDCJxj+7x86MLq2om/dDTj0ygFospNtaqbFYDojXAbHBQyIfGxaHJjTpb8y12MnGntDqpooJvZqFpnhNiihgdfs4IZqgPtP/pAH0P98pDg8ZmnM3HpdEqKvKUMCkfRw7ExBXV5ZFUKq+7RMTtnV38HYDgpsZBQZOgpEtUn14LUsF+tp5leuzDjCFguQfu9AIIcfb64suX0PDEjihCIUgHFjDCG5W9dGEk+DKdNQxjxCEEWRcM7lV9prHcGp6lK4l24qOZw1gkH6u3RWBWV/rk3OwB4dgrLwPwiXx6H4ZGeFmyTfWcghAGRaCkgagyPG1CEDhwlK3ZVI0m7ACzltcYsUh5KZVizcVHxnzvUq8o9PRQiaTWq1udMx9cAElEhByydTEyV8YE4igD7STLGG5LT0k4w0mgjMFJGuG8S/ai6tnT4IEVpmB+1Pzs2JXg88Fjc416Koi38A2vC56TZx7UXejUP75pAZSF0gbvJPRneIoyFrmRndTHdRXyQAEEX4YZnV1M6cDTt83TVicqYCFYFygz0ksy1KWrl6aN7scNSc9ItxCBJJ957nY0sSNDmUA9NBWwhLBF8zlZnm2ppg7hS5otOcZIhfPisbcPay1RE99gSHM9iCj5j/6tJ7SQvUOP9ESgIHElTk7WSX9jt2N4MtdHXEwJA3iWl0g3ATbXhjlZMyh/19QSGU70Up1S2AGm3FmiziZzNJSocDR70UpdHhvMF1Fs5F6ATmeXymJZZN5ujC7SI+zu4S/QFmbf2UivcjQfsWAGh7q/IJ6e4hDPgwcTu2oy5gbR2O08zdVUx7hcP7HyUNXTqZC+NQ6tVJvnMltYu2Gzu2wf0ZPJDz3yLEUWfz16NecXtCdyB5p2NCub6Ahi/QG5YshcWDDPide9Ne+NtzYHnbTzK6WQ15eZxVxJfesZq9Gz8H6O3BjRwnsosWgobk9El82LFT9K2rDVMkZF9fflc65vchqq27hcms56taCBFp1A46mi0FQ0unn3nh2Z1IPW4d3m7NiHO2T82U8cPdWJeG3KgsGtjdOz2/VYBPHoJArqbno61wKYquN22j3H+12desxZF0V7lJAH52k1Rbsuw1WCb738A/jhJvCVdJn+PrYhEj1znDHdNB/W37UE76GRbKkfFb2jjbgBJ1kBf+qFnbl+qKbgoM/069Qh3j6ktsahY/N5IBp+Fv6HBGrMPQ6+TuKNhtD9+LDsPv/VfPRbZpqgOdKj23l/f0IfQYTDTTakwIZwQf14FzPM40aWq1MCI3bc1JgJT5eSW/DYMj67t0lUQrAQ6eH1J6Del6tCLnYaANwjiGS9ukRV26hNW8k/oBycF0ixO1QOf6NMGhogNDKojMxRe02gBicod7S8o+3JsOZGoGCtPcVV+xNYYtSFxv2T1dOkzyk7Ec6uWJu16nT6lc4GDqJ+cAMaz3mYOyzYT+3aOwIKSdjVsmdIi9SYvqPz3cHgtRTNL1k+uq8zvQ4xuwY/GCjpvZeId4vwR4TxniUWAfVK9y3275H4U76jlpFZupzgtplXS1uCqYmQNEJY9YM/f9DpUkANvvUlrb5NVTO0OLyGTP905eAtqlAqjFr5O8C7HRqtgo224IF6q/VP+HUGYDUqTHn2ME6ssbMr5wVWmm1zXXS/XXQuSEhgs7sXH+Pyx6TWIYZHVGWQMy0K1L341jvsyfkEQPNwtunkjSljUbH89skQVhC4oReBtF1J6OAJxmRE4gFW9sbxibJ3VCJ0RzQHBZ2c8RRRj3BX6EGQD/qji5HVsVSNaxAq1+2OKRt9XmOWRjGeyQYrKyG1yqp4xxl89HaG0P+8g7DIR5LAdpUh4ifyGBs3fZTzWjMCXotP2XdVCSY7LEmkZQe8ZGJyHM/om7nhZ3R5nhBbaoE+mzW3uZHJvkjJcGtyVZGQvd9xXn45AjDiOBNusaAe+AhF+MXNM2voo2EufM3R/idK3sRB6c8pSJqpp0yq0Mq/U4WKu6MwMwhwMfuW08HPi154UN+tdn/BKA5rbR+uZPci9hwzIOABft7VYIub1amF7qM5MHoaOfD/9tJSPG7ySGtklfRT+m1slH1aI+HSjs2VfJzRKPwILbtuPDjfSsOAe0aIxCMek9Wd4fDzuDJOIOsd9wqAuuudyHC+HskadHXi6hdVQykcce3cI4BHeSipTmwBy88iH8nGc4IfmYTyaSmqG6eW1I/w128VjA1/WsDTTZlHgtEk0Pjsr2N2YGzbLuJPrcOWLmhuIqdjyByV2YO8XK9mkbWDV9mcruMxCQCZbkk45PsJnbumCJGu/D/I1IRX1FGID4xD2xHWxmoMfJibYUa8OFuotP9o1TxAPkq6qaQm2RHzsdLn1EBsGSyPV6SvKCb2I6u5ifbSS643Dg94iTstuN7/QpIsNUzbPYL01DC/D5Qi5bNOgV3B0kgiAV8cbzOIu4SmyW1EceLSyG+dML6sNRZr98M+fyi45N0p6P2sOmD+6bbSnFeHy5YlAHOesMjxZJNxFNJFzCNz1Qy+EpcPMM4i/eyaB/UzQbnWVcCYMMLtQ/Bvkat4P0P3tqDu3+6K9eo4ukt2fsQj0XhB4cD7S/e53UeSIJn84RMgfaoxzuAaV+785C1JlI5gqoZW+sTqux5beFvTFBL26J4x8Ga/4/dNFATkctXY4aOvFSh/vOeiYCgSR5slTZpH+/7faTJysi60GoVBubPuf0wPF8iDzz17uagfUXHsWEenM70FyE2Z5Htnuz2USdMG79mFtGBbDku/dC/rR2oA1kX0A3qu/rgnsJbNbW4qKO5Vli7SmZOoRm75SeM1V9XDHQYyCE+eykAKICLgDzJVr1ZPQNoiAAIQH2nJ8vBvAyxF/WazqfOXOjy+OTPkFWgDOhFhmhgGPb2j3rHOgRD++imB3QL3Nu5eBb/JHiwchZP+BjyCJwKp+pRjGLagyaAwKbr0g+dBR1p3THax9iai2bdRJByBUA9Be/zL5URcdViOX79fHMkWRrOegRVfzFrvj+PWAzUPgwwolYWG06joy3pMfgXnp21g98RfXWbLrbcJVE7nFOK9BYXhAmCy1OmNB6wr46R8K7GHvO3gFYNkYf9MoUns8dpODglsIRpnj5ZinLKocQrR/nrEyVbaANJE1z+7xANa0HlD6GfgGU0CIPe7z0aHF48WVLBJdCNxoOiaZdON6MxDzSZ3pGEPqWe9yHrlthOZ9WaZn0dgUZDdEX0mjHPNrlzAoCEAZezBDRKYmkoept755Q6O4dYqhmxgLJjKRe21d5elKqgeQJWliMlf8INBhgyjpsS5yqt0k2wiQ7KWrgqFPavZEj0tHcvjSyLdgFrRW9Rk6eaJwgjniswo4qTYnduSqsVWzP2omQcbw7XS9bjEavqQYe3ll8jIDSRmW2hXsLpOprgII2f+TyuhCJxpqq8OWK+w++1BhysxTpNEyMWNQBKR03mxC5aXudIyD9DAzSTwPyMTokoYCzuGwQvAd6gUOKjdfFMq1qi8UeteduYJyNlwk2lERX+Gpp0Q0almnL1Fp28Q3oiHxQ8bsoLmcfvGUURiRO8v+PPdn08w09AbByigcmT/VHgsSmw7eh9SYrPowLPq+wxyENPyb+0e9Kkrh33GpoJlkgrTalBH4L8UkRwUUkAmWuSY6o/wWREDDtnk12xYgZQo+m94bZTRoBXgr6GwbWg++ofDvkE6FgGdKYOxBR0YRelRbTPY48/GCX4be8Was3MW79sXAURLwDJ2QtL0AF297qZK1X2Pl+AbphseFFwh6CkZe6XjBEuOsWzIVp8HkHbrXWyJ6YOsYxQWQtnjtz+v45Bs9MOHkfjpcfGlWJiLPrn4KpJnJig</t>
  </si>
  <si>
    <t>AJY8XEuCB2KDmz5RSA9AX2IdS+0UQP0xIImS2Bsi7cUkvCg16/V2Tp7k1SHmJY0DxG6/kLR6MRTOIQ0IYlDSqzKTlVn7OIAtsnPuv4iCwNvRwbjxyxyydRxYD+Nr82tSJKOdOCGeeN0rPcq2mpSHFD28Bj5aCI7MzaKClR3Rw6p0S+D7s23YLe75a3R71lCS9crUuS4Vhqs/urxfW9NHOhmfJHJFDf6EX8IfKxerypAbYN7D5M3DYWaMgU19mph6ezCz18qCFxe0kddcEvqpZMxgSmJhd5VjTrsEPax+bSS1/N9X3uoyekxhZNyENSYEISZfmW/ODCSEIFIja/NaDGbvEy4oaLKaurhLgtCSidh4CaCCG35IX9Ml6n/+a3lLPJtM9zvXtA9jW6d8KfDX709k8CJKgpK9LY6sADKjOAnQCzlCd9u7dJ7prUICTo4kOnt/qUb2iPWRmrkYCdG7Do4e1UIMBJqJHjy4p7MIqrUnYujb731Fmg0trVsbXhSc+F3bf8gP9EoesOYR4rXCgzOAcxcaIWp6ZO/raXs7e1F3XILbarZQQeLZl37Lp5AA93EJVq/Rmd8n04ocXjeDAaAKyAbmc4STBOXdaQlbVudWLNR9kDFvPKHi8JTDcMR42ytLN0gQV8GKXp8jzn7hq4bOyku5NI96gOAb3M9JhMnWWZMDIhdgvY07m7JlaDqukJzukeBMDhSh2ATLN2IyQx8ejjUiLFBWyJpAJGnwrbjFTGue2d9uhG4wCFoZY38C0NtkAQFFdyCq9+UQVM8fbnT2OL/bu7dS22dpvtmCab3woUghG1BSNmG7AfdIejUeizG6I86azGHdUxutQ4DH2jAp8lvyukppbeEE3qaztmHboZtFxLGAs8cdjCJIe9L+iSfUpSPAf+tvZAUGKPWwRiblq2MfJ8Ost8tdeC1jJrx7rMJeLMQVELhK9IuExK5IC5hBCxruNhsi3h6m5om0O9UXMGrSgkWKvp9q9EjDN0KI8afIrXBZBEjA7pL6rb0h7zLkapMIUgobPNWyxcjCpF4GeLHLi4fW4tZvS0LZsfxoThoESJbdP1VWUeOeWAanhTGtlj3C7I13RkSiVxg+vkcAYxFCjLQW17y/8vXq/+kD3gNmv5ig7eDm+9VIpvJ+wIi5Ub9oPzoLHma2yJTpxgTOi368pqg3R5OAJVTCNI87OgUmn2bmxAtGaHbz9EjYJqhC6nSMMjA2/Da23wbMzN5GD1MPGVEE8XdSvwzeZUFIVdUN6HgN82MpzlBovEiaNL6EH+9z0o60RFS1l8Km431Vnx/VN9orqhFP/2pARs4e6KZ91AdScha/Cn2YiUy0AFqdvg/DAWqGLyLSq+ebsazZCTxf/5e669pW+FqGzP0io8zgT75wsaXfIQoLjV1eMqMNXw+qtVL7PTH5CYy/2oqglBKwMgnaQMLrhOpkRXma2fiTMYvfag3D3vUHJBkwzvBtZ0x9iwsC1v71Powyo4+u2+IXQ2hRrJC14Wr/WGiRsRVdy7ksA+FY0OWdbPyfPrHSerj8iaBlxyL6hL4EmTbDMwUZPKc6RpTUUkB1RL/kQZyzTiPa0FENikcn07LPq3wxqUm9iYLQhPOlM2vJFjkDItksjIZsDwSporG8AWWVvZA94rXB9KI+9FR6Rr8eNjhrbqeh/B0TwopYBtlDS8s0l9nai5QPWdZVSd8d0C9hiUKuYIVN36yR+OpHE1ZQzgF695e7cKnscLBWmFTRdvCKLvxRTZcQcA+krehWEqHAaWICTTq323MhVYiNJHmbv3BZociCRl08u8uBZTr4288g3QC7/VsArzLz3ncj6jX3P/9uAnaF/KfmBPxTy7ohtmc7m9HaNsEWZQx5Jf8iG3CWADRD/RViDcYuesTDQj+LrxQeYdWAdR8ebj2IKZp/EQR2aG0aoZYZJ6iB6UqJz9LskIn79rAMuXLgrxRqyB+ocJFHV1NriPRUoHJ/L255FEkq03+UJ9VGDaz4t0cwq94KQMoQsgTcA22n19IkkF1xaTRyPrrPFGtT7+lkRNe0e6XBo+LbvjSYYDNRgd2y94FUTV9JMAFVcrUQDWolWb/vAxAr+WknHUKtzBChfNzXzt9bJrfowZ6KwDrS5zs3fqw1nhDi++6pMsu25TMtbATHYzbUE+ftMyGwf2QWz7plVNSP/HQ6UF3xTJWfTNTJIMGJ8iIQ7DORW8aCRfMoFz9QuMjJHvcpwJEJlvqOoMIN4nkACqv6S7X4g5Pjt4X/bI6gNK1SWPvYvzJYPmEfrweqNIhtzEopVb/6av6j3SLRiG1/tAI/axzgTsfxmAXXq3nX+NXRBzt2AgsOidfoAGTaFFCe8qf0+Bqm2SZtLs3uNB9iEH1Nm9LsCXxmyCa54GkS4yCqsEesMOkiTWo0+0F6Gv/57pAz5Mqnt+NtzrugBJcKZPSSxMgGa6vyQcBkbEYQjFJDX/hMWX6ppfhdK1coztfQ8wZMnFW5M/4+c9FV509n3I90f7Y0zkTDz7ngKkKZdQ+/w45DrNdOsT1WlttgK8xFhDJHtk78AJixIQ+FCTq5ySkjaUkY1dJwSZ7H6b5knpPzH71kEXxvTYJ6Ylg2hGAUJ5AbfVyAEDwEpoIrHJ5vtCn3LEn2cJyCK0ywXAQezX59r9fs7pm7KGmIfST5wZlezsXXAa43EhxwfpTw4peYTmsSI2NEvv+M8rrwQR4nB8rxIG/pNcKREHvktDySt3AM2Vsl062cWASieOK4avCPVuN4Z1mvAvqlSC39P3Qsw/4K/cmISvatknqy2XWMW6yj0MWQ4qjRW2Bz56HltJXgIkPMQ8mHNAC/w3lHZgUuGPdfQ8MG8ZdpJa8X+T3lQ5u65YB7Khg9YK+BvnTq9kK5H7tzYcMikdQSzBFT1eDXVOJTDaPYChT6q8m35f2mwb/R/CtXLRl5jefqnqgewxVtcrZFB3p526vHquiQpZlo3nBLKzqqyRAtZeEfpYW03VhUrHhVT28j2uK5e4K+FLL0CZQTOxNGoUZ955egHSmKOPVAGLIk4oO7jByi4BbL+P/tw9AfRj5hTo+OfkBm+5g5qWGig1QxoU4hAYMcyCwNV3spzBHYcMOVs1vNbhxai0KeUyLw0jpY9jpoE4yyHG/VkhMmh//zZLPa4eVxh8Tfm6WD17Q3K3cSAI3YPFYTWzn4+nDm4NGUCoGZbasd6oUplO49QN6qOStscdkxPA12mzO4VXilVnXbdShC84R5i2wXpD/4NvA8IbfP/c++rAJvEsjqisB6cY4QxnlhjNUS9KKpY4ss8Z0a+AP4h57C6FrGHLuuBvsXJS6CPdkWdWLYqkuk5nsRrgH2lwkolXukv1HbdHM5MThvrUwLWKW45XxSMtrlfpkAtUpjamIEEjVai5rjkeBTUWOyT8nIzcJVoRDiwWGgOPqafiBZB4bVICoU6WMb+aMmsoiT8wOwMUkui9VZfz/nM+j4URCcBBRJQV3fF4UO1rV3Sp65eSTkjjugbQfb+5d+Wh+UekfcYck2j4GO42T+KTfnWmBjxlN2Ek/XGdJHdZFP/XcigRCaRvS9vOSyIuTuBE4jJipk6pJeFYJBqZg2Pkv3S/hJ7GNGI1T7hmgVJHnpaG1gDZ9u3ZqpUlj6QKu/akqnfVOvXK8fAMHgy905r4ocx/9I+2uiJzv837WcjB+jP59H64/qKJL0t5DPXYWk+WNWL+jkkvfRKxRepQIOTdPHdKmTG89rwfHX9iWXSP09+bjzeeXy29EecuvSvTbJeclVLGZMZvlO8C3EYkY79Sk3CHWcVNNf29uT99VpN/amg4prJQj4lbNntvSwXTjqKREo+loPm3bnmLPfUdM+0QW0zroCtxktBW8+Gbpf//3NMRV6jr1w854ngtoNs5KLKuN4uvwhop2dUE+bDtVqT4vQ2zEV8C2LMaiwinoHRUhNDdmz1yGU0KUYmiviPs42dSnXaPpwblSywgKzKRax/aQCJri0nWwIDsdKpwJ5gViB+TyP5TYjlIZ83Jq66CH6TTFS3gQa5lS1U3Z6+QTYMVYdbZMeo0pkwDHexZx7PTceMTla9StKne4X1aoetSwq8ZWZUj4ls3tjdYKB56v4OVa1C2rfR2rkkfTjMUrEP5PEw2+bjn8XXwJPat3liOzt/1b/siPFULDzlZTgHYn4CwV0ShoVRmAfwkKdoE1+yvbYkfaK0fbR4CJEVhPO5Z0QUv5fvuMWbLwNqOo0Sn787KX3E6GZFt2NTTU8erKP5pvTrQkB1R0W0UcsMkihCnpyUmSqMb2n5dd3N2LO5uK57Fe/mc2resu8zgkwb/mH7F46w0Cj5xhQ+E5+wNx/WB8lDae9iWweCgG7hMWF7NMUfMsUlgXijiS9WWln7KjpPlRxXo+Nkv+XcDrNuQL4l8M7rKye7eTPNifryVgroNGSWJ2u/Aht9z+elI/sJTKDy+oiYQYGOelaOzEv0YjV26+klr53qQFbUqloszZP7dbx5NQaMYuCWMcpR6fBn3s/jcTpnh0mZbggkM0pDturQeHSCF3NjYn/g5PPeRMEDlUF96+vaiKj4pLmKHFygPkYGkeVl59MI5JRLgUjw3xE4Mk1ygVfQEBGLTdQVzgtkKAYIGi+UqJJYdQ1Md7ObxL10JMe8xjoeKFXU2y3TGQMfH2DnA5qmZ7WuBe6eiNLlRqDc3gM9RyIsN7pTbc8TZZSojm2FH9Lt4XWA0ki5iAs0vUJ6HjqG85T1nKl4QGQuW5cYBLOGHv1i3VO3qAPxDPlLMTmCy7lZ/jxo+bBbbAmLnckMtcvo6HnSNtOJvdDTOHaAsJZvI58b2Vi+BSwxJOthaP5y3Hb7Apmy7+x4pt/ElCMf3BvfXov5ehOMeUEO1gBYzsz59mMtJGM6vKQJQ1iPHpbNK9VrQka5OEXyr8iKIMHVwWNg153tecEtSH7s+tC7M2zXMa7aKDzg6hTlVw/bORcCIW+9XUQx50hW7z7cPLgvuH/mMXv75f5/7nCg3nmj9b1T4yWdyEz+ANMsDzSUY5Lo9K1MYvi29KpHrfe7HQTyUtbeD4y4M4+qw3m4RIn09AGniM1znWfS1VEnGie7V/QpwbGUc9DLSQvz9yH36nbXCEcNso6QssOdHZjM0s8odFbdrdNnLv5C0QuhJCPjRrvCLytszUUmtqHqFLWeXEn44PB57X2q5plCxVQ4xSCvsHQrzdwsKJQULw5Il7vAAn1Csg0A6U1vTG0JwnkNR/7p8MDR9zaFTZartR7bEQcj/GrcuQpniZzyV1PXEaOXrSVnH6BAq1cYKlfkP/tkWZbqlSDg93BhGj90XqX0SeOUL+h5+Lc/Wsk2eMuGkZmU8v0RMGSzimh+fCxNU0rFFNFotrafpaDT5o0OAtyRzA9EDjvT433oCsLbIAcQGTZxf5EtOAw1hhyyJG0q3CYsJKd183YwaEVeWEdNDQv502k4oxs9EleHOYJpvyUIlbLpgm3CoyfD0OvLy/k+ckKUQw0veJecA0rs6AWvSYHD8lL6qEyFldlFrsTRf5qWHcp9H4ys8Jt9P6eVf4BVY29hVNInVCXv/OmcjQklIK38AVa/hsJVzywnf+pYfUvqigIOO2RcHOxSTHSinFdy0yn8S6QQWOGrDOwpqbQ+BX1fd7ZgA0o+LbqtoIKuaf+mSNJKX/RHpxwKyMC5htECw4DQvtxzc0pmxKbuWBP6Yswr+jmetb+kTDekGFdV+tLkj4nBSOadp/SiO+w+YqdmINXxF5iXRQubyRdzJ7fWYfuz2jUuJDenRBU+yZgzbPU0mqs8+zOUDMJbyELNhxrUjusZbpdfWj5PF1OFtlXpp8DoZGUBcYFK/BfG7qpRMfuuOUJ7lQxPLAWSmIIv7AJF/zlrh2q2IxbRzp0+xeBoG1uPBzZXYbyFq7Fd62TkOptQCTf6R8wTJqvl8DNCpnP6Jigv0OZ0kuPHx+nZFxsZXZ3+d4QESoOZCU9k6r5e1ddzFzsN7326DWM1r9rbQiDAc0ltw6pZC/6jkDET+Ak1FfszOHV9SkG1xOujPUHrJVHm0TpHmACZOu9K9CWSWc177FmIdOHBW8Vw3eIXexW8O1lAJN68RTxZPUGkDr73uMIPz41r1y2BMOEvAdTsrVmZ5U2q+7ponVY5LbRRDCDvxxPF/pYminS2cvZ+zydNJTsumVVN8wve1lCKP/sLfN2Nuif4Xhzw4afKrve0vFpsMUqVUl6rRO3NGqjh2sAqVXf1B5il0W0h57rSf5r24nXaVuBhz/PEcdlIX6rmKEtpGXiSlpHaHxHm45RNs0MiT6TXtz+xUrPblii2/i0vHRZbcmYV7NBbrvWsv2NmpGQxHWKMkb55HYqwht+gP6f5O/bNnJi3K2yTMd3uHiphqF54ySWM/IyGl0qRC6geYWPkDEL2+XWfRKD2jewxCB2DH7o0L/keJmCcyzxf6ika5mClloQCSH5r1ymmkw62pOQ1idxehPsbZ9g3HIYYyAgPr1tMSoGu6W6bobb5k3H/aclqEhSFM+kUuvOpkNJxK42a79hnvv+qoGVBrzuP9owRpIgN9ekq0dUIyNHGC86mvTYs3P1o2hjNxMhGibpXy5CqCvG6wETWywUZPBKNBlbXTxaZ7EqkpGlj2MkXmtkolVvvnsdORwa29Z0kdN4PAJvU0rCQYK9U2whVa8ifbKS5AJY/Tzm7hP4EYghFqkcyJjprJir6DHsTPlTeGwcaDS9tb0olfc/M5pzwJ5jvCbnms2XjLim6sMb0spR8Mw+ZWkT1Qr1iTnyyaSLQZLpvpfmGKPX3pbHLFb7wKzt43ItnWtUT6UXS7KQyfT/EWaPh1FvVE63zK8Eqj9T2H0PFk5lQiUvBbUSFHRuHmuY6LtpHMCWSsGyhtZdXOHX1qfWrwRCxAzc1faXQh5Sg0MrT9+bR/CHSXnKN4XGT8jFQN01yC/Zwp80avFZh8RIQazpXPKFLli48Z+HKWP15l7lMZITvRqF5xZiJNl4HGOZYLVnrHKBDAmfhu7tXjPibCtbAsZHQ4PMVGY3iMy6zs4ESEDXLFm/fZCBYfdb7hweSFWXozAeVU6kgyMvdHEPhIApoDXlHmh54ProEmZYleMJoVfOCZhaDnUBp/5RhmgEKMCa/aUVRXOXeWz8wFqFE+t0PSCcTWNP6VGsN4+bC2xOejkjCgfiRUxFcKqW+z5Krk+YF5LlFByE1MVr95udAxM6guSlWxX/G90x0eezy1HbCm/EiG8irSJQ/U0eBAXzhZVFuwIusUlo5YBsDXqkSPreSJG9/Dw7V+4MttTcQGSpTWtQs/Pk4uranNT1T4y9YoPyi9wwDt62+v272+gdewz5essgOqBgzqeQgGZ13+DlRutb3xbaXeqyneI8LQrD39+MbWXcDVPnbCp7y0a/BxtIT9BWvgal+2LhpXfegxLtFj+u3goMyQNAYWnaHZ9LdTLlO4xLIDpnV8LgXNN+puoydLxY+JUB+0FmSh7ObPW34exB+TCwg19Sx0cMczDbOpGYiyn8ydGhi+K8qAifMsd750zw1G2NmKOpcCyL0MSU+Uboyzosino+A820nXQXPPhSfuR58Aypg7IRCtudbLoz6wMTZBBIDmbHD3C/sOxcaeVSZ2hufEGlcI4khMwF/WUDm6WlJEVAJNK1+gHmA76WgwTeaCk4P4VjLhaHQgAcB4x+EW0C4bsdsoe/B8tT/SDeGYaETKflClkrIabx0Axy7s0/2jR93vHH3S5c4xsvJ7IJuq4ujVJo71O8jDMgE9HlhKf4UceU2IEOzQkiGrqODhFZz6HdGIv+tkZLsT272jRsE3SkGsxyrXt/pwvrxEyenQYkIbjK7V/YVJg5DRK9bxU/Wdi4qxP1h+XRZbWq+sCNQMdLqLlLEHPEPlWthmYbruKE5nVK2eu1QDLRE+Ssy6i7yoq1SlqEP9HkWwJbnUk9XokWelecMCiZ0J39z694CalqiGqpaY2M7ZBJmmr8Sgj31Mn3+lRyxNadANjZOAInw0HR+HyJWMzvMUR57O6LJ+DB0bHM+eM3zGkKl6TJJNlZP+hjYVeUw+pUjRzdyViGewyRktUUGQ7T6FOGZhaDw0noHuug8ZeMoLVw4EGb/6YKP8E1DDr5I04hH+OZH7GUWPGqYWErrLSaard3UDLS4MOkiBCa4Wc+lUHcgNG4TjVQ3QMU1JRRcgKPMhSPTqLngKiAt3B63XNJkYtv0EFhrrLos8aIB/tpR+6N1AUN/fXvyOzBO9sLyfjzs84iFaLBFxYXXiMxRjuJS00qwPEbD2+DbB1/NMbOUt8NKgAtYyMW3n70M4iyWqeCc3whzdLLQLUGM0RE812pyaDz/4fGwlUtN39YOTVctIkhzK6ny9+SVs7uY/AZfmv82pKm41RJdDgL6TicBdUG74OiB4Z7LGzPwjcYQS2EgA1TlLBv5fH78nRhzpX2u5ZOiq8nsuWIJ+bnM83nw/GbXAXfOQQQDL5QqaGJN1Te8S9AtDZNIcdJbrf79ba7YzxCPWP8s50WwDU3NsIbq2WLrIHs246NJ/q3APZC+ZWZ7RTq7TYXSVoY7uBWHlyRdlwsL7mrmO6nS3U8H9pm+Dij3jOJrEIWzz8TtWzYJqP4DH0cpgRZRyBV42hjMhvBjP8zQl+C/ax1TLtOoYDp6J+cd/pZi58XbIZlTUBEwtMtbmJFf3FawwZNC4v+bPh9c3wUGCjUDLvgPLdv9Ep8YjFTTqR7OKSYIasAfwtyv0BATJ91xBpQ2CUOf+dU+1V78qRJVM4Juwwxs9B5tdfQhMSm4BKs0n4Vxiea5zCwDAlhhI2SwWXWPxhZwMLUgpxzZC1Dp6P3uvx+s6p6TTYwJ3X6YBCnqUfC8dE+P7l4+XEM7dhthgv8XSTNKIaZhH68cKCCr8WQcXuq1C2j6qrp3CXcJKYA6yR/cdgYT12BFRirEdF/5iKZQKtbPVumzmcekGdnt8GofD800r9DAJfTjx6jvkAFUsB95sEO2Kw6Vch7NN6bydeY2Nylgahp1eJtmsF2wJVSVzLP085QlyRUByDh22t20brYsIT6zPKOB31mlYL1YqExdVYb2FTEKBlbiyTqLlyfZ7yB3I0xzp4703NsQna9aFsrAqSUV8DcZh6m7SFK0IiY6TWoOUNBhH/Kwhw91b69iVegs+Hj9JcAO+WiRqw1VVdbPVDASxkJjSpMRWdkpfPYQzf9+3v9crnEdmmeYBbCK0l7KD5lpDLfyT8oqi7hgaBROaxH9/VZRxhK1h1LH20vny6pcDgIMTSF1U9X1Kb58rKrobOCI9SNc9aeHl8BVGHeS93EgBVRVbhYp0wlDroICf4Nh5ajtXWcK1nluqMESbnT9K0ZV7o1SgdEMSvAp4sKb1nZmEyspXv+zZjg+9shXmqF9fHloUi+qCKIs9LwuoXoxDSi+Lznpqznw7G3Lou2YaMTC6AYnG4SDBhsnOFzFkHEIvPeuJNHlh+/BTwfTfMRpGiUStlhnv6NRRrPon0BD7gX2BycMtP17bOFAw0xxF/Nn+OAEd6c5Vva+gAa862XbLtgwEVxQMwQGSJ3bZ0GC1hHDzVpBLWz12uwRJkOIN2OgM75PrI0O+fVta/sqxnTeMDm1RdgZwUWe7IU7DV7IJuNuGnt7Lh+HZZjHEexbc2g3+SIhjr3MHEa4VpURuweLwSrsAmZgwQb/Txc0CBQqEwT8hwHQZk4j65jfe7+A5OJGgROsyYUCEOkHTva60e5hZWL0z8xF2/Aj52f2mvv3yY+T/MkmCl6qmMc8kgpcRUGEAYYe861HGztmWPj8aT7Eis65nct+rpiNaVzCsHr16E8kp6iFlGvoMUTKwji3gAtgtBZAZ1aiezWHdIYYW/N1hxv28SCepQmMqEsmXhsSAAeo9hQUP9jBfQjATG9WNyQMZbo5Xu8jI8OmOOXVzcNAMP3lwNWsjhfTWO5mnZ8lZs17juM/EfyDXSGrBfc+iku/pCayPyCTyppbBa2b+QRpbSaIsaSsaEsV6kGtr1DdkDulHAtbpK80xPM35U31XiezHgq2SicbrgMsBGJOn80gJqENh9QBYqpqpbtCCo2bKeSNJISJMBjO+/BY4uzkIWGgnhxGAPWaMO+v1QwzB64wv2rwj5oD1jLVFdfPALLU66AlG/U9S1EITsxqR423dOyox1TGkrL2MaDobHlJi3VQefJEkeE2Com7kVxEmMxcyvsp1K/xccV0eBAnVYex7v2fZ4N2kFe8OSL/Y3LbdLc507hrBtQWLzd9j6NcAmP/TphazMqxmDHkKYGYzNfTmhS7g5BZcVkVwF9X7YY4PlX+LkfLu38D1Ae2p7Pf/lyn9CjXkbX29VUmAPPSuyS34eksVRpCqUzOyzM7MTLG7DJ7zi9jTZvIUbsjWJQZXRf9C+TH5/wMlY8rpcJdSzBwFtmnxeu75FX0hP3JwhhCy7rKyNQ/xs6wWd/Gw58lD7D+9Sqe5grznB5sB05bbiRkIShQqM7EychyaZSpoUueEaveYEesGRHYeRmReaDdUTp2a2g3tQeKBnV35/yebDTXr60Fw2gjkClzK54NutOoRUnVucETnVZB02cKYSktT13a+htIPQeHsX3AL+QwxVQOrjELZWGf/PZhPv2VJeroDGvCa7kJSiDTmdt97kIKx1yQO03+oUjdW3OZRAyc82tDOfMFynJC1ivmP6eUMAyOhCQIeJClsUkwAzNUMhQzPlsFVUiuvxDNC5EkabdYrQ6C0Vdx7R+nS0Ttilm4XucYSxHPdyiIuLsBwPVHIzrz2lgKm+eDqb+gf5rLSWLXFU0AF2zXEsHwW/YIqxJiebgInuDP8nQ/IH0+OX/+Ql9N6P7H9i9kpkAJNhGXTD3xY9JCtliBUz02MWvB5HCPWTUoYbixLUEVq46/H8+aU7Ob1QtZ1oGNX15STVQZlQke6kxp9BhR6Tas6RuqQ0hGYC0m3cUd+Rqb1Tjphm8O/b0bo7uoIN4WrASYuTPU/2tHAsBHM1g+t3/ecqxSWWJfLC9UI6NaO8kNlG6/bJTWSUGJ3ydYgWVXN0Z1yinaZ1RLZZ7/QqDJGrRqpUnnJSvv74hwJW9FD9tH18T7HhXqllyhZUI016i8eM/UQvldHet2HjwYW5mFcoyBSw5xPuUvxzGytAhE92wd0Q1BAPOWB9vVxB6OL9ivQn90PymHCDNNJbGRHTewUWALDRzThoeVMyh7hm2+aXlPEET/QLDzjy7m71Jr+YK36oSCEMlZGW7Peg9I65kjIlvan+b1JVZl3HxlNoJ7HrF7Frs4VaBGJRz3qgkTkqoARHueSjNrElwrptJPxOoaoE4MwpyVt3L2tIeV8q35/QWGkjpX6szo6kkhiKKH/wb+ap0afQwL+gniEF7eeI3zFOU0xrJW7DAaEcG6CfZAdoyy4qLYbhfCWI6gsEX4ztLBxuAG7U/ItJ6SgRo19ko2TtY3N7lBm1gnkCwDKiJxfKkQidhIQ+INh9O8JKz3YcS5R3sjxELoiQAEG/lHhEwFcfeLTrUjYFnYefZbySP3tgz79EgvOHmu+6NcJTTTO4/FpLC325m6WaHmRSfmXh1e7Jq0Nk6AvVmBmcFcA7a3jW9CsQhXF1iLet18WH5ErjPi7FujPx5VTMwgITxOCj/gGDp2L/tmXcJY6QYwpFbXYxIrAFZgQJGR58ECc3gJYiHn4XpdCfA2rsQKjLfwEzPAstWXfJubQSgdVi4pYiOmmt4KhEArgLAVCYSG1Rl3i66DqPfGLXrR2RTBXvMbsdVyPzCeo2+6mNfRjLtuDDOh8EJv2Xmw7Ywuci8slxKAOWUe18iX98lJ80Mv550SeHp77moorqiZti6lfkrbEa000RF097LPtAUxUnDNs1fEv4r4CDL45w7A39/2F0F83/oFOiZg7Wn09nMy7IOkBWbdGAKf5J049Jfyj4S2bUqPO0x55LaiWWbcFb8u3P1UWmZRTMnH0h7WDysmuY+7jRyzjUkp+19Frgx1tmXazcBEAky9/CWEMA5/n+nvwZKOdrZSUABuUg67zmB8fKT6ch5F8KckEBinoBegwilyf27WhjH3mXxvie/fuHM/2gUAA8DRRULZ0glwNYn18gDZqwCV+aDlW89h6FHgiQC0vsgQjHNSNu6DgWTZeSQz+pNpOyfmKy/qYLriw7SRgTQ10VNKZmjgdbuEP1m4qAwhbXGgvBQT8Rz6flxOwFAnkp4O78HO8DUy5VmpBzKa4LTo0K4xUpuMsXPSO+s81hasmAehyNliRNNLfuYWufpo20P1Sn0HwAa6kNUXoqD8vup8BtH/qSJrceTAt0v9n6l9xGIjaoJoEB2Fd9NusA2dpyC8IXy1SgJlrFp5YWkYnojr8kqOp8HfGE5Ef07SOpHtanyH68FWIHNsRLVvp9UmJWnDvHyQaGYlCOgbMLcSEUxnXtqCzGRa7vne02tPniaLpHMdTBh5ojB988oRqt01YsimmY5XVmb4rhE5o1EqQx9b+kiarSj0QagC4J/b/etEtIzXublC5bqsDQ0ui4YAUK6m+yFJvzUCmt/sgxNkzSS4idMx2AJp8lNcDyLXWbQa7TdYvkPjuNdJ5V4zXmDdQr8J5ejSYDnIiXZWT2CT0kpegonxJYdI6Q/NU9ipwRs90r9/Wg12I1W+eD2ivskxdSLHJJkgZJB9++GuE75sQgqCoSX+SS0AcVVTJ/IY9ASlcvn3NWrLcW2XWAUcE/9VTVph1v76dW1CXpetXgu12Fuf0N4usna8WFo/PRtncLs/kkFSKnEq0fgcw1VI3eX8yjZBcJkVuXmiSCdz1PrijJZkzaQBn5Wt1bcfJYR7z4d1AmwuYj8QXeORUfHWUR0FqjiTddICm9glFnCDt3Ll6gOjdBUZTWh8oxXKq/chx/upc3etATxOqLDnRZIwEpk+jmH8tl1mC4hy/lOQfPq9E4kroZdUVkkYHn6N0u78qDtxiqv8CtYIO05MlVvUXCURp93PtPbzmp9PukWXZJPJH8Qu5sF+eQth37ir3J7shRRbSLtrDrJwGoOo32fus1d+gI1epP7E01T/K8JyDPdJImzMaBwa1V1Ns41Hp3pyx71b/68ZWw6pVlayXKRDVzFa57pLpGnUktoE4gvfsCP970UVqpYM7Y/i9gpXSmCn059sJNzjjv/b8I+X1Wqbu/KJ2BsdnpFXIYPGE4yAijQy/18Mo+xrG4RWegP4/29BjiUWNrRJeJ2s4edvy4KxfAnaMvx4uR4k/rTPwzeTHqVNuFNowcPiLeCAKldemUzl2yiJM5IGDQ2v33aOOuKi6GvHNTjrglF8e8tCV7pQNUr5hCOZLWlRCd+nSIT4vMA+glG+pnmSTClfOrO/+Ew6NrrPj4B9akKFTsKC7Hsz3DLvJxRZ1vNxY3XtSl6ISdBg7yl8LPwGe+n5U93i7BZExtEqEKDtGmchhBqshVC6JZ+n+M+g3ub892NLd+ONzcHPyI1477Bw7KR/x7zG6dJHgxZyKrGusyqRjq40+iEndT5z2egB/prnh3BVScZH0/Hft5YYjOIMZlR3Pc8NLYcbCX4alJL8f6bE/t23/Vml+FTL9CX2jHcWes3f8+UDsuSJxUObJGp9ZR10XJPwPiqPWbvrj/2xqOSUnrAfQbWxxlHa0+DOV9L9bT+A+PlpEFIQk/mpI/1e1cLTLzzHtcILf0XVU8cbelAxU3eyPDst+RIxPwaDWlWDjEUoTGjaqGrDFbADw+2k9Y6LaPljX4fW9G8x0Q/aYw9WAMtZX2CN/E9rakA5fCRhESsHSlx0ppbIcAaJ6QCv/VdDMG0djxiDqZWfaauPRYioOZla6X+zktiTLcIp9RVy9s4vz+skyjc4amUUcdPBfsuq8/U4KJCKuxSyQ6luJoZH7Z0g8wscc4vC0UYciFcLHNDwkFYV/Hi2z/w1Hdg2EWlq2aIQ9CSUJQolvifUMHeC82cHnnZOnPwPGu+hQ7bxU4WbjghTIBfkLMxxugD65hLJuYEEn0Kc1eSJrJtMXOUikaCwmHuUTRqIoAtUb516F49v2IE0AVEIU6XiPZAQkmhaqBPWOkReQUgknJCZJG9xenWekkDsrbUxFo4nsH3c6zkFvGUOpeIK/Jb1tX/IgKTERtjh9siClrYaqqk/J4VpgZvPDOeiBu61tmi0Pv4r9shKn9M6ERoJdO8kVN6APuH2b1YKejx8zFOXQu6W+PTcMibE4imWwM1ZtoeZLgGeNzkGyZYE9J/YCYi2+PBKE/3Ckcl/ANaripOl2khTuY0DvijLG6zbBGSArUR5RhD1aOO2hbujXi6TbnfDufGVlYNpt023n3cgd/Livp+E9YpODK7JUVFK1ke5WEPlNdu4aoJYB69wOSDazhyPU0wbMghLf9qJNoftBIeYT4Jp/viJuwhKyzJV6GCiT7B71lDXNcb3fUeZb9G6XXUVYfD2odz5ea/0c9oOA0pViwkx1deryR+F1fHZUnsBHhBj+BZUArKsclc4PUrEXtJSXkT88y9mjg114fPkPdiD+7nWUKy7kP0RMedzbv/N3NyOr20axiGcFr/f6olIXR6RbpSnOcUrDfPfX1A7v/4hMhuZXkbAqwy8Le+YhlNEmDsKYgtvKX/Qx7GwhftxzZdP1lpMajGTOjKttMl5gG+KJzHHB7udTpLhF3Uhan2RITWv9kUeXT8Xkq4H0T5zEoo0ziSUBP9YUfeUDOeV+4w4XCZUIIpda8TyShKU+uOBXvGn6sKZKDcZB6fwMdUmsF5hswJhvX+ulxb/tszB8Ab3pZ+YKcgZGX+fp2ZM1psOrzcr5c/ESgjRQjXXBo9QuKufm107zr+8nn/tWT5uj4ueUzHoYOz8jUl4d/okkzV/4UENclLub6Hpis0W7NW5fcxZ7fGJLKhfSrabm5Wsjh7tywD2Qy1Pj7Oi+AHRad6IYC8LTzbiaOJzdEvzQJhTH8LhZ9CB3IULZIBOEF70TjfxrnsY868wIIjq3cr07YpezCrueI4bQanjXjBL+Ce77DcWoWSlzMPVz4cBnoJ/nQDzvxbpvpEyq/pPpSiKfh3c4PdgJNw6iixJHuhcqJGLfuZvsyIf+5A6HgPIZMdOEbFNjIBRSIVlbwZS/cF7TRrxsYrFk1P3mIpNQjqVox2R0xoa5dIEfgFon0sfZwpr9N5W5ochNGgF9yM3z44DqjgOupg0F0sXjpkWXcI6+1MKr33nsP8Zy+2zLBOe2y2wevXNgtctc6lmz3kMk5YAXoD658MfSB6HXkIda358rOgkoCw8uV6tROweBqkvi9RW6haUeS4N9N7r31sk0vap2uTWzo8u73RDoUNjiI8+iVamPGmGFjapRa+q5xathm3vAI1z0NhG8hUo5AN1ZvBPFzILfHzHcvy6L86AJN2OfxOllEfIM5/8F/dCJw8d1br1eigCAknXOf9gUs85/iO51O6l8rbLqIX4LVpTTr0WRws5eoeWbj7qqgrgq0WGn4ePzBcyzjnyCQ/hlFihCSg49t7ISt2nNPOFiqYl8FOB6y36jd4Wwls9SPDxfwF1JqGkr8xxnioXF93SSaRdlRySIQe/84IqnxYj0Js/hTJlCly0B/QJaLP1nRHj0uxbguwjqyPpapQDkFpshgCCk/42XHRIxTQeneFE4BtLlHXbCV2wxLbNc7sQbtuqieeVjVLFt/LCJMDcAzJqEQySdduWvTG5s1izX11MCFm9NeUZtYW8RlMSFKE/7kc0V/zDX7vXaJ3C66J3YPbqhfeI1qKWl0+R1mc+p43L1zRheHZI4ClKTyFNzG7UNc7SclreH5H687YyH1IYRzpnSctNkN5W5QCOiBFkRMOR9tN4ZMPyhnxFZ8iymFDjrBsaU13l0tLOH1VYYfovWr+rso7MiZe5B4POhLsXZt07TgYRQfoUp1/7jMB9joWdsnwSac6pB8mIpE1Q2X/pe/CHAPJWWij7Cca7Hul7iGeanfIKS9nA+Kxv7HgIq+/nN88PZjMRw82tzwBWYDAW5q48mdC9hZyyCKi4T++U3f1bcVPe/tbPXO/EIjgte0xTx6cySGM1LjyvTSxxjFbT+zH75MqXI3IStz/2xw/dgZzqdb5UDn1s5xMFM4e6jfw8+455gk8iVaZn10g8kOnlsnNiAxKPI2gKFoaajKXthP4CrwMFcFxK0fj/WhvAgg+krfhwaxMSAVxg931NL9/aLKTaV40mpiv3cAHZnFS6A8CHG8+Y6BIqiQiyt4vkFvlOhSXie/GQW5H/T41OFXtBhwxDJcIqAG7Z61VOyx6FUyUZGCufdLTMG4G3MUrrEc0JWqOFpw4gPZinkwuUgRlMkXhtCimfQsgkAXxGEYHh5sF+HDygP6fykmIbvKfIP1v2zqrVXKl1HURGTzxzQkJN6PvX/CqP3McJ+YufpQSWOM8SwxdiK4i25STMG8tuROfxu8/sdyOxulEJ03VXVnpO6brzQhrG6JXG9WFCXoBgLDoTO0uDlx5IhiFmyg2C3XBILf94y5mv1GBt7vzY8jM+O28/XLjz2/c8lGmF+ZHCO/IAXxFGFZansE29705pqyitlxqGHqXmy2VHJ4yzk+RMHNDsgtfi5IYhxdLqERyFS8GwfeG/fQb7O9l4yjQAhwabOH5Lyf1vUBXd4KC2g0oZnS4soZx+RArLJQog4x3rcKZsucMYHaz2cpBGj4ZmzGPiQkg0Dx41M5mVlZJVTO1q4lfhe6uuRHACSBfvsVZIllmUQ81nHRsgaZ0kjoca6V5IFN67YPgjfwkw4WknWZFsSwAZMdOnFGfXufFk/gVGbk0/lWw7sfND2dihtFY7ZCLgN/9p0Yo8hm3kE0FZpQPmMcvVXY2lwgC/Uo/vlgo+ICezc9GJNMgJ1wNNqrr6duLPCag1cH8epsdo1MVbKzwX8IC2Zh3bttmYtzdj3Wux7iU3s4tX82QFp/e9R6xjr0GhiM9c0TexsqZfeq0N9/fgCOcRbitUpj/U87Z/AVXB7etLfLk9Fk17wVLAkWyF091yHb55c7qtsl9EEyOfvd0B9PAy+oupBtzJaZiCkYhRs5KPM/xHwTpbfuHFIsMNRqOPuHCRdhrLSrOVchyZjKXOiZoO/kMEUloFM1s3VVxPBMqI2EDJee1oXCoaEkMasyjWPuTOkxH1r77QRb6WrK/JnhKdlv6rTXXoLCe88nqjB5mVpLt5THKJyoXGlzZjr+x2oUxYy4YUGYjsEaZ+2GTkhJAY+B79qL2j0y3/LJgS9XMxs+RfwxbOAr2dCdRxdlG23FaGiTiRBMQdKOH7rM0GpxusLj9uVcO1Aul9oNUR4mqS3ZbbdPW0T8yMQSz9YETG/m5qOQ+JCtf2XcejD2XzJ9LwwMwXBeS49xaNgkThW2velumwxJ+bFcCv+wMH3NKdLca8at1nNHnZ+k4uyOvv6VJOtruWMfrfaGSL5FoJSJXVBiKzxKX4s0sTAKkmVvXiNCraTtqIXdg5zqJlTDupaSBD1LFtfn3RUQ8WRkOglcwZ83t1qyGnb8Dq3m9vKPnt7UyNv/nT9dPDOmdmRXiagaQ9BcJI4n/puCv1527tQj1VJjsZhuzkT0GlWeF1JeP6g5zdy2OX7/J3U/BQA48+FiSiTG4/wZ7oI1f6ZKZkkxwI0Xmw8EUrzIz0+o4n3giOjiaI+V9Y/tV2mE19G0iHCkSadAF+COivgjtadlNOEkIyNw7RLiSGTn9kABjb7YwBuIE4vzvwVmzYMliyNPJ8KyRX80Xd6vOk4oTJVEZ7HCwwRxTver61m7kF7tRl2hf3iiL5gA5Y7xqgfezqCxLe8lyQJRqSr+j2WoRPYRRIjuWuXdlZVnsdKTcso6Pn0fYq4Ik7eFSSiEWlzeAf+h4lDVHiSX4FcNrNc+qe4buz32kP55b/V06DOBBINgpFKL5hvezNcJXA/FjbZAVv305Th9t/8mVuhyuRmq8DRfHmqQvK2h19e+HCU2WzhiVa0Iyn55uDCFM/nk5L/+CnPKASCcUI6PjraZZiMAizj/oSmCbCL4t3r3uknOpEr1ZG0sAzmB5sqXi8TrEB6dX0kS3rlHJEIOtcyb0A4o8ICMOfBeH3lkp+vncpJUw67L3TvVYiyjfhUkuPcTZuyqG7EPZRHTKtJtOQfYslN/N13A2nZzd1Vg7H9Um28SWtmi8TKDZz8oZ22coKdQp+NIZVdmZwpqIGkJg+5+0BrHiPxOe6f/VDDa8/2ank8qgrz9Jn+tXQJ77Pyo99B54HyDn7EgYv7o/y/1mVzxYxcT/NumetHtenkjeE2CKFQjKLAfG6GzFrW0ceedNJaeWnl59uJx0kTbl0ze9G2U2D0WaRyiE+4l/6pzOU/4XizrFDn0MAIzdUZ+doAyBH4VOOthRCAdKpws9s5cEr74K8xaHuzL8Ji00quWMJiU8nzKGpcnoSZrYKLdFFdqe50AtwjGSgSfHNLohC+f4BgejcCPNMlm4ZPBzClA2yQZsYjT+d2Uo3oQNI+DHyv4C7rpkxNFtTtbWxcLJCnPUtXSC1wAHs0l8KXovyrrbbXQYPVLxRZiaM9Ns4ca68cHeW5VDktjKd+iIDMgY8pTWHsxAKW2hSMV9pmkZNir394NDEFwNeL9eejOgGQh9fSd1SAeP1F2Nm7QQA0eapT8ufraQmsDJqyDP8HpBaFELPMeW2hPyvH/w50j7emKhdWKzd/3+urnjX564mOXEx6dRoDuwYY8JFFk9qrQxghIZ7rdzRccAQtZp7iRDJsAni28ktDlRpoxX1v4RjP55G+gA9dORs4mCCkdAtVF1LAApe3fyARzCzisZyXQGlOnQ0QQ1S5+DN9tu29tG3PDRNL1PJ6NsPeR5TzAjRhs1DFJ2BhiR8irsWiFogzlgQGg0itJf3gUrJDn3Xbi4Y8z7BrprDqtNw0vdSGb+z3NxK/1xtJlVUbX2cv3voLD56WGXGyFUlDWx5auHoh2jdcQBd0Y0M+nP7wyDDceSbZDogkEsir2VZ5f/4yTzRfeKb083hTm8pU0zCMDkNB/hmYn+DiP3jYl+2giblJo+rssFjWU482tfsOpFIDD9XLiSV0bXBoeaFU3HEzerkJ855E3aoq42hHONP7pIEY0MRcJfGcwkk5Ri2FeS1YdOZJuDPqSPv+YK6XCb/JoKAxBmiDalATnDZgEwIBYSjUPHIDq6fMwZUuU1o4mMwpiQz4upncxy1T1zOXLNwJGW0Che6jgkiYZ180T6EvWgtzOofH3S26bp6Y6Go1B82ZJfjMtEWuifxw8+BtcuC+2d8Y1sGRALgB19ql/lsOaj0Fc9CHe9OjkmdfSpfLeN/hau9iK6rrcTaGzyklCB9iU0tSBBQV6PJO0/ZSrnU44CVAxcLmjUyAnZIAmFXEDQRSf+fcXNw1Ri/hQ4EvGUklhOGEyh/Bfqxt3mP8LzFs/mRZqgYyq1DHnjBust5ANtufW5A7j4W/fLuxedg8eB9ID5wnGHWBYmMU5Oa0FpaaSBQ8oWbzR8TrKbvsjlllT9Hf/jXXzp3D6GTJF9MRcFB4l9mblSHr3eN1jJjrtbZb35ako8vI5jz0UZNGrwci5HJu2jIl4Va56B57uX/2V6pdyEKNpjYpuZnvMXZs7C+lWjRihop72HSRPEbd+FASdTocHv3ScZxLMCRj2CIta8f1XbU+hljhwFIHZqfv9EAqc5+6wvP8F5jIVU+bJy3VTf1vW3+3tfpql0ngSIb9xyzkShPfZarg2jye+T/JnEQ+eEiDatD+E2W/SpcWtLB/Fv7h4TmaaYZTDoSpQao3Hz0s9BaxXBhhbTuWW/faIgGkd3cZ7gvwWgaVzzZPiPrUldZm0RkPn9jatGgRkX7hJTab9+F5FXyQM05W7Q3Ku+qIIQ6LjAXCT8jdtGV07Vgqukybmbx3hF9fO2UpxtMzv0kufj825Lneip36pbpJJcdeLOtGKEgaMvMpCbONynbWn/uxGLnnuVkdSCl7/NT6bAHxLj7j9v1UEgt7EGSGf7p27WbTzsBU85Q+0bG3GSQYPzmB/jHkxLYxbnnSZqUvCtdWUbasXnjEE3VoWecpTKmavSNeBS1XqiW+Ka5UozLu78AfAObllwWtRq1iM5uUv0GJGcDpegt7z1B5iMGRRXQ8Jb1lfZElpqhtFHjlcEMRGNNsT6GaS7IPL5i4kkkBC0T4fBZ//LLHT4NGHG/oRJnkJXsrKXptf9a9HcBgQOFl1lPRWLRbOtJOYBOQ4KUfXK0YEO+cP+HhsTZUB/g21CxrQQzFa0RbE97G2tk6UcT97AydPRkdNOgYSLMDAgWGddtrexuE2c0EJAXlhpUcqXPogJGXW99JsU9/niYvCias+94iYdP2ZxYb41Jkx4laLlcgjERuYQNE+lP6MWLFR/9yGWTXhSrycmyunqz9exCOpA0qfC2Jq7+lvn4mMrYQiQrHumM9hFWBZY840SQq9mo3hkqwu2rpFeLsKQnkCmGPnqr8629nsI8nNgFAVicJKasUr82PrVdtn+Jb9828yLa1AsWz1V4q4us27/D2qLz4BYX9BdB8bvLRP/6AfD9gvSS04eiOd++Z8vRhHw352UGYSVY23RC2iqnsDUOua18Sg/iqIqrsOmOz0arznrIrpshmm+2s27Hhkl0T/F1F3KLVRdzaOCuH0T97ndRb2uBYepzDVdef7jMZvqD5IXrQmorUfCWfn7TNdVCpOS98/zPLL3lNMVsWZ99QrNW1nYwMwxKSk5HIIB3HxIQP2bciFsq5RN4OdToObunYtZjn/+s190NlErCFl9sL6vPqHBLTz9144NPo6Dpd1t1xeobCUvuBBaau6g2h5TuZsGsjjgT+e8T/e6CLuzm3wyaPfApXmiKefEp+hn8FDtzPFhzneEXTnZ27AjLxv/DscMPobTEcPfAjkMpuKplSCnOU0V0QxMEb+K1nYSy2vVHCyxXasPH7kJINpa+BiXTwhHIjxagZHg7FFz7ZH8tAakRRtqLWS/oGajJk51n0frrNQKNuywgE3O5LV0fhA8horzOF1Q+PBVL6jW+Db5pZsS41NC+Vd/O1zRiEd1+4Q8gD/FlxZbCpBplerUilGqcgb9TRPoyIuh3ii2khS0228duLQ4zNAT/G6EOFekh1XotEZX88r0YIIIxPrCbGv7pR12QBIC7skdgADO2D/W7FqehXeUaDqFZFS/cTQXn/R0Tvm65Rv3bil1IvMFORvetbJtASsjWJV2NGkuA0opFzNhDNZ897KL3dv1IPny/z2AtEx62VA5W/oy1ipaBuhwpxG6XNAmn+pjo/06OwhNcvcRsPtKizVgYzy3nY2BEYJOQi9qQBQVEq9YcZqcFZ8qTomnS+YFtD7vfxDvtm0Qn8dkWN+z7dNdLGBFlClqX1OquqmEkEvGX4yEGrvbBXee03/clsH8UXTq2WYzoxKS64qEGB5wP0jeZSse7a4Z00d+bnTpk+5sm2cPRmra0YFtPeeyRbtl2ebZ70tSy9nbpuRlw9q6SozuZYfJGDelsPEFssOsWk042d3fFDLPxZmxhOEMIgPsbyKLawSTvDETzubcp/RcKK8riZ4sUZHHxJXPjJEAy66iqv5pvXdtE9O7gEIz+0ldJo93qn/fYjtVPLqp+BYkfwUUPiaeLyj6IbTwe0KAnnkdVDlKagWxxUru1Gxl56M9Q3BCShuZm+07pvoujbFTUz3xu/vuIUTTzwN299PvABIpeEnNhuC3OaMX7znS5mM64kyMRG4SbAdHBnKRnJOnTOviCcYFttRlaWkDRgIWb2WtymQk8EIISb2wzvQUw61yWun/J/ztjz5gnNm70omYjqC0c9dGKrc1ZwuXTuzi2f5Meitixl0pOLZzQkLDd27WIHAenp8DDgfFP+oP4STggRSWyvQytTRUXiOWFNcOTwB7FwJ+GCgPV+qH6eZT+X79VlfCydAK+S1SC2y7do5KotBR5ZGewEgkLRrzSsDFkl0lXsC4Yjz22I6/DpTDwPoPKKroRvJZG/HmxSj+b4naDF29lmm62tz1J67lWV4qMCJzPMXA5/vH3DkgAIwuQ6w+DEo4WmZXm/mHWZKKLVMxWlKH2M4uUQFGnkIyKkJjl1cvqhgNm/A32IhAFbEasNldymnl33gaU5xtkMMVFYbkAShNDeAsc8tEtVEnwT4ls8b16tuq9uow5myyd/p/6rr4zn2p44GqoKPfaPfE0R3CN7/UqZjiaok6wekpvvilETkY1/OQAo2cuwDRPVo2eOazzC5R/wZkGtQ5BvDP7bQ7ig0ewPYK7xTaWSLgYr0+UgFOhp98Nt261EW9fg7Eds+rSJxU26hKbpZsn2if6Co1qTr4W8nkZ2g0GS7RouLdcL3m25j0aXtapcvK1FRSFlfhv0dqUq44IbWAvsMsNJAxwh3FtUCkzoeZJ5Cf4v6pHi23Iyqdyus5srXek9Sl7ZPksBgJQB8XxBvvttokBPOpBhLwVgbmeVf+UPa1qrEor6eR2cB96Jah9AqNo4DAIOYavye1eQFG6dN4kZvd+FtK1TPLUvtRcYbdIrTHcX7BXZsO2omURw1ATGNwmzz1AjEXLdFwNQwIOVLjo4215ecIdD7TZaSzU0MC989hGNmylJ45A/wGXwM6c/NNgE0QjFm1TgtPSKZH7vu/2uSDPni0llqKdLz9rv4lSbhrcM+VXLd3PsLC3hoVy+ZXopW7IJknxgDOeGZY8dSdl52lpMtzayqAy+LjJGnmkIf3l5G+y7AxynklhiSPRrnAzpq5ZpZW22FnUFXURKy5agCQCQaRqKO+Esy0/EN7oZMSWzvBj+Pn/tuVWlgKgZkNBDs+1vlZK8AKNb0OxqT5U9Jc0A6p4IEdiyKnxphESUOHi13dPxDLJolfy5DlskQJhHX9JeAZSTOOCGy9eZrZppMXTHXXipwmoxsv87AoMY9zIQ6q90fZpC4kHUGRdovIDZxDXvgdGKHzEmpBLzEseI9+DvsCbNgDUxOQYoFGOYLsc7Ir+bFh98I+ch0Au7cV86q01bqWcHl/nnJ80YRhVs4/Mm2T3idF3qUOa1Btlc7Fi0zDhRDZ5UUg/x/ydhEG82zI7Sz65P2iECn8bjM/dWgnILuE/IDAeImMyV3xsnX4BSL0Uy3oCumB5a0/z/Gr8sSUsyXVBvoG5n0FhgNbyWkADuBwF5IMtSN6QA/e+GlKw+VFzWURfLTWm/5NaxxW8rhjTK5f20PVu46YHlVR+BQQmF3tX5HpaV1MyJkbt2CPOQoWjKBmFy519nvriXED1PvQvAVIOsFhm86MVrpPKoIdHPIh1Tbs4VkGw7r91dY3SjkioPDgVTUF/Kk5AJxZxfPwa6hykqOwYrIEkU7Voj9qW22BoEvitxCIX+W60QtwzARM8LSrL5F6D5pEEk4NU+wsj8NXyWT/prPjB6fqd/fPX+3lZJOqmFTAG3Jm2K7pxVDRct7/wwXlVNrirb1qp/DY5QqSewBgWVgBFBz0YXAkBgSV4OAK0oXzyfzY7PXesoac3CWkgdp0YKdc4GqaN5/C7O7kyWhtK669V9P7710gOHQfc240lNuDNq6G4MEtRw+amrWCE64S+5/wRI2V/8NdOJJXxrNGM4JvfWJgmuKEyft35XcV07CUeM71Wx/kSaJfAucnQl3VcldtIPJTfIP2nN3kJ+GYvgBLcwH4Ne5hSJcfIFVi/X/QbzfdrkV+t9lTykSxd++Tb+ilkfLZYVBWs0gdZj2r1Cldd6rFC6serhb2Gh+kE/31jBt/NQCvknDhe4rJdyKog4Ic7PHkxJT+yoatjF9wFseIdDpUspMEUEMgjR8pMXcmRBYbHeU6bPn8BCePnCV6zQOSInsuz0o9tONhOyjsmj/yIlb4Mol8KDLc4pQp48UzoWdM6am9hhmBFrQLmyrUaVRLsUm9uwm4J9F8E5c0BnXbqMKxsiYYFnT7OIdx+nLwPzNOL5n3RU+5mKWxYB/WoSw9H5aQS8LAnQyvYLHWZzpHuhfTGNjOnjRUledinUmxXSjmWvNj/5DOoGHgEgupKxqoTi1Xv7G2/AoqysPsrJh0KU6PpngnAwJcB8K9tNomoCvwfkS1Ju17EoBk0xf0LaG0yRIxdZ4z6QqQTplRcHOQ+FFTftyf7l+4Oa3atvJxbI4GuvPJo9RAamPCeXUs8Qp0cXAbShPW6y6RVQzLdf8TzSnqNB1McVDVvlYfBBEJw9nF7CK4Z6dHf7VWRVVstGxB02i8FP4zRKdCgweB0wezJaaE0fbZSa82DZlKk0XR1ptLRWPycfVO/AgysCagewZ9jHrdzVfGClNjX4UlSnSLa754RO5anFg7pczVVpu7Tg3yJrpbe1Uo45GJSxM9pMFns3OOWZNN8ZlfgPgGC1Rt4A49DT1eh7/VMDniPHfQ2vIKPPxLWHKSxgcL5eihqG7ItDsUbzIboCZSzvp7UT1PVJyIXxMq2Dg837VXTdnJMGRkVl6uRByrR4e0HXH3APFb2KrjpwpsVdWjhP9lMallb6tFR6Lh/RVNMlGsFMwfNtUBWzq9O7H0BvNIi7f7GisGrvsY8x+OqZ+zjqJFcPjDbHY3Ctrkh289urBYCLy2q5iJ+kvylKY+Yxb9nahOWySKwlhHTlKK4+/4ynTIKxjttcBBp6J9Xg73o0fKUp30I7ns/85qGo/aV/etF+Wt6xbVXK51SV+Hb8kohszlT6I07huwFqCs6mFU9PAZs2adg2aKJzDQPEHlWjnk/vaZNNzkjSA2xWn2GLsbFAobMED8fALpeQeHo3Y46KrpFI9aHryIOjA9SWID+Im/pHcY6rTWL6/i/Mi9FfN1mRXfVE5eUByKd/mGfmF0ytGrFVEUgp6ND2fIDXWBAOEpFcXFIl4OuC/aZG4rlw9X1rYOBpxco4FKC4Q+JKM3j70QyvB7/5otVYTT92xGB6X8qUzgkORNm/4FCHOUkhXj8Q6Z8aC0YV63P/5YXpzsij3zQSEfRWbf8F5E+4t8TMzZTtvqN8ZQZehkxPTjjIVmHKfSJ6HwY4OJLRyzhNyjaowBsEzj8dDTh1gahHFgMZcHEHpc2TSNMkPQMJjRrI86k/HTd47dLC7qkU91zzCRh1HpK/bgtUx53joIYd1jkjUG+/s/hkGwvCYfGV25g9D1gVxr+vSOV9G523Vp+HgkEltcRsZlwUzV9yqeqCh/J6Ci4X0YByhz9JeShF3VcZ0gCUNqlp+QUxYGcBLFxqwvuJ5q1pujcXf0w1BB1e/0fZ2H5AaqCEOwmjQnTgYoKWyABCZZ9H0URI1u6k8CirtivrdJHS3A36JGGVRt397cwK+wUS/qwEw+jWOJQWckAEGkF+RiFlk2T3feAapxCySUELA3F6HhED09Hh9Z4J2tV55rQuJfBW+BAf3rsv4mYjQ+6Y6EmYRfmvrJjlmrGyw3nFVmDy3kAtcCG97GX3rYO5SgDc6HWHWGwBRb0eNh25llsyfvZwYqky/1DFUKeXGXHWsKfvbLlWiFVIPyBTHgu4GIOh9xqyIHygsyLfBuaKqcGWyKH7gi2twXeoUZmORgpvi+ezAeDQh5xGFS3r4jmKhkifyUi3Ju4AWspvLcXLW6FJqicZWJXeIMdKeAFw05+qLRrFB6bY06JQXMwszjiN/NTScSuiy3RY9bVmHag26gI1FouA++Qa7D4pDnrpBMuADWAKrcZJijjeRR9ABNwJYmem32zJuWWzZmf4BG7r9WqDiFb6KIW+sQtawCh2cDyML041v6IQ7ZEFQjTnxELoKs3zo6jUnOCoYh11sZYl6XG1cUMyXEqpQluSN8QaqN+5ZtSmuMIaQ3AKHiIGPuMPFzXAcYjwwM8MXQWsQfL9RnqziEelhlkOcrVVvs82U58lpj9Zhj+M7CgVECDZvcE5uwhR9nPh6c+zCeHiyNjiO+Xo0rrEAEAXksRxoGFSt5ybXkU7dQns2rZZcvWsmCutET5eo4IYn9DziVEVphE7KYGXiUU3aDb13KKk7/al35/gg2DWElrvUM/r/nEoFGIi9M0bC9qmiNET8o+VngT9PG462JBKjn8AaiG8r6af4uk0WZ82QSDy4oZx7WY9Diypxz7Al5XlmamZdIXDWxjZEbwpgItgSeUdFrVyf2R81Y08gShPWkYtu3tTm2nZ1yiuSKMxwT8BCg/coPFcVez3q5neMPqG0AfwW2HWuoTGB+ZAT/hST3L94jC+x/zaG3PG87uVfBLhdlZsld6JAL00797ccHFw2fy1sxrMwK0zFSsXpR5+n+WLVoah4yVyFhLiYDELAO4jio4bZ8oFMAD3QlmimpprIaRkSsWBPsUOXE8O5mdwbUKirS82a0cd0Z2Sxk4RUxhGNso7GiDGvFGAIPJRLIrlTEP8wCa4NKGB73jUEIYnGom64pRYSPbEb1BJGY9gyaeA9uwLch0Q7kcxa0DiFaOLuCqAnqgQwxuZgckx8p/boc9H6rhrH3RU5oJfkuLKsgdE1l76ET4gUwCxdkKzqNNxggktxAakY2wvkgUJjbaC1KpmfOXaIgaSp8U3+B6C2RZUldLz3UZQH2LJOuFD+AIrX0p+Uh8W5kXj57MWf5JGBmX2Zwlu0JgPhiRjk23XY9ZdzQFrNOz/uqR7WJMffw9oq394nnJF0IgFSPFtpd7ja0CMjP9wHzEfMH2iqjgVy6ZqUqhzgONYfM4xEr+RbIsmjbuI5cDM6KV2uvRH54SQY4jCNzKa3wBv1zjrb2FBEcUMKWL3hdBk5EJLGvly9YptGbtK2ZJuUzrxlyj3gicR7RnuhSJZX96AKBJtioe03yIY3Gwd9cduO212KAOFBwZcFcNkAF5YlRI1aaQ8NuZuMF0CZgrSNTDXUnZGdTv7xqaDo4E0NAG7Hbw/8UFDInn9Iku2XaDqexscNFOaGtA1e9CgRUc6rp3qdrdAkAPEOQS6XWzmLv5dNpPwwtwmfSA/ai0/TNBcaEND2LFdts8leiYEDITNP1xLtP7bQHzi0asjnVrozsmpbkBEpMmLLS0vmXG3P1r4ogbtWMpGVJX61VTk2jsetyMBmvSirB2kUQX9X/5CJ4l8WuxsxIHWmG7RQC1P2oIW5Z5Azdtcos37DEvQ6Z96rHlA5Gg2Yks+L+OAL+SDWDFm3KOCEywmVyhVuna8qk7qNsK6TBn+jwkHvQ4yUiKOZjY8kpDIfprxIJvb/104cPnnpJt0ybMIws9Zzus0AHsT4Hwz5rOkhAdfzbCqfdor5ULv7HXFIZoHBNfPJxsWpjiQrzC7Fzq+oMbFdRP9Waknevw3n3k0WYM1ICuR2Jdgzn/PWEYiuw021+qu6JzFKHfunFa6C/RNzGCfrlDDMmHf/zleov+kTv35UTvMW9WC1vcLJYxI2zJMYAUNIrygaz8cyqSHv/4FFrgHsbH9A+4sNyLUgi/Np0kc+n4NHuWwrmM+zSrQ/1HyCA/NPtD3AvIc+Wftve6ZJ4JLd+Bg6BjLgniEoTfUdM6mUq9gbSJP1E3QrJKaq8DoHqDrNJk6ZrqgmRSzjtLLcbNQgpcYD47f1jMGyecB6PjvRmSjBR1oeIjixjUJ/9+i2pMc9AX15ik60wLp+J2jiAx7zY+78FDpGRePnjvqFe9Ii3QxtuXBmTqEPf98DT2y9fRBAknHvELkqNNdMt0LYzjdt/zXeFFe+Dbm5rH6pBprR5Z+TU1B0mjrqCRR778PJqzLnGm/zxL+8YmAQbs+4lhVrRZslX17F5JxepXcBssvwetcKVdWlgEbVorgwW3RmkfDYqTLKw/lSPOb/wek+J6yiwNlTu1gQt+AzKQ80ymtSVHKFgXiEu2p3IyoqdlBsVhZ6pueK6oqn+cZjmlJTGwk5dPGbqFKnL3J2wkM09Cr69UOrUpP5CHgQnNVnkcVF87XeZeeLGBq3PTol0cPXvG0oEFgIbRpuyD55L43f38BKvJVRD3psVhJJn4e7K3CHFr+EJZ3QXGQGrPc4tgqfrePCGBrheeBSALQxPVcNdQzUozpxYZnjRFPtfNEeqeT3xkEVR7B12xHeDpc6S+4x0VqhUgdMcJKdpdaMV8pF4324oI5op1v1Mtn2ZBddJHc8ecA5iulogIIV8ai9j82wy7tlmV1nlIH0gF3bApi4drh2YBaeg2IVaYdMU/zIFsh+jhHV8QBZX2SPiNwvY7hVHakNldxGA4KdzTWs3sQbuppCTsybbgBVSEOjYyw2QP6Sigok/kcvW/wVPb2sUlAmAiI4V1iyC5tFaJ8Sxk3W3xCk2xevt4ckw91/FNv7FVzQhUmYn1Z5FWMpZwtIj3L/l9L18xuhUSsptgJIdgThBqARrdv70ei1Tng2+dp0ODZdTITIjAspwFxGf5XMBf9mLrwrBNCDwC9NVJhlYNC2amYbNGuaBIkOg12opoQlBO/aJdDfaU7TD1PifvCHTBnKB4cKV756R7xkWbK3XugSAM/8w+ML+A4jy6MEiIA3yvgBziGk9C4gQMTnQioy2SozsaE5xREImmtWs6UKN1rf3ikqkqL7i4lgEUkOni01zjlCQHu49pbLiEw+ITsk5h1oPZches1fAiVceZTSHcV0SQcPt6vgFVFl4brFMP83du+wywoXOJc7BKTX3gDFnT8RptZrRBfc5o9rAUii7AxshfF4ewGC675UpLbBDZrZtN98zIFcxxQwghz2TuSKUeK/7VUs4HwkxYYvASsZpCV2+i2QTbVHukWohpdfgUQVg0CX/pE/UyvGZEBlS6g1HiR1ZNQh0sQdgFF+9yzigr5kXKVcM8zDLKhwHww4XWF/AzCfXngQSPcHPcUKbewkQzpdt4aN4w8A3aYi/HsrSyFU3AHbXkX+beohAQBbxXfLanxMol2T1hJImy1QP9HgNStJdoCchXjOpdd9ANhQPyYVeGr5swR8rOO8RVmTDf7nKJvfHZhFYa2H2sVlCaOwKmpiOcDS7QSpfQ9IGtP8s69nC3QDpufBm4fnour9Yr6+zEyZyAVfFDdYHBXK9mFpXutXRB9rrTYBvP1I35nMe95gnmScR/wJp6loUwCe38K3YoN9NjcmYbRSJPtZ24fClZ7yq4bYVmpWZDuDPQyewKkpBrPqNjmAxjyXaeUHSztuH2B20+vFIL6eTOO7aWiPbVr6wAPlrc61AHxXgNxi40svYY3FlVOi0hmKSdqzL8DaWTQ8/SpLoe3u6P0icrV19hjdcFqiCmJg5PMO/gifziUEtuR/7g2oNAmFum4Wsy1sLiLlw0ZsmHosEQPl8aVRZXoE+Oz5tg194nzpJkxNIYMrQ5qp6AWFT6gLsfQZXWj/tOjkE7aMP56ZQjq7yOn6cnOrpP2Q0TvwYQt2JNWDeXFSyewcyXDLoCfoDLy3bD4Ra6agSmr040l8RGq5L9S6PIlYO0lOXszwQTO43NBUDOPD1ksPV+n53nGM92oQimLCjUbrGC3+tUCZEofR0axNACP73EmciO25QaMrQYxmRoDwq5MGCr8VKBktfUD+9NCQBNN5BRJRh0R3esAaAeM5j4khm91zCtkaFCtuz4mFBg6JrXwuiDWVlB5YnnfJ1OYYq4gjmWvWpT6AbySi7Bgzcg+AmCPDaAKro4wUnaUHKkZnXO6F2Zvy2MR9qNDk2PS/3mOKLs65rktuB6Wyb3f5bpKumJDofeVamp2ryN/7R4H8Fnexqf7BhrQ3vDQyJPavRWsSKHwV8nU58xX1gzhPa/7o67S7uL+IvFyVf2k9eKGlb0RrqcTAWuSRr8n/6Psxt5NJGZy+gGPTNRt6whI6iLYmbC5syie0Dd3XXMnDhXXpq4rGeBnQxzzYM4uURg6MSg+8XgLQwvzj3Jz/QMoDPXPRsVSAvp0KHk4Csb4qvdh0APrsilQG/PhBwvaRn2i04O1rw3V669AYZVQ8WfZ6+vuXLZZ5RwixZ6cfCd4skyivdWfQb8XA8IOnPSdAK6e+GUvlQaYYscnRkpDzCwiNShe5znDrDu23fGo+ZnnaF9zWuhu510YVJhYVpkfOhpZdmKngNfEQ45vBKIoAYXwI3YFZRVaf2z1NcpbTO9pUs9VdB5y5siBULAYXi0ch0TtTzG1qR3MuIAhwLKX8OjluhO0+D+B7xCUtZw8gyjfWMmeLFogoqHPW/s4gucLlsFUustrMLfKclEPgT1pA71JS65l5sWEDUcis7CUnvs9uaY2Peumc7qrQPofYc0A8btUKRTkINc1qUg+j1LG7aWn+nDVrDnX8YXyRLGa3gO3j7MkDP25MR2jMA/tmwBvddBo19FTFJ5PM6wM2xovjyxVAQFlJtn92KobZaLHTYrs/YMG+kNNQf/gN/rIE6yI2kT2niy3Te4Asqh2qIxnFSuzWdcG117zmwaehtbfr4tZrX6Z2lwMX8UczdoIhRSVnJAWTdCsaRzN6qmreKMjOjTeWYH0GsT6rT25FrAZWvajxrWk3bJJKOzCaDCuHGf9+BCj3jdpwFG/oplg9Smss0T5MgtEA6tY88/+T0j1j9HApUCqO6Yuc28c+QwUgDj1oOiNzu2BWxb2ouO+2RMdUtejhTUxJFi0lxPy1I9FG2JZv1CF618PULdw3od0uXpCGy16vhpm9Wxz0xLyobm8Bpz/HUywIhBa0zsUMCdMnuIPdk1XuPIgfVSXjyYaenwBPDeldDh0a+YzjA7Mms1aheE5oYjs1O0YjReOeRCy5Y/Pt5BL4O+TdiPvFv/cfwXMUk0NcArVGgq8fEiSVZ3f+I063esFE7CPXr9MwMfMvvnFkddwYY2U7bULQHli80Gp4dkic9+Jrtrks13vSXe4xOEeh8CdmPjZ9Aefqi5PfgoCu/Ty5UVt8xCHRLAqIsqSNzLp5nMZrSXg2ZtYZRHFg7o/TWu49CIEiJxIsChwrv7z8G9ZRBXV4kUOcLGVwNrV2GecY05xBPe4ygFMSlSUgWbMkVhVVwcCdBItGJMsAIGT1tT9q0aQzKSS2yk12UE8fyeKUW+74Nf2/kysXthgTnuw+YU7o2trMHXGybFlrqUi/ZK6sc/iP5IVYQVYyPRlMUuuOwbRcrHAWykNCNyrQDvpmwM9wLW8CNhCWemRXR8Cqlcsmf4ckDiVe3yBq8G3mPdq4hcZdkEXNR30L4R3Y48NOLmRL88y2AR0VqFNMjZMt+g1p/DEIRc8XhFtnSqvVvRRBhTZ73GAgAqUY8M4tAZzHoRgQkQiJ/75QU4jGZ4K63jPPWZfs9yYOht83Vh6VUMz1Ib3QHGlgJEzxCrWA3xCY2lNA5Ojp4NWtY5DySlNgzdBfhd24baVby0nJN5QHk+G6DE302FthJrn7r9JF0JEnx39tOhWo70ouFPIa3FlyFSYgSek/4I36xA3jf9NayO6Cv/R2emZCdZ8Wwz1B/PwBtgHReEioIEF+flBIoW+0fblnsLt+QrP/o4U0nkds9ELt63uJNZDFnSG7YvAa0JcVGyv2dQB4UmHxgRqe5fTU8BE7NCMlpz+UvddXrzun9C9en68Q5faAJ5/x3voXsCfLAPUzkFm32TgY0pjYO3P/g6wRFHTta76WWwZbAUd+F5Z7T4g4tVUPgtLaevMEOEr8k4SEpZ63+yvE8tDjAnAmnis5kryoRuB8JEpuCLnulcEn86Aire1qgr2iOmPdgxlPsmhXFaHa3i1mMktD6QlL/XMd6MEHSgrP1SmQdIREZaqUogmBwBaSesd1TuqBksKjeziIZ52scBRkNTuyAULLDpALrKJPNnjcCdRs3tyQ0NUwPZCqSWkHuFTBJfm1+XhhgjoKKz0M8b0uvd3WNol3zqhJXbMZ4NJeTwXrBRFuoYUUf8eCq9romC1kYZ2rD6h+IadH1i2E8SaWuVhCu1liZT6gIcRbNLqP3gAmzjZb4HrO54rB2JyHez/AAbi8QOvFkmS3LkFD+C7/eH4t0My05c4gc8LfLq0ECyYm9NGbu+EyL2FNmo2HGxi7fHrmXus4h6qc7s0owwZbIm1+ZQsHHSPkK5sQZnVzhv9bAHNSFw04VgVUlxEWsahoMFPcclzbhdTZQ5WEy51COmG7CH6hKplxXtaNNgbFVKb/Rn7YktHAOGTUgl2xoYbFTW19OZd4Ge9wIywzW</t>
  </si>
  <si>
    <t>CwRxTHqH7kkdUkpCjEeqefMyIp43cgqKb/mSoDYKGrGSCbO5dR4mgB0V5t+KGw/MBQFJO6cK+tIDYzaRrwJ6D5x4YJ1C+0Z5mtaKC9kxQ+gSwYaqwWNrzi3YJ4V1vqEgggZLjNu7xG5UhKJDSJk4DQMwgKLG5d6KSzzMP8vHp7OJH9JcIop6nnfUUmI4N1x37d+2w3VEZCysBJoaARarC/IGAM0fGBcoAkdj0hxMITkQhPrfVs715TpuH9sBt646DbPQuZJQGoF+8TM0pXEkaZmHkO1+lev4fS/HKtCUwlpHJch+1hWfpu9lon+oDLVFYn5qFCkqF+ZsmI58qbZfB1ilGlyIzllos6AKuf0BkBoAssB5kwh3j9cJMTyFwc4pjiBLw0elhGS1k0f2Lk+jqtnBFXBqYY3/V0bOipvFL7gXj8H4AXixYvfzl4pKFKLjA1Z9BhVRSeTqLBH9iyd4vnQw1T660Ze5mIEwhGoMW61mMya5NvlMU/376eAlWWadRn9bpCHwvn7yQCC2UT8fJErvp2IwQBawrtmXhAsEle9nWQBDHDGn1lneL+BBcal3nig71z7GCBAg5p/DnypyiBnClaJ7BkmE8jdAkE0M8Qjx4ExTimZXnE+ba0cvAOBuYwlRrV+dhAZXQbvMh5l0m98eeA7Zo31Au1TX/t773/G7nO6GkBxVXpQGV5DBmGcfVqs+Nq7OmTyXb4nQmMKyenSb0jMRHUoNkjFrB5bWCBcJvVcC0RDBWBkMrysGHKagwJe62Yljn3mfTjMZJXZKCe8Z9PyaCMUWrd2V/jUJCNZiLicGl45D5p0gCuYDyRV/LERvWwZwtl1kN5WpLUX/Lcy9RcaYo+D18Y/lyApftifd5EWrKNJD5UA07T7DUVwqGjTClP/6L0HUJEm7shlbffY7TffM/QenyiC4mkUuRyXb04xZxEI9py4xpkkEG5/iFooWY3cEiyXs2fkNL73/ec1FIjQgTF9v8qMaoPfgtCDaWgil9VNtROrf1Ky9QUB0Rjzba+4C3XXoapm1sEUHUhllxa6KNZPaEMvlwiY99tzy39SClUcZRBaGRu8S72LGdCMKmrahbKPJ2b02rgfwwi+IqVuDCOLbuq5KRWlFB/4n6nLAkoQHePUL/iI4Ud8yJRFiIcqtK1HzjE9wik279UutdlmyUTSFb7gdPvIN3zODzcSIg0FL7enaSm0ar3nAAYAEepB2u5g6+dR+G69Rr9yyvVsqIu1ek96URsQ0Eg5bip7+szUSzCuyG2IMNIAWUbPE2ztraNABLQ1xb979cxdSqYT76O7n3vCg+jGAxnCwOBdAr6AauHJQkrL3q1vjhaS2gPIRQZf3RJrfZLRwDdkQvNin5IV1niYGeLptslzYLT1Hd/p3xWcS745euMCcCKgLNut39IV4igu6zddEq37T4HvFHEq72lF9yePE86kQc7N5RfUDUGi2+IZnLeFHG//p6b5mFHtOrSS894LVyYCNpgnuzC43Dprykk+yMNJKOkAzvpHdylCWsJbnqOBrSekXgyC0JO5KWH1jjMnwbYAcuylzyzG9uJLV8xm3JFSS6E1w11+skt7DMY4mMfWPbZ6wXMKLH8swNzwLJ1Uz2gAiLG05R3N0qFDW7/7oHP6BtNIHWP5iuTrKNs445vIjI7zb0GedwgGePt4LO5kUEDAvCG65DDBmVONW4k6GzgX2pzYVgzx3mJcgJ9S1Bzcpi9eaQbHwenb2HCJtQPwvsqJ1OV4E+PGnwxRrHvRUH6RlcsKIc67kEK/NAbE/dkONlho8UMqiZYs8NmtcGDtFbVs8jTJJ/eYAt/Fh4TUQJxlfXYTi1Vnd5V4Vhlo9Z5hoh9VTzT3pfGAH9vt8Xkqd3gMiJPQh+WMhMw8WGRTXfDLlR4xfBQnFI61RUgv5gyGl+0a03jRIA+FpJqt4I3A1m0FmMe3AaUmkdt6kXEWX0ICpU5XwksCLpKiSqhF5qFJgMXXlCFEaRzllJK9TEab/oybUSU9XMTcNIdY2fYsOM+Mji9EG9MahFFZPsyGuUtXC1mm2zhPIRNOlLTwfLKDOn10rd9JXF/Tf8rHbFs6OF2+IZewyPXt9jD50zim/GI6gLP7ect1G/ftcwV0LwM8q2cDrLfFB3h/bowoT5h/jF9wX6jmbs0svSoOXr7leXko3fgeqHdIzOLGvsf+Gl9dFs5SdnDR0jR46Rv+BEGUWTyc1eKpaQ2VOkm3PGzaSne9SWHUQ9jqvT/u3GTB1wk+u7WT0wzN79pmtBbll79hD4ImfOi97NcitpLM88Jw0gZGwJl2mRljxJfUwlMdBMjdHZBYJ6Kl8VnlBPLuQ4C6vcqTQRnWSRVN4qsra7o3tqOHNEpCyo1xQSNSBAzglgW9YDdKyJXJ0thYTHz1h0ftFD5ApiQqdN1rkQUvnbQTwSpkrwQIijc2WiOL9W3fHF2s76dd3rut41Z4qxWD4/BCkJp41sb9uM3rPY1KvaqZFfNWl1UfVYiAQIwmyB3HyCJnTf4Sh4siGZMfajnc1j7O/GYF6Z7LeVfbs1EBWRPAusV+61HMbAfdZFEeBQeYoQf2KGqQQBFb9pCixUZm+cJXJsTbTP2oNdhpQiDXiFhcJr+cNQlrt6Beceqak6wio3SCI4BC/2eF1ksKROUcyaOEZyA/Khmq1FUtjFCpa4KUzL5bCHLp2hu+nfjxr/xFFK9+ejl9B+pCRJy4kd1dilE4pOYvJYJEa52bMHPCyTOY8LFhpX8f626TCGQC+8+ozGT0z6vV7uCSmj/8DSqNQIx9DC2itrBM5eek4W4JEyyHboxF6J6afjrc5AdGMu9Ozfw5S4q8ptJVf4MNyO1qj0D5GfIYUxlzlXAKwamKAxq+OiplzEG1I6QlMqrhMQa8j/YLit5F3rCBMuwVtZN53ff/SXqsdvyfbMPpv5pdq+/Vc6Yew+JjKv/E/RpTcjBip104RebKzOz8ZYx2LxVXumQQ1kfhMbByYsy22S+CLKFkZb/PhA3VSYbUMagtPpFwjB0o0+QFDjHQi3IunbEmj80RgFdhWr+sDL/Io0LRuVPF8VLw1j1xzLXIYGWjmfJdL/2fVNrdaby//li6ZlGr2YLs6aCNMrX+0dcIivXEztbR4MMDA4WUEyAnH7FvQ+nYsVum7NG0qJPan5q4bziiQLur5XQiGYxjV6hLaG75ouGA+JwmQhE5NFWAbVUS1Nhk/6Yo5ICnHNFYofSQggvDhTLMbfWRf1TnihEV/43mXjcPtS6Yhzav4kd0gJ/p5JA5B6dv5OWxTfk2qtPXw+HNfbFMP4qGtD9VX1cmASIetVawQBPPqDi8T9BF2PsZ5hfoWFbfkOUbusjtew0QUwBmmpvp65Ucz5ojUw8b05qWTlnWQCc7vMdRbtRh6sVC3U4XqtrQ068R8cjF03cAlL/Cn16K6RQKEvMVgoBXEdI4XxhntqwIqZ23sRcLEtCQagCkoqD547aFrvoiP31k3p+wL4+5pHIfj31Y4rDGuppqx6FOCnEi2N95FR1a9y+jwsPJLrjs4X59h7tj/EIiZbSAUqVB7emZ435/pv7J/aoFj8s1JMXAhNgBGTVVdRvIAJ0P8p29oofIKFEoVbfNjsmh7ak6WOMcEFMWH4WAQx0LlwHO38YEDuC553GiQC30Rim3Gk7XdmfpOHrgcZWoT4DDOUb2MGieic0gn1o1Wm73KIhXv2pzxUF/gLF+3NVuha6Af9pvS5R8Wb1Tm2RwgsjSN+Yzj1VesJXrWQnATdoOmFM7JRn9wG3TrZJN+XUsTx0p8W4QtgsXf8RhViVBXTgNmMC7k2w1jU24tLVQacRiBfm5kZXCspoyfriFNcXO9iqlWcfgm1dPZnhUBYILq/lySiwN3v3Sc4j6mj5bU5OmBcsHkyBJ3S8R+UkDvPsuvSZUBlmUJzH6zh8E4i7ddSkhq02i3a6a8GNeNrNvVMW9UHPtzMQ+jNNknDi1QxFy6imTIqp2pL78cJcdPggo0OD4rmqkwgl5ooLCZ4isEDss7ZtRv8lnre24UWR/ZZhMUYYNzEwzfxwEem8Ds7cw93zaAwBOvtL9SjsoZTZjxvD31hTqtgBUeIX+Jd7HMV9rHKTfPBZJwccTjWojwwKTYJ5CaZRKhYoUNpC8IrBI59nAURB0fj1q22xN4/Md5moCZ2ttN3ph47x5fea8EK7iSutt54zq1sSDlgJRna9FVb0XNJPlkYWEtJ+sJrRhjvRFVDxkKhOx/w96vLzfkSeiME6VMiJrhnFmtf/8DOQB01GO6Gg4ktKG9Lbrh+uvg2Pl41ivLkTUcSfLxm616R1V3y7IvZoneIP+NwbFm48GJVRw+AUuQRQkacERuRDCq4AyOffCalzcu9hrwoMr2Fp0VphMS4TfEstavhwicCQBcmpwydK84l6bm2GY3tyO1V5OdwgcD2FKGLH99juk7vsxsAi3Jgen7UY+OUTk463vjnbEMIhIyqGt1tYJxplwtVZlEqDo3SKrBcmNDBOYX6ucm0LoWkZvoboR9eTr+eBOY2i2opUV9Qm8qevnWGgaEQoK1yZljnP4xor0QaWwTZXGpirokxOALgJiS3DwEyc1IBs5fjLS6qySbLEF/zb8FIVrGiGqkpw0a1AF/lV2/aLz+C6zIk1oPyaKVUnS1QNWDxbcp444aR9vpPt4ak5w+ZTLgw1MzYe99vI3Qm9E1DtoHs5e0F3MnAYwjcDst8xYCq1XaYNSwvQsvud594hnguLAw9IJQ6NEJHXT/84vLwSUQ+vGX5zWpsdoiNiUqbTHba+/hsE9JRQUAypV8F+P6rc4myxO2Qzw/Y0KCzCxSz/KIR/FL/w8M3PINBFT5T9SWSHYBLSXukCxMVSbtQqmT7tRzSd/IwK/AK5lPVU1fOzi0B4x6rFBV4CrsZOOyXZQcva0JplDrQtHTtkep12p+XzDt9+6ebdE8or+ljullPVFkTkekJAOEvm3jddkHyS0o9tbGxod/b0LNrI40TC7g2JMAIhZifP/JjWmOwiUIukp40mR6um/EN8hqw5+yUSZLFKkq88vuGrSrHxIzUrY3TR1WkqUW0mGpqi194tq45RZ5dG3LY4gR1zAW1zJXUDNrob2Cphjt+v6tD53TICYWdMxoOOyo0ciqlKM9MngFchK4Ktvv41FjGmXstwfZAEE6bjqCMUii4XrTzzpknP2M+0uDEsCKYs40jV2O5J+MTDrG9tc1Be67a4GVlhZyMAA2+J8fEvU5Gf8WhHbukjMJYDuYA296pGfMW+nebgxy3QAcS8gkjAoAvlSlhURggDeDOTEmhE2+nGKkA9/h69VpJt9esr3wid9UejLc48Wjl1eoGZGshUTb+ZAH4FC1XsaGmyNk+UxQuW1gTn1mBsvShY1WIrnf4d0o+SM8O+oWZTVFS+LoP6TU0xnW5R+jsKkwLKiu/5fNAdKz7Q2YLiGVTvFNoKts61qHd7x2P9gg7IahgbYNSY4gXAaj+RQk+qOEFgEHZiel2gxv8W6bnNS/OOAjAAdnmeRDmdZNqZ6TiEnfM2BSis1f74Q8smkPSggcG0VDg3uK0PgYKvhfys9SgXDQverxDDiUfC3U3wy6Nmud7OjT0h2pvajfO6pakh5moppSGwQiGvRa955P1RUEhR8U96qHVoTFZ1wRandV7VPGSLoc7lt+oCDGNPzM4fVIFevuZQo8Y9eNTCSShEoSBy7XkIDL25XJ6qlb4+y8MG92zkCrBkYfZpI2BjWQYj9x2vGj8U4i07rpqygxbBsTDvWoXT/BeV13zhkYqirMcIgKq+injE/YsuOkeUZ67pOfyBKCxKrRlgXXRy7M38uaT2tKv6thKYurE0qVYB0s5zPbRr7CGGYlXTMrNWPFKdXyAgf55Om5pSalY2GlEwrtelaP5nq1D8OfoV7fb+gUCSUza6aKuEwrYzvOkdfphmawiuPSUau92nQ5EPga3Y2TrLzvBBjeslTesugp2rw2uPEYc4Sw0fnHzE5eQpAKZ4C0Al3AGx8Gxj5A5eRteewvGv333Cf1I4eH0kdjsnNUKnrp1NcuGY+wwFBvC5eu2qw2H+tuKd7NLcYwHQIczl6pQv/34Ycx3ZyTKim/Sjw2Dy6zwYA9pEPI8+P8dBlHgWVQMm/HfnKwFe2uLdBuAm0s/COCDt7OWP3EoxHGHGfXavImkSsLLd0COimD/Qi7fcsEOOK1QBaXZBuHygwrPxtHyA2mq9GW0lBynG+WYWU7TwHLqPj6e+lt8Zxz0VGlgniRmJAeTBrknF6LsoC3dfGMv8iySFcPu87VBVYqjqOdLXUqYBQ9Cnm9m2+djAMEjMWl9pFlkyOESu+7GDFtb7W92Sv2+P4lafRE+wzPaIuiH7m3Kp6IfslvV3Q3LBpzlH0nx2xtZONJhowVgmz7gBcxafENFPU7SlX8X8C85tFt5QIxmMPRW0Q0uL1AOz1lJwcogb15Mg/Ev1XbUPlzrV4KM6J23csPHsGEnS21YoB1ar29OnIE63ilvK+L4i3cJJ6LGLaYUBbsGtA6B8ebdlUuP8OoFBxQWmyRA/TdLp2uqPdFZEE3XV6MJ36LS9G9IRXqZpFlWcpNkj+LmbTm1rwrsww0fEwI2rcTpWf3DUcgpvsJYsXLIS/rkSmpDvty90JvPZnucdMUgVzFAudMLKAcs+YkpyH1pjq/dDJfYA3GP1swdNhRD9TXiq996BDxgmPvG8lN+d3AS+WpoIBLng0VwqexiTmwUoY/KOKDsRrEGvzvnKCmOfZ/58845E338AhTyqRogWELPmhOG2bYWSRw61WOrRRYTj8+gfiL3yrYgoHD5YuMpWXSbLCFkcSd7UtYAlMAUiDC/ckg7hJtgNYFBdMHh1IF+kLzQGbCyzf6YOE0IZgLoilXCj70A2LDT+zpgDlnTBfcSYpvyjT8VnjO2tiGFAy2zocKGbr2Nzyb07Z+A4VyF9Q2iBwrSdS+lhJmf33VDrnu1ZnltTn0UDacTbxmbSzYEsdkj7Hy5LJ0hNMNXU7bdouJfCOvtsi4NXVo9V5KMIBIJGlTo05ffW7pfSNnbqbhxTBaiZCSBeR1Cpjlg7LkRizlsTqzSatb/IdqSJxdRCrLqUtEy4fAYSqn4mRG8UXM+m7Ju/us5jRU6Te4VpQDD2b9BtOs8BY45nmpq+kZnPAGgu8YCD6mhPl8KKI3y6s2q1W+ovkC7Z6Jy+7+kJNstZEH+yYwgGt5p2d2GFeUqnQj5v0+MoIeP32wDGPcY6jteK+V3EUi31jRGwG99sEi+7g+LJPiDGL0JB0wSZp00IGjAsxCFxe3KddGcGYSkEukIfFh9DJOYiKHGHGAybNXgetfKxheISMS4jZsu9/m4ao4dm/a4p1vKz4ohsAL3fz+sX2JuoG/vM0P0FVFQTXJskbMwbMzfFGw3bn9IWvgeyl2kCFCqnOYdiqT9RdZXJvNxRvIfqFd+7PG4lfFROU8as6+9/Dnq0QhuiFp/dqGvyY5fMF2TbstNgM8+PAl/iaoXpwtCG0sSLqLTkK1/bSwwjwJAFy22E1jfxF8oq4DMDK4M9401IHboRbnvvU8O2P1Mbnrl0MtaHeuEWRB4aoiAU4aruqaJU2cvfzyjwtflGEFHfH7PZmc3CK6SSrjIRhilJkWL4FeSCiF6Pusks0p8utxaCmOQtKHHWarLaIXD20WHIrqECAyDNhOsb+7HhhDc3E9jWssT0U2hhKlVMmQWwqmJzgDiirgHhmUWO/y6LZnpPt4Ug6GNcqpEq//6q+F6fEASS87AuP/Ief0+9wNWBRhRCMdaVgG33r1dIp6F89NIdIuoTU+DZEFV0zGp4xn8JwMvSmvI4pK/xjVpgd+A5YxUBpgTGJXA1V7iHzmZ9MF3Frc+KauqqCc37GJvVqD9kTUWX7OvdVnA8ylThBn7ReWue4zX1+2MesN5i+JdUsqnl+nk0nUn6kreRjuS1xD+6gzkoMt7iGY+VQSEaPKxIVjTxzaoHxbDOafP1CuTsXfQdbYq6bnSzeQJ3mrU0RoRU1EXZgCXpgjY9x1lxb+kvds0jSYvlSc4SrEOIdwrhsBzGdRJnGE0GjOOLVcGDQ2dO33ndwLSeHni1d2kra2QvFzo0GU6LWXZz/wWUM1hqpHi/ctS3w+hSF2+BzLoS8NhjO9ZhjZVmGe9tDSR+IpIPSUg642NpF81FjZ5H5Yi3cAt76ACwVtFZlRNWDOVVKC8s5TnI8V63j5Q42yxcRqq6zRsio41kby2/KlhzSaq18W7dRZuRyO3Ag51FnVxFPIIkZU9e5KYX/gWkmuBzYVynBEPKqL7v1obXe2xig6KzYvFxAtbNDVA0iGvN9Fi7t+MGw8q/L0T4yCH4EFa41+5fkimQuJtzFFNuTbJ3+cWkv+YAiEjvKatWxJyfQydpzlrYMTEfXRqiEmrL5ZK0GFVvPYpN5OmArZ1jiRRg8GgVLkQwMnpdm/Bi1YnbXRVLbGT1u9rUkRv48OueS5o9EuXV/wv8llWCKwDqacntvhDF9U7k1OSM9oZycryl3GwzYddrIkgYVPfSriHDVHg32kwig+l+72X7bwm3qZlGvKSLLtaGV4wVNSYWo3Hm6O3lRuab+NcZPjjgnhvC3Ks2OR5CyrBr+2w4f5QM6afZ4+XZdQcPEMSC/8S7vtG+kO/fiDeX07WOMgTACvHznudLCHj5UqpQeP6ttmPp6g1rex+N7URkTjsZmG1LAockz8TPrz3BW6b1Vryx0HjOLQguHkIvW39lgG128V5MxefxD+aw1EJkjEKVbWDJn9TNXuPlptASNOfQSzhiB6WOLhsPN9vnYEEYJUhDiftGd4odkM1F0f8RCs3Z89kee1LrwF6zauXjpmihyvpwYmcqXLBNJ/4uQd7X+2/b0BgS0j+76jOBDoHNckI+Erbe4gBkx+26v5TriBZKbBniV8YNMiW+aH5NFU/0dFfWWtssTx4ga17HcKQLHpPzKisNjupSzWkj3kKghriTAqGQDSbMb2MejhTJGYV0AaBqJhiyjgXgTekKEXNZi4DvnKM8RG0pdxlvJ3Fsz4M1MIBSeMDyoU6FR0Mc67ZIK7dZkGyU6fzV6Iu0yC8Shpx4PIfwu2X6q7oNFEjMdcKiOuoYWd0LzzDHAQF4hxqSKl4FyzMIPWziyvp79JQoz6dyIrbZvaWZulPkKZjSikJwMIkUizp2JSA2qPXMyvJR1xPCF6s3U7+Me5KQrwydP49iAuSt6oGXNXUrFkfYk2Cic9JIRHOfmgRqsfdTapehvZyaeFx9lV0aUcEua4bOh+ZfLgTXoMHyBNd/byEXJDM/UocXYhC461f2yU+sqMKtT0LfmZmiSn8LxiHOuI7pUJYsK6csx4chCMztv9OSsx835Hq/CrfK+SnMDS/qFrAPuultoWpV3o2SLp8AylRrlcg0ops2sm8orTKiPjtgYRQ2vnZtItFcB9svND+vlFoGYmRqepxo9mmkIKB/cDSCu1n08Ruohj2hyfS5ufSoIPACawofyuWlIQQFOGMS1/xMbJ7rhYuR3vlcLEy0JLCu0mqLYtyRnO9g3DtPvfiU7bmBdxhzS6mXFVod36vibq1xIKbZBHrVr2VCFUfCkSUiHlWHNMyXCzvOzzwemV3KFEJTJp01St9cju74Z/YcOkyr8R9/sl9Nu3JFw6w4csecY6Ygn5ZnFjShrvJjjIENP1ksMIq+bWXK6KghK8rfovfgZ5YGzodYMMHji72ajR1RRx/wid7xyyBb/8R+2sCrn84o4csYGt39dx7CNJyXnOOq4Cjpb3QLPN7cKSKJyq+aMNMCjHYgko5vlWcxz9FULL3H/LERo7x2IPhbq4cRb8e48JwszoyVitItlsdZkGym9LlrnwEqHtxyFM1hO4mmF8YWq4crOPUmkju0dAkz47mt/XIV9cQv+ZA0tdEMcY3VgUfcMsSxSjyssjmBiJg2OCna0GrxmQogRVH3DEC7s0500OMZiG8T6DeAXyqmXMKedpYUFOXe5OXy31ltIWyPPyNOr6IkMb3qf/f+Hv9qIfmOsCCbyra87ZwnzSM4Ue5Ylz5kdvQRNZhPjEyjjdSajppLUqSTjvPdeHvJYMzjSoyZGWVXyIxNQ8w7bQDTNuCllDp1uQN7iTebyHnt3ps5yuruN74lig2vJOKBM/ZzTkGjf+KejpxtCrVwfbvVtdTCFZCW3dC1uhKoTG2FRtbmqomscGM38f0QBAoDBGI5V0mwVLK+7L75UidjzMIEYMOcUk9JridIEQLA33LbAJxY4yj25b2lXPRLw4uawGrG6VCluLcscA27aAEYmJVNvHrho3TNHlT2aEffC1vbIKBKvXijyOvTmmad/sYrNv4ulmbnGd1aZfEVSqIsO15mt7M1B+0PnEFbahb8BG3YiMGzAw9zpAYNTTB2aWoQCE3IfsmwYW22IWb3bk8fpiI8tZH6VcuM33CRgfL1zNbAOyGZFa3eyO+xGZ49oIemGnpmygdEbPU1r/0nAecIm6qLXZRzp0sWTQSXKHvIA+3shkGc+QXWBtDjaz+kM8/7JZqjDsKD5gWbt/DF/0ihYEq9nPbrSQ68/Mou8TF/GDhx5FrDh/voqnlobXnLSmQyPjIk2R974z8I7yGudSDj02d0ZgzfZxlMo8/jQndSgwR4YnpBWk/WhiTd5JWl3LJy11uqFdl3pFtn6xIg/fhrXTpWyRyT6MlT6NsdbmdlYX3BTcWOfDZV296eSNzVOP+WuatMEBAuHpuzEgJSL7sF2UOZ8qzxnm1qbtyQwJ3ReEa5TXTKyo+GOOZsmYSw62gxg3KOZe/ImIiJeZX+igK4XavGrpB+OdFV5JLXwJFqtwjBAWwPtJ1koQ+iiX+e9oI1QyMsipEkqnSFRuud9CWlQD3YJTK3HLBUHXqbtqQMIJbqq46DbMy9xJvltd+MUUVv+mMoUgpzz8NAibl+aNiaqxwwAfAluxOyk8p5XUgy4d3JxaG7vdfqwDxYFaCifFB2jUR1UPUR2mIRPXzTwpDJW9IIe4LJHWMQDMXHFGwDib+WAD2QBWoe3IQqk/d8biLCbEgYFyLySSiQ46WU+FZMDqM3AZqXocSum1kEeyEEsiuPBtSLa2qLtOTab8+MGC+/FB5Z517h1c6kR7zgXwfkrHHq0f9GE3aNEZZleN24ooEbnY8PMeKFAF6RnEVyOE/spscCKQSNLqZShShl2/9sJgi+g6InpfL+KfsYRYYEmuZJaM3G6dnQgKORkV7GU0LZP2ixPDw8nS+AQKqO8x3ahguNAIV2fFD+Kag/o4PyD6y0yv59ZDhGKSr7Ajs9hILkqbF/ahj2vyuW1Lcw55iqABXQMjTSoPPAfY/xIunQBsUVDve/arsC+1oZbiQWfBvWMLyIN4u76q8jxGmA7Ec5Vy1u55DU9jNRN/QlRTYl7a0bX8tMCLnIknxRHpHXTBxVW+7UVYxIrvIAEIG6ApBRprgvCzoWVqNSSLbajyUxkTzYmOY9csbaJsvHwN88+cu6+3BnuX3u5vNc6GZPPkd6zCbiQtRU4IUCR0lWT/AtsC2AwDZIxV5tvk+rFs0oEWarr5/PPK0y47lBPdTp58tNeapSfBSeOQeGMVqdORGESNByRqLcLpPdcPlYlosnex/uSJTOSrm210nQFtXxpmVw2KYT40WmReUmUG4QKkxnYURm+LFdD4ObOg5iMDwN/SpA9U60chEgdyN47WSUNuHXtvDtAT7oWjV/7NNhJVIO05zqQa+uvi8b3Cxc43fudqh7dtRiVeE0KDLt+O3HOoZq2gl0tQpCI1eGRkN7Djovwnf8PDhpSXnR6M2U+gkBf1xP3DWRb14DsUtNhkUdk1KjQhaJpb8vmssnSDMABxUsTZNDJkqVQDKMIKQNWzYbGIIrpas/jZJECpSlBkefKD+WX28/bx+J0HJ07dSMClBYPAaprMQ0zk5K9DYVj3LyfV/iNkCbNv+st5R8npL7sydMWc1FoZ1cMWEJN3Lv7pZ1CIehs5JcRvgu2xoblKK8B3LZjiNwzbecLe7uVSQxDqkdtVG2MS8qay9HEkbhLYZDqcrANFUA8XFkS1PyZzMbspX5hOZzv4hYNk5QrBKQUTM7CjnIDgHfOqxAlKVCASwiK9uW22XhEZFl3sTbEBZlnCTaAzCivs/nLGP2+5DStNy7dygR+CIpmhVY4/I+t+bF8zyzt3YdB//EpjiyKPsjxTBeYp/C6sCNPTXN/SPVdQn3aq6q+TUa1/IES7rMa8ZlbWnbeC30RwFJt9oIIB+5WwVB1ZygkTARpMohW+VGjgbjiLDy1yoWJsm7YHvq4jUh/WEOsyxl9ZyBmRAisNqWRHLj362dBqEd4hNwO3q/hffYbPyh48PxIhLLzUHY6Dh5zZdPbe3HVMBTQC+h+kt+KzGvNKH8wWK7oDDKbj+lc4cbnV07iS/zLyi4o4N2zBfoWHjHDiozCCpbNtWQRJZR3OgT2/71k2DgDRBBBWqZyZzJMWPg/Sr70eAIkp3oPsgmTyP4lNbpvCLhymwRpQki1lvQE3xXi+1dPyKM/fTpjhUNke/yQkyXW74nAY4z5daO47SvxFu5uwkfc9dTMTf5qkIspN7Bay9HkKmzsJjd0+npCJemC/GhBGrifRccKUT9FcLjF7oZlEM9a9/03QQ2UJeXFEpkypGdISrliW/mPErKLp6wM++4wBnJtAErktOHKuATqEDGeTLE2z71u3BLF8fstzyaH5Ssgcywvh0vR8rSww+S/t5MpSdcudZ4hrcaEDWvJqBelcdkzTpeElK4XAZktglUtAm8Gxmj7LPMwAKclk24gGpA9uBQckISq9KJ18t6yt5sLgnyP6VCXPMWlPMIaMTCNF5bhxXjYlckwSnYdhuSFAZGtpAV0h427BEJ/z2UuG3Er7Ht2fNTf3XyKjRxinhqhdG8pqOEq295tglSEryTHVxti69zsdMDK+fO2phn3aJrH6Kqv5M3a3dG/7L3K5yQr84Q0ZzXeJEX0SfbW6XV+ECA9C9BYWGqbfNwt47NSUV35ug1q5ow778PbcjQzwiXUf6bgvRua28ByQ1WCJ7LgP+a4cvnKSKQ7HO6MAEXOGAQPu+y76QSJlAYOlFSOqTSb27RqgBlMAFMnlPKQSXBbdKr03mV+gTKpwOj+PxlCGiI7vxwlW8myABtDqJfjFRulSQAXoOELwtSy7x9Nu3Ypp26nOOV/KCofZUUnYWmSQYqiMmMuE4xLjs4N0sf2iv5M6BHYEwt9mvlOulRchPme1yLzpRk/9IUk1ryZebd5jvtoLow4grTa45LVHK388axmymeFIU75DYJgSpw8u6qOW2E/u98NPMpbhugEwTPh/3dO/PuUOMZAeav8Lvpg9bMl40QzyZZQONfc4pgyFgHflSSrSQ65Kx/o/qrSJFTraxDUE70fRRyd3B9dMzgG8WkGN8Xal/KDbikYWt109PdnGa/18CJTb+W0QWng6IH5s+M/tOKLBqohWg54PVS7vlG933ug35nesN40lQRO7Vig/7IIY401wOl3kkHUBOcVlbJQkrcMWfQge+tBusHxKBBG6a9jOW48ZUEpPKKppj3tYGuHJAkLZiLhQUt55+z323bX0+BE5n021Hc9kgIA9kx0CCyjp1I0X0crfTMxP6VW7YY/9spii+7lmpRHcPBHsCYSopFzdqw3sj7wUXN5x2n9i1v4JPMslfx10kyfhOtJeAm7B4Zm2PI/2GDC50yCChP1dQ+jjbFSMgGj89dEkHIJJGPfE4rRryOTOMbTNuEVFdorFaEBirjRrLWHMeIHKaXwaGhDX13qifEUxF9JAiO5m6KV1jZP20uoBqGElr4qRFrEOpiEOd0O6Wt8QYkrbrpFcToLLwulqA+6oaviF0wfqKx/BmAYDCXc1YWLCMwWcoTECJwCYDZbT6w6p+/olCFe18trkDv2HE14LlR8D93ppLUO2c743ifFlCCjX7CIWtgwWFBP/C4vwsWCW4KTvkoNjt+Zkin1yGbWr1MYCe8dHkJp0ULXueH4fzQ3CvDyMCwdE2fdFamWNVDvVw/jSs0ETIoPsGxw6lppw5ajHJm8Tqf/uTaDZAUmEOzDwEn03msZgnLbluwwn0lBlFfYtX7yww8grhIyXY7y/E+6J8xjSzxhJqp8h2fLskLpRGqgNqB07VG35GsFKUQR9VGl2cyKMTcRnkD3MRY+zVdnMqRA903ksKqEVJFwYK2WOuAEGH5LyU7yRpGBk46uNE6mmn74utrTz0fzY80q2TDqz222hCnKG9W6W9zFRst7K73SIS2SQzikTtQ5a56Rp1SEFRr/fIEwDkzMVCxdDWkPQVExbz+CKhW/PO4uN8HLk00FwH0TIMT4KnKxxpdLetYjw/z8gWnEUZg58O584btkOzVqkTP2yxlR2+bzpeSaIBZ6twXb6fp7US4g6qaBauBwyaM0Fd9lJrrVPO67gn9Hig3Sa2Kx968oqDGmGm/gPtaU2g5evN6Cj0yOogy51q9Lwr5gx88y3VIy3GZPUlOAkcOKEKNpNlPi3n74hKsrMFidQ+Z0pVFcPNCZ0w4Z1G+lTEPQ2NwkoVMHLXIb/Fjkr+gqLjczQz/VRRZfDyGmsmHrQK5orJbLu8DTSGRfrhnkE//dz9umNu+TRLy7yZ5AWzXRqZ2/9x1s9ZjZfbq5aKjLEi7/7m0xhibPA+jP27vF76snXC0bRaw1g1bNeRY71J9c1yp3mzaZ0v15j4lDiqnWysSr6hsBIjDHYRmT88I3ZSs/wLGsdEWumnNrLji1M8rSUwoQVrniYuYo++TSBkqvfvlPWytHEFc0u3wtA/9WsRcKTIbS2Rlq8hUMMb3Va1IWfUNAo//a5QZokiuFLFDBm0XRGrG8d4UnOnxr4GFyS9kZtGi4mPxjyDCXxvR4mzpk10E72/Q3uKN5GI7D+Q0GhJGSRyoZ7kQhXpvl+DR3cjFH2kfe6asbFsACs6B69WEwFydnO2lMvJjLjAZ7KNw/UTAaH5cgwfxNsDys7vUYLlg95OPxRORT6grxrqc1wSGKU21u4tHafrEjwHFeNvCCWbLL661KSwhJV9QHI9mmZHyZN1EhuaQpZ5VXMC62EjAGtZInACth6D4Fg6F2kwM9Z60MV1prrW3wBbyE3gwtGLa7ZaZefN6+JFhS+dqYFYTlq9zROG2fVk2TXNpjIO2u3SvPy7CXfoNsJ6dDRnLoT0Qe5i3PfLPPfpylUyFX/OawimmMch7M/5I1JjUEH7CfsT+0sJ7dotRa/Da6+rurgbTdjitKhXHnke2Mou5yi2kiBMB8Ppb+KWUP8H6zUv4gaaZbEvx10y5F4z6lCsyBqgNRm9U8439hLb4mD0JzFW65cRVu8rg8JTrgqvEMsqwQ90QNrOZ5lweLYeXw4THzuZi4e4SzA8zInsOCk1tENFuW/dpQhY0lXwWtQfvLW10n7hHe4LK+f2SgcVQBe06fojRkR5jCz44cLkrMfTlcXsf1yG0o7ApaWJM8rIu4vqttBMV2YxOu5XbEkNurrlTxRP/D9xNtyCODilciyehY5nPoy7AChxZElnoE3mRXD4Yz7KNunoGXU8GsDXuF8tbNB3HH5DdrOrppxVsTMNbJBJi/kQt15aNQJqADzpgpksP3v91m/KAghVp7pWwwF8eyYY4GA5oF7w8ec2gTv3z1kcSt3rhpChQHMRADZjdBrfKLo/X9ZStx6g5Vc/bPxLpeRHAlcvdSvjqalwCpYXxEQTbZ+XIdQBNorZ9NiTKRB0YK/cTLYghakHFRCnzSoCwpdjRDfxgo0ZLeKxu1K5dwR3fOmurGn3xC0CNPLjIRzAnw5l9L4c0KiQDMATcagh95sanhhX4I+iwq5E+0n20kL9ddFWvv1Mhfi+UNw+x/hMI9xzjyTl2WALJvMmj0WasRKkWjFAfMM1h/GRuURG8eSmu8ubYDfhzzwtPO3GT9Fv083U3IXQYeh8HYVaW5exfngkKqBry+TT81NnZXYp/grOuBN9KFEccEpEgQgoo/FOqaN+SfNvdo9ihVKV4T4XX41a7XemUfk8zppmDqEw8PdYzY+i7qmxbvxFWPNtA+tzCvAmbde8GnnCp9WcUPGm3dx9avP5s/PLP4G3QJDZw5V2Q+b8FFQDRQHzDo/FGibPJjEsSwzg6Gav4q9fTaXlh8rxVjbzDYnfLIBXx+HCPjqnaq2Vb8Cl5TnLmc/SQSxjH/Bf+I2eDL0XRkGHbeH00IsF4MrhkckWkl6QziJUwQKvH3tYKcCfwVq3mFl9DCU972/pUQnnu+b+2PPjQmw1w3Q+Ki0Q6KZCil/DUHcishTxBH4QIZ7BfSnr3juutuswmsLFb4CxCbEL7AhoOS63vQkaamM3thIs487AKHKni7tlkbiWYh0J6Qm3Yg7YV+Zs0pEYRavD1xwhXd64+0liWZP96Nr9BFrkieRMtJnFozBoamsEDYQD4a3Uwc+EU1a8/GZGWg7bii8wITsa/29BYJNkQslTVJ5BhuxhxYIi6pV9bMsIEamUiNhVLERawX7QJye9n+uM7ypBdu4W41fbdAcyKRlpIMkJ5ofh92CYNzO4O3TW5Ql9ND/IqGYiY/7kFXC0IDPINzpB6KB4mClkys6f94358/2sC5qm0wDMVj4SFeFKQ2Fe5WPi4rWaslImg293J9K0u3bn75VbRseVr+FlgMc5hEVbRtJTFB/jdxb0wVQPLD/Ie8jtM+CZ+MpruZPieS7YD10mBWVwIXjwMo9Ay8Quhas3hcs+v1seVWw5JY+OaK1HAA6TebY2fc9CmWBKU/t1FwgqthTg2FhV1g+MntJscJZUB/CMjXPMioNnDIaKVIJJz2wNWW7Q+iHcooIEuDaR+kUDLzfKCp+TRmF9/jb15Iv8XICkQtzBkhtixyAUIRIf80/u+YlMzj5zo+EfWnrtD69OK2fbWCPnrn3XuM1S4kKuXWBq+f7PRM6tvbxJ4JYSVNsxQvyUL0LGJVZFzNdZc7APxWAr1ISnNQQGmdopwYu8EBwBG4dBBNx5KBy8d6b40kHNNe+KlE/EIgO0i8PsA85PVSafyv27iaYQO5FpIsB7muZE6SOOCgrt40oXqpnbU/VxSbVDO0KE26lzJCry66eip8VxQM/owQO2Uupx632llTOsLrT2J/sbshqZW9OdBkkCqWr7PbPLBVtAzS2UGW0iwjr8ySJ+0q3JriduG7NGzHpKmfmOuvQR/lMySWxqZ1sMGqZQWLqUkH6TE+vQPOP8djkar7Nz3smomqoULWcWBirmL6o0jkCCr53wbR7q6L6nmdLxCUKtHWA+jP/dzZQ/AoVGnOGuWR4e0LnqTem3UNAzBrdAVBgkELgVTJ7l2n9ZaOC/PRra6oCS2VnuEFcAyjx30VyL532795Yr5JxFTWS8qcUyOJElzmlHWDIcK24rwOu5uCpeSdi3rluYVr8Lku4xGPWxSSm/OVUv3tFEJ7LOiX+XE7JLWWUJ2kX6StY4oKWDFLG4D11xI8lX0t/k+KuAx3TY7jlhl7q58VcJA0TYsMewIIZrEXPf1XvV7mERLmfKcFsh5Sdtu2SrsXm62jLGyNbuNd2p3Z7HYKogA8yMu8qvgiuOYfr6+FPUVr9f3TjsWIx1Y0tY2XZspfAn+S/HfQkhbc+3Pdllr4G+G9lHUthyPqirjM2zofRwHHWe+nYOuhOnw88LN4dk2XI5tvtJ0tJVnVd4aFo0ejFiXtRBJ7i6Hg7Z1euTjSFCYDECjX1MRC59hxyfLVZZLOQMG0Qy6mUwtlIN0n6AC+Z8USnVkxoJEdILfHfh1zPkJamrUrGD8YNSdD7DWJf4T4kgK6PRQBpbNba3X1q5yxGn8kz/ujfGjwbucCY7V/4M/KdjpsDGMoBVlYzm2QSVEqqbhROzFrUVdcPhtk2QQ/bCN1rRWGMBKLggwBh6+D2MIZaXvwU90K0LgVnBIbLDxTsaJ33LHYuYYAfGBAihFnN6bQNNibJCP+Ioi//Nvg5AEr8uiBdgxid3o1WO6U+e2e96HAKSBFBgjDHfK1rMq5gw9qYjRv179ix28MMPZrK7dj4gN+tOgJDyNZdXuaWTaquPSaftEBFFFwTp6Kt9/+VK0K3Byc3odepFTibIQY3dO7VdTpkb3DoXgu4sNT8WftzWb3cZhIKy2lL0WuZfHigXG8n6uv+i+0SLdq21eYbCkn+e4vvGDNscbQN43iHB4pmpuu8ZeaWUzy2AKKxjLuHGXfw2GrmA2+RdCziqoyaKHYA5wjlzwpIXx9BnnjgQJnNXk7LztThAqSfET6/gRqsO2FuLGFerBS2+RP7to5pAg2+uCq0AGpxxn5At25x9CER9qfGprBjc0ExHHCn4rMYYhHGZxwDfvhOrwhq9dMEnu58cmaporBZlr3rcW9sY8FKz7Y3HlqE0VEhWmN8Qim7igErXx4+9quRdX6zrU3Db63sM5UQbvZaKAwJDCjYSRJExHrMxNvhv9emHHjRROSBsYHA6PrU7fUNHuAH9Htk/fU6Mf2y7nEtivub56S658Qe4FT1eC2TvUrYPmUnKDAIlTE43kMoU4Op2APsEhJ5RYQQC9H+YXbv0MmvJr1FgvQ05uT3jWfujXH7MNB48MxA0w5jDY5Xdw6wq5torQHH5kTKA5DaKwBYupuo98TVIjdOI484EYdk28fQI6zm3YIathXM80eM/FIL3bbVW2R12s3HV3f1o+HVaGGv8jGfQOa90mt3VCF/ws0JsvDIOTE3WTK1W/uXlxN2MUXB8UvUbyvNEx5wTbyIFwvWPDCCEJ29TfeU8tuiSxzkVLRHDmFfHso/hjf4eJMNU5AMR2rE1K5DiQeYpQrl25rLbK4xwUqiLB1RH1elLHA0Zahbk1Eul8XiZtPYBa2TEz+pto6pI4M/+77mj/qcgXGFbyr46NdCMbrwWbUD8MFryWOfqOx0zhcpiGefT6lT7nKVyPR+gZZ59oeHql8MoeEgemB/K9cpbvaXCdpgwHjrFifQvw6OtWghsBqa6dCy0yeQi5YhzB7BdHkifK/9ZN2GZ4hq3EZ4GDSc/H8bRDJkKsdUAhkCTtTUMg1Qzds9oByEnx3gKfSnuLES5GmndIZBp+G+9zXHAzRWqWMRYSqZwBDrXq6v6h+MeyL9meuMFLtKtdWlJ/DM3yCy8K60EciwzpaIaOwS8wy21DzOFMvHqqc6AAGj/v2I5ncFxnivIZq6aCOmim2r3zD2fCqXEVHN5XeO6T+OCWj3/GFAKiyznFy8vZyLGdtgRT+8NjI7adzMHYBsUvH2a3wKZSt+tWC9HTn9UXClLOnIPZ2+vw3L3cMkBqQvnuF58lEsX4m0wjhuP9ukYZ+VSPGqfX3Socckya/ImKijP1rXXXXSfcwqm2Tvxn+3Sa2Typuqr7lwG4v6UTOjD1CJqZeHNhXrnF65qysmDISXEqDI4IrauNLq97K6f3xfX3OyPuSC8fiOBx7zCDRbgFVvGlU2uK+RvbZkkGjo68zWnwa74Ct167SSaP9DjXpqltKsM3IOR4yujCQcJfsegbb7Rg6+rTNvpE9c8S+Avwhqjiyq+AdV0DC/Qf2eKDS/ylGfNqFapvCu8eXLTLtcbrehZq9ek96vzNBhJT1jsiqyGXbk1rnsMDL71A4NCf4w0V3GrGsrEqJGMsJAFtd/XzndXpXb659T0cR7aayMAJQAtY6MYSwrlytlZSibCehmrAovJyTnMzJpIY1g83kk7cSHB9/qlLIJ5HO070/04+tkQh6RaLC3nv79A0uEHHC0Dzidqds+mYaVoagsE0fN8kxFOr5zRyYEfEOhq68E2KER/OvdhHUGDO/8OkXWcMaTdfJ8qClHg8wPFxP08zaAZCEcvnh8vcXwfzBhp7LrmbcxMzYk+sz/kuWbwP5kOm5vKBe3AqG4yOKW6hIwAvaSB1jIEi7217j06ELpM8J0OUZSilhsqjfgxv3jHvKGih2mpXk6+k7KCgSVraoWoXy7F0aXA0tcIYtldrvOWytwTMEJyv1AjqsOSmh0wXFB4dBS1m8sg8Z9zhBFiMHY9eFYs16FnYRrCVGqAC4LIkPFbMTQx8PBCJVn63W2qqERgnCjT6dE79HVKlM6tusjwWJCQ1qFYdECualcFkShUHNOc5nR3f1wyREI8NAzi6DBOXIWM7VDpaFLBbaXyL0yOFVqPjPu64H+VPZH8JgoNJg+48ZHyVcMOU4TIq3uQTKgWqRR+f1DGKyiw+/XmxiqOzh7iiKmtFB7968b94CmHGhDp5giyWj/7nBqPx0lGroNrLSec+7gM0YGBa3ruLORcW0En0W05bZEyE/LKs2bVfQIO99FQpTUt+HLOHyaTOmF+TSstHDlhrx+xCBB/yAfDUv2Eu14pOIpgYMhgB+oDdFHRK8uuYMur4Iu3DQtBkMxwlbiKaldfdsOWhKI5DftRDHQxSKg+xwSO+CtXC/2yFnNEzstvbOhNISxONhjkQc2sFd79D4LMmZF0xuofnomruUERtWd3WNi6Dnk7/w1FsCQFyi+fGUpTXLWiJhyXt8bL1fLS1zDTqc1nEk0o/ilzN6YMmGQ/JrAhu6Ti04vh0iv1r270hvFSdK5wDyZjTw73ZYMWCZbM7brF5LAO9kMxe71JX51nDh3XFoUCRHj3kJk2TqpBUM0+A52E0RDD0zcQCqJd8wAZ4sRxsMxGVBPEm1ezi+uBeI1mjNWgSKdmulQw5do8gRxsqblC4+6Mkndu1AIYHxcmV51OtPQutB1/JMk8yHsk01DQ8jUGSIHbYcplooEYj8+qYylM6u+Zmsg7nyTeVTPtF1Me8JPWpUSgHStUwa34KNsdMyml37yf3HNWeU6zic7ZIstsWMhb2iKgH7GAKazc8bbb7kB/57qSJ+bqAkXJk4JUpX/xwPoU2Pi+cU44xAodfnuXSvglsv5yZjTSnN75eAR3+cip3ScxJiyKP9XLpJSWs98ulYQrIGdGxDVhO8a2j9P1fdNZjPHGdN+v9gNzz4ChORG4RKoVv1l0ahGBwvZj6efsR4hSmJabZWhJrVf04qmQefaaca2hZCqvHJDRVY993Xi+mmK/g5oBWFMDRZSYHZ9sJWYUNoWjdPKsuvhcNXcVJVIfeGhLLa1lUF0r0LWP4mEuv40FDNuEA+XA+VZXXpSwKSe0//DYmJSc9vb7ekRxVG6FgVQPkIruP9CVBvaNCN464QK+yhlQBvOziLDp3DuODLwLCKC9bLf0xlPNI0dC6yhb33G9rqR1SLvgVohBFIrYWPTDPhoLHybuQnvAJ+BEoDtVng/2EFc/vCaiFKaFZQJXunrNl1MpRXR7LDJ4z15PgpnZvinYxLOgQEdxMqc44rcxEbZIxQ5xdJCUZHl5SEXatxuWbbrd0npZG7Ty1cQt1lsnW5mOU++d+g6Oc/0I2KrK55aQcwu8ScbjfWD1jK2Supqyj7DiuvzdToCsTSw3DUe+eIx5gj4PYCDbtT4YKayP9l0AE5slred3lLjwadokHpRKJRil3+vBHdkAah3/zbTkYgsomc3t/vA1+GCtMzoy4dg1YcKEKa7/4bDJYVO5USMHa+1P6VAV1XIJY4MDHBNB6XgfugrITZmryzI6tGRw+b6ePKM8a8sOblZHc7n5YWRUv2/TjovCW2WFACgnWUz8hbxhCwCnsbczQubPB4YCO7zLBTAibNejTUTznQLqmGYW8wJmwSyJIY8Hal8SUy+fLwENb3I9pYuUCwECDaZzgHYJw7d3ZPNhtMwIiKhzjoKZm+OnRo7+5e/cmHH8ZZanTgcw26V9wIrDC9btm90GZ6oNPBvgc49n5B/f1FuNhIProHj9vXsKSsBtT8nxrsDes+cVVcjdQgGsDmy8NpYGArTFaJ7gdRdAT8XXFo9T8gISX9u1ljn4O0x4SVnneact+Rs2QQmBYBL31NW5vAQQOzPiVBfz4/XqLaYBWwLBeXKtN1Sqo7ghoJGzLofSwMHjZDhX4hYUidbJa+UxyIZSvlraL/Ui9IvsWNIWXR/6Fs+9Cxi4y/x2d12/cX2zT3mW9FKA+uO8l2VLrX6WBWv3qpkrzs7CVwyhhMbt1+0b1miLrMtuaM0td0W5gGwjAxym/CbfyUBN9GJqYQlTICN7OmF8IF5grMBg99IkTT5O/4/G3k7FgVUHePTj+qeq2LWLmz05gFb7W0dx57vJlU0Phd6kajSA6RhEZHLVpKGLZyMvgiIdVao851Q14dI+0TPqsHNMZ2963Jpd/u46JvGlZCyeiAFUcA9Pve3TLWXBAI7n8jZ1fsG/WReXNwNBlny6BXTldkXugt9dM/qt9+wEtvZ31SqbSDkhD2r9aKk83pr1tY7lMCuWGiWkAwb3ot4UWnkxi6ymnku2DFyHSGTM4bEFB6DzsLLbQRlQPLLNutzOxegtI9jDq9OfbzLgmAK+ZkXBXhwdyaRvw1/DwjhdSa33eiD6nzuXwcZQijJ2nLhZiukcw95j1aSZCkzMgNiaD4oKiWjvdABT4ZLAP1KTTTpx2nEVt+HXz8CwVXCbb8xmLFYvSXbG0pKU1rv56o22eTbI/T//9WpcUme3zQcPDmkisG3mFqrc0dp6aleKpOGVMU1l9WbhyAKTTmrkE3ZH5e/TtsuvSDMrGCCyTIzIGiMCSs5NCXg9N5RSajB2jh5sw2gZTcE2KyGq40jKanqI5noydZYTfejzaUTDp9UBgDb6EBlfmuNhWuE59DQavZIHCewxfM0X/18SmegoQ+idt9xuk1IIQy4SuO3c3OzNkmRyFDOKmM8zRnWPvjxYnrWAW4CeowdzSb+E7uONSysbv5P4pywmrnEg5ZemCOY2HPQg8G1x1fqZaWK/hUlb6FfwFvnphs0PzbqBh4CmyCVjJbhKN5fmrmDv+DkrLn9WaYpu2gAtM8t3r+U+HgXY5xJzBmlwmZBA+XSnlmMr+RD3QPZe5New7iFJkDWUE2uVdhh3TS7kaVu5kif2HssgcMcJtefGEJ5Kekf2LQKnbCCHNX7t3CX26TQCD2IBPtwOalSRtjv5UxaWX6bvgLilajBSFV+k3ilgpGvlEgFmOm9HhXIbsEIlwz09/CH5qDPJlhkT0XMzMLndpgwGZk9xENFmiFcdTMo083ViPZ2w389ambP4rV2gokE+MMhMVW5hLP2jJT+VKAPrzKsemHvJOJqtuaJEadQSVyH64cuqxHwVFfI3Rf3A/c33UVbb977Fi6oFwNA3jm8njZDiEWJq6RMmbzoamMSxZA3QhdFIbG5/edFR1ZcbyR/F7fqHlqTvbZU7WFhKEgx/jpfQ/iqsq6GX/vEisl/1xZlqnt/nJjJaZ859JEteu6ro5Kxs0UbxoDMnRu8hy0alWoAzGiHSJWYPsc9UNlYlKbe06971/SIt24AQ5cpeTeLF6kb1HaON/tZ7vQimGVQ9ahf/fr97YJhd91K2LrABmLFJk3gxj0MOkPaMCw6auhuQuf/nNXfDqsUkus8ydhbC6QRUPPfqgJESpU5xmNOG194nxJYsFNpkiiNWCD4lmE0AG/9QjMzQiFnonI7kW0Eo8cmScsd2fRDlwdHiGxbvN2UBDSag95rZYnaOZ+ZT9HQzH5JF2UsHkt4w4x4o7ddu5s43981vyKpAKYapOZtBEysoG1rgKrx047VAiHmJ/xJdwMlhCA8pZFGKtb3zkb+2Ju59nprn6UdSebsQMRTV7qMLqeBv94CLjZZfxDTGs216MOjRU1uMIsULJNZ1lk1dIEOPOlslHPLBtutJqXKeIbCsekR6O7M3Olzrzno/LUdaUOlVvy1HXbgvQTiosWaaU1u/Io2W57sVQsIbCTIrVrXBtrfQ7QvKlsW6/7YtdhK1JmTVxx+zAP3qThTkcloZcrzuE1FBReqhC3KVB6+h3yZqJC0H8OdOIx0P2N0wgByKibvpvh/M9fgJmB+Z0Dl/K0cwHMRt4I42Cc9jo9gYOmW2y6fAu2FIOf+1KCWOGM1xWUymw4G/MrUCD+7gEird8Hw1xKfmGplSuNuL8Hhvb6D59UmgN6RzKqST2tRj0griRBKaciXujqKFkUyj+8vSWxp3/IOR0/+H4QBSVEmJXYqdt4jYmw+R7+CTy93V9OORz2jUBkISIt/8PuwzvQ9Oue+daogth+EYgSMHZ9R94vvUzMM7NPF9bz/tb1Ncs4DuY7Z7GBYq6AW8jnhg6DjAyeBBKaB95cCBBD6fOMXy1bPF3VhOghbeLCmc7I4emsVbGsuTI+JjtEQummoyOYx+u9JY6MIfBiZq2vRVl3YfJR9zy84Q5d0zx4RmQTO9jqpDTviGjA8K/vpJBLCdOvmY9J5GPUgAHPbrCQf9oUSxba62e+PARd+PpX+HkKU2ocWaajz3JRxtXk9vmyX92MHqbCJCHfhMK7V4VmpIYukyAltuN4TLG4ZpZB0oRTfwJIcstY59ORMi9ZHmvrMd7rusfYnBJWAY18cfCfAY+WHFSXM6wZpHXkrC3Ch9vmCGmHtxrxpKESXTdQQlLAD+XmQcZi+opcfReVG6XEMcBiAt1YRKHsZIa2yOd20ofszU9dBO4N1bMkr0aAxmU/WjYU24kcKg37pbH7ZVxKDJz930pSMN13JV3Hu5Mf87JreXOH5MnSHMKF9THzbeLRZkRYUUKXUre20UXnleMFh7BAhEcmRZCVa1eT+gvSKakIO3OT13zFzFm7UAFPt4npx2pSgD7YUuGnZBi+IREEFUtOEWWQfHg9NP4dLVCovlImjP3nrP3TDDcC9uq2/MuFfuLkF1RjKp5skqL7zDrUrfpLx0Dq/G1z4YCGQ9WShtPz6B+Bgl8h+ZNPZaHLkVHDL2wYGn03pLPevdyV1iLXPjMl19krEnBetLK8T80yv7pJA/dnYex3OGC1bnDz3+6rttHhJh9dNDwwGdRBIjHoclyKSFc8syNEd3tR3wNw/UoirvCQN8X+0cGfRJNa2+vuRhtY0BC9ZvKHe5jBrhDcPGHIEJBykLK5hpWCdcknLcem5TZy7BYdoQjzKULY1F2jrM1rzQ2GlCWZBCInL12lu37MLn1PVVZu7xIDW+fnu9xSLPz2DXpr2pGUODC0aZNaRnxw9SCkXETI6fKy+FChOt7iUz6EuhPTyxop3dNWXNMcNe68kV+ECc4gWYbvzMwB9i4R85ktEP0axTMNTY6o0C80wpHTPmtvPB8cPoCLWdVkciVNBR6rMPQRMlCYAdiOSJPKAiLflcBPj1w4f2CEcOyssS7pVS7jjJQYRxJ1GY8qMPKkuvzQHeGu0S8//Jji3mn/U4rlbs17NUKjucFk/ZY+HWtLCDfeAG95UThEG35AlQSAvR4vEb2YpUvP+2kAeQmnGwx/Q/aySg7aTJaFW0X2aX8ZwOlhkMvjmbP1FajKxEZML94M4iMqbC6plii/3dTqatmA80p2Fr0L2BhF+lU+A9GBVGp2H/mSbmrkw+393awWG6NoLloysTN6SGiajf8zHR3bW6ApNWrUNfoPUXCHw9dSg6N+84Bd3JhvApXUeSz0a4xkX+Q3fhJgcHygVPfkU2PVnv6Gy2224FRlwX4tjqjp2OnnKCoZ/g1GXnE86lX+SABKLepYvYbGyEpr47Zoi1vzfUBSBO8Lp8L+JTttZXmW6IMdMptLZPM+r8nu44m+u/7UzqWhbensRzudO54JAuK9ELyuoHshG9yDLJw4I7sGs7dC80ASnlvuT/5d/4uVuf8OyuDNVYvGbs35fBldMYsTxxY2Uh5VVwVAvOv3xTXvJ5ER8o4aBc9Y692hh+XcysWAHqt+7RsoVCpWAq7Qrfv1igLcz0/N49ISd1cYh8CnXKZmyQM51zSZYzXvzn1/mPfqV4VUFvZmWfSq/SrvJpVOL1P5Bx5PzeKFhaTxd0d4+1PEZlqxzslMZWUSuY3m+ri0f4cVb6aVLNVvXutTEAIAlQdu1sOb7fS1a6eCK3JtjuettsB4rRvxbDRQmYcJ53r9+Vi9HBSFI3lmNfl6Cxunkz1JAqkD89CiKRZ1rljozI2OP26BNhdCoWx4e6UhYx2UpaiQo/lDvbOcY1pNyspVpydT6X6xHYpYsbBWG1orRbhjciAcVbxx6NU6uBvTfomSnbYK8QkV1SmSmjIL60bLJd4rZ6uztJeTMiuF8ezzERuRbduT6R+bYU7xaS/j0ScH4Pe5rNhUnnNwbKF+qNAd7mSDSnfTQXVIGbY8e7Cka5V7L4BwXiWQRH3epug24lxkXa3YTEPvxHeX3+8O9qzE3E2w0A1YqEm81jU6X8ZSYvIpg/2QEE7I7rQpRMzO2ykl5/Ckye3eVyMW09vZ2lXHTMyCazVkUrdKGQFw5abuazrIgy4r0D6dmx5MtBXNBQculGHbd9CxlO3NovO+QQInQJ89PLmZxJ5LgokIUILBRILAuz0yp/smn5XCrPQ49GxmFUQkHJT9FYufNHDx9of/54n0H+E2CqDYq9/rGntrbNVLe9lqNyNhvP14FL9cPXE/41EstOHtQ5XgfFOXB4kak30rXHEQVosZ2j7oOcrthcUIBmuojPsjxy4pDVahSUGJJmmn4tA6Qd3EV4WGLpddHdxklzcr6459JpxNVbMWHXMs7mB0pmuxbRBcLxxmAOh2ZYpe3u3xmrbKde7H3+cFngwDyjwCXwBiHWiu0lYox7qoQ2rTsJ76KuAYO88RHjAEGv6FcFUIkRQb+cvVtLFQ7zGoubAYsuSNBE4/898GSgwpfrP8iqdrLBTw7UNuBmpqSuQme5m3uRP+uWlE7Lp0hK1sW/An63we6h0YPYQJlyjHCtVq7PQO28cw9LZ4blBmdysA39cj5Lyuru7Zn9G+HuKcskcI+0uVi75FHFGbk+afnylpQJkJuvqoH6K7j9E6Zn3U+Pe62ZU1LxDBLnWqJ2DnfG9vE1CPerzrsP8GAUXz3RGd9HDfzW9Fm4Udlg0KjUF01MoRsxgtom4IirZ1ttvK8zOb/k1fQrNjP8ZC313CPaorv2CkYk9fQEhrrA6gvFf09cqldSUkdjs37ShTGJgOOZN7NpS/xZajdOAHUV5TpEBTyfOiBEmv9QOdaBBXqaPcRgFV3plJqGkYA+KDel0g0W8DNEGLXzGleVMBZjxYI2x8Ja4CO2fe+C2bTj2/MfyMSlZ+ucdqplgmLEoDMloWhf55z0JR0CYPlmWs27N7Is/KNP1C+6ttEP++4qNGJWhCGlY/ikLcm0DGCnhAw7uDsrr7VZc4KETQdHDdGDgG/yj9i6ud6ehgvfoVy8DT/UyegLJOCD0sD4S+8Eam/aPM+pP1qAO8BzLeKA6rQIEJoW4Qpmn2FNXz2z0E5/CnkmSJvj2l195cJVYOaQIvODrjzvTBNhnNqDPwTYJfwaYHHDYTTBJ5ZGw/JtyRciwHQXgRDV4YrmkA/ASLjw7A1GynqENCa3UQG/kNK3gHRoV55c9sI0BMUvc4yK3oepLSXhXP8sPh8CnnOJLHvR+dBck+5t9xO9oyCK4LQDuENW1ALny0uVPTRqBTE0pnPgntPB1/zetmCcvQlrP3xKxcg9DMD06371oZL9UJ62wm0fAo2rSEGxhOXuGQR1RmojnNLFouuzZI3Unf+m4VM480vBeaIZfAuMpEGCkW/aCBYbEXa7Sjewo3l/o5gEsvRQub5zmu8TI6NoeaPwoZj39Oki0jRv6rSeZ3lIaELZpFLPUzhC6tm+pFZEgXODXUi0lhMm67Iw1R0HmHpOfLaojZ1/9U0KFLEGRW+hLmnaYTql1jITFd/+2PXTFzSEHLQKiREmzjyRo/q4aCdM4ee1TPme+XnUUJLN71EVKcf4KG0GuefhbSRdEz73rzgUqP/P3ta/WBPUsoMECINpKIrCVEuk11qxKbZ78SgqUB1gTwKB+2gxK1Bc7qFV/9sKD/WawkplpEWdAtsofDiO3Crc8fEVU37dw/BiuJ6qsrjrNWYu8OH0ovPqENhmTnjwA8FIWXoJDtB57rRWyx3EGWIkKs7BPtOBNXyidIuGr28P5qDt2p1fmdX3tWAt4fmWaQJ4CgX6n00twWSXDAQNAECgO7rxmI/yS2VnFUWSVwcep0+ArNDR+KUhlKQ6WCLmLmF1slYH11CMdoN3PKnbwbJ/bnUFj+ey5XetAwxJD7+pPJxVCeVvY7uzalvyz8JFnrcY5szG9AKk9GMW1+FlMolxKzbo96rKKMHh8dKP48EbKYboA15zZIG+NgpUPv7Qqv1bqO6zxL3sDqDvq473lzIFuQ7iUsgb9lZEeRSxiI7SZH3VxbbD2B4gi/+obNrsyrc8CCQitKC/WSftYu8zw/NZwvOIzUuF/9memDo9vScEYOaCzKTivbGtJiONRHH2CbO2DcmvkkodMRAYJM4JmArgt03jCP+7dqLutbPB6TjTiVk85q4LWvFUuznduymKClwNMS+xgOm+SOyuZ7jSwwNjTpXjsyFQ52cczXi701n0c0SAwYunTJnGyyWyBD2pOFMskQJZpJRFoEYEfomdHCQg4Mhuk87QSn7Zo47iYCeGnRcjNMgP9eR+av9K25Uym3uxS+LZ1P9BcBTdC1dYM13w2/IZ+HTPf0J5M896x0viAVJzxTydmP7MbM+aM6szblDnLfRsntorQW4C4tJv65daZ7s4myLRL89AKMnY4Ivysl13h/nv0S5AVqUuy0/kqnQUo1bZF2gg/BxMIruaxv9vSHsgoysW8VA38AacgsIhZ1rT7ew0QH2S8+TUg5uMojASkXhKyDFviemAPdqxyUJqJgXQZ1b36SrlN/o7QnQjN1VRQhd57O/467UfoEDEyGHiDN+esQIUmRZJktgOZNBOOr5LAMksZv8W50sz92xgctQSv7LEUsumin8beBIXERQxCWHRBR0WFA0kSewE/cBTNnK/cK5ZpZDyMmYT9R0d0k/qfM6SnHXC5m+VCZK/zcP6vQKHpacXQjF8mF/ePnq8Bu2jC3aSPt4etWaGi3B1DCttA4eOlDomtNHhibCbVXpQIwwHJYvEtmc8ISwdoiodHeYksnutM7kDpluocTTWpRwNs0VexPwMEgNAM8p7RrdNrLrF8V1R1Fd6kymGhTT+aakjcDSpBkdWgnUcM1Ju4vI5Z+iw3mbBwo0dCttAVFnVX0NuoI66WrYYqUyV6qdyyghWWxp0F8Zn31H8geFvN6GOBKPTCXiRaLuFgUOgf8i1HvQptDocZRbXDPHuAydkgU4/xt6do2tji5S1alKnh/NiTQYw3r68YliSX4UZ6AfGVepsmPKiAlWniKdDlCkFnrlRYlHWMJ0CZ/ZzmZNqT1IEFVKy/ibX30/qWVT2NOkC9LhOtzkqYBCN2yWRdtPrDt49UmhOraOA5PyxmOSLJmjHmaGmvsNo4F1RgpIH5qctliTfG34tAzxUtRdwqNnU+x1GLy1nLkOy4XfKivVvG+Q7BNVQJR9Ahlglcl6M/moInmL7zgEiI/Fsr5V3O1XcalXUx8ns1tyKzBvlGK/xHjUFLuBIH7+s9w3WFKRrguWU+3+gr2VpEI8m2hXFkf+mi2ApCv7FRF7ymc4uNOnvc6nfUkiprhiSkdaeX06ju5Q4OeAIqO7Lbx8gGkJxZ3PZcoCAYxueKf2RDGAwfc8xBIDuZzvj1YrKWupH4izY8rZxxYod4fsktKx7AA2g1xVKxUb8oNnp/SnPOwIQRq1ueKaTBF+z87K6EWDHGLMbzPDb29h5JNq/DnpEv/Y9vrh38cpGiFfkKa1FdcWZdD02yVgYrc/bTBcWjBC3cvb5/+WYYp8OMbYOWkZShSqHBoxcDQd5fJ6Yh4hqatUJSlTSQ8Y34sWMO2agM40+f9UTMMx1n5MR4WViFCOnIC2K4sfAKwMWNYt92bpOzoQxmsMPER/WhR6cgMg2HQz5h6/54nKEaY1eks66US75STMMQczH1SUOSTV1Zw9FcMKRszN7SrVdzkMlVDf7liXkgBMRi/NqZFr8aJS6TDQLOWJQF3O5jsxqP4hlbEXkyrjuI30LOh4VEiTCvRz//aVUJH6BpdM2IecEP1vdViZerlU4v0SMbXAu7ApMFU03qrNFfU7x/GwypJf7UbgLU+0SZvizNc45YfWr8Iuf6dShX3hof7hSWO7sz81CjAlBRP9JMTblzn+mDWwy/wmrCEZpOBF99X92L7biw8KuNfLVV74URxk+A1xHGq/xnJ/EwEGQSEKpQysWq30qgvT2w/bb/Uz1+QgSIvCX7ykMe+TX31HfyhhAUc/fHufmVhJ2hJbhBQoCuvSCx4vFP2/XRF5yCFbNu7M+xWVdmxtobrr8Icuv+7YnP4KkoSKsl2C+2Tnf5q3N2TpY13WO3ClSwPZJtOTCQNMtLN6Dvd+lYXfE6vJsunWVAuFLykza9ubi8tyxP5cv6iqH1ad6Ow5GZPQ9MRCryTvkPCYp70j2DHwLbCCGBMPFWkImEnHzBO5L7HSE8o0rP3JHSFJMpKBFze6KdBnO/VtwVOSQ8Qc7lZ13ezR0E2gfnQ66BAPEvLGD8jKr50WqpVGFiVbc9xhe1Zc/kv8fbtak/9uT+oxChD8lZZinqqOi+HMSAW+oAUaO1rYJ3Gei7/bTqzdD0hKkhjJqZH7CrTGOHmZFl6TqQewWaqlwXoXrmV3EA/YqGC1Hh2ceZzu4sbtjp73JZO7/mC+lsjaIzO1lViGIhrtUJEPxcqC8H56e3ol5gtYGbAriXvPRqvw2y1JTdo60Y9xrQZm2/0WXtDDuXEQb4Y/CtJEJYJhpIw/OVYB7rXdec48R1tRtsYINOBq4kKe8KzcARi4ngeS2l8KGEKyDv41z4IQEOZIHfrz+39XVzp1nVa5F8VKvw+QrOLpbV7P2AmkYPnp0uXhGp1AzqpJCg27IQfFa08NM8IfGSKxNJhNUxb4w7go5teaMFYMMUNuD7KWG6y3NdPLk0OxkLYpFx+wSvH+ChNb/6MS/PP8JMwOoxOY5UUdgXoj/JIzLMmTzzyd7QUrzBMuynhPzMWpJiTCWNIUcUB7cAey1R2NJFRcm+M2QBnWd0rNSDVHQpF5waa+El0UOMdvDBZvDMOa4THylJJLch7FiLAAjoAgD1apx8nY3B2pOLW6qER8o0BFjEOH1IjOk5Effw/p7P0W8wqOj9i5W3QZj3FjNhQHHdVN5wipMIP8aSmbWGMHzDyY7Natj9zf6iwTeQC/wg5g47X9ui8hiQEabYJ0EAGog6vv6gR7BF84zd3hQa1trNwMr6/npn05NdpbkbfJ09oeyoZpAu7kUPE5mZ5WMq0Jqa46UYXQsaSw4r5i6ZydqqhApui5V8RXxMqBlHEYXQSYUak8mmG5UvLK5pXpYztKqIhzJd9SCX7tIt1U+xzR5Jq1b6b2ovW5avOrcbmSykQzu9ni9JmpPWzpkLKobPdSVzKhhM+gKsrIlc9uUPWPJKOJr8nSl/+7mzRYkw8ukGs17BOLYoQoJIyrcrZR05dwnCrVuxi7/no+OM9V/N3oHJxjNd/FLrrLSV2anI39NaPx6tNPC0Jt3Zck4yjZUzY7/QM1wwPop2Ij3EuAKLaL1pldiN/eyCP90/+3ZJfRIMd5e8hMAaCIuckGMB3I1hiz1Piz/AJjgUBHpSY8+0wgBTxPPJfgIFE4ni4db+RcFUUxuFcWkN0h6vU0vF5lbiFs6dNIWlPOh1m76c68cVPEXUnTonXQd2EdMC1di9NR+HzJkCZddmRE3CP49wYMVGhhbQ6AlsPSRL8mOs/dMqd2w65U4uOJ8bQUmlFjKrIjk2VjLdwKkLorLg6E3hanFuISe/nqofwR3By120J36HyvXQuHH/gi2l8Ggdt1x37rN0VlsZoWyKNjiAY0y/7SEnkj2V2g+yKWaBfH8Q8toeJiSzvGNPu94sK9/4QmOoVCrYq43YeOv/KUor41rop3V03RcGEOZOecUgXo1vuDzWw5MJKoXX/xigr2bGF14MDn1nP1gXCml03fI6vsVZSiqIe8wJUHvxxfbwNdfgWXU6o7EOlkU7RXke/vwJyqdOtl5Et7wEDXFPaBDMXf9nuzgY+YG4VzUyEWAPwC8qodC3mT1JYAnCIiG6Gasls0rsroe+orWwm+wkxa</t>
  </si>
  <si>
    <t>+fytD6QvouKnzsIIATM10H6AY3XwWV7jB6Dbs5vpKiXAJ0bhlwFxFpAQLvCIEgUpi2C0oTfUKMuUsHjw/ZP+0zaPBFYRin6Ar9yHGFTpq75zWvxpCCzIN8Nps+/hbyNqzCCZ2RmmNF3pkVwmxUPgW70aIRseWMEPbZWZbSeIhuB1zAEiRGKuCmeDvN6MHDZoTHZsqaTbI4aOaD/t3cwHd1Tx8nKZjBO23Q6ip0OVRL/BcAY9V7eQdTi5+lZgAjAYLARgwifc4oHupaEinOj++8TOOtIe5/m5l/aSoXeEcYFsf+SNSlcXZhsPoIB7eZG4YF9uX2cg7yrTGxEWaJUouQokUxEIKxe8eoVLvEK0U0c9eoVi1tdwqY8b8KGmzSl4/+IYIHeSDSEjsntmZIxbIaYRA2qxiwE94FyyvTPhvmbq6ZsbmN6ev8RwrEyLgnwMmFihuEHrraqzBjK1QGnfpeciUlHuf87d+OjCByRNON0gZhe4JLjx0eSlH6g6KR+qHgbOJg/Vw0cSgbmzir+3dWerWWQcAyf1Sh9KFIzEUWP4X8D1BDg5qOWv3z2kidIvmSiJvFGqdb3q8Gx4MibB4GnA/W7MZ0Zofp4Jdv6LcYLJT7Ek3qKQxyu5vr0aecPN4pwCtwrnfvN+Er19X4KzG2cdI/OZ9tYWbo0pJZwl85pcZiyJB2PEsB+HT0dQXuykUIvrl4VAh34PDnvuI5ovgpRXa6OIlON0uwEjn/sB2gLdCGikyddx947QvsusptTmLETdKu6n6EC7KIv5fvIFB1rbIQZaRm/Vo6Vj6dGPG4/r432z4E3YtqwPbf600R80X8RHoGVzlqWXbAui8+lu/YJlDbq/nNrhBpS8X0zJ4RaNHH3S/2ITvqgoE9gUFOH4WOH6QeUKOm1cJ2nRG82oWdvxsNMPbPotU1F7Jl4m+fPdjf5wUN0kuqF1XrozIKLHQw4xeiPF7J8nb/FLZ9hst0JP5gp0r2foU6Lhp4ejYoXUTNUPdbosvMg10WRDpupG98PUZmgQ2R6WQgZhO+09nCPyYAiu/AGLXD4uQ700iZBGjhMSH7pxPNBLYFgFS8b1MeV/eE7sEyFOeQZ9IQld090HnhVzwyxBdfFkt4aZb8nCmxlGuv79ioa2rX10kCLWKg/odiodQVaz+6ppKGRmVVahRsZnoYQGxHHfDqyWmFTHqVR+yvJ5YGZ0Ovr3vAyOpi0+KU0fJU16EU+PtV9mzB3XItfK17QYHNqxodHCkOhLk4S6e7O6+4s7P1cOPQ+OT/oGFf+9gLKIuL3N58dVxBXWThCRoQRMACRPbvBBW4rKpFFFIq28qdaeDYatzFYGmypvnzD11pP4sLEOolUR/J5P1Bx66mSu+8alsRfbbKi5roTTLkXp9JP/FLudMPV132l8YF7+IdQrRHRtWg7aEbH01T3DRgPUB6hr5NNrsDVYqzwGPj+xf82vtUG5V+O8ABHrcOUXfYaagYftwdZTs3RbK2tbymqBIMYYupsLVGawE54THOJMhF0oP1ZQwwjAL/73deBOT10b18NEn9kbUyIlNyGc2GveHsbe79M30o8ogzqurtHycs52mozQUAvSf8IUOrSvohYDXqCNJ3zr9lQerKtwHO8+NzKZV1QDWL1mmuyw987AEi6RzaG8iKdDwC7+kEp7ytOARAYV7Zwa45RRltUlkeESTBsFUvVh/oxvFgWmPYm2jyJFWZ7+9h9rBwj5xi3eYO+K0m2UgZikkwvtivVPMrkI+B1ED9+JTv87Xrr5y6i4aHmuzeYHKWNJh1+MJwe9W6l1lCVf+C+Zbd1iztUgb94fc0KkziSmNPzRKW1W4YOuQVMgKGL7lh/eMOvWsLgezYETbv7abtzoSNiqUDeIVoM87+qRxSYLiAv4vQCXOgNaxEjsUZLqDHScEb0ybVNc7FjNkMMyJ0HcKYE/z9mG++uadfdgwn3ZV7bZUyhIUgplpWDY1Vom5/+DP0odjamd8v+6CLSMhT3NespeUWibHdO/raynNK+/BTPmtV2uuCmaQdPB/946dj1RG9ZKhy4zpVpETMgY6Y9p2ZXb52nukvnMMVF6Kl1jjHB5u0ndpblosFC+oyU/aqGv65iJqCRHcwG5s40voR/uLh5VMJpBgWt7B2TMiqTo1bJuax49wWg0AMkNNdWzYIGNkSfMThn1rXUr8B+4Ow4G+H/kS1XpsFO8JgDbAXt00NiFIJI2wRU6RyGbIF84sm9dhfy1hSb2t9EZqaBoxfAmLutKHS3zq9pIVgkpnMu57swb0UIN7ceJzRZ0LJPL510UOKVNh1l2Yno18svwMUAsK9bu23v0wvAMnU2MyLAPpQgJw/K4xWtIvTYPf5Pb2iwAzVSzzKN6hZqc3KG1flG1zPoQWhcRIRlNdQGqBbd55zinzPzS8OWiR1eHtN9tOllYB+31iudcFs00XgDYkN8EUMRHYm83wh+YIEbv3ch3Y15NmFPa1zBc9U7MKfCL9f0M5N227OKTUGngZsnIXEruXSW2qSxKisVKcBWqZDqS8iKkYacl+ZavyKiAuKD+nnnQfjYiWjs9bOKpnUlkG+KCbGkV6grOpE5GdGnFH9vjNW0s/IIBZTTmH+KZOd/dC2lqcXO+gJfMIxcOLfA2I+quIPDdeb76r5tUsDE6nZ6mTJKWYrHY+sxj1cPKOt9V3OkkHVYcxzo+h7JBapkwgM+IDbf8SH9cEIG4vDMtCO3elWccrFNfc/u2mr9Rsin3j5Fwjd9cf9g22Cgy2UBhQuT+Fh6MbdDLqDWykEzKbNLEvcud5p4U3JcEiCgrcT2DDzIFuXsNQzNo37LwHlG3YZyqvSUuX1vNu0/rz/iJPV5iUvIvtAEMVgEiHiBmradLo8108M13ZgOlRHui9MEiTeAMht4L5VCDIv3LMXftDEP/PI1QeNqJFY2S9ult9CeLoG53PrZ+/aey94NmUVULgmOwvBuo+qXJGlBhZKrUOt8p44PF2al3wDPXTZSMQrGlM414jNIR50JNAICMQYJRrrNCNOzaICWuxspFcQh3wE7beO2v9sLA2kM7uFsNIhUaDSU9m6C+cTS97YtarGx29g/66nncoddmuPdg3EFZkb3282q1DMJtVjUj8yc+vlJzXQ7BTMzzhcTFPkm8D41f/ZPNaaahnC/BjQVFhMOy7PUlEB+7c3w8Jvy+ttsP6FgjwXySDYVRS52VlbcSCy8BPEegMKR5HjKKHH4pg3gtlOmaYvgMNQrgfalmWe2K8hv6TzTJQtT+OMcDoRcHeBbShSyoboJN0Wlh24BAd00zopHRaQUbOGPDz4OQsbEuAktXwq1bFH6QVfysXwuhtczIKAY0Nf0opvm4YrxOPrH0YyI1sqZxsJ/iK6ybu/8T35aYhHCLd9wlHv2UcttfO2aMDTHWSEb6SKF/PygMo2AgMdYLh8vc6c4WzvJM97hcqUr2F//LCtquGr+3u8/0TV6/47q5hKMtIHKUCH8raumQYQu6TnR1ASnC0B7l2tzcSNi36XHYJWtkecJzi5tMgZbtAGeWRBAgwaFF0Bcw/jUkQHBn5nd/LVVXcDY4yqPA1kRSBwPXt4dHCkqUXKdeunpqpPfwFSoEW+B2QRuuE1crVMS/I0pOMk9uvvAlWGPs8B7eKmFkd7TajQDy2eL1FN/6eI5V2zfu211NF9Qb/aLRmoiYdGvl25zFohycaasOmdsX2S5jPRJ5wUpNXnkc5fQJectAmOiz3l8EGdd6fEocSaaaw4lNtOlUD6Zcm+8C3MPmtLQ35KU3dETcwZns5kwRrwLcm2WrxO14lyvRiEfjtusubcjLK9BkBc1UaeFhzRrxUwi3ojq6q2QZANpV1lWDCkuKcnsk9ljrdGJ5W+VMmJzUTABR6Jj0D4DXdtQhGTdX21Gna3V3cA/cD2pL/T//Qi+pJO/UGIAMY+FLnNG8JFEFY8xKp/eSySNqtcrC1eywsyqE6T9LI7EYsUNI5WUTy5DYUhnquvaJkARwSWvOZt8Zi/ZskIVY2bTiTZchL7MIcWGSjkb520CxVDgCrFUXF1p+Tv/IpLaFjfiuFb8QRIoWNYSDgR9Uw6kJgOmFVMQlT8SBpfH2LFlLtz8Viw/UtV7OMpV/UXOKJEin6SfbMP1RfifqD7PheicspI5rYRqtGSVXzB2etNA4dsTEXaY+KYiNwJsVz7Ge6tK9Dn7SCU3amD5Lt0MiSLc8gIRmpC214mZSQ/mf+TiRPdy/JU+YxF/sZPHAfFApOfMDTDAvHty12ym0WLQ8vrU4TZ2TRSRsO8hEZ8pAPZp5GmTmqz7plGEiHPQdjrbCB6sUsDuf/hDgrEsYkzifj7883YrsVCk2mc0nYVBSoLhaf6Bs/KWe9KXYD9ULNqbym/gOhLvYKFSjpHsJ/qE+cThhscKqPy76U4i1zJkvaaSaAMOSfHGp6uTWhNx519GxsDEPLUcrcvjOcocjpMXnJrwhxq6p8ssBNQV0uMj3OPKfD8oQKwhoBWSLZtPtB5vUOf569OQbrK0BIMnYSb1Subw4ugYai+VtraNwQkJ3vkQmpx748j9dyDh0XnRUMOFfqElHs//tnTEdaSL6sOT/M6WxWVt5OdTc8AuYjJuNJru93rO+AA2YnY9xUj3fkgruMiVbMhr9aEJ3c9NQhmCYmcAM43R+x+pkKcYi8Fyy2wjSQkYCAOyDAsS61xVmC6SqUBUsrxbivcDU/yjrQVpN5UDhr2z1Zn9CwnZfzT2nskxKopG7oLN3yTZNX1S83LFT5FwtJXlLtVjNpXq1RBQUidlcuUPWLeNmenu7aZwXL9DCbv6aXLusEitAwyqaWWBEsaqaPbnG3gahv3qX4qQ655kn7ifiTtZMajqd5rzouu+a2ZdNwvVWBkXMEAa0pjTtPwFh9RB3R1qvvBDKEBiioAMUPH99p3iK5TLs6r2Ed2jitZneF50NQOiVP9E4R86X5bSzvkPgzzB5Xrmo8QTWfAT2PhYfrIPBR+I4T6URDvGfywk/yYDumFDha4HpmYOyUJAjji8MWjkLtAG5pKN5bhmTWfTVY/oTXRqV6M7nGpL49H6eM4JR0IvAaZPz5XnkQhFdvgPRW7++cfsB8wbhU/Np8slHkOJrdNtE+OOeYkfUZ5l/hA7rdOrrE18bJp7o5SakDtpFGJLLmcH9td4HXqL2sMFLQFh55UgCB3I6rlvbnZTdtQjhJ0qRg1qGA7b1hYv9SRMfNYufVzNNkyCRjWAnRYAMWLJqn5KpByEQnhV2DxBhGVuPM/jb/G9CX1yVb+BSQz87aBzr4jaMOLs7BVA8mvJwUj1dxT/y3qXe4B8jPiJZUMpMNuOiue/dkIwkuGzlTTAHF+RybUjGZz8Tq0/tPemyjp4C0kL10SzhhSzycIK4fOTTTli2Gpal4pAOr/fnkBhmhJwT8Aw3wqlvz+NbmYx7XApUx+Iofxos4895UnYMexrPI9UXx3/DYyOtt7PDM077kzFsxC/7ZJsIzRfmmbzWirUV/axnWmxHaRkeY4Y1X+vnausYBQHFND3YZcVNNUDJ+S7drcMGK3WoPOHLXzPgM47vOGkaRG5TZddse6fBseyzGaVsa/TaYo3FA9edbuDpL23dG1Rbl65d2nze1pwirppzWBoWc3EfTg89z7qJNazDMqqnxHmZxA5ZiQE4pfm62N0pLXjCtCefh8Lk+1rKXKtNmH6hGikokGEojtoItW5HnNXt8J6Ts/ya8RDJ+Xj6Muw+8bcq5cS6L8jXJ4eCw0UjZqwekZdZG1csF/GF5p6FoteJh59VkDnCbAVvByR4xq674Y8RW14VjCeVB9vU7r/5osdP/oMb99Tnuc4T+YlebYDcaxxhmCb1YR3OOqpt+9I/pQdDomMios71qKuSqtoYqx/F7ZMY5S7hng26LrEar57B1A6HaTRDMGy7LVLVXjKpbwHzELrTLpllRAXKVHFQ6dDhvtWKn5kBMIbKHc0Iw7Zx3NWXm+u1GV2BIRVEMc1dNeRp83hFF9Oxpz9OIUGLzirQpmx4wnvk8jdq9ASHck+EsBfQz1RKoNdSkVVWnRP/WMfMQOO7TmZkr80+lUD75liA884GB+mm0LuE1adOTnjEbpMwtb9650d+lFpfqXN8cHO08Fh2aLh4CPxCeDmT7jkSJOGERLPESGYJ9lNd0Gty4CLJgVCABuu/qztqjCDHEZt+TMpzOcib6mpVwFV86VXa5cMINrEuvTEdtj9DPhRok3up+5hSwVSFEN6xXIB/a5XbsmySbQtnAJZK7lFrBGzzzrCT8p98rY3nx10Hta3gdKP1e0X8d4E3Qy4c/hNzAA8IR/8+sQQFkEujoNyRv0FW28xwjj3TREQvLURjaXExujkPzEZ/dAjRKAQ1QcNkxCnv0VuhXTJgLass0PB3bWw1dyoThpNo3wCarX8jOV77Qj3hQw4I+ACWxwO1Nc96KZLWUI8zHXg6eSeVAv/Q/FNdjMMu23rY2Fp1wJQX3pNWH/sY3jMYy1ZGxhCCVNLMovZgsTjragmp5zLZj/GraechI1q7RNIF2EmHxh1c2kR6QYWUHViZ6CVDvxAfHO0E4hCcXsEt9l3bUlrkVe+xYiRa28Ky5iU8ORRdN+EnqV7FsusOGhNhx5dIq8/yfFpzJyiBsb36neNdEhkGWjH/R++/dt4jBH2SCvoc4rgTrmxwbVBiBSwun2Nb230C8QAdBhLWafMGBYdaVt4L+yqn/jRon8+GVumyCgqgyZHI/HlPxHpL1ZA79BX+nELLIutPaTuo2bFoIFnesUah6kfVJbhkUNgVZIRMkgkZjP9800Z6cU6MQwUwPnW8rn/TTuO3/lEKE0J610dMPNGpJVT3AHOUp1/o9wCeojmHv8vfU9jPrOCZX+2QoVXT5YqoaNgjfB6CdJ+ds95qXnsnByfY+77b7fk7v+N7ukzJ6SXQE6enat02pA1atXMu2/HJn3BtUez6TvlXX4BTrylIdLebkeqiEWp/c0B9elqIKI0T+b2tkyRT2KcxLHYUk9piaf3jErY6FwfqvYgq8QywkxSmXZdllNjv3yWsGV9oC4nYAuc0AEVKaTJAzfKmAY65hW7QzScPOqWBesUf24Pyu+jiMNQ3/++jzzTjrTOn4KMyKyYjywkEBgIc2+1szczsaHNi1OqslbNYOreNoXvPn6f/LiKmhbbY9Nu8zRdYW+aCtuYDhaOE/MWpg+f0XdqU8tJQibRkkWpPDycJwZHUXhxcuM2AHb2fTXeqvg1jqulQbCBgqOuDHDw695B1M9mXBQ/jFbCqG2GLZZHIJsVeJukxXpsRSJR93QY3NdNw8EFsOIIG2qR2GAZ5eoLUodKSDfbbZSi5gtvopb3iuUorB6I3Mu/Dc5ZB6k+oklunlPi74X6kn4BEnjThm4/Bi9sTLOjK8IQWoIVTPW0TdqLtTFugwr+qXftnejKUOQLZzIMQ+nuYebOJ/EhiDJxO6P6zP7+RctyItKSjnCH91T2IHQQ062liDg0M/kLQ+2Dytjjml3p49iIeESnh/enguviHXtmDg4S7Jf4C62I7OoELVzeUNPN2+m7Kl5twdqRnsFLnMWLWhnF7MZvK85I4Ui2XBYjzudDmRPQcC8IVcxRU/BsAMLdz2EyCbse0at+LCXot0l4C5tPYtPoa2W6UVNncGR4Vk2tr9HUfBjNur2u8QX5YmSjiY96McYdGpv9SfS0Xzh+2f3cuRiO6B/vO7iaN8bad75B3NniGAmU/+wowjMZGVIg0ltMg1H6ZYtVPv5WOeQ1GIcz/vv0zWcIsmTfkA3XUFFZnawuYt3pddNGZ7Uhci9W+bI4Kbm2Qj0zoy4s7nSd7Ea2YurK1XxtXP18RjK+MLU/3i1W9xMNoQhNy3UWoCjllfIG8oAmgY4DbHXGzlgC6zfBzBYwGc0tUyetfZSnT/kO/PPA1PWC2N5cIQPHXpJ1j2zaINwP6vpwA1qk3EwYmLVSBp5YiZBBUq/j9VQ7EAsXhgzMtdwTta/Xd2wQOH27+hCuanLXX9zvx0dg48miH7E9V4PwcBjAOdKWxewVE39khIyyWa/KesYnZPmAAIiJkcLP94fFt6Y4CAy1kZnwSqnm26Hexjgsx0eFk80Tt+Q8XDmOgtaDnsvUAwHJFwiDb9vd9F016KV4Mksqaike2i5QdKs1PnwkxFE0Bl8HTqk4HjsrUzElTQUvASqeKCGMp/OxxdrIdjBiatbZlvENqMe4W/KZLaEfGduXwNKZIY7cV5nDR11OOs7h5XoSEQ2ebnXkZ1A9oSqrJxouytWn8Ott7DN3+MQ5cyCxaHY03ADgoaz/e27eJ6VHPR2JHdrOXD9103nqJEa54PhfB3b2c3hrn1EaoQJkGgaggqd1YHqDb679hj9ocW9cpsbQVlbwZ91T2l8/fJPNV4vLRZHSWh54rF7lLV+wQwbqypvY1r1JxNXvnkNCbIXnWPKzfOa4OZAAJmmUtOskhKwF6yUG6uOqQZVO2VPzDDVPIq+SYKY4/fEsOyO3HXaewT85S6WNJUTDvo7tngZ35Gv4j/jQUEzLE5TXdpVAY1B5gTxhA1tPifA3XEaABVY/E+aNszxT5FIguM2eC9BVlswqOXIwQJEZkp7eN7R5QZxDlGA3Ew97iZh2OYJs5ySyFFQP2AWaPgyyO6mBkBXlWbIZebMHVuBwJXpsz18y9Aa7pfJO/9qK7twDisNiKCOEQcGBAbNU2t32pzHrWVC9U4uB6VirXuekgU1/hr4swlQdOwpA1i1uEX8pjfdhHyMSGBpN06ezi/kBKeLsmbqKUDzQCTyJy6ypJygFkjc9wLt5t16t1sMOW3hoCv0zoRrDaBWGCnDkj3sta0a7xFpMa+3WPTkMn4FcAkf4jmoRVnCH5htZFFwUO2calp5b2inB5yxNNz4nk5MEg5k+lSjALus+CKVhwualQhvRnUe5IBmgD73SPm3SI5My0pIoH/x3JsTw+tOtqhx032lz6VWkkISI5rPyaTZVeKzl7n0R8eij4Gr3qAaNhKb37tfp0AcBDHa5I7zhUPbveFfBddFFi7AXx+whHB+shP1BSQHeqAcE1rxhq70hLF6Q4FT0lZU+fY5nUHYtkslVZWym6+++YPtETsX8cshMcHhNQ06RCqWoZuK5uPRG1LFgk7G2OkFCvdawz+aYcFI3y7qWim3IPnHPxZb9M5YmtOtbnKgKPNUUY2f2lXkRDUTM75mlgK0oYNXhOn1VpnqGDHh5FFCukRnok4dq/OjQeNbl2VdzwASQxLx7pn23phJstLMAvGPuvswwCHH7gC7/xCV22O44OUr/X5WBCXCgozR7WQ5ZdhMLjwV2tncOKnOdS3wK2p4/fH2wwGxcR+sUkPvyUE+79hyBuV+QQhkQKQh4S5q7X9jgL/CWxNusLZ2n6QrC/hRJnWd8tIhcCwRmLobomXtpnilGBtqhN3plGTcTljOzB+rltShy8mbCGD3R3i3t77R+EJr7SdjaATgm8EFvbKdD/QR2Ws3H2RwCD0GObX3RQ5P/1opfT5YVm0SE88RzS3FW8DCEyZmIZq2T4Wxv+2xghogxIMCQC/N3zsgdYiRS2kR1K9fNb25jvUYSRJNnawqHHDuA1dsU747UmaYHDOkh8ljZQlDgp67SNpldGiBikKiRo7KYeHgghKEnf6ZB4j3m0y9hadcTfiwFRG2dLSNN0fS0wuvM1kaFCXgsTkItyhFdbxPzPjKNtiO8mAlj2qtVLzXX2S2jc2sAWGtZQniEAK14O3IUxLvwwORRZvNT29u/ckvPWNXdLMJzxpxITtHUNvF5hhA36botOMFvkmUvfmIUfqzttJooLrweXzfBfNbCMrHXXSXXQA/BTxA6GmaacpVQ0kQeayuJzDZafGUeoTNElsHy+52KCfuVRKOy89xtebZYgHJkN08l30XEAa6I1akBfesOCyAyyxFo4j/9QHpydAPri2niJjWZL8ndo8sAu5Qb02j/e+fbuBjBtc4TdS+S2GmADhpCpVTT3UU34+knf3ihGxtJFYfutJYPh6+CrtasRkLl1Ol5FE99Yor8ex4fxRHjvKweA6p+ZE9GMAcMiml2N/MyKvvN0MURYnft8NHwRXxd7mdNgEviX7N9b5RLMEiRH32UcDqXliAvjXgwoEpFPi6rgeYrV42xL2pbicfEBK9VFU2ZAs0JrVrN2gs1EPxubUjwrv7RmOdpaW/2/U8b+Fk8w64nj83d+LiImQgrkqcch+cNNfEVYWGkPUB8mu6VqvqTMXiv4nyL0ZJS1TkDKKkLbxkaWQSeDmb/u0hKGJJ1Wi3EZN3T7mg24Tze/xjHzBW3YUSZZoMlVqsqYmyLCJh+U8AEBYxPJaEo1Mq/5WL8uPk/Ufe2bxmc3dGPTbdFI0SeR1plfO0p/VIDzJbODfjYjlO0oRrVvOCcaF68HTHX2IVyJqtx40XitW/J3kw6fxmyqBPd6lgggmhhOKV09GFRT7ZeF0jP0/eGvoblyuYdBPGbHqZSB3Rm4SfDRh+UwxRpNzLDEgvOiauguQKzJsGjj4ELmXyGLoJVqLOHZlyqyMYgx7yfi16N+2j4+AwyE5EkYo+CjUna6gw7+I0x/y/h3Hq5XQYPZofsXoUX9SSvsw6qe5TrWSoqxyCcNEFIVBzLTNYSGZyr7eDDk0orYEBtA4dkVo8ETfciYul4vgsS93FQCWxPRG1Lgq8vWPnUB5hJ1MpWB9OJpaM/reQW0xEV7QgY0QiTILLQ2rXq1iUPLcc0d0Fz6PR0X+nij8Ig8ZQLJsIkrjkG+vnS+GaklsM+QQZIVVmRnWnSH8bqIulGJXzfgQLW6YehYpbkXJkI3pIAN8mrihEIu5Jrp8srSS8b/sBCFPdMWW0kE4ebkTLAoL1oGBeacOUsOJ7fFGy2vL02Qv+0zZkSmw+pQ+43dT8wfQEhBjfbx6ov1bQ2MRF7uXUAONKQ/7W5+5kQm1gCs2VnXsPQXeXWLihqjvb5HDJ7rUTnB0QoHCBqgsu/Pista0F/l48YjAPhEeP+9CjkE+nKXGEsAgK1d5YswZe1zpJQ3UC0LfYoecyVHteoqSbAVwNvDXHhkx2Fcu/1e4srtBwUc7ARuFP2tTXqUiH64xr8fBVWyXky/hsJUy9gqdTmxjQbZCJjcHdjR8QhNhniVdlLEgkeWxDhcEQnQaKR6nUiUSJEkJdHKqCWBpqK8ddLuZDPP0daVnQbplV5iIG0/QImlxSzArQeglshje7foLT+xKZvZIZvO30K/U1qzZxQg9/e20vYiOoY19hHI0Af3sgjMJyLWMGmGV+4Pb3PCWP0eo9ZHlTl5Iy/HHmQSciXe6B0+s0QCxcI8ylkBnovA0O1h29MQQTxure1s2w3nk8YNlPidwLaDzW4/n52C1r7T7KlCbIV9X3obvF7fvKClFvqqw/q4X49G1Ub5isnm3WVOI75g4mkt/aXGjH2SIjNq91R1OAUqU+0G0092BibWk8fBonZTRUvuogkeM+wAIMO/z1vGjcDF4XgHjXIY6swEGXv3oHuSJ4kJRfDn42uQ8aYQgp+6RgnYQd0cLtOgQrRpdolQyt6u1QtyyvfHE3iJL8o1EqvFlRovyjKk7XySbPWmErjzt4RDHn+5gtNjXzlOepHWP2B+qCDQKjTx1zxNRERze+aBs2morXUBb0znIf1my4jjLy3dnZdzbOknoU+z3J0QwojxK7XtVQmCMPNxLhAFhL2Woy3RKAaEVFoyAndqlQRth2QTDF7hz6PIIxPQjgFtapa+ehrSeJ4aq8DPwggCSAE/lkJKARb45ExbDEZsIGCPyShMJVyq9/P/PJPTkMa0RTNgo7CiKYj6aTvoCWrPBvM0okO5C7q/A6bu3RwKdK0TfEkIgoUya3/VBtXMLIDepjte2ERKS2ytPD6QR/1LbuWENGO/vOxMCw9haVEd8Ps0n1coBm0moU7o9yhVZRQrInxj0nAKpb6VCBdTnId7fiMgXOkhVZSCiZ9Q/hOBVhgEqQ94ZuHctdMTHW6eD2xkSb3m1cETz3dBLDEqe7J6EB4XR7/cH1z/pAW3aagpbj38mcqSUHyMf3ybd2Pk4JZ/vQ2ULa8ubyeggr+O9X2vew1pMW0Knosv1BdHGQTd+PG2VIE6gC3F5QiMXVWUbTuXv5ug9iN8g7QAyHsbscLib28pXZNTkNEqXeh9Pm9Y48BLtgnRrpwdHQtAuLDVh6zuWPNt1V9fzbvwouXM6TxtPWlzssi3S4x74RzR0z4mlimHZrxBRdjOpRa9k01aBuRac4dwE2UZu9CGGdJh0hcuzFz03yupB1eZCPDdlNf7D5DwNk9jMNMslIaOYVsqHJDncj5tZACVsY8x15Jdph6jlXhm2TKaOMdmQ4oNqhulLbpyXbtgBG9FQU/9QBaIfsCGhYfjH7fbC+d31X81zjBfmfseOxBOJtP6kGSx1R6mgjRrlgaQ1lPkJPyJbFtN/wYjo/VQpGHUCF3IFI1c0oqwac88dFDglzVF7P3G8p8xvbi87IBs68QK+Vxqm8ZQB20paFyWgydABU+W5Qj3uF/v/wj+oYu0vKz2pctI53GRm5YpZwjwRBuEvYC9DeWlegJ4CnUFWdjSDfx8Go7iWcwpalXIbtBxINSqummJaj5/AKF8DJuvVWKnt1IOsrRra3SwLzafYh+JT3zXADxx/Zt4RRePOW4e12tr3/ta+Zj4ThAEOlpWj9IIjAy8rnInkpXJ4l/OkMggPIxAQ4sBMOHY/9Ua5KxGOj/PX9S42spyWS8Sa6qOGe6Qvhe4tgBoMfBYMvj/XiBQ4VbuUAs2A17B1gTNTSFT7adcSlBi5NjbCP/sTzkBRETWuT6Wsa8MOHHKxBJm5VsvuMVNnHz3SU8yNE073Eaf2EUlrprc7i15fQvv+GmI+QEq+8uT6r0+g1NKZekZT5V5iyZGC/XQcDt4ci7ykmQ5xCPgmf3Qsj+W8DlYlTephFrOsFApITpR6OIRVDxpbJlkNvNEqyXJPtZcJGMWtHXkOL2z2mEfIqBgpBXHgevfJVivNBlXWs2wT8d4uc7srnVrKVZhrNs8RcEegA+NZe2wWePu5pBcCktp+vRJ9WTw0LrdUuuuwyc5QTuxC4NdH+WsH+qrVSleoYQvHKe6zl0yyjM2mFkb7K+k2YhOWG/ZKr4DabysDIhmj40laV4aUictgqz1G4F7BdrkGLdOxBIMtob+eNbNmaHR/Uuyz1sef5pRauK4tDxAxFgJOU+M06bcRyJv+9wiC6doms4NbCyQsX2b2sGf6zfDF7r4ka3AkT923WMtYZ71Bc2W+758dLtBfPbWSEu0ZtfIRLScCfdT2vCqWDmMfWCyFQqkOZ4juc6n7i8TVCt2V+E4Njc1uYiYaWCCbNWefYpSdvgsz1uK3qGbSaTc/veU3tDARA697Mue6AkwNlBjTpmdCo4gVlBC0OsxR/8RtdNEDooBo47vdg7cqZjb6nj3D5/eSLtYH+PivL+wOz7+dhya/pZt2i9jEtsDaRGv/VFesH/uYVCzQVJPepXsFRAaTYwcYZy90rScO1rvP6yRSrrz5HLIOVWgF614zCzVSy+tYqFfoAXUMHVMVXRcbvT2EINq37vN4K82j2wxHc9cXfmNOYOeQIH/omj9Vc1+E/gv9wpOoDDonZG/x+yw6l9aRVwKvcFkkP178SDKhakMtvWDNYJ+cBJAfulozer5KvR2rpTB6FKmW12X9rrO9ltWDq0KlLXYNxtWlf74sTsHeu+T4VMoCZgxWjH8SKeOdOtR+Lg7BvtMVUjRgvT2osBaOCsBiRS0OGNjddIQ/iFXckOodmbyYeCMvbu0peI4TkgcAWhYAUd/QBANs+L5TmWLveyyfJDqVBsm3CHEZqdbetkToB5/f5I7ZxHeRxVoRSY5d4en9iL+8d8XUxEydyujRh7OX03VndSCgadTw+Eam6g8m+z2qC72yW/6DcQNXNs81wxhILqETv9RGXVWkudL3N68HUkwT5ZFhvFDjYNOMb6gS47/u7/tksrz1/XSMBM9gtWWm2KejgpzEfJJ2gk4+GlHMFp4qNY9g9dziHQQzg51MyuY1RfQGN7qCe5wqU4Q8VRaFyDuq4MIhkvfgaKVmFf56rSgjWGLk06TJslE2nwE4/S2bM3wnIRpsNOW35hrhTEA9hZIUevKUocY3Uo54djZGFBXIbvDy9NjyLOjWP+wM/nDC1/rCQCHovvkOnDq6WNjbna7CVFHxTkP8zoE9Zk3cEAxdqzBuuALNRWFRkr6asubA8YNojVL42UOpBv9NRU+W9VKoraVtRjnh1pWbf3m/mhpNUFiaQi8NW37FhfGA6Vn3D04j++e4b3pHbNRCkwzM1/W5Jg0phKgpAgGHztRTiAwdmosaC8OH92pXgALkORpLXcTa+aMJ+KHBnGAJEJzh9i61PeTW323OlJ0vo2Ne28Hd+5Ys5Gttq/pCyfGy5RbMKyQs0rx1L22+UQrAlwIDIRK+qAJ1wjEzK59zYDZfPv7KJEyML8kdbvozRVmlYyUslO9F0qNy9vMWE7braohqbzLBubFuleRHDTmvYSnLe9PGoM2yyegnbAihknnL3ROvog/WZLG3EFVIPX5bZN1FlKNrH39mmApUpqnGNiyfGoif1v20wLwnJbN0yPDK0/AQ97whuxD32gYGruMZRNRigqVQcgVEvCfhFRJqoZQaWLu9VwGfqbvTohn8U8TxYglZSI1UM9J5s7PpPN4lyMPsW31P5MeitGQgS/6HpBMruS7ZKVGgjC6GVhAjTrHKMKNbSXQnpNj2eZm4zY2fOB0n9TzN1Gyq2Q7kj7Fw73yy1ffGZyLm762QlqIG4OfOKIPE9dyrmzaGvvI73B6+aPbNJey081xHE9HAcv6mIpFBNMcytToM0M6s5AnQvcAESO09X9WN2mhH4jHGLIG2LUmE1cxi0iSf6EXLhnMzrdJknw4dvZFY8k9fXaPqxtUVYCE4jWsRjPYRZn07RgVJ4iaV2e3185JrAkl/S5STwLey6iCpLG+UPLzegKeVgQyWSf/W3P8mCFVrFgR3amQsD8dLMxgMR0WvoOI8gkrJxAm43lNofUml7twEAFRZfFM5BNrv+nq+JrHrL1Hhr0aQ7HaRt4/hWOnDPaAGi5hJrF7PMIc3OTiQRw35wzOSLiilLczkgu/YdWGsM01zduj6eEcSbyiZ1AgLbXeb0am/BrB81q01ECuPwBBdYDWOjzVonx3fXxEsmLdqqWU4qn0j+QqD3Ij2mtsfVa0YRI93OHFcmc8SAQodnAZ/xakqWHPcsjJnE83Gp4wO293fkNcCz0AIu3XnldfBYyTVQX8eKYyfk9oMPebAlgLQfPNBRa+HZzNCDBbOq5lIdoZlzO+Yk1/27WNKQ9fql60ZRFbCvlRTTP8jcj5vyBjVLy9HHHbSzkA4X+NksVEvhAmCzPsODx8skhtn+FoybOsiGhlSkUelZn2JJEAB5KIUAwFxX6or4Z1bGfKm9MVFV3DANNWYHXdHsqAUK+FEXvVyi9WUDUgPiKhYR+6m5VY0fVOfYzW3HPlgJD9U/U+OZQGJ0bbP25HHaOvZVhe9rDiNcB/KGtxR5D+64C+3s4zYca+VWDwLMYY4XnA5VXgviz770zQeX7k6MU9nRzD3YIIa0XgaIP5e54sMxlKF6hlOc03wjMMA8PcGXroxzWrKH+iVwtFUq+tEKl7zVhp6BibUj860fEAPp/5PuU9j/uWQZWAtsiEjiI/T0C4ccTxueXAb2qtQbNInGLXgV3ubm2nE+6inz5KQ91ih8Pest3wmSwGa4hcGhIbEWv19m0rx5+OLyeWAjy7x4ohSnotcFch5d2/6YC2aOm/LtwEh+wM21YiLIRZxSMo1l0MMytRC26mM6mDi+wubthZuGoLIAxmXp04Dk5/PEiLCyT3hp4s4r8Fi5vX3/8i0Yb5qNNVi2SQ2mkYhE6UlZAljuWHmsPb7az8eS7XpWepxr84G1o9IMwq+uNeQdXspcnHEcKJrils+sVoAN4wgLUEDL2juGiK0b6Zes7hhALAGLw0h+2Af+49YEAMZxU7ZyinmKlfGEIAPQcztUgcue1qhCEnVrcnvnCNg8UlxnSlqBlanN26+/SbGXuvONanlCXnRhhQ2jMPucXY9nG24gahAo2A5cO/b3ITrSAZChu5PBNcHhqJAY8TJFMuUg+GD76PSivkolI9UaBSPc0QbEf8a9wt8UbZec2MYpx+FILl8bYckZQHXByIc8sT6eHjQueRR3UEBcbYBsTSKRzNICYBYHiJ09bq+JKJzQ8butlNucHW16TEUxLGt/fqn9k+YNbZE+E4JCSijRMDwlrDNo2De93HziNHMqnwj0ztCxOnRCcJz75bQ3b9yrhxq3R0VpMjMtzIhNfhJXqscK8iwvr1OCdfElQCZ88uC6jnw2RlC9ai8wyv1D0fZOyTF1SarM16Ty8+r64+pDTuJYDaKTrtDYo4srdV/dIODnjyfRUKti9z34n6MRjuO+rPjrQSRV5XG7OhMsvYqA7raKnLKBL8YVLK0dNRGWkFkh96Cd9thgVy/WtzMS8YsuGJz/wsxSnev5/xJOi5YEZ4ATrLeJ69UVn7FCARsYWbcX5kQzW6uDVMA52WdKU8WZLXQy5pJnnmIXFj9TTFpJMc9x5RvxmzG18CSOIgVW5/AQH/KB+Mx37XhN7g42/U4RxpKUaokHcATYS1XibxNUcgpJQQGFQ+i3a3Ffwbz6shOntl092kqh3LKe0GFElT0aYggL4WrWUUJb+mG0N02dhQ8EwvqU16Mp/PgaFtrAWO+UcxKZ1U9vNEDoLsELQIfjK4TVdKdv4HSrtjDzp0TbgA0TRChzhlgpkMTmkpPjQhNN0dmwMAoThoSyMWdXfQNUTxeeqYC+IFnscbe4I7bqXQCOo/xuctQce9eMJoUCrVkqx/56GpsF1+t8pghELRT8cw7cCDuZnin3VGXJJuopfD4cds6RJsgeGIYC1SGHPL2FWMvqdak3UOf+o/G30BZt7uolsG1wTD0w8YpGJdmwC7RrDe0hBttpMMgA1OX0bFOQ/jdxR+KdOn40PvtKBl1F05VvOvisYKUfW3M4t+fxLUBrn1cL+0V3/3X0gJwaYv36vBF0Tgzq5pSYJo8U3NBmPCs9U6p1uDcSepcAqdzJE2dCYmIKX0a3jqAg0EGfPL1eO8bAxA9zuOOMXZSUWZ4YjRRSKdCfsefgXnVy9DhijnxiS7+EKrAtOt+nT/ZebAdty9zHzIcnqOWoM1DZ8LWm3mCxbSxRAlUAE9d2PhWIlejWaZwzIsH/zRxwBTHolIkwI6N6teufKJtHCSLYgdjDgaJhtivTWjnuw0BKnydq24PM4gA3p/THQYhvDJGaWvRsCaHERsJFjzknE3zekNko1rnb9XU+G8BrTdFRGdbx3wTgck0sHxDJU/5hdv/nL/VmjXHZwllPxlkY8iRWi72QXRvvKBSJeW+XMXPxnZF873ixu3ku08i9YbOVxpzWsyLLAPFL9aRAzSTVYdFriBJb/+pnEVDMSknAFIA6+AFusygqKtdVt/tWIWrmlcw1f8U54Ua5QNJuj1tadYr9a6yFzQ6/DYy/U703xHyv/GjlZuaQEUiK3wyE+j2MbXOGm3F6rENj0b+++eeQXfeE5KC9/fwGjZZRe7SDSZKY3Ra3Ir4X8JIkZhYzvPUMtoADAg8X9iVe4qDnGKRgoKj7O0gSN4rGGUePMKWIeuPYe1JRzW7QWc1tytC02ii7UmPPI0xNSW0YJ2VkyrzqfEjvFCRmQfDN1GeZsyVKRe00X9os9PonqEGl+jOXmbx/6QsO6cT/yNB5lr9ZUrKWsVeRpDc5WW3LFbwZrfFjQwXJ01ANprh1aR8nED+eW3bDLCPbPvBvFW3HWGEVl3RzD+X7vxRDJRowUmYfd/Uuz5uKuxlhIGOeHIVMDIEpwgtHRzEVoWeADiwaFc0/5zYxeUjf0hK0Rsz3Ky+KG9nIFSSPn7dGpyaE34WIrSrJWnJdqp1JlOPqFasdLc5W7Bc+iPL43BPlbyXJ1rOdNJkIu+qUwC/8+uRlya/GpcqeENIOzyGpednANNq1OEpROR+EjsuA8Mx5hoDuDM23+ZbymTkvGVJcS1Q9hjRw6MBpmw0TwFilAH/KSZDlaj5ENZc1+qDQoSdIAAcuqPtaCg39Rv2+GlIFGBO6fuWVog+CZlWBwElBGC9SQ0rBQ97d7VE2JIbIAntf6TcuzZdk+u7G06a5pt46Gu39ogDq+SqwXpuCUqGgrYWIUPWKmQSsfcIjt+8ZRoXgOjJQaxtHGNxoPGSX/EJY+ss9VHfybBslgib6zfJONOL3jKcM2j1WgXJ9tP8jh0HNZ+SxF2HlvMOP9dASV/RpG9i4/DOSMee39HparPzto+VrKmbMcuz7oqWHx1N4w/qY1H2AvT3Rq32xWHIXLmC9wD1PIrx7yWUUcqMOFhJusTMIcgxOQy2CWvf7kTq+9ilia2ew4rfBV7KLmKZdHU8sYntprboFbpBwWVHULhRwb/IFxav2pouSyY4KJcz6a/1gQng2d41F7vCOhOI9D0QyrZ3r63R54/Zw1MKyNb4kePUgiiCJ3tjEC59i03QaFxpgv6aPYpW71Yw93mWIiJtSHcZ25Soizac2MkruZNmfTNWeDzycMfgcVngL7YeU9eIJQUi5F3pSS3ke+bLLBMN1d5zbhWJyW6qB7lVxc3gkD1wDNMHL92xrma5hhZF23TLBlkyzkzD0QkkP0gXt9Kaqlk9w8QzwsSNOsqRNQ/g3bqyQfZ5pENmgmPVbcVOxB/uQLo8dJLVEQuv3qIvXWLD43PGZFaIMEWprAKDomMWt2a/Zv/Bb/iUhc0ugEsqKpqvhcyyEjzmn5PW9gO8XgQxC1TeSAEF+Hsrae1mIYTTgyZidg++wKFul6FmkqfsBOgdZx/2h7qxejUwkgxG3sEUlyIz2DmMM4Ab82euCIobSXdNLemkQmxzls0l0JzZvF1SGeqkjgkzpSpepqfuPl10GAeOaekAZJSwZYgxXuN0HfFDeyoTAYPq5gnMNcUYUODROThb65g97r+caUzDYvIVSePEP4R4MOZE8CaUtfFftH3Hp8jdleh1CNTYq+zPQE718d93ycqm8IpHcqWPdgflA+Qdj6PVkXGOoNfxl3biYsXbYnR2gFPXCDo+tERh3oaaw7c0Y5wcOMDJJnUNz0o+zLyUfxJEa5kuKueDYQRWbqks5SdLnjjZmr9UN6wMp7ROwAx+d8gjoXipxQhniAna/N7Neho5hTNJ7W3+hvll2BuXA52MIQvVDBQG3DTL02CJTsjz1c2qGEXKG42qjkYM4Ds9W31EKDEUSnB3iJlC8qLSnL3mcWK1zSBs9SBcofejxlxn1tBbY5eq86+/PwKY808klmsPWV5nRXTHujB510/bWwJWObOygcR3AyzScApjm3zjEMtSh8LuVG2rGyqkYVUvmPRcMMteLd6QzdvteZh9rHGkBys0XOFHgjdKr9SymZwIbdNaWMwzpv6/vTYSe4QCzitVejYJWAEzpxVhbDrOFpu1oepYfDYZJJY/guS9wJfpHof4wzMvGK5UpZRZQUsy06SUHiLVcPAz3n9Ldj55Rp+MWBt4K4FJRLWe+CaUvRBzvl78TQ6Y/H1f2MVKoc1WEckhgzm9V7ZdfVJvJrEoBnHzrFB1CSZqX9LCT44Ma4W9PU+Y3DVfl5K0XUXRhX4oHf2r2phJK3Xwti6kzw1Pj5Ew0uZl7MFdOChhLQ6AdyQFWPbYPRtqEdYu2lZaNcq7xdZmDMRjcAcreqS53xK1wihgdrTPujZ6weES6awhU3mbPFz+rAYeaSuPlobmNVrEQJvcvC86W8MKhZOTZFzSlYleuzSCHG9Gw/Qh4i5/CpR9xz4o80kBfVW09RbJZxZLClNJ9Va/wXRNpKVkFUXXuY668j+q7Mn7TdXXYqTqNUoNpkg1gLPI0FvwJv56DYA9/ir5ZdsQaOVbIf/+RquXnL+UPmShhScEYUhU3IXacof1oqG42ZqYaF70QLkP87txs2yaMXOFRWMachYEm5lsH/gSk5uRE4vnZ35N4re3UP3PUgf0Uyy+HqW66/6uzsDDtqBNeQqMa4YKrFBCGtPevP5FbAvr+HSh6hfnd37V0OuDzWvy0gSca7/mTnM6FUVI1j+nmdclvrDOuG+3TcbV5FzSygzoyEVqQTGS/aNg8OX2V9l1Itdbckh4iKyhWlDGdOnv++XfePws+t/ym0GVf0RCE+ZyUogmZlnazrcSaABK0RsHpszMf885dIzyK7kvGFbQRSYAw2Bx8l4Efv8UQ59oGWyZq8G0dlONKbvYxZOPaOA6llE+YQNtxdd1+Bxji9vh9mWWIaoQayKaH5OQK5IVZDupJ4sNK3K4JBDx+8DdqBtldk2K+9hVBjIDatd+4mAZoO0MOTwgL6Zp3b8+sV3bA+XGrrRKhNbl1mrwMUkORiCsBAG4T+wIxsE5cDqTemlC+bRM75qGZf0R+o4LeuoAU1f6EIyfgQ5Eiey9Qq9c0waRE/VWe4K2GiXZT0z2+XeY/x5J2d/ogo+mK5logxHq4q23X0LhUNacMViWFcmmz6wtBsC7cTArSNQeJCaNaiitFzOBN9nl+T9Yni+s3HNfP+an8zI81MMk6Hgs7VgwF5gkr6ogC1YTpLWna7geOFGaw60j59mn/rEJel5gF+506Czm9sVWM+muQqoX4IcCc3vxjUw4HmgyKy398UMvbH/iANlIJZndvm1SGl1frfDy61vgIA+lZ+6ZCK7dURzpTK8CeVx2BGLpl2KxUHc/CdyKbjCYNswd76n/LYRIV9HQZniQWRfq9e53+LiXg4C2KzSWu59atShVMN+GGAwBM6W7Xj8UvrPi5U2NG5Cql5Dlw8oEP3YE11Yl66PMhjA5AXAi4JZNqJ36eZRJWnb7/13k/jXq/nLtaAnj3bHpOUhMiFprztn935sHs9C+ViiMaXA4eSNqcraFMGsSoAsh28RMvZf6ApJvjVhoeGAK2eh87GmA2MDOqqYdwpMvBfZOznzzGEexPjCqu0VzPZU6nWytcX9bf22VGduDigzy00CaFFg5ZA2FjNdklTYiw5ILx7MiHVid7tkm94jp5CBG8mQMAVZox37CbyAkQN+3g4k2KQ5qIQPTbxwoc6H7/wxa2IPpSL2f53DwFjoblJV03W3kKIl7OwevIBDtd8UVCR5l165BktZblv6fBhXg8snOOsM5AQQLgbMiLLQ+j1CDYEXW/P1utHL6P8AZSllT2y7ZGSdvOZk10FVuhEa7o1ovpCQdnnxhVEkOdy7rW7wHJ4viy+nKQAADHXMPnWCzE1WVuq7zXGGijvBDzFwX0X2nEy/XoUTXQdM1Nrk3XjenUqhG1wx3NPLXeyzZ5PTh/U81wUIXmxbxgN4dyOXCImA+zoOUUtHnU2NdNLuu1ikOrMIA+2GbMQBnO8AfVNfYKcAGRHm73MvAAJbzCNef/scjZG5bZWnimkSxAqUR7OTxo5/vjB/m5T8vIxLrjhozkohwE4HveiEMoovqnKMG9Cml5Oy+afmdSljDEFoT9Kt007xERcvmKLxNBd+Lr4S2ZpdaaV/6JrYLXu7PWzqG/giQb2HIMwfJ/1NJImoZlbc90Ub81PNTNBbdfBClBNYey06EP9O4lAGRhgqhxqhzOHlwyUCH9kUe2q9lOGIADvGkT7Q0uUXl7iCQigFunSEAU/9XiNE4c+QJ9Syqbz/nUCxQ9ds5ctaoqAF9WFE1xzRCEhWZVrDSKNPnV5gpe54cP7wpFJU3eLuLtFSjC0aoXxLUZl57bZi+s8i7Ja6pMHc9iuj6Wi2UBvnCr1J8B1xg48XEePTkAGBEwGD96PYdJMgwlMHrQ1FZpaDMlmFAazpu96szmvKvbiITt/se7HobWdjQfnIgE5fuFSqiBh9Wzs3xMIy5gOLjAFL0eKsi2QPWdsujsUpTHZ2USH3Ko2Zm8oqJ6HcHyzeOqNhvcWky02vJla9SzGbfaCmWuAZwEpHnFsz4pmpKQY+SOVQsD2XnW4hRdrbfvqO0s//s0oLuoU53qheTr0TJs7PgrdM58/VBzKjBUhyuKenUa0ig5Fc7B5hZGnBy5zlsvZwSLnhVlSOklR7sdKEi+WnpWWcRYNKKwDWK3iqTClT43Io8H4MnFnCYatKcXStYUYUj12jeuyQSyesp2vK6pVvLYwXW89xUBInFt0HBFdiqMaohihTOYO5HgPGdAnO5EOOgM/QlNCpKY3UDPUYTnGjm2H2hYCOiKg6YN/ETQL7f9r7MvnxKuMkLJ5ZRwXVGXh5yskbQeY6bjL/N2Erc7xX6RRjTS79yc7zX2rT2KB96jqTcwFIsM3rbsSx9sK0GTTkd7RtSkklPpguTcGrU19bvn9V759xeLGs36vpXjlhiLJbEOTzXbXqs4x5tIeV/zBbGJNbEPmEz5lwuPY7ursyi4LFr+b9YzaC2Ce61iIJt8TaJS2NlXCViOA8GGaeQC3hYqcz1eJGVodhxhl2P5lt6AtKnoYbPrzapK7j1RqYJkaW2azj3xnwLkx1jNAZNjnyB7D5LFVDg9Od+eJGXaYJ623C8xEZZxn2BudjTEM1mYHhr/uP/ZrlJTDMPK7Gs6pQTG3U7NNTIkptPfeun6gQft5n2HFofkMxvV9cxH1Hlmt+3BQwpYUy6AZbdknXTEsOwUEQopqG9h3pZd1Y+lBJx+p/2GPVPF2ns1/VUpjm4RqXfKx8JzKIsv+zAHd9nYo2+SNlq3xaz13ejEvQA9+jOc//cW5WBjx8aiUWbygEbIdzvMI0j0n9nFmZMOakA4vxkGpOzwqLp90lwo0xCaq4kcGV71pnIVM/Fxg7d5sph+t7AqlTbchyHvNbVi4tptVlz9poOEacgWn4bKo2RXYax0Z/RUR9lPkZdGrCu8Qo3BLWRpPxntwRSwrkrMoszLJSmZ42BmnWSxl+peWO/3bmjXw6O/EsRrT+N7xAoqPzPLAIdmc3YjqKeiNDj4wQBJM6+imfI+ngwjP278OBiGYmeHPdM7aSSDlAZT0An/qUHuTcpWYGZppTTW6c5+ft0gm6fukcub0WUF3wrxORTCfNWOWmtVVbThfMs5iNWF1kmvIKQRY6zavIBPAHtiZgEx7ONOvl2pjxAv9eSrii2b3euExzrL0AMQ2jGb4RovzSys1aVpierWuyXBdg+lOyymUNFIlvzwZSBCEGPAY2W8j/Z6Jokk49MrlrJ1BOkO25Y899iH3TBoKN6ddZbJH4bn24sNNstQtRECOFII0kFL6u8UitDb0CFnbCBGnE6ZR9N6KtLsNO4/WzBZ1IkYL+b8u9QvyWnlE1GmWURoznFwhyU74rc3jUW0+uubmw3nesnURye8NMExIX3payAPM9a7tyZLJI7vXwZ2J0zXR3q2BreXcf9k2h5a9Yd3hQt+WDWJdJG7uIEMUQOTdJGiNE9GLzrCmG9LxkJI//avuVoo6C+BFGHB5DBxv2r0ddVsm8Wv+5hLRdTzpqWu828BcZXX/gSY1ywmot7V5RjKktAQ4D57BZk6VO7KxXui2ckkByI1hLx9r6f18pptFZ/UyjZxECcOKS2v3UcbJKeu2u9mPrsRaXS7jOg1unz1klTTRDo3tC4egouubTv1FCpd8Y/tKitG+U8ljC4feEp00QGDQ1upYzFZcRreapCvkDDaIJ0QMFyAazMnUuTSrxYE2yWVchcPn31bd51XrZwPrUt+lll7qIbsCEqW77Ae7wL2yo17hCcYziAZ+noEGWBgmk2BoOWVPuW9NgTmDdkZiip4hj4SOlNsjM18fhhfQeOjrQJSGpzImZdNnBMjuYEU59Z6t8UK5j0FFiGIvvJkbt1O1BNM1HvJFFEVpaeLcdc0JkQ094ST+RftKo47vGoAcyh4JwNWhkKNEmuD9ib7A/uayjr7ZgA2Eh7MiVnMBfBkYDdRRPPsnxpz1Bhx7eHho+gvkNexmrFS6cszWIinDT0D0it8xpx5KzrhpHC9Fc39rZ1QGDeFTJw2utSCxDEZ/9n2oySRBl3RF8qeD+Iw9nnFUweTFLBx+K3Wyyu0QnZZz6rZEOXiku0UUE0cbD8LX9PhlpYnnoXh1u/j1Sbn+7R7Qf+b0Fzn6HSOjtZeIGiyKnzqfxKIQU3hU2uJR8eOfSsPmcSdSPeSlnEnCiZbxcep9cMpBQ9IX6ntzR8JpCZ3EXRAIOQ/RzvzV6r0bTSnt/soHiRqM8YuLZ/9lg1jTGtBysAP+CYTdczW+1Zq8XT0Aq3qbfmnT9dwnRpl6XsntIQrai5Nl/7qHx/bdmn4cUyOzHBsPHUlFJkTSXRwNU7tRf2pEIbzQsj11rIBIccHWREj2FN89kVLyYCMiOr5Bsq9wpjuFbjiEUeSFWhvfeBIN0I/lbjj1Mq24vkYmWZM9BBFmP6onSEt02UiV9+UiE+nbDe1PfxU6GkQBU1QYZCy7n0j9liFR136JYTSFqo+WrUFmkIcFzNDa7gsFaDzpsMS3QiIxoobVaKDivA3GgtTWOF6nfDVhsnb1uRkvgaJXC/Zd4Njx5X+gfAYuweHG2mFgLTOPd1T5+QvgL3YmXXtmdrDTJzM4mfrDHl0O1dvWBG9lThC11eA5yp4zPh7FrVMQrcwazCP9I1c2DmexpeSBCjI1JZpt33WhwAZCybH+9cObB8JwUUyeuJCXvfcwGOP55cSDoiZEnsfzPQuyo43pAB5yTCc69qpwmj/3I0f3tCSu9n/fwppdgclGwy+0/F+DbYT4AkcaUw94EDroYVa/OK0qLwGG7ko4D6/4VmSeUiapkrr5rSzjxoShwcg4uBk762GILji29qCGziQNNd4EBVXVu1iCl4YY51xKZ4B3QIuLXtfMSJA4Hl4hSz0q1rkJ1Ux3NkYG10+baapkGRa8YdNEBE2HTtXa4PLdCnQjVmBlsTW9j9hX4Kg/yXUEKlX0nFGuh8u967WBvvPlXWfK/dXSvqdqaFfY2YZnJTZIXhMCOaCvIVjx/ZVeODBmQ1V+qFkAsJmyaBNNU1opSbkKKYsqzxCJwaZPEDMS8iHH5wFELu0I2Oy5nlqJ1nEsGVN+zJaNXjLgFE3Ob/rc6leSbN9XQw+W0iLZo2jM1TbdWMbAikR+ym60oVtMxsVS2pWZjyxcLj01/RQx52GlZbrTRsKVQkgXM7SaZcSqojHKBkwxYOnKtFlGMD/OR8bhbcOzG8ZVKufCSFxu2hRRN12Heoik0vsXiLXsaSlop6SZdlvopUAxPGl71GGlHDuGxCnQOUnDyqgbSCl/TAZX/Yp+/iwN3WIryMD2QLQGc4GeNaR7aXRp4T7rPtxyqiprNqYlOTx9uKoLxZD5cJU8qlWxWlTIyqmFESfkIoh2nlo0OLT0++c9ZuF2Obyy+pJ0pyAisbuTipPTRqrG5W/5XBfbZhyKNGZKjvpbk1NSk7X/VudjA2WbMW6Jqj0McwQ/C/3M/RTJ1xUCMiQiMxWjxscym+8eeX+qdZH/J5NNEFgAZFaEc1JVIS4tBhvAyTlmMUMdZH57pG0CewShbKL241PJ/NEtcNCzhhO+kJAHpmRJHcVFC6Jq/sx7H0C6+cfhMVBs7uQbKZPctKvc4UBUAcLy3+W/29etBphKcAHGTT8kYIzPnPz7hWij6LT4DuX4g21yAv29AXAsUKWeZz+bf9880pwJzByEKgQT6H0DXXpCMhL6NyHjxPpRIO+DEFarftMh255IxdGA8C89UmMKrQC0P74Lwcx7oGrzZJcFrUm9epl/7hTlt410iFzREQ4/Lpl1EIDNNS7uenNxsVec6E/L4DQG0Of8c8+6tJEcEN6amscXe3LvpIEkP9qpINE4IbeJpAcbdhHXtBekoOpjxG2S3GGISH7q61bAyTeKxdbU0j/EMlGaLu19iPP2v9lOKrWuyDtlP1lmpag2Byd5UQinUycj8LRRTAtwD/sWFCIQ2DlfoJOIbXPAsUu6QxR+nM9DtU5JdZlO2vZfO24Q/LiNmAH7gHf0Xms/5s5mZdCSaPWCM2dAXyl6VLEZkMThKx18+dhVy+4Iaabbbw3m1BbQkuZhC6dtttyUuIhozqFs5QtFjvPwZKWVCs6cS3M5D1kJh3aV8xK2WBk0Bozl3yTfB2XZCDLZCGpeCOHOS+nUVp7U5E6DsMxfW7/JuDDr7Oap+RbA0QR6Y/4auJLAV3MYG5lPSSaaM9jjsAmbjzOfURpz01N+Zph6MeykRHpha3btarvSPB88DsmGX51ZIYBuGoxvvwaP4OU9YF5y0dhaoTmthi4OS25KYXWcnlti/jevXl+oKHGkssPXYjustJ57D1HoFgCw5RXkLOJii3IMaUNttKJTQIQNUIVOxFEcjRceqTN9m2qMVQr9heijWa1EVJxyoXoHhQ6JCVWEkckRXD5EBq9/V0D3N9WiO5j+AXhcbN4HBVQi1VayC9CS20cavtdKMImCExj6tLZQyC8V0E+i3NgCQI3JhPTRbf9nadMYSwcK/dMBmRvXcdpyugzEiwtj/2AqLrTztMJBmMrXbv0CSRjr8rod0F6kCtWfKnN9HYzbpsOE4OXSpGFj9Na6/f1SwDraASUbspY+g1dCM0ubmMLl4Z1QmPzIdR4XQv9FDjokpjgSMG4MfqrZmopD8/6AVWANH30CXNu59zXHc2/SUzjuD72vxenG1yDOLJQm/2YesHPrag6w+wfMdn/xaMjfUdYgCrLdr3krJR++dQ8ExJTrAjDEcvhWtf0ypceNyv9YmMMuoVgiw4c1i8cMSNKBtcjOM9JMSOzqNEwQbJMmVZ1cyMmTjK0n9Kgz8WJo4SW+XLX5bLOPAvelr0vLhbQcI473QFw4OfgFQERjp6b8wBAaB1NuOjWKCe4BF1WVDP+SMkBOQMmmDB+BoeOI/LYW+vsqTk52RwAAdmNOwIJwiYXmKs5sw0bumsY6tRDyHQfucV8Pr7tWJL9U0rtxQlqIA0vBrHCGAlgOKd0N7ySou9lmaCOo/OPB7ruLihhbLTzEay5N3ILREblobghMqaI4riPtFbvfbzpUOKMf9rl0RJR1wUwF+S65ZT1+OTq3Qya7yNmmQ4TwvibUEEFkwWrY/HZeLvqaJD9MAg+7AFp21xrFROrozb9mTxT9VWxNMz4qjTpwElXQQcxzWqAtdvu3gh/700zHLHiOW4RzDA/vkYtxOHidIslanjJcu310eeBgKJ8lWblELqRqRH0dwE7yAv42QlXAgYcbZ94O3ueJBa3sOpC5crPp+8RNIrRpZs96uBKcZUynBJpT56SSvxuEd0kRFWjE5JMb5LGk757WeGUL+Kw3gbM7uk7VW6YWtwOSrstdt99R3ZBE0ighGqQZ5evGtQPxBPq9cM1jKdqhMJey7ELRIFKAO9RfuZASs/bmuhYhf8XiCWRgGAVlFEmw2k/aElLi6k4IyWNkrHkOS9pvb12WTED1oAYjUREj4LF5sVEM89TyuyjVsMMLcfidMPaLs84c6OZuRagPf47BFQrcoG3qpvQGJDDnPFVn6lfKni97I4qOH4pnjQqjb8Ufod50+81I+epWORu0hVA67DnGNc9TPmZIIxd37k4ICdciA5YhBgjfk/EdPgthGjGp/tujaEVPNbcWr6pKhQqv7Yu8rOaWM28FFCXVV9WX2HJticIIsy7OY1xKCq6OlombBV+ZRfwprkx40xFnZiwQ32SqEkK2ORxvPEcMeN8tiklJc8h+JEEQE164ZWxEcEGQXt4p3BOu+M3Oux5BrdiFbMTpqJQK604kQAC2Hv9o3aUm2YPWEDqtdE58tsWpBicXctn8KIO38YKjlA6A6D+lv1UkN+WRt41wXtOXaxlB3kql8abn7YQ4aENrNt/RYuKjdyGoiGp4600WkFMD4V4uhiYCIZpTEvusc8xnD34l/hQyK1JttgV9aPHjoGbpPl+MJn8QtJWM7dyRdst31K0Nqze+/PegBH/GO5Ej4JqSp4PQGKrzT59lh/GK7V/SFrja34g9XHCWozzkEWxgG4QQw28RQiFT9UNp0OnA9TKb2kI9pr+oGJT4oREqUzYuw5lNniUU0FlspZSkY9HmtkiSEIFP9bP1AZ6H5YMwTIJZ1X3fCjRtZDRM/PEbO+irQ89G3AGn8F6wBT71/KW+Wbid9oAQt4A5hzXBrR9VG71A5bXZtijXhgSwviVztaPLZRBxkk8j6oMk1/QtG8d0ytgk2hOW2dLg6mX+oIOXHbGaHy71lA0uel3CyDqsA2FXX+74Z+cRjTJwX2GiyuPdIn9ccdVmuKYO8x6WIRFxIFm3WaKXEB7aMD4XIAJikdL9lr+NM/WmKuHKaxl/C1d7QpGOTJO3KlMlw/Mjo4PYBPOUE6wWEihogSuqkbj0o9ewdm84tnmQ1LWetMNU5yykLhJMNFLK3RppPnkPMF2EV5YmQM8d0m5j7W9Aq2AO2d9KM1aSvzdJZfOuVtT0TlEtjEmLVSTZR9QUWccmIaa1ZklUYhJQ+Y4U3NNY22feqskOizDSAeJ+bb44BdhxlMaZER13Sbg5NQnrSnohPoCnG0LLabUsFlsvR0VlHeS+x53YWY7ofj0dAtAScTKy0EoBGRiOdMF+7cq1swDcZJ2xWvrm7r4feMnlK0jCfhLpiiLWAST9TqVsQwlxbAeqMOchrgl5MR93UZMNL6K1XjlB3pN9/IyMGCGeizwyAoiOsfK0KY4aK2Cm24ZAJetUt/AkZITXHCWpH4iw2MNXfyvrTcLrEP5UaEoVd89qqdG+ZRjEpjoV0Sz/1DA1gnSBeTdoP5l3HipXVTOv6mx335ghQOw2If7+oriHwVOF/3FLAMv3+bUsK2RLRMg+0/u3LffgjQM56zqzhrBzEO7OfSMQkn/y5GmJI03jhXuuMZXbmHIffnxlRwyOm06csQmnhMQ5mmLj32NNb9kWtSD9S4ktLKDSZvTncUnHRndeunkSGh7xkNVbbJBSbyXIkKVVYpdmKkDEyrAIheRsoR6k0247FPHMnqWqTTKYu2fJXU1+gRK921gywrc6ROAR4+L48tAnvMgo0hNlcZyQK+2qgWYhOqa5ra1sBUI9x72dnY1qKUIkc/uTGh2TcZLZp8wgMjSrEomZFfAdleC9iqlfBXvQx94QoS12r9qt4wfIRmgem45UoLasJPvQKJUfYEmwwKso9f/C7ctL2w/GoNrYkP9ygBmHSiImWezH0EQdC7wsYPWY2HuqZEbKeEfKrXNOdhOLllTrero7QhTXGhtsJTchOIAokKFBzeEevTN9oR6d+9JN32DnTN03yakeOj/r/zClNFSKQKqefuWl2fuKRgAjJ0P3fJBDHBcPbMdshZaVorgcJUuEV+e2a5IF30ziJDP2rQTf8/bcslUWQNUV/LMchbSrZYsuNCfd4rF45HIXvPUVx9IOKowUUH832/IL/DomW1AUrv6s+CaBbseHsHkve/gylrVxv34cRssipXUhyYnOk0pZI9AbCf3NVVV87hmJMiLvZjgIeWafPHhkqULT/5rE8UgDH7sFuZ0P99F1TJpDCphyD0wRi1jM4uQTz10lT8Foa4lb2TYWexsUFm6ABOWyFkLpH8+BkmqwaZwBVZQCdv3epPsazEiG+fre42NrUiZVFVwTY1BW6PnOtTzyzBB7exNf+ZdVcmtwH1yEaaPMZr/y5EVGNgIvWhU9vVWP/FFVdWIGjG+UWdZR91PHDyHQOgjxVamyyNnVnBeJ8hY6EWzhlpkt/hY04Rp6PnVnRQ4vK1p4S5N93RymCxt8B6iTMQa/RSBLSFnE+h3dWlSx0qln/Zz9k/i8fFs/nYnEU1QwkFLbT7llXsGWiIxSsnZRaW2Ib/Gqommou7JmBfBXt45+YvkI/C1GwUS3JUk1t5ep75S78lo57rCB7+ytFPsAE+kXIr1rOTVoDDx2JHSNFpjCPj9884QmFEv0aJ6rKhAhKxK1StdqTTGiww7sDVuyMUQB+rtBE5jLs4iI6vie3cORlZdEpzn4tXlP3BEfwWsWVQW00Cxa6WQNi3PNIOC3ebti78j9ExZ40SWnUXOkc3BwzC9t3I8jaceWZy0X3aL4BvAv+7FbV6IEMRr3H1KyWG0SvxWYGkaCTC3VkhlXbfXAuVo5GJWU3GzZtj7vcbTWWewt11oFcTmslzA4/uoVzCzv+/NeiOQnZLvoitPE7HxnxvxCRJMKY8G6jLhg9L452uCFnLu7kk+PFl/mlowkH58g4/y+cqEYmKRY+gQMHcwAShpxOeTi0XXB8yjezlrmM13Dd95ijucAIp2q68HgTd1PfnSMjr341bCbDfPzd3WqAV4PqvXoY4d9aMvfUsmb8sNZ5aTd3p/LQlgSWm5TP7zk/6y5+CLAzbkJgT8iVrWb+oKe6a6lqpFaKekEbdxN9TwIQxbo7fb5Twq1U38hHfaPSJsKA+3ibJ7RPKZMXbldDS1VQBnlpYl+Zgt6kxMckqLTGKUXKmNkZlSO79U/vZp74qHYqXHFplLdam8/kOOHMdgDL8mcSXlP9uGkyzZMPoq6oUc7le+LKUWexeBWpMITw/i9opOlvvNJ2HSJBlB0k+eNTmGA7QGeDbh6ipPHZYpT/fMcltUHT2GkCT1zjEaPD893AbVwN4ACW2rikn+XxWGss68WKaozOCz14mlUNKmHPpv6mzTQiGo1ooXjIzTHZ8rv5rYCuaOhJc13DZuOHrMaoBd7maqVSGn3OX4LeFWmg3OJQClHNP4Wehzv/HAh1SzDh69nirmWlUtco/S4TwoNKeE4WBcaMGSur1KWPfBIoSvove+77IW8/CuAd/E6IMm4sCjssz4/563QRxSwjGuTfhiQtvDMuqHtGIqCT2JhMFsle4O+4egYOtCH0nVG1trTsAxeS0hkBLv0bGonkW9wH2FHj1VW3ilUGi1PMmj6j2qyFnDOkhJjtIY2lOkJTqDD+saAwVp9N7KObGJtHg55h+RJRqZ7ySsd4Plgko7DBW1u7kz/syaAHNAtxe/x+Kb665EJdq7QW1gxx0lQW2jzEAaqwYqCWQcmbHqdc1hBcaeJHBUvppBUlFLgeDjH73Fzvcm8tiNHc0ivQZdIgNzhbWPO9FaCgCqAzClOsMuIXZFiAPhwsoa0GPX7aUcrn2A8rp6Vl+iNv1JPZ29WHdUsK4bMqtcqGLAKvSvz6m9oGrV1EfjfnfX6zH2c+gwhGlRAAWIq8B1Dt0KKJKQFildDHaOCKzTix5beqIyAx+09kWIT+Bi1iZToXruTkAxLjP4v25u7k2MwOAXpP2MnxiSeoyk7k8J1DX6N61fKuc3zd4Adq1SMwpp4f/QpoVQSXn4HbUeYAi4iWfvTnvA9Jb5s72SeY+kvA4Umt37/Tgmwyv+hdvJ+cEVLkl3A5R5Fz7wxsKyV0bZloT/xJfNEqaZkHCNffqyftbxNeAIx1+I3uiaIHZAV4wJUo5Fq4kPrQ7cYSyQ1TF2FB81ZbgAZ+jGFTBt1OzfCqNcGaatlQgDMAcKfVY3he2U0kef2JiPfbvlxC6R7XJC62GRIxpuvQ49F5aZULMrr/bqHn4NCuFWOukyP4tkJuoXDxrhRGnSzTsIChuOyHi7ovn4F5DjEcThaG/kjKDZf4C8mutuRHZpV7MOX69/nIg+9Yn0gKvjEP0eXHTEotDv7Ee1W+hgo7Hs92RN5YdOiP2eiiVaSEc1sG4XwFNt1E7bE4TDUFdc8YK6LJLi963b6MmcWo86RnQNg1vAG7zCR3Ak395j3lIanVigykpAcHlcSpDjX8P7XmFg/8aThzz10kRcF/S7KZPX7j0xJdGh9yPCfcfhr/aTvY1P5p/ZxEjcJ8SVmyzDXlYmkTrTTiIk0epjCSIV2G8w25Kc3cszuYzIOycpeIswoJ+hKY442goCjhmgjjdcUNK6n5z7DVT8qNAJQGtMcU9upDqUK/KCfdeyyzpGiXDIUoozcMhfbADncCCb1h3m/J1Co8eSJFWT7nFwUaitmmRpO9Fq+Arqp6NGP8cufQ5HO8F7BYJlmjLWiaVxBC/M0RK8fmaXzFzD0SB2Dk0XVA</t>
  </si>
  <si>
    <t>q2qZ9j2ROFkAsA+tZFUjE+oKaAIEKRQSKnty3uh7RtWPk+0iwjg6pYl/06HNJTbEJT47e0S1UP1SIBX6zaYr3ExKQ37bVoCJHWAk/6WThZaog316qILpcTSRA4Q2FfH/BmkAmRR/E8sNbiqH1RiuQx5vG58F5XSF896C71yCHW/e690FpJVgLWfWm43k99psQvXJt+Jp2DEfIgTZ2eGHxU9ps+1HeGze+BhgI9snt3jeILVaVwbGMXYcNw0jwqQWij6X6FlgCxDERfpeKMDuN32JKpyZzgdyJ2QyFPdX1LF5oceD44Pvq3UvlEg5G/OB5ukkqaBBQS8dRXKCh8a4+gsu+7ECR+Yz58MzMSNsMHx9sdY9XgpcUJDCmJdtfuzhUj1NZHrWzR8FtKzyhc3ou1G2gsIACmEgJAuhjVGn5EmnrqMbZ5BUL56xX0rLZjHQei1fxi817gTWrO41iY1HZWPsk2x9HpgBVjS+Z3XvYDpL/YbsEtLbilXDjRuotuzqsMuJDtUcWrB3SR4hToM52v+PNjLE+n1XAtHNloHl9rB65eut93tFjC5gVRSW5AYLKtnjRSAF6Q92gdtSX6+izoAMePI8wwzYINEUZZKK8FZF0W4Jsym6dmFK7nrqkLRLCl/sb9BGaMM3xweammU4vt/41WmnDtIOLizpRrD+feaM/a7lBqq/WW8FdnU0hLnA5lPQlvkgFaxNRFhfAGOFDDWxxTY/zYJn1lzUpfbxY4H6407efTFZQO6MVCvQh/PzxFAxThqb3WB7UVN5hKp4fAhWZz5j0m+6NM2bYJ+O7fAWCub9eUA6JUnX7uRqR2huDH2vlnDF2rggvvoMJjVnZ/g2c0L7VgUqvdmGZa/pcTDKYCfRlUHgZ29+Waf+L6JUVUrkxcPN29GFdKFqRi7/OD8aQCkcVfRPOEZI4JAaSZD2iNBAbXLW6qWzHlFAszgqAvsi4KSwSZV+a1JjvVR1em7ICKDdigEcgEMNrf7upCUvK2zj5Wt6D6dPOjLSMB491zGLbQQKK8Ht2upUzhi2uk8eDqXTKTuZwbXY7CoTchnxHHE9GYgx4zpCI70aZYaConRsM5ybl84w/UMlLh+njNGaEsX51FtgCdtCjuPlhYSfPw94zBEna+ESmo0iiwjMJJs8CQqqKtZVk5iufSYR4u4BqRfRHg3kqsEnI8yALenrYUpuKOYo4+vP87w8cz8usIHb+DhHXdIESxUV664VqaqmXZuOnk55piq4prH6FwqoEUbeLpQMXUPflj9meC349/7r6Q/5S7KHDO7P1oJW2KL0FGzfcc38S6Y9INgpC/NVnshjQ0miptBx+JpQJsPit6ooTAA9WqdfMO464o+2q9l/r7j10IvM97r//LxQvnuFKXCIX3DGRJDOmJpqLNdg1Tpo4umfBG6NJnNZYMbXuOp9ihosm8Xk2CvtunbXfoZR/wBJHINU2Yo8UeAm5jHqIYRMa/74wMZVxiTH346Uh4sX338P38KGyIJDE6V7hWEtPr1qTRYkCBq0XcXxU1X/ot5k0k9uWgSUs9rFTB399aEVJzy8TZDoc6+f2maXRDv8sw4NhQyL6MQ/Vi1zPSHmRvorSZOoGqlCOrAqqVWWmhHZh1GIWucgSlH6wGE72NcQifUrBMmVz/54OEEVboxbAmly/oTqwpF3NpSp+l1dMzd5KLYyLn0dECa3YnH4hjSJr1g0trnqsiDUMXCYVc7FLZmKH+GHKttOrAZRVFqiILZohBvdXjniGvgpQpTauZXkXx1w0UP3phIqjUXQEk3xYhWNrLIPr/qo/cDO5MXTgkz5Y/0vm+Tv6KXXEyyp52+3w/p+t0hZP92rA+EFhvXzVJ3ThY9s1oMsUdCdt0Tn5hAk/hNU+fBj1nPY9Q08nSnn48ZTCzivMyQCvLEnUx/fXWl/x3YW1rI3Alf1fVR6XsgX1+am69LwAv7vuGGSmzvc+axs+IMM2eEgQP0ChaRYDrNxsWlaNdCc4TFEWUp6wbUDEHCQugoUmWeJJPdyIIl7d1FHF4CmlNiXVCLKkFpdxMBzoKBM+FlKdywbTqXMRIyj6Za2ugCqSBHSIHCCwpeuMqX3t4gxJhd5z2etdvzRF0OIFZN/qFf62ncGNJ6lPVj8hQJjb5GpZvk+TeXfL67+YOMqJ899GCpCcWRoTnkyUi0b7kAKuq677HjO1kzM/H9bQOxa+7xM17Pgh5lI4/Q0oXHq10CuhYvxmrYDIhpSesklfdDIbepOSBhevKOnEO3JWYWoQtqCzMQhpmhSRoF3qz7ZUCQFDBFglNjpcGhNAbFomzZgcby44OEKeilENsiSD4yETXVGQm1qBqRSD9EklflB6moZkNgE07MTnp45t0CvTc1wqs/vPF+aSUKQdHmfNXoIT5cPWYLiFDUWankMjRRs3I+c3YMYuA61qkpn/dtw5qnA5+1RR0O/uGehXA4QVsj2G/WwsQrNwLdxiGU41LN7xIY9uhHYDR4ecso0r9G9UmlaXkb3PcoFCK2hFswa+W2cY3BHHmHUQCX1PiLDfVOvxfrR5FzTtPeT62neUBGjUJF1MYpN0HC0Ad543oW5e2+QDZM6HEpeXESFaTe8kh/apQ7F22DITd0+d3MgEG3MhIEcHFTnqj8ES9LebhIOysSeP0Pkn4DcR7BjOi/RtPxdozbWrKx9sT6vBwoB2I1NVqmCla4XYfGtFqO55AEWsNMP0IxSC6UCN8JP3Jm0T5c3DEjwgUF+wLXflTg5Pg0lBOeGEcBAcfzMHPi48fXI2LkxqmE2ngT5kZz85NHjT1OhUEt9Qn1cvO8+tbS5/RAhPi3NZa1Cgfg4Coo8SDTTGaxGRjHLLnm3rKFnvRAbQhEpDIMRJx1/x3LrvnipEEejWoylrHAsD2snmbHjZP8cAysWdyqIaKc2BfIlRt9NCXIGZ/U9H1o5kn7XK58P8k70+aCyuCiN9+ZHIvFvYRU5xTmeowfqbOS9/wdDFUfGoi9hMcDQjJa7chBYFqPJsNGqYp4ZSxJf/GX7lstxvFbvYo1tbbar9l7rOesDEDB4gSvq4+oav8BW2B1iuPt/bxhuWA1LoO7WAIZoHdRpALuoJKswiiXO7iVHAwor/GPzfy0hp3tlOwieei8SrPsXv60lNrkIGd3DLw7JSTEeKn54UVppyv7+q+koaOAr5TTV6FNZRO09OHn5dtmcSdSNFcVyTotX3xYZDPnQyqc/eV8H7fbXbNd9KQ9ckfoUEN7y73rt7TWCUWm//L0R+2QQIczxS5y1LIq48e04MpzFLjOf+gFVI1I92m056s8CELFTYs69R9twW9+venEuMOB4e8G9wX9GaNwv4w6hvdPx8ZokXAJ53aT6+tsBOUlmoXNMMaMsJO2gbXcMjj1VxEORzZEY/ijCm88wQvi10H7hkP64jRFc5yF1gHUidKIOGWkV+h/jl+gHdPMpnqNAmHHxn3/U+P3+/GBxQA+SkOGq8H9MmEmU6jzlHXABKUoHzHzgVfUewPYV0JidohKUHIvj71omUEy8Ugxmnj/YgGwjH1JC5gtRBGRVu8rtNrgfF2w6Gogtp9OEzvObh0/pCzGvLblfzWyvYWCtoGjBLLZ+fMwQ+hSCBGmERaN2nlUJSZYJ3HxXsN14A8dIBJ3Egot7ZGa3Owq9s4J69h6KND0xz98hj6xWzVLbsuPvIvSwmKtHax21QzLpFw94gbOh2/WSUyowzDvtbyhZiWtwaFn2RN1o4oz8L3J1qL4BOJ+gYlb86KXMwQ9EDnYP6W7AI2hse/GhOAqBWMenAio5QseonfpY3fE7GdfHZhXDSbXq2Jllnk9pOmuP4xMMJ9VyjvDEofzHBX5R0xww1Dve1GIhwK4S2cVMy7QbOt1ZVgRaxqns+FOv4LJoPv+o2d5m44J/ZfrI1rab6On3bl0qcD6elc2RxxrIDyyseEka09uEsVFQmdGPxhBS4ymNfMnLZwbBsw98gBImhrKBrgk67PQX7A1OwndE+4oE0jvaINFkJGpL+aZT4Y2AjbDsHZu2qaufQBC7PmTskPHlkdgvTpW1lSP46s23RiDp10T8E6LilY8aXEwlxAXq2Ub3NNW+D8uRZdtfr2ADCF0SOa/Xeuxb9DdWuZcrDWCsAvjinW/tAuT6DYYBzef7Q7WEPbLc68N15V6HpK54Wf/8fyDHHw5gwYU0b7l7RvNVrHeINt00br+PBjky3byohvcAf4q3HPjYUQO+JfiW+EpnJLD/gnyzZLvyyuVEBfMNNpQUH1qStoJrD0NsQExiFVr9wj/GzEps1JVZYi++Lq9F4Ji/F3FKZryQ+Sx9Q0Huyv9GYgRenBsLlgbfyy0/Y+cYgcL7sBaQs29qYOMU2eMFkX656LoNKx3KubtmYCCu3QQMyYbYf/iyNi8VO7jidAWGS/lKtkak9zR2+zQhtB44arbh94XMPqybWVIwQbNtFttbyWn4ZmhnW1lh1PL1NbFVU24Kq7dYuVkC1vCYHQhZ780rUsZHWOcyqUCuAeQZ3i3+OiMfi9wMxsheu+kpc7RIjk3k8Km/Hw+M2t4SPm6v1SxdJ6AVdIgIoL6jx12JUl0F3sVYZCxau42FqZX7Xt/dzre/30hhtPl7wLckgZoIDrUilwBKMY+4N+gG4ZQC2d8c9QCNkqKci++KMaQ3HRcotIYmAZ+nyyD5uLxp9qjaVjEPS4a0U1U7THm1lBtyLipAik+pJGEpxHtQOaK3By0jQIOO6+FVtfaJQatug/v4VGG2hvBKH8VT29JxvXzHZ1P53+1GnY5N4ccnnyk1guJcA2EHF20jumJRSZ93JvsUsYHy79QWvZLfmWy9wRbegOzhQvyFSlGZN02v2zEMS/3hCmlhlgENXDSWjsRvmiX+fKuGsNoGmF5wc8pgplG8jqvzGm2O7ruHz0l1wryAUefbxCERloh4t4CNJa/mhdGMzCpE3lDt6nr4hUUXtyG3pKrKNy93BJhJSUt7TYI6x7fCQpzfz+Sw6iOCUMz3JUue9d13iFq3N1+Pmr9wBL82Q2ECtHluD5tJhSb0DfbwcBCxDUITD6vGSYlATbAPgfrhJfRU/whJhoagKf3LyZvtJyCk54miyCiMAeMKvYjg0tRFHG8ag6yyLhofnQmemHrmRBdeW3/2TR1Vywh5wup2yRrt6q6jms1BE/6HvemUKof2y0Z/0iXtXWE+QdaQIz8qBeRDeLSMG1UHT4Bh25EG/1Hoz+PW/PJBjvRt3NdZXqdy98hqiO5sUvD+XVO87ohRL9Z6U/REQAA7httwAjN7CMS4+PJjH5U5keC93qHWc/QZXqyahhxC98A2XSX0ek8+ROifAV41vXirb26GQnvkagb9MCrTEoMAdwW9Pn/HgsMwbx5CTD2hPlSisxdkp77PoXuCRHDKbVIJ/WjksBvsLHdRSnnFimW401RWswHQAlDsM9WytDL2uPw6+yHq/iDUsSzZLAJOfYmtk8+0+94+VgnpjCPO7xAC24mz8l8BsD5zPPjxRt+VngrG8GQZjXDTgAkcYnrR6MPdep1KykOIWthmzxx6uCnhFHyEqsHgUFLNKp/5HyZg4z4CbRafVsZy+HFEwCrBjqga1EhI6EsFldTApNI2TL1Hdxs7iJ1xN/AmPCiImkUr8tnKJn+iaRMwFsqviMhYqPaddC+MLl4lcYy/eipKKCSkFFHcaRcNd3bRZ6hA3ViZ/PMq6hNXlxOsAZs7nUZZxTweYROsO0SxuL8VJsCl3/4/PCO/8zw4ynqARRC2pmrwjiKpzE5koKodUVMCPkh4zBlgr/lIedKlACzC6Lv2syh34LlSGdkm4HdevY8JY3ZrKReJIMlCakD6prxWWZADT+BzjqH/3skUx6MVNxgnSNGJmi8cLuMX81XgY0+Dhw1B85kcKnQbb+M5FLZy2WyYN1NNqTmywTCGihYjJnS9I7rJgerE+DSTkvPya4wGI3b3PN4Hrjvji4Xc4F8GW9lLUPk8He5If2oOPUCk7SU5mJncASWIDqh+A94LLMIswJxGf30d34w2GO4ncq569TqlWdLJ5hFE2QIOCg6u6dY21iStjgzIctB4g++DgUHr2meEJtqJZyOQNY9Lfa2++aNe2GEdrSS9US8brBpe106KCpJAo70rLDIHoPXYPoulh3KLaMYFXkXK8Io0xWE3Np/OLhYuku5XdqyMJF14U6d7Q5OQmgpLEXMQwH9tVK2p8N29RbnnWu7A2aCiOKvIVbVSTq8OQVTjcy0dENiqmz7+cDeYYQfyxwAdRIGenv+TRhLtA6huvj0isU6tAUOBtT1Gq4j2ztD09vCZfoprzR34RwhNERWbZsz+sPNQHWLcY/KMSCrJruudfIdPZWL795wlsi86gxlLOzI85Q+KFK1IrtKhvq+eyaAOsiEy1whh+sCiCrgJSqDD5kjm0TnxB5CpOdjg50t+AIWx/UkZVju8Lzqv6qfknH+p+qNZp+ZbIOvUgxonUr2ZZPrvMFaXv0aZadYnAJsMOO5qmXcPBFHhIeIw52C/w6E+K/XovnfXLrW1f6d9rz6j1qi535MBiAM8tT0c6RsrbGE1Rizg9pZQnSF3s/hrhDbwgSx6ajEXm5JVzWA3dmnl4LU4WLAQOPGYpcWxSYZ9YFRrTZPYoQFWo3YF9T36jvDnKDEkqwW2G2zZ2/dfPSXR5NHUq9dS1n1xaztgkiMWrN2/9+8Lel6hgdP2DR8Ldsx3KiXQD7i60RncqHBlavSgu6tMqsRC2cLcNnTxR3Anl56FGA8rRYWjsU+Ntye3brdo+g1jO84kG/r/XYwNm/aEGR6Y1t5LLHCRzjR2k1uPp+1TEsEq9evbguEa2ENiDhL3I/6cEnHm5DUW3TgO5Sig+Qs2sIIYw3AQk/gaS8cB/iI80BH2yPjr4ASWv8cv5L/c5Mvou/hveePDY3kCRyz3pL72iY9FSzPgO5FiqvEjE8aIrFwIXnCVvya44Q7J9tIpJaO6DmV/lRnyk+x1ddTCLz4ognZs8lpxPdUC2ih1fm0rlciwMSp1dSwGePq8sJwHdPGSSuI/+mVjCH8Q/rKxIeMTiVK+ZLaa9WFZeB5a0hQ1k2BbBDwywfHpKmF1JfvpZnJqgNzIQqgFy4e9/GlSiGnNoX9k/O7f/pr1Q7GZzDV+9ZJCELYK4J8i8aII4j3FWWXGAYLI6b+mtg+YQ4CWx34Du9n1IAV62ivYAWCJcdffbRPoO3PNd5P2EEqP65+ish80IU7QJH57kDek+TFimvejxxCJmZmBsNFTyK7tX7i//YJHi869zLvrevRt75vvQyNIUW+BGW9JlmCn+1aU7VG95VSmIwRq69uxSlYu1i6HITY/Ws5LAWIMzXp5Q6lPoxtL8DSkouozUfK5jjCSlZMHdaRixVNyhPZ/90+uaioUtTuJwDMT+E78ca/hwHnneoKfOu+2FFsg3l6P1ZdyvUpRBCIQf/CW1mBaQduwPFkKgr3clxEAvtEX792C6ZJDCCozo/M9T4K/mfLpNXrSMWbMu2AtcFnjs81qFFmSgsAN75eIH10E7eoMfyMI2HTclL/rgWnn64hr1vf/aNySfv9tptijdWTKDGLjOxF0XEVGGGfx0s3J2U5RsEBuPrWG3JvZkeaAeriQ8lJdC/fQ2O0lPs6ucbTgk2ZtfR1v8ZF2h1sKrC14XggoWwq34FhCYCczEnrQJDTRkgUVKCEHhYg1suYVWMluTNrzt5+5nF/P0PWBQByTTitP5ZARR7qIa4HP20+PGwXILhJiP3Omw512A6rf2NZGwwd5Tx00ns23zt4a3i9gz1RUrl9XlQ9nSiD6/kaEpE1IPD5ZmPBg/QN05Fvxr1aIsQFuHuK5kOzFSy6ko1TOfiGwHs7kHgXqpxtX0at1YMnODqLaRjl3Urs7RKH1/c7Kj+WItcl94DXptf8q81wWK+6cPIedP6qkQOOC3ezRjhJbs9i4lkBEOdSNVR+Mewv7Fuo6ZKJQk+0kd9G5X3jIDn6eoLg8BbLsMhc0TBFH5zCc4lTfGwLuFXpwAJAMdr0cWTz6HQBz4LePwSIghI341hKkT9pA0qeXcGe6kMlJdAmkKMD6oaLc+IaKIAHSjHgMGoqP+z48j2EA5V2JAJMfKa167ZOdmYqdDgxGFgc/wVeGMAyGnna6xTYoXv7yUTGsQiqb6XbiqrgVCYgPBstra/uakBHE6wH+UdafmIqGsF42AUky7pOJGIeWagO3O9muf3MWpfYyW5gDbhbor4UYcmslPxT6IUitxcpMXSHyP314XN5Ldl/916flpflXcn4Xnx1Hv7MVVYKmQK7omE/GKQNyky0a0ixNOgqrihSExqUf5LhJ2jqwOuqOsSAR2rs1+YigmspNP5vQoglv0NrydX+RI+MsC40KAsR88WvchM44cL8WvTEhqzAx8+I9rnUfoUzAY6vgh3goRFUihVkyIrr1/NKe78QC1dHxHldsmLheIfPbjG37uxmAMAuewhDq3bfKjC49nIL9OOZeMpSxNcSXL/FK+CGxX91Qf1+y6zJiiekfTSk82Ews/K3xjy9YNmZga7qfV7gXaK/p/Iz2l5a+tgnBlUqD2FOpnMKjuOo4QfXrl/n9rkihvfx9j4WoTj0fRsWgCmY3cHTqMJr/uhJH1OpD6GvOtH/4FAK7dwF9rDYZ9viFm6pOSK6CpPsGrASnGkTf67Fr3awbht0Tq3698+xuCGrb5cFRA0NxeDfsUBJZQKigPS7yE+OiiQ39FoPTf5PSe/CNRk/UMDT1YNGyeLO2p3XpJyunlFznyHHhhQiKPGKegpdgpJf9E21IIAnz/wndR4d0kdPigu1sln/mSytQ1Ze9IKeR+E+89dzXFVt2lS5zPgpVYYYH6CTu1mBeKzfhwQM7N+K+INSjpj/tTc5m9a+dbetjPxS0vubo4iGU7prZOsZGDWnk2V4i0k4Zjx1YIn8EQlv7Nzi2TvyKO0kcgUDci+iDHMhQGy5o9+ln+ems7ELorVT9E+a9uVnn8ySyeewkHSOzd0bmboiZu7fhDBSMXy9EL0jjTFTdmop5ldXjeLeVMxu8YotwHlsjYFJCWQmZ5cydxpXJ8gRyKMLuBT3DdNRpH0MXrfQsqlckusH502tM2ma13heftfJ6V/m3KYv/gq/UUWNNODkT1leUhAgwEvxI4/IgtRYkaXc/VdhrvvGdMZkS8sN8UJ5zOc7QFjBC4qClu2k9WPmAfetvYSwtgvFH6s/8tA3tAOf0rR59/m5J4DU20nZXTtwcOqqE/8+yKrvGvJM7wefTysXD5TAAHFbhb1yuGDcEkG9o4rrLP1AL2jofsg2xatq170RdiMpmWp+otf3MO3IdykMYVuEAW0zo/DrGhcRLjbX91vWrReB5m3YBuIUycurLYduK5i/CjrtgZOj2ZXiVobCCTIsLydGn2ECDeEvVf8dwEXFtCOAU8Z1bo0M86ymAushRRchQhXGqToy9jaZWwuw2eA+VVCrzgpVYp6+sJBQ0Y616LX+tM2SJeKRclLh7lzimNchvltHnSl0UkmIam39oE+s66eMj6WKKnOAaBCUIxDJhFzcxMkexnyHHTpY+9QdaCPKjhWISAt22GDfgY9AqfOcUTAX/b7H8cEMVUq39FYy9YuTDwY6f2o3X4Bym8xS6rHiH/xeVwJxLiUfrZUP77c7x5hnduaZFInP5/r/H41kRYLWqlNHBKSEWyOfWBJ1P4AO8xMccb4mCxf89gpztTMGEeHpsAn7XJLoR8BsNmndBsTpsObYtTBb4R5ehMGJkdOpfMDBi4mskNu02MfThAxFK6q1bcGFO0chpeoLyvbodtitEP/Fb+Tasb51UEFAzD1uwzDBLbLRouqOS5VnRWAifhVcV2VI9pu5LPtiSM2qX9CGu+gVlQZzruO1a9QKndU7XrhpGIQqpu7RG1VGASVid70wK+jdoGPNi50zwryPwpl+EROBONuokJN/udVpyX0+mgLfR92NBSOJwGU6jFt1rsYkWkuVSr5CfKavX+5aQFSXoftBxzrYg96x3VqHMzc4IIssP6jt0XS2olNyC3fiB3pxr8YVthgO+N+pd0ISgHHs1u6Z5vFpj/3d0EY7vRHFDF2PHN6vnUke5DvlETgP9b3c+zS/Kqngop42uItNy65cY83BM6QglCMU6goBHiu0jvBPXovx8WRl7VAzvOXTTTc/pl+4hULEf6tFd9LR7PaG0S28oNTDpGwPYnN4FduAcVckOikfVvqG4RbbqlPADgV4E4Uzn3Ls3OdjPp8g7jbaeZkw2eZ/NOFD9vgKysU4JCYMmqeicEuXgExNO0Lgq1yroeWUcpUL982j7c7TDu/S9yntGqBzN3kkfQaN3/8s7MA5b0dSF6gNpvYXvGzaL80C6c5SC2ObU23JHX2bBV4VeN5h+PlEiZhg9j0RgLReb4ynEHHwxo7WZAB64fJbyQIiUAc5YjfWcKJLGflLqOUrdfxW8renmM5i9e3yeRjR6vqqkZfMGHqpgyPW/D4oXKNqElkHKliXeuiAf2FIQsalMHrpkaRn3oKUysBKNm5CazPYNLcU6mc9eY5X3uv05Pv8wCqEPhrk1oni/Qkj6aJgRDltVc3/9hz7jW9Bt9n7G8bwl8hcajIcOnAjG4D8kDm8Wv15Db8n8cg2LGcx4MDVHrKasnFtHUp65Pl/uXlwZr1v4jXC++GJaJPnoyTiIqL77l7JTs/QRFgA3904jgmWIMu0ND+FDYNy0DrpM3fu48W7CPd8v7/vwzf0PQzB+sO1HfgtLW3efS45m3dZNo91wVda//35NL6xjp7XGcBP8mytxrsJEq6nXA62fJUNjKacnHiAodB/PHCP0RYHDIYkJLvICpj2UTGZTcLLvCpalr6KgW3IUzyeXY+eyFZUca8KJ+61yfNlHRGcp8tJvMiiTRTYSJ4KgYyFE9KwnbCfPNHJje0rFNDL8ADxHQ6hs6wMtMcRNi7+7rVLgsEbNPdJhMEZgbClYBsVKwDGrvDIuJFZp5mEIXTBRPHe8CUz3/BOJORU1HzgZX9owvYKABqGnw3zcDHTtjYKfEYNapMnnlDUR8EMWC3C12zed5kgfPpjjSeQEMSOzCJlPDT9Ys8s+UwCuKzC9RQa8c9lipacrYQmLE1Fy9P30XgKJm1GAsgiyKtgeJ173jELSOzybZzHvzpl74vv7hNqugekLH4KmpFlUsJZo6IpxRCyTt8ajBzetvQayaCFgDIZbXpcK8lomTsLWxVZEJaQE7LV5nPkaCsVwVVsyBi99dn0YKQuy6LEjy635mno1Ik6803YNDx214u3JFQSZINXQeKRr/hjuQuNA/PTGSgURj7KTR70F65JeFLzgXumn2XxTorlZ+q95KOq9k5iZe+9K9Rh11gHaUiCWkgvWwfQDXVeUtP+ikhARDqZs8MISJuW/dyD0Y3LZlz0+ocfYD9ktlVwd0PJdW/IGB0Fi+yrHxB6Nfovvv5ieqGuhmXwDjm1yxlZ+RN32Kc2EW1NdImCDIfTUalAOrHfGI728xXMOKs9zFMW8yqKTM6ZfVNakx/N0pGhBn/iRT6PsUuLMsrARVHj1HBDxf273CPhWM+LAhLvMx802f1+E+NEhw+YEN8o8RtZ7PltEgcYiAfT6U1YyMZL+KAbJPK+RvegiuRr39UsB2FsUmXCCdTcqJG5md5Nl1cv06oFyu1hQmwfONL3ZZneF3l7NHK73NGiJ4T9Stfy5kNiJ+7W0sgm+9OQYFTsimJMrjw9SdsswCYFqKC4O4S5VpByfbp2DbvGuIyGDvVaeRQc+6gz8/89fn6V/HiU8d5S++JDslhhb8ZG22ERaunfbuiMLz7om44gAIDJkqOkT2gbXbZ2ZDJfdADuhKu5wuiwCtgfCUkMziTtzgTk9hgW1UzCZ9In/rstWlbCt0w/bPAj506teY/KYLxZYSe49KujSr+7Z7CCsh5cQ0fnbaZNuUlr7ZDcMtm1vHaXOxGx6ePyhgYQHz3j1w9PN+LAto19MatWanXQv5EPpAaGGksJP6W31R2Wwc671eb9EIELijyBEYWYNGpxYgwEYkxvxbA6nZIi+6ZlDwwSZ4nDzksIKAWSGpHhfbcP3GNZFaPWx/tFiccPebyFsXaPJuDOA7lL61kDlVlH9IKjRPhWkn+1zZ9SklT38qJztXkPrrNqG+IXAzvD92iixNjlJMYfd4D7NvqIGuJ2iNwVi/984w6YaEnOHM7qUfP4hqC7AyrfmNxE/G6GOUSlEpQnVVF3JeEGR2ZOZg8iK5Zp8W29D9sTSiyDHmldtMeesdbJGVZGzu0S5OBO2dG9KyP5TR1GgJZJlht23EVDHBPMRFBEXO/7HqZR/2t/tfpVGLss8NUJFxmOCX0HxA40e+9BUyklanV8ZsnoUztvGd28lA+JXUdk+jLBYeZjB7PSLTC+0guqhALxRyq0jYuEVyrEegXpTlH0PAvJlrjUSePyMHZbiFFmCCOD1Tqt4gTXLmNB2LjNsnEKdYPRZ5a+t2Yr8KCpQuNkvSkwmCXx4vI1acDv9o5j8Fuw8KrmAj31jVgfbyVb0YpykPmGJ09DD5YUKVki6p/Bcq5SSRVCoSorqgX1Mc8/nU10W/VoJ+A1w3C/RyRx05i3bG3qaOoeJXfnasLfJENXNLGx7XeFqqc7MAZGlQGzxjHBJPATqJyFIlFJeW81yU9N3UZYloTGTpaqEe3Zcynbf3d4592mQkEdMT5DzjuTpwbx9yEqunDm/QAAtU7/kg8F+P16u4tiwPLZmWtdzngeuyu5qTrB1ezmLpVUVGYXVYfWUH4l4/0h4sAMmx4sA5WiiLidygHU3NEtV4VMqypU9eOHT+5vQx2V0xvS7d/PI2ToQYjhZ6gm1bVMweJofCeWwMhEa9js45XUBeuelf/XdBqeV2O/n/GCM6MA9p/uP+A/uJagZNIte1s48uQHQsUXdu+4kcDdG8KgzAX04NdUQJGr9KsPn37nqjb+19d77y3FTUss5GhpAr1Qy4uAbGmB1HYQJvFvgSxWdhb5z/mpuEtVm3f4LOTvNrV3Yt3YX4rXxxqDmX33jyQmpYbXdlWx6MXlfUeEyof105WPhgrjoN3VMB09YfqHubSeVpZw9HyR4TB3lS0RQq4YjFgAxdHmL15Or+O+johroM4vzYu7XFaTsjrmcFAVcAHmHShwVyIBanWvaDq/+8IQhMcQb06T8YRX2TBcgwRC/pkgiBescC5JvL3Hx7Q4uVhnQKD4uqzfzstNU6VKObFNzCcuyePVhd1oKCBQzp9J3IvwJRGop5REt4uAkONi4OkRatAB6/lpkt4CEB6gwOEd7BQZu4YJom5sSn719YtHOwe8oBuDXmo7drV6N5M0DjaTbBbYDzdBeztgrDX7bnY87132TijfNucaUNjWewGy0Lj30nxp73U+xcwIi76+Xk6sLdyPVNxFSGpDn/uR12KLNVoLWpLavKaEgdvMVHJvL9cbRtzHmQZaS79KmhOMdYKByteUKJea4xGnsSICeNP1OGVaXN332A/i3KitkEvZSPqD6UrKGprnJLAIaMQFbyhO8g985zJC7ru4fdAiWsVCCrUEbG5P/WvNBkPq242mG5SWGmzGmJUzBteiAYlcQt018rDaZQWQMBsms6Q/uHLpZi7N1a9FYxZCsMVArELDo4hlSgNflEXQqI52PLPBhf96mYds+DAPtREic9zLe0A5ac/4dvuKVRmU1j5dYKEJxoF/FmiC/8+Y/GAKE277maUQq3bX00tlC4tO8Tfoy+xGIdNQzLla+4ScnPfzUvkMDpiRyQoygeKrkN3LVW5CNE4YniqK9PvHgpbh+f2JqJdHC9AQD994w1zEKY3eECCC6mFiCoUUN72YX4BI7VO4UkmlVR9Aer7+9eyRAz+mTNav2I6b9CJ1KWaYduMxzuX0/dt1d3GS3C2E98ZsrdAsA2cDEHqrtgqVHV3bsGG24eo1grYzDaPMNL8I8UtRCTvZ3SluIhrdAvzk3xwzcB9zUdzd5Mnmy2mcoAvWHiLOOhnjJvOgKuYBfE+c608VXUVnIUpVzrxzddN+qIq2NGkj+vsus+p/PZEAVQV+6NJGd4kuXueu4Ynh7ELNHuDRvf96iD61ubhT80tiYnf6/Fjm0yAJ+ed8ydG8EnGWA9SPZwIqTxuAAPqGQ6N7mdDrhkrbYDnHIZkFI13PDMnk1LRNq7Gn5CuBgG4Oaxzd7h3/j0U1NTkgF0Gi4CDpogDpBtgmtDZ8ASz731PsKn6p8qp0Aj94CLKpVkGenOtwVMMTNTw+TFxsl3vKiHZ+uq5jdc2GF43yEd9wNBjAyQBtmvWT+vjuwWctQ/7QoQVAz74juplO0ToUCdaUZU1zB8I48gz9ZlCvxEejQee2OgVFLoFPdWitEgsnfkN6Ruv3Wf2sMg10ZfB+QQ9y571wlcfYtDVtw9nmRfrNStIPc4SIyute0p7U+3A6Q+qShdDRiOtxGjqjXj6tsmP96yslOMdqkqCuHqw8KgwqCBgoMF4xdEgQRb43PPR8v7+NJQp/NHg+IuHOukAzoLDpF29R0uN7wdicp1L28/KubN5+J9BoHM7Ja1YHNNRw2XVRpfJHrDn91oHs1YB0jIGfYeMOGZfxfPoxkO7LXf1eyHcJG7P3Hg2OrWrbn42CXKJwhfj68gaUiK4HmIB5IRoS1y04jnXvft40SYQ5pfuN7lXnHeQ6oO94uEKzjhtIt++uLf7gTGDulzT5gVydg3w1Yzlj7bnPEKNlq/+CCissaGiY8A1P00XgdIe0tW6LPAyTrsKHUW0ehxJvGQBfQ/EUoA7hwM0Ifph4V8ST2spulznIcpYEnL7s4wbn71PvXm9S3YrHYYpS0/f1rOxShUzkPDKnSLakP9IAX0Lsm+IITkzue70LaREzaXZmG7DijvIvIZgL7YlP92YwIshmVlKLpTVqi8XyccOzOoBvwA0QtFC94SOxm6g+SdsuXjTmRZZ1XApBQNaezu3F/fmo0Mnhol1h/6lX4d+7XCQ3MdmPR61Ym8Upn466mSx9x8mc2NHV7aQzalyv0MwRaZ+F0O6isYc8/kmwsbPbwGLtunFtB8vjLMcfOyNJFydAD2uQKif4gZyWFntwwElxk1XDwUH64eKtMMH5ejFURNgPP8vo+s5Zb4c3eM8c8hrCZtgwWbbXLvReS5ta6ZX/8AjrmF7eNUJwU+4JeTnAvVin3pZYwEf/YvL+EzUbn0GGLxECp4/NmcywuyOKSCFvh4zu72yF4WoU6ICEqBwmx0g8X6HjuxPQfRXjXhFWTi3T8xN4bTb0fo89GXZ5Od0uc20Mk9oFE+abwcqfSeTXu9FFMfA2LM+GFm2qfoq10Lh9I/p08EuaUTgZKLM5nvlZ/AYsB8JaQCTjlTTNsFf/zSUFwCu9ea9tyzeZM1QegPK3KsY+Kaev/PzQjgT+SrOAkJzkt9CEPdjzjG8dBhDR4+pT625+vWotA/qHiUIsJ99oVe/TW6Xz9Fij55x2iZmg9bilt7qkklMRA1cQ1s7/VcRftghF+5TGkCxP5QwH9aw8RhV9W3/gHRXznopSin1Ius3FonBq2p73SsreC0gf81xwnmMYyTDEPGfs171+TUoN7SmAh0c/RJoleiK1K+Et0B5dPaoNg51f4FELnvzpueISwHvMapAkrPQPk7QAaMICKS4omHIMcpEnR+X+cqRD8Ce581ETpiVmWI3hUUtjMqBez2gAKNc+HOraAmEtspEmgg+7dNLceYrT/83tTunEP8uyX6gGMSPekkelArUjFUJxZN+ZZ1B7/Zv4jpH0QYcwtmoUGiqMqed+Yc3A7AyX5dzjrwgxrGq/pKziXGCGSFiVh6pA3g/d1PQ10DKzrzmsNGA7V9BB50p+HeOfj2+KfPxoADWq1WmC9yunSXZzlKUo4MGeEwghpb4mMAub4JOTdcdM3xrc+KCBcTFDB+UhA/EWTacEgtu1nv1tE7J9nnjvCo/3RMJNtp7828hcIdG9hQKn/kG+tRT4dJozfOljkGJa0TbENxjvKszsNATvdFR0mVJenQxC7te9uReX0iNBnpwDjBqndTP3RWbOCUfis9n+dSkbF24cUuDB26Z3NmqJCvksrJW3Iypff8ZenFSaO4kR3BPcrDp66IMsDNPInbhEuFydY4ytpalXXrg8DDNgmhEneRE7nzNkIKJLQslBBOR+cvmq3L/UcRgv9qLgqsyasjIH1evb4j7rAot3cgP6KqTPgGDNxk6H2qOLcVmc2ZmSWgPl+1VA6vqnWJKttRgmFpf7JiQ8c/oUoHdNXzDR+pHK1jOSxzT6TcCnxD0FZlpVuuE///s21BRNTezDTLEBkA4z9abvpXSMQrgUfJ0CZF15OvUo0VkCta4zs/Tk7gKGwF2rQXDCcJ4unqdur3+1MNLLheFX/Q+6uMUjgYruq2ujqpxGnQyz4ZtFIAeB7A12aP++l/3SjMClTYzqfnYGhtNDoBBxZGp6rUm8iwrkUldN6AeJlBCxGeKRQgbcQDykluuDQcM+mMdEYD83RWfSI3lStCIdbsJCQ5TIQgu4eCus54Nt58rsJTJ8pJSvRmVLmN7Z91MufLyeimQ5Iox19WYasYm5RzOHtoCI5/aHlH4MdIm1y43gSRGq6HgtpRHHfSiiUuUY989NnEAUnvOExAeYRt0K0ByJoozuxlJuEjTs96squ36V9B/GF99h6e9KiJFLTjTk1mm21L9fH3Sz9X3RjYyIM+dylX6mjiABvKxmmu2BdwWPYFnJP/kCewdV/PFLFqQ5UyOpnR0TULQSUXXgqv0aWzxooTm1WA9+ujRS3smgAqz9LWm9tZdUb++TR/jVTTKHJt7Dqjd5TMcUKLMXGmAFFCkKJixAJwX7AJOA60jgkayDL2tbWckIZAyI37tY8JJIv23JBng6Q/opRmU1c8KUwIQbwxIJnLWC7dxMJdifiUrmdQ/BTYE/gUEB00AhrtNkXLfqBCZO9CEu5kbRTJJoUClnV4vEXZAKOpJNX3LJ6ab74nun3av+2OYnqqGGAd121Jr6hXyXisKgnZYZWU4PJeeq3G0DfHrXbJ9eMKNxyNSKgZ/wbcrvpGXr+fC41y9WIv+37e1t4tJFjAm31XXjl6ELvufPGBYXE+Kr5qwf3Z6/8kjIqzuPespoJdBGeDJn1AhJTVmfzh2cpAxkjh6nnazcAbo2R1fdZt3vtyGlQcHNIjlTR/k9MHkro67pKcWO2e5h3REJZhWgz86TRToClg2xfjU8aAlx5J0x3YqEjafiqsaMa1gTDmQ6L7YObJF8w1zWtCg7IMvyTrPS8mTqniIGqk9SPUM7G03o15sXR8tbI4GWMdDW6asy6MCSLK0MfJKfkGr8TvE4rRUcicAfMG1AAIh75EQxPT8BxnlERohy4BiNN63Vdrb1fur0EtMB3epJe82W0CGYI66J1TVWFvQWF7XDoXEq7shIKCzX7epIbSRITJYXjXCkJa5bg/ftDFK71f18pR/cYToSpObFSlPMwKuZ5S8UQuQAURE1pxfbVHhsZBWMifYHZ2aaU4Z8BEqkKsZH+BYVZxRRPaaoTwAIjnuTYfgixnQ3oTdRAmmXMdCzCl70HKiE9vm6VRNzfbVG2fgwCUJVdUN+0RGzmj58gtZSnxjlmTBWIsmQlRcVl382mHIGBwvHZmU37yHOXNHGP+Rl0dSehT2qO8qRnTWsgNqfH1g+yywfq9x+QNOX+86zGGt88x1CndkedGezWfW43n5nNAxxP3gM/jyLGBkaNdR8Bu8D+Z6mrugLEL3VbMtjm3o6PMLxbkWGty+Gvy2JlNTiarBamahOqEDRh1gOVCbZLAWyCRkmQBEb67CoEh+vST18SFNo7GH4Cwz+7uFPpRlFhceQDsHaQ0qu0g4Ko2Ocpzzo9e620dXp5crcbBiv+1TgVxXjDrSF21MuiW8MzlSKPKyNIhOfisIQAajlwUqU16MkSZJ2OuWx0Az3BBTCbAhk957Cri+5MRVrX55+YDQrfQ600l9927HdjNA3De/zR2ky2Olx3GCT0NxX5H1Dq7sPlaTBxLPWmir8mfT3A7lvO67chCLvGkUq0luMu3QoFERwE2LE5XrG9Y8ftqJNZ28gd3ouvzm1YRyU2a0QxJbMCXPsgF7sQdbJQ7ufgmwy5Uhje/W5OcyNwvVNDIf0O9uaBgAC3CW88K3k0NMYs8tljCKswV/2+7MpgF7/E7H4TRhQ+JbIH9Bda0UO4Q2zfuKZt3CSvM69ftFFH3N5AX4vzYIYnTjEE9+q0un7v8v2POwXbIyIprPBarzvUpo6G3wwdTD4oRF3nWcNc5QNF6hInuzBQGOeloVVVmSbXQGJOi3qWl451bxaD3WLNosgeomGzgkqUcnBM+vly7kju2c+Iv2XWcSJ0XB2QlmCv6PM61yzaRvuZNIvYskBbC5wE00LwVgePEfFVBJC+wQXPLcMAbWUsjdH7w2t6gvbwJ2fk6q155qkkLuGdI9bHcQDTLR+WW7+7XcV+DkAYjhoFEen+UuqUu2XaZP+RB1Ie2EG40rd+mnnTaD+Ybuh3oD5f+eDOidEmsCn0eFawCPnDswr4segZyYaG9kjuNoGktjdj/XeOpvZa5evW1nMir2bHRksTJkDw+1neFd+Y6dBmhS6LOx4D0LKd2Pt4XJ4AUeFew74u3xyGupnN4TMmoColoGOm68canaqBh5tbgTaYRw3n3+FZuOByVAppJ7AM0HXaDqZK2Jql4xcAg+Vr2byEnzwZ4yiCAgoNz6uTXiaxYcqPqzvmLiDevIPL7V4xdfJBn7Hqwc7MpOE06/5kF+4GJE61uweTv79LSE+28QW4ZhJTsOlMlQQXkU/Gnh6RP1p2WA2x/CBsM4i8izIgVPoiF1umlLh1nyltPxIK0i5umWJGRCaATv55iIsycv3PlMeNandP03hwIoUveHqc+71j7y3CSw+rEUbeXGMk8GsA7cNlEb0DZiP3t94XFvjP/cbg4lWqQm3r/aq/Z7NKrvp5f0S7/5qnnB5ElsWe3YE67DHbxEhBqzgHBagnTulzgt+i57w6/+B76wWvjSXIdnXOicuFQIkCiwrqmPlnbzO5kZ6nZXEE15fVlnrA/1S4t0biBpbiT15irprFtuFDG6PUJWZjzb6xEJ4xVTU2B/jZeyN294g98hzN0k/R5gITvtBqkbb6rutaVTMDone5oRJEFu9g6Mq3290CzTQMhVSjzu6sDBy29dp2c0im2CgNAXt4ZRV2vTP6OS6jTgLy/88cuFUxZZWXz9MtmwR39DA5Xuem4qicOm15mmRVAFLRiIMs3e3w5uW265W5dPoReSQUOMf2XoRhND8Ca8nvqFe3vr1NR/sGAlotduQDN92iY4h3rFqtUEtk6232iw/pjTYU2S702McNFuk+UKrzNGW5Bb1YISweLcJXQJpEFqOVI7DkajWK5LW9cBaIscJtZnf2IqjadleHMJlc0kxCe4im9iu6EEttGHoEe59a0nWSpp7GJLO8ZV0K7z+chmvR4MSlgPwoPDnoiyzy4kRC8FAi/12BC5RZ10sWz1JQzbNsQD8yOD9MjtJfKcmlVrrLpr2yiXPOYOphyVmfursSB/douyM98zufF6hj1ClwQGabS3CcJQ7uVqi5WJu8RyWMv+Gjff49K8K6mK4nzvd0yOfMzhYvH9f5RHmzIwTd18G87F576Lr+Mr+kWpBXchNjoXaeTRbXY8opr8YHXLMw0Kw4iZUZyP7KGFk1K29jAIplqTuwatB+mSig/zWHdrY+fI6CGqjYxqr//BzdgyTv7i5fxOuI1gS55YXkqI7azmIiO5t74S45TeaiIPdhI3SZmLSq+Fhpak3dd0PJgt735tSiwpDMgcCEb79oPClkO18g7vKhkiLMqBC5dQaxZVQCXa3VRLbqKUr94JKIGTacvY9agsZMtLmzAwt59JFAhbObMXYbwS3Dx9DGTxqd8Odrau7II+F60tEZgmjivsCKb/RtsO2DS+ycOTVNrY622pIsWMjVGVNtq7rKfetu1yBSNDJsONKG+x6bQiZ26+3PNmb7n5EXh86JeLX/x7IH9dUfyReBg+KxoKGvinYWeGbH5a+7YZ5LFclfdMKYXdnX5yyGDuHHrJ0UXzoliyHmLL+B1WtlJ0ICMzBscPjyEyl96gxoxAomYAsz9tpufhFbWP+7RZyTay27kcM3tFx4z/C9wYFmVgeqa49UNgV2/ds9p0q6CqD7DNZbOFhL4Vk4GjlBW788MG9QsHzqsWGkW2x6rql7bdhPyx1YGbRdkfCjCETh2vyuzwhg27wduQFDdVIwAsVEUxMqMSqGARv5R6WRqxWRGulK41cyguChaDME6i5Mtz8q/vGhudmONkAA7nbdU4vGyD7DgfDlbo9sKkDsxJfOcHyGagbGKpBHfqrIoXLPXqdfCNFS6jUlWVMfZErjCRlFTnMUlQ3avuSHbbN/fhcLTwzbQdbelU5Hfe1OA/E/DSJtRAXNpjgoZ8RxK39mOoKWQ5hzFKFIbdgrHaqg1Bsii9ozrBx+Lv8dlh694WjE5FMJEgzCgWeglMt7dNdFOOlYS7WkeVioH1W6E27jgsDCV4SOi6joY3sRGTg6jJ+cgakrUY9i35sdZP5rw7XD8IrZj/khitS8TSGI7H2HY7vKMQGzdhWEBK254maAnUICfxcDY7kqDXAaYYvRWGsikD6t0LLNkKGXMDmHVW06FZdLm+owggs5/KsZeFG6IPn8oLgCT05mk98fMS9K/eiwaiJPsD4xKxJfrGq7PKigyxwiuPsLHc4spaKdD2FSr0DXnOgZt9dwcJZMBj9LGoMgWOyS5OpVcSn/TwM1Y5AsaSUIvOWJrFOC+QCywqK9lmGW6QO8JRXuH5giG2DOt/vScSCl/m1P1AbNiFX5X1PVJDzO22Av1zvsJbmLlxXTXeVE0bXsvZxSJf5Pn8ftjn7j/R1NeFCkzisxYVNykUHKPz+HgBjnJKqhXYaOXPD0Jbi0V7YN438RNoJFmP4ehZlnA4Kh30WIhEDg7RkyyPoApaddpHXmWMjbi5XAEI+JfGNDxbjp7aITMv7wRqMl8kReChlK3Ehwzl/SwUxh7fL2jSOf2xFp4H/wprfX7q13kPOBKOiEQWu3XexAR1zTbEqduVSAdVHvRwtFhTC6z9diIpwjiwhP4OyM0m1kq3qcTcLSAYKvH8h5jn4J55M541l3GPC4xxHhO5h/jDn5Jw83TmQwSO+P92ZmptqXSlr5sH3ec4IavAorr6znEW3+7ZposvxTfUkJN2ptu7lmWhb6BChGUCcLDc7yJT6IYtgHLRgS4JnTZEjJOYWtI6tKC4dpKVgAONgzOSK6epzPB0UNgdyWO86IX/1+eMVXSizWVnZCCKAJRii2EKbub6Kzb6U64jTWJxqVeQIeDXcHOsl8HC1kLkpNQv35pMi+ewl/eK6vNqqHAfAB28Qvduy9emDqM8v4YHTqFSqZksliPm5subjANcvaby+ScMK/zJAD9IzStk9RlrJEKf7WLaeVfLRAi9vAALY59fhQKVfklSuGZegjEM+sjCXMh5N+0NhZR0G8hqeVPy+yxDfwgKcakZlr3NIdtiY75gmU1tsIaYNz9/+gxgLzTaKSJbSBqWhm7iWcTJu/Xy7BD3TEk80blf+1K3VY1ncUGhkOJ1GYBdJZJIhLR9PlRJ5eLRE2BJziaJ/8QYMeZfniBP5xFlUF7XCmloa56kQybh06/k5VIWlWXgmhWw2KcvU3sDbrfbz1HoFMnSCiZAG2pJb/2KUf+jJs58y6lscc56lZK12J6L3Ph17ycBFPjVwMrzbCnSQrUcGIPfQUr8kApGGdF50uPDy4UgigszNzkRsrK5W2vrK/EoG63gZP/7Lsve1XziXF2g8DcxTTVKh+oPrXrscobI0FxwjCWsZ3QLM4qJTg4DLVMMi+/UytpNRFJ46OebZmiGvtU9pg2jSBFM3jyyRo4vELSeI/4CxeQutrPhdI9I14/+PBm3IvtPO74+hLyUiTF0o4UjfmbREJOegyO96GjpImRkrVZ1SoaYAb72MfascynIzXwYv/tQ+pNGQTrDMT9b09qi+F2dBpa00bCxaRjryDHBSR+v1TdasaSgb4ItoP2TKbwpn6iukppnhJwgoh9UH/j65ZL7nIF5q70zQQC7RPha4I/zgGMRk2JUPWNg24EkQRSW7/7Ev6ra3dBUZySQyTtU7JhSyTfIYLJHFiCGEbRpnj5XYIq3yMjAjmIagOPsUzTOs+hy1fZQlrXA3At/0KnKMi3v/4VMr1yeNFY3rPgdkl+5Kk4SGp33QBgI9S+Wzq2klcyiRcMipKroXEk7waKuiY1VzXLxUVkG099Pmhd4SizyId24jiOihP/+OupwchJS3J883i12rrxuzMkFgqusneWNSriYTVDTghAgcfIijqE08KYHWyLu+0HYpzFhjcPQrDwbh8RtVD4sH4Iy1hZLQygMOhQWN9HWnOMRbmQPhetpISziR6bE5pubGHFPiWSGXRPxjhYmHulo2OFSAZlcSA5UwmDQxvglSYPsOjXRLwD94yTvZfmyWTlFpZJ3+9iHXTFjoeQLoL0GBMt0FMW+7HsuBH3fZ8+fhOCe0snQjD/BHTnxOGXLOHs5uGSEApMnTLeKWY1JknCY7+n+Yf0V55camVEIaTX3BmJtYQhvz8Xfg3EdSFP5P7BiHZhmLGQS4Uvpn4Fu8WnBY9U29Iy5JD95tDfdeZREIzeq5EKbIvRTkrFScL9N7fYbB3SmyhmHH4eJaElEAuOL0GPy4wKHmMeoWJX0Rh05hG/OFSg+sZrfHj3x8LfwBy5LjoMx6OfuYAcQ7/VgAvNioOYeaXfx3oFCzbf3Hp5aS3QBKfk5LyhErg8e/1lbHBaIIvCvFJW9qWro2EDNg6GV4oDb6kK76A5WNqJhVGLbV/PBwQebcjEAMtexcBvNIgYGwcofrX53I+n3Uywqta+6tYQnAz47prppmH2kFkRiXMER5m+rHO01pKCkBaeim1zwASI+cShwhXARAEAreU8xHPZlJuE2V+sn/2irhWfBVzEvTZC24V9FWP0unx6Z/iA3D5aj1bqM3i5jhUJ2O3hBwUEkyG5WB8n+zEf7A1Ne0GEG7zuL0ShxnCV+NyK15L6W3FnVd7xHItsF98LvBnsxfopdmS+oz5qeInvYtxvv71MVBUcOehWQaIU5bQB0kQoapG6KqwpFq8DS6BKMkHotUd2Q8r4s7C4YhSGdq8nKrA04g2DhG1XDrPQ6VQelXPM/xRMzysl8QG6/KvfsAqjP0Gr8/8CRkLiLKN3X5+a6ymYfuJcmwEiI54ZnucCIxi+mKzCysdtOqRIPKm/ujjeauNsLcdstGvItzrR86gqPaMlfp/7Bl2MEsbmXM3fVSEE3DXUpPeMcNyDqxmgGdaKLekiAQyilTSxdAzUav73ac3/thcDD+1R18n3SgOExK4PjYo0HEf4PyyHyJATneDA+i/OxWVstL3iZZlha5VsaRZIj+HMx7WgIXPSqqWejhVXctRqUYFstHUVaI9Pf5X0ELiual4v1cuweJCIhSXiyDiMxB5yIFNFTKGtatJg2X7kW9t5FUEK4XtQz2zBzxO53YbU40RwK4mH3UKwQtMbDS0FGbkxaCWPBzBazm3RcQtfMTL/v6/rLruasSlNAosx1C1ECjahqbDII3ztXOT+E3KQxBxSGECQIUOw05EbYa4yhjR2pCag6MMh/2d4aZxx2hYTXBSQ+tjvMb1wmoR4C1WH9ef5t30EnbumqKw29/dSL63SUrLX1hMA7N0/N6Knj7F1Gt9hZWX1pg3xi6B//Njywi2mMe+Ui4kTtZfyqk+dr3LQJcmGr8yTc4QU6xPT+6QqtZtnO89lj33/xIQqQgyNX1auBe73DZKCCLXF5XNqWr6mSXm4LI368hpcBV6vaty9/Ur+0GNTOT9euDfKkg5qjCXtBCBei02nqSg0dgc3OXHP/hmWQFzwVsCk7J83boDkzQ9PNCKVRTtLWAiHnAAbdoNgjpvsyCQgqVCIvI0NURfNaH0/bBd0HZN3hAwocs8r4w85ZYN/ve7Vfjnmw3WMHD7X8vJDgF3K8yEdhMso+0vSkP3yB+ZbZk0k5cYILw1J25tkZBuI1yw7JRCXPcEr96IB86Wn6sh62hKedIW4v6ISONrl0nQOIjpIpKcppCzDCWg1peWxDT8cMCjr+q8mg149SLpXYWrOw5SgE0Zzc6/Z1GEYezRTLrVL46ZoBFDlfDwaRKkl5d8/Wh8GxYGgJKaYBOwLcHSgEroxGLD72AwxLucDvxXFgULmffsk7J+H0Xg0FUgcxX4FyGIa1y9piS+xNYiXdOUfVgql9Ypls75H+4pBGkSFk2WIwh+N5BZZvJGcN5J0X14xKw/g1HdxidPVLmEjOWeTDVPkOsIXp9c2CDy8Q0PXJp+cQQxFQKp8I8N70lAnvC/TP5/kwJDy347A2+1+otdAe+6rLdeXt7sci6QucJrE0yJfPyjYKFdmBJ+3RHvLg8pi5p8OlFyJEH7BTw5bL34Ybrk0y29dsPYKY4Y2vKhKbZrqUmvLULhr2/hpLmPV1G7iaOfbjO1S0cq6l9OrGbou6GNBO37BWIBSQ0H53nl9qy7U2zVm7fc2N9Fzt2KlUQ7nTEeepWdCMFrq1ZixDHAYKIaJW7n+51kwszSX6YOSsr607LBaBMRC4n+//ysSRqCF1tW9pbM/Bkzvr+zjk1Swz6MQgkSSnrsjobW/pQYdA4V6Pq8dFm9dEfY+FhDy60xeErJufPYQ5OwYiCHRwX0tXKKqN5sjybl4HaCOvUjQGrb4U9hV67r5NVxpjjNUKmdFvLUecHcSLi3MDrHq6EZ65kIlDGTsaPD9YS4y9WCqvCZBKDGVvdq/A2A3yflvfkzC/0RoKpdRZ2HF9a72CJmPpYzp61M1lLK5iEMDxuA/KpKN8NhPxHfgfMHgMfrpW8Lo7q0RZ4hSp53rvswvbsqDi3x5TXw7W7LgqU/WTCS197j07xKbLCY8coWgRVv7WCl5ntqA5qSBLBfVYd1vMstIp42JDmhVglHMYGpfdz/yHV+rDuO6TZWOTHGQVP/YlLyhSuimTqIxJtC8iq+LwFF5/RuwJ4xqUJDduOM+mv/jiwUVF4yweBpCKfSzZDzaXJJ81SW75kDlXa6hjJC5IsF8YCFYGdia7dmKGMOmion8CxNYd+s1afYWjz1S1G89TKTGUPeEBLCtj0E1+03PjzfChILRP5LSI5jZJjVnKOg7j0GdiQRQvXhwFqE1fZvpdTxgLwXwueDoH3AKpQKFKpN7JcDIwJjLWzQ3LdYeII17MsysbO18bxxH433kY4hMeakpwrHyL7ItIKcV7jv36UYblFczLX9C8Y8aleWzv2yXeFl3m/BtrcQF1v+KmgsKmX07U48MLTPI0GvtbjlIQGWcQOVC3c7WNJL+y4bJUmfGw77Kn6qhpcWeG8CGlw45YssOzJfw9aF6oL/uVoDC5VNOtWb0USBXpUqxq0ReLJFm7uXfujIOCv8hRAb861U3YECeSJrsTkJybUTx0+z9L1vsXMX6o4ZHDtm2wBVjy++UG+Rs/S7gRgzM4TcqeU/98i9/Aa5fRcd4321R01jPUbS670SrlOh6oaDIQq36ofvyEo0GoRpJoqXrpUGFCNHaCyFlqrwJb+7VLtuzamWbnWgDq7JEGxlS/fxBKkSJgp66dEPopqhP6hbO/sgEAunUXAwp1o/IF4w9fWf6yy42+htNzpknLd0gdcWiX53zWSnXtrAAX0Hy/VPH1QF7BL5n6QBEoXBh+l4uOv8rUcEzc7oxLilM5LqtYfTwj1w4zGvN9um/4AY9XkyinrsFB3M28gpiGzTDN5xOF72trUEXNYfLxaaYa2vGAP6+bSIRb/DhMdtTGXss+wDG+HXwOaQ0/u5bK/z99xnVxQ51Lxglgfkgtd8qXdBzXRisETPfgn4NnjVQyKUobqcW+1kOVFOYVqhFD+dEuyy/iMKOPole/t9QbQoMWxsqWw7ii4L71eyNJv40+dbyWWXDL5ewI6hnwBVqfUwnI7EzDVd4cbFEAAjX1lS0Z8jjZd41KWgVMh9wb40SVqKShZN9a3s21ayBqc7UlLgfx0uhybZ8HjFP/QuG0AZrGfZ17w80Lm8lpNTQMo9GLvhm43y/S6HWyQF/maSAU5BZ/PElZ5DeVguhK/1299yvYYdNcn+beE/1a+3elqzqMhp04k+P1OzvfphNLqkz4kKhtjROe7VlcUyQOQuyJCo6yOWxa3YQdsBER+ljp/1YD1aK1lHb199wywoVhytDoVl878mp/mwPpFH8/KkKuWWhgYJFW5Gc4t1TC+mkrCUE4gMs/QQDd2C8OGa9PIJ2nGh14F6OZOgGjIcYtsH6Bp/1N9ut7Q3Lv/y/9xwPXS+mf+Ar/98KFJATxSPleYdA6Z1+dF0M+kTI0u4+wih7TsyGSeHwJQafYSdO7X7aXdXDFZ6m2U78PvFJquo0yYVnLlmr9mVZYBKui2oyUWPQ7OZRK0l19ArCK6tSXpO5HaUvMSG/4GXKsSe54fCNORjKnpKiwQaXP1puwpFhwrd9OvWCwfzKWHsf5VlaBdg5oa58OiL5PBHCdeXOn37R1/0/leqj4nk35AHjfxTYC/ts1fs0CGfkz9Lxr0dZY4W/vvWVzJ/NVRIEy9D5Obyi6ffTgktkuGMB0GQxl054pliykMRu87y9yjYq2OEPb8gNzxdEf17o8X/1V3zty4GsDYOcM/swGtfscWN8uOob8vZ70P5R806UYmoxuY7s+pwAIlSuob35XTRGMup2TEBqbh/dL2cELjxze+r+ClzU0HGudShuoagQp7Va+a/ZizAVx9PoHS77SjoTtf3pPfGO0GUfVHnh6uEhr0A/TeE9rFmo0s+259ZW7KQat/0L52WbIlQf8Ap3pMF7OP9bQCZb8SHVOzNwpSHSpFjZi2ScmeY5H7nIWuK+vN6CyE54ESAqA9mitCTSyy4Er3+g4rgy/2gWX2lu2uwUupJBMRgp434wTdKrGSxFPRBoJ99e9A2iy/ZJjOoGs2i48/M8/thgVcrLgAbcklZVAskOU2O58TVJyp9AYVgn3zsEqyyyhHxJmq71z9GLZxBnT72EtSRTn7Gy+/OZ1CB3GABST+AwvU8d0GGP+S2FI6GRC+l67sFTfeTBwXBMzKvdiXMzqsDmSuePYnMnngLk2UY8OVItD2VNSTur2OkRAcpmQ326jYVFufZS+SYkqnX0EAdGX7Ub33IAg4d0BQfTwsrF5Po12rFjSudkJO+XtmhPU5M8Rl09wR3c2mujsaR3g9czRJq4XNqtFvbWWWXPDAykz+D5wFzg13Zuf4lsynUIgFucykB0pVw37AE1Ut1JiBs4TxKcZZYOJ0CFXQTmwc17fBq0Jv8k2qZ22CtdeiPklxpOm/BKi0SiHmVGPhRBeIzEZd92PA1nae0X7lookwWhNtjUCHulWFSKTxDFwWRHnaDFSLE69uvUXl5Cw5YxDfllMnBlx21TIbkTRJRpnQSG8V6FZACuVkWJIA6MuxONh4JDtL+CvR+vEZQGPuiY/3J66fbtmixIziq6Or/n1+MujVwd7Ah//IXkn+TAxsMw6NDaMBKBOoubZGsnf+goGplnN+haDClx88x9znUksnmAR0UH1yv066aN5GS/YI7zrVe7AZ2hkMJm5l78ueKxcFPheI6BgydvBAmRXveRE/nYnScXW7Vzkr/HCVCdc41ElAQAQRBTWS8MWzOWG/rwqH96H/aT5fyFP6RbOmPtiGugwLEu+GlcVI3gSG5fyVyvhsejP70umiuQ2kh0IhOM04kFNgBKQsMHMjWKZVvJWL+8pUIOlUz1sY+k01b8bfbV9K82skhdMjKyz1HmvUmK/ZvN3X3UORemC3xgpg9JBFyBU5hVXXrCem7sVKe6+97v0pVgLujkc45w3gc+0fvCFvtqhip2/QB3fmZg6v3Nqb9PUbWgAoRXpDPvnFSri6g3tneygifJBgJi9Ok5E6ZJ64ACFD826bjGS1e71vAeKSMF58DP+n++DtNGZK5QURkuhm8iOnDuOHz6bVeGfsrft1qQFWvj3pQChQZ9fIhGZoWGGHY8EWtQ8LYcJIw0tZtMQxQZ3mRyyWZWC4WOL+s1kHmRlxUIvlodSCwgx6eoMHoFFTAvaxLaOC2KE8OHC3/YwztDxeW2Ls3RqRxZEnPrNj4GbNRYJeVplAtbSsxoMYeCmuMu6jw0CA3hLggNzRZ5QldCGpyv9yCfULgcNfcGZbCBtCB+f03AjffZBZNq1ZmZPtm3rFcMI7WtaVcssjTORq+9s/+RwSBKrDIr4juhhBFhfxZWi729PETBg01nsJEolCI6fNJAexIIwTH1jHoA7CnP3n9oI7oKq7exHRkt9NQkDyP3nep+WPbPM4lWkP6e4G7JpghjfbTr00/VCkvUSbJHla2ctuRLP1wj6xUyP3VGqmT5UpFxkwX1F0U3MZjVO3GPcI++l+yoLNNkrtXLz49Vf9+VQd+vvkedzC62RfMWWpzk/U37jMTHqGJplBHa8dRq/GlXWNX8mYby3oP2wYSZdOhKNb2K1M8d3WwofYyZHDpJ9wcupU2o9HqeTc1jT4D3PT2w6nrsAC+TMJtwN8XELD0dMRAWtcz3pT3KXOgu94TXsw6HCfGDZyvAxrFzrwBeM7ZQ0Tx2f5QXXVfBnwCR2ngzY+SO4+f8OB8gxFWj6DMNHGXdnRB2Rk/J7FKf82b6TCQO6nHGOS1jWyWJs+hVT1+H38NgLF8Fz2tbK8QtOPYp7O94zssbsKDejeecyzQcDGINMRo3OfnXn7iB1gRUPfDtNXcXgw85/RAZy6lKCtIb6Z/3QLE97d2FlQI1SqsgBKQaa42NHgikoB3OJvzpPsfFskz/zYPIMLjekV3UefTGjRexfJZWlk6VzTaNXRo/gxsWCi+h+Biq9QiDCJ0Jg3OU6/ZNIx1exK3FEh0DpqpT3dXx4pefRKztnVrPXeRSEggnZ5xF74VtZOmTbXIl1GLuF+ppGK1dgHPkmvSBZ7u5wkNk+k6hP01RSrMdJP8bd2syVlL1SVlTqoW3c2z7VI0vBHJ1gTsI7HIUmxewUTYH174VNy7dsARisz8GFZx8Y49HBdEBqH35oneXzs5aFzW55sD253Alr52H481AbA+xPbiwGmqIt3xt6SD+R6Vv+evJPiwAGC7SO8fzpBqx8zNt8lIfHzHqkDH3v/RRv/f4yuzOFr2TUOjITFI1KwJ/7KwqV5k85ywMMhH6aOOaS1lW5gasYCsMAtdsU4WJJ9HDw1MEjQYWYNTRAnJpx/OFQkcwrrqkNwzZxl0xYarFJxbnaJvP05sumu7RJD0+U8BpVdWhv8u5wFTkL9vsKk/CIctLxVgcY73HFdKpbWcMp9nMQHKIu3HP6emRg3nC3yTacS75g3XBt1wo/ZvYlzXKw/XjiDsh3eBLHCCTogmvGSc8ysmdxlp69tC9/aWPZYWCYF7cYedkVIxrNles+SI+j1fESSQ6To0LdEgDg84jbfivFhQuvSnhMMABxtWzZQ1uLfh5AwsRmrtm3I4sSPlSmmXlHbXl5wajWaj9d4mhSTz+VoHCpQoAGICy8uImrdacyhFBgLurA4YI707x/yg6qtICznyx7b2N1Rf1V9by+ZncFBsK8nWGoxlv0222a0J66lXIN4okm6K1jrtmNmrex8pTWtkrr7Zkv60ud0494rfV1yXP4cEXXs9JMT5mxRMV9+nd8eMf1k8QYPU12ReA/C4wNfCSFX+BUI4oaQPqzyXden0GooIMt8aV7ih6+sMcNpYnvU9/XX7FEsOI4k948DiCw5TRgciPS50ugRaa6UkOQrBlIdNnnbyQQ38Hoa9H4jbq590zHHdE7Yd924d/CnxwMrCGvjx8XIdVh17sanbpNxOuxtzpYblGlcs9SQhJhdLQne6Hzm9lhWmAqEqX8FdhSHh0nZmj2mPtH0NItFINsmIZH6eR5oP7+EWNB9xrKXIYnTEHU/BKSknAuAJMuDDW6zQIsEdfsLRqF8b4Pi6yXogaMcEDFaLarwaqoR25g+GdDamEpyKF/NGb/LDLKJDHQ+Db+POWT81inN1O4rtR5GPZcSYoKcYY2vAf586q2ZTWcDuCreC3zuLrFVDBNqZAVVpvMPGXFK/eDI3aq9hGCrFlw8ZIFySw3VFlkWaLNrWhMPaIBvTk44p8RLRoE7iueaFd2y6O5Yt/dxbWF4Q03OdT6rs66xpT02xd7/s+Z3luUAVFv8Cm8CQcWivVOhyAfcZgU5o30ah3GjotuJ1EeGSgRgjsQWVdI7R8CIYx6XaLoS4UKE+oemvfgdteXco84p9sLDEsf+efA5w2jObALNOTBe/ptBOZUgOhp/rvMoLVe2/KBs66BCsStJR22rmLZo5jLvOXO0Z5stQh0HO/c75MAykCLb4d66sTNP4AUXJ16JctHz5uRp66fhOmkiaY/5uG7xoEQXMM+QtaOnYZVCjq9wcZjr5Oaf3EKJMJAeeuowLMccNSC0Px9y6VObaJrZmj0hLKSsnf5OD/TpiuDt0/fXEriWAXMi8rCHU99t16wTmYGnTNU2vSNhyF1r+wPGDV3S5kAkz2yXoqTfJpHStBv9z+htOj/IyGrwHoP+Y3HHf2fr6gNG4NLnwmhWJDtbkrZ4ypWXDsQfnAu6k+pHKTfNDBztYPH262lYmIsQhb6GpF9Gh+TrkbvsJRDePL5TeWAuLXJs16i5SlEsGfy2nnS4nj2mOvAMfZUntceQE1TfT/tFr1Sgf8cv3gQBsjVVHoGJEvoBojHmW7T34vHOQROkaXRkzn19pD7Iby6NTG021zhFWBPb1kWuwD+O4yK1aOduBXhT4s4UhRLoNGEqXlQf/C684YfsUvIi5ya+vVSuYFt4o6sdGgU6awH+3GBuU9407LVoemhc1K+QB4XM9eLcVouKFu0clUBbtd1A2L8d7KnbFVCK6s7HS/motgb2UvXgtBAjmLur3ppA3+1KTQuBoRUq5dgalJIMGnIquVWmZ3KWXP3geTQnNL8GjeKfvmovUiD4Z1oNe3/bpLlKS+53M/fRFOHZGmZRx4VeK0myyRu3D8GjrTfzyidYHyCMlcHGbWQaCnLL1gbohSTS2w7LKCRFy/T4tQabvMe07c/9yXJfrNqWxJviZ2SskhD0En/iqZN1zkg56BDYxU87SsaoHrfnWMUouqBIffDTYastn/eN64dAow5olyTVnrk+yY0F+dbistXRZ4xZuNuU8cobpEb49zoPGpiOtCCG2DXuatOLHP5CYG0zKBJa8PnqT2xv2hCdjbDZVSu/U+iU+qBwA5mpYj3It70F3NLr5hI0HvyaX794OEwgHLOZ19zQLO605xpnxN9fWKG00D0KwsQBaCOj5Y8oH/Wz/8Qs6A2AeZVDK3ZwHx6XEkVXDjuPzB9r3mMrgs4b0I+nN+2pZJ6UUZ+ScXZPrRfwEXSge1S0g7sMsiz+0KAa1Iswl7IcxkH2sQHcNDn8WZ5hCpG0wmqMzRv3szTDSLYO+viQch4ll7INjCkxKqsVeQkLA190YB9Uz3dPKc6lYBLLlAeV2KWbncR0mS+mnHyyvIqchBMI4zk7oheTe0+SB3dBi/SPYcLHyGzmQugR+38tjub6JvdNuDm2+/lQIQmjqHDGeXj0UcIIzXxeADsTav2wVbg6EMB5CTJMiKtte3Kcw/CkLV2mWkDyGbYdFEe1tvJlCZN2/9nLA4EE71Lp3+VWbFxKBsS50Pc1SxIaYLyh223P6l8LeXAqsGvv8dLlARd5MToUSRt8znVxQLK4iuQhew5DuXBDMVHp3bZfgXuj6Wk0e/3cKGKwCgcynr/YZonm91aD45ti1tXA8TRr8n2duFK5a5tL1mosmXQMm0YLK0uQT/mXnxax9p97bB1canX8AdXXsfvKAXIg0b9SKcD2W1+Z4wgJcb9QCbBL3xXGm2voi9ndXepvKaulPkJ098/7j7nWOoGFaFM7ysnTz2+c5PKD5Oi0hdAkf5rjo</t>
  </si>
  <si>
    <t>OAJR5CLWdkX/A/ENTKh2gkOjSoyCO599z+XC9ZD24ZYZAauQqDla5UPyAV//5Udg5ys9U6rPp7eD2M3PV60IGh/SiVeXT+0gIsEstXqDEUV4M2i0waZP0WrZZKk6/tuTUfSKRHQGXf0yo2GeLhasY/YHkJmPte68DxsiysnGh7h3cFGd2oyu75VnNRyztIRYYlZB0vrdxcZvucpqv8gb90j/DYBOgTUhvihYcomTXQlo1zLG4+Rtdh5IiunWdrtt3Cfb+wH6b4vXtFvYdyQO4c/snshw+K2JYypo0lx/2w5AaNoWzG67rnXwHxPapu4UoFu7s+24c4k6xCNQRip4eH630yyZ0bmF9vE/tUU3/MeKSdOy/oXdgCCuxiMel7031zf2U/tq210YiBBTbCMp/YB1EXYgrM0ihfHV1FOu4DWX25/SBzz8Ebglr8thsiLB6mzzg01xbtHgnqnrN2weGHeREH1q1sOQyiC4jO8sjIy9BdxFSuKcRODdwjwCs+wdkKyHH0RVvWP50BZTA4VBcXExOs6TEA/V7sIickGUhzZMkYfn5GqgioL22tvyfEK34P2GjBp86yTuUerdbeom5g5A9/S2Z33ZNTbVJcwLtBnh4i6cgehiPro1iyP0zE7QWnuEL6P0PeYiHbUKc1xSeCla3efPDNzdUwAIIqtc+rIeDgFS7p2daM9jXFrDYoV4W6onr44P3CxMbRx+uC+YHTIc3t5rejIJIelTF++4m1DYhWxj4Xo/yLRz3wfPNRpgrJT2NNuXoN/8oIB0zPf3xILwazF+yxQfQQvzLSfhKw3IgiuVaSoje4QbcOmRyMQD7hh5FBmM2hoexzijt5YBt8sJgzJ1fDtJUymFM899595BeMqV/G7XE224T35xnH72FcvpF6BRjlfdhINN2GiXsBQ/y8itw5db9ZFrd144sFRZLWmkXEZ/Xvfe5dsF9SbWNi4IaDInVjvT4qSLO7En26Vt/4bGEFaLgJBe7YO0R+0TrqTt643FrWAkOwThE+k4fIqI/kJPyxFh9PPql9RcJgZvH1bObBJusLy9hgZUBCR1IVjIRnMiW3iNn+Zr7kuWCImOwXNNtIgKEnmid3M1yRxmPaU+SRgjbvnVmIBUYfLuNkOApm3q30hEMCTjGoBFxw8fSkqi68UgYTINyNtb2N6Q26oqRr0eS+beIonie9vXpUFn6tiFgzVDikAk09NXB5BMLqQhu3a7x2c6XCyXsMnPmBE/YW7eCcfcqdlpZg6Z9R9HC4ByMnWqr7ncYoO4MxeuNdLIX773RQ+BlFciOt15GG5R25y0qFJdChjgxwkaqJe7lzSEsbICcOtB7452nTvuPr2PMut4ZSslu2TAGfK7vgy5E1ITFHMjZ7XpYZDsmByPh00pk1a3rFmU4qgpq0bzh6SPaT6ihLpzUt/Nkt2FpEKr7d/JurzVAeQsjQw/BU/ymIAWmvm+CodIgbbKc4BhnQ8PWM1TJmEoRccAcUt5W2IS8RaytK6UzDpBPQFZqarvbb74M8QWPuewPbBn4zXm3XhCGNQjE1pt+la46FiGKcytU34w/o02xdf4c9lnUG2rSlVvub4HT4CW5lzYCnGPNZ2JE+Px+2/aTtrpjeXXA5oNrTt+2/GzJ/wVYzwofQ3FKUmErTwgPAYlEL9QupBKuzYo5eKk6hwlWHfXCm9V2TmyNzX3AYAundDt4OJI08UJg5CUi+sMsDOtHhUJ7YqU1mtuhU9vaLYUfG2ixGlOBkpqUQi67SynBhKgAGzSjZq8dJKp5gic1hFk0ALZgN8NGM3IITu6ioiwtHyXDFvSFWqZ1nC8B5vWj1NicuEeCkqzFTzEikTipKeQzzLBOqMbETezl80qZYf9BWuIhzj48TA+dZEqyxJBlp8OvsxU9dgB918qUjvB4dTkws2zNMddGKha05MST6NzM+oj9p6Ttlbtk1i6Xl7AYk+79O+j4upHk+VWcPmuTrI5eTYs2YtRGEtoRaKp4BRi4GHZJjrqxNm1Nto89opbiJl3PrHGOQmoNZSbfc78LdxLElciV2TJox7EVarZOhFtIqUHf2wgHFpOl0GWhGRKhLR9htrS6qRHtO2XW6Ed3lNVqijFcasedVjRDHErNdKS/L7XVFQPI0oVakW00Wsax/I4uDdA/V3+H5I029CykOns2UwXXIE5YNrp30x/h7K2ULqjJ9jG3d116aRk9Ad6HcHHjy1/y7EKx2bnuSjir9iLEUoNuD77VqjGGc4getzcAv/wjS+CLjXEWOIZYLJ65kAAf5AWaBV1TeItbNzqy696IDUaVLN/lQmF9wN5+n1gI7ZJz7YzIgRABpMs0WeMs5D8LWBnWjL1uq18LeDPVvFNeRwjnRX3rV0X3VOhY1k7WLYG4J007ESBWplmQ1bSUHB4r4dsZWquOnZsg9S+9+2jdYMCRU6MmhPx1pyfKwyrH130O65UcalpUUxn+IQCHivKW9t8O00nI/+RLP5RXRhSE8ahGzKmtVvZbQABlqobC7puRtszJqZe3L7Bl4TuigjyP0uRIaKb6cCuW1oGy74Pj+Ijl9YWFoUwwuzSHJRqELuCoRO0uo76rIR+p5mP5enLacFFdaEgdpubZ6ulf8+mJionDVeRNv/NrxTX9PVnGAuCYGfs3x3y2HtM+foCbiPV2sEpgPZMcITSW8k69ByomVOQkDuM9PSehDSj8TGwvred4I8WIcX37dYiE5kt2SpaXKhbpvWiJKDapM0z8AC8gLN2G7+Q0MAahC6o9rcGH8J/DbmKMU4RdxC6MiyrX7lTnY69SQkmCFiHXj3l0sWHh6R+tAjXQYYGdGzZJk276f5XMztPfZZotQX6ICeHm1mofcMxDwpTdwN5C0AvvMJxRMJyv4MmT7WyHbW+c6rAj0L0AADb0jbZbJQVfnZm3HFP+XyV2or/oQoGRMuAk8TmH9UCqoG8gkbsSFAyhUjuKcNoa94CU+VQAwYreAQ2tTkX3N/0j1McvTX3ByiPAt6irZCzkM2Hb66GZs5yWTY1WXR/xT7nxWj/NremVN0YOm3bHqMxAuDJrEYp19pOOHYohpFyimh9hazeD0gz3gYet7pGHw9umF7NLpC2V+Lb2wJCGF8GE+YCHMoWko/jjpAB5K9R+8vFrDrKZfIyAiocc6+iYHGOzjbo9wjyGulEiNt4naGj+dbtrEYrJ/SJ1CSy71qU6erpXGTB8EReQpaxBYDmECoV/OZ6K+Y369hY8qCtaHyrElh5faklWj7Buzj/pKPqHzRhKhGQ7SDSnnkRLWI6M5Hw9vGOBxD89TOJ5f4ZtdIMJzOr9apofBX2n/2pEZfwwi+s+6apL3Jo33mmrOG+N7RunxJtkUjKv/lw8Qdyv2c1njnU3Etw2vNzSgiXgZLhoAYbhjffv3arXMQJCW8WchXxpPgGEcTVR00mBrXP7hK/NvFjew4t5yd5Z+rKsdpYB+DHwtKd6ITetLjM8FsUPLz6/CNtfZQqwxO1C7gViMBSGTbSBloGuUoHcOa6eGIlwPsIZAlKtS67sFb/1kJXdeUa0yi8ejXCQXjXd//Tacecn2iHnQxn1qgztjWe53lLwbu8wS5Q99tQFDqaJXo5P1r8F1FkuvVjLKAVAY3up3qwuhnPjjfGRDZBmG0Bm/l2335xYiiagQu01SttYY9Wpo9ZkQ6LPuckmsuYeEb96vgVf8jBR7LwST23bIjcqKyeVoZivdj/pmlHOoqgm7Z0xZW8DAeKCEFtXe1WyRkrGhhCF2WRQsFrT0bw54U8NV/vtu+bbM8oGXiO0oEDBy8sr3XxM01CScG7GxQSSkzzhZUMgjACISEH6LyciNlGV8MkLp5L+q5QKpcKTER5k2/dD0xmABwEIJud4HrlnMV5QpIKy9oUyha8PGRmAp6XI7l0mdyAdd5uameliVOLjmqD4zPsL4Gsgs9C4nNuokwH2Gcucm3hT5vLCmGZyX0frg0xxVAJJDKCw9z7AWxx35nnuxaBDl2oK3tQKDKHcYJqrFqMEi77atOl7+6l8xhPRKGip/Ma0A2alacxng29k30LTemhl+GvbgXNmIbJAgk6Kv2DpsRFs6ulMv0QkDwT1zd92C5bgnxUhTksXDofSQL3qs3nklmIAYv+LeS2ocgrwcso9UojMCVcC19mxoTBkBVR3n1Ie2MwFVU7ATxo5eSSwsMZvLQw2xKsm43mSIHNGEoLb5wr9ufgtIE7OuXFIdYhkSvaswkRzDdx/APebkggufBlqyir288qxH/dzw0hk5yV11lh9tEEcjntdAypFKqlcrMUg3igpXcaSaZbcKiXnwcRHwZNRGR5o7OOPER94baNamm1qd9YvwbusxdG7dwCBflk496zpAH0SVKMgAX4QKpouBOI/rY8tspYvYNdfHXmZ8xr9Fp04uhAnQgDX6MWuiL7gPmecFlt5A5jJlz2aRz1zDcyws8glnOP/W3ech2VlV/kmbfDD5R307YihIREuaL9JOPg4lwQkjVJeZvIc9D3yY7KaEZgEqsohvSfhNeny5RrMgGmpiKfpJynhSWyGNpt8MeEBWAZ8W0+UuZzSeFpCpb48WLpnOlPi7IUBSfxit6u6qsF2X1b6I7487/AnKIK/Px79FMLOOLY6t8c1OcVjkiqMX367vLrhRUGD57DN37ch3BQnqQAytindvSIRLw3AZulibcnGbJMQzn31YQkzoWdF2JvDnr1ElZmadjgKCFB8V2q09Tlr1kBknp9cA5rd58uw/dwREAPJsy56mchKFnDj41ATePUjv7vw23kVrQmxbSgwRIInSARkrzutu4i17R2WUD/gTiZ98WTOtloaL6TR8na/8OuWk4pEtpMnZrbGc7xLMPjRb2VqK1UJSVIcMwSmeTTsvak4jJb+OrZ+hsq62eqL5JuiYuLKpfpLOaqa0abPc+ZkQmXHFU8QlcDC8GWwVcdrBApIbdTSJ2QcuaKsWLJgU90R9qg1KxUalSp5AbCilYv+/k4ssbrKp0Rb6OXwNQ3iMqOm0sJmhW6Nfzc4UNAurACVUmm8pnm0+RS6SMGQyVzvLKTBx1sncwJdHpgau9FYlzRqCCW56PCn2sH8eQODIKEf7CJQp58mdrXmOQ+b8IuRaJmvbEfFqp3in8sH79+6M6uikUKf6ctklO5emQ5DchZixkZ4iDfO7ukkLgpO9KYjyMLAu3uRPtBTaedl1KLfCfyO7xaTSAbLe5IyF5npnWSl12+ArRzbgLp3miTtuHrIM7WfysO2XzEWCa2sMRGwq+R0VEZ6nWCBGKPquBozkOto7aEm1m4EH6Zmk+3uxxsPOL+buQL7wFl+1LLVrz72iPI/OuiQ/OM37+jHyBwI26P8wUKIbDiP4MzS7kIWWFvwS3K/VJEAZMXt3xb7Ora2phrwGFfNurLy5Pgq2J7tGfE2jL//lkntO1ik8x9g1PUBj14uYOuZpx3ixVusUIyyDFegS1z8DEAHzbSBZ525v7yu3teR1SdJez4NwUPaqze8BSTlGPZ5vaftF47fy+yCkfauDbUZ5l9PT2GTvRFD2ece9RXogCQ2FX9ywiwwXSMqZrZA26aJIJXeUk18NgItfCTjL8xmlLzNYf/Ofo8xXbYvqZZAB1a1sn/cS1PiQ6dK7ajxI2qcQ/PD6ofWV/TLRSN/zsa/JfhFXA9/drTlvAbqcgGG3C+0E4BPnWIsARGU/rrlSyj2EHE1iayn3kx8NcOI1iMbM2RD1bhXkVjOpG9ttb+LxFgBzMucp+I1oP1RVXUJIZFzSgvfzwO/S8z6RXTvCiPR6ukpaPlvpM/xkubi/UMHcXsLsFKWQ5rElMzx+E9upNdiXmZbPhdNiMzUhNY3rrObJHlTV51c4hxxLFgWreRcl9PNkj+VfzdiJhTRr8kCYMYpIfiqOku5rECaFJFBNRoRLh8kSnyf19XxSnkoB8bg7mP9ch5k63aSu2mxQXV/PJp8NVg28p4bnTEfAHRweUzsBVfLSLlA4mb3lVuRU065ZNoT+y605LXk+zv5TRZLMIdmhny6rZCwKAkLfj4BdoWS7JO2kZ/vgOb081zc32v/SHX2rNyRHfJay2kwAZIXtUs3nCGjOyJxY6q9jONfSkmXmnl8lYSmjlxhw32EchBUJ+IXrt63SBfOIXmVakOiL/Pg7K71KYJozl7EOFvVKMWXw1SDzylLtrccwaqIff0ErQVfnFL7+6bRmsgoWzdm1uoAIrI3TwdTvtcBnEzBiNpu+iOA+kf0p9Qxk3CT3hMCEMbAA0x7/3AvUfaJg1HSqLH6noFQnf2047kfANJ6JVVQSlzH4IFPj/Udtz3QaatL9W9sdCnseoCEWp9OmHrJWgHdOBecj0GP7xY/DG5kXfP33EcNGHYW1zGQVQF4KUdkR1zIgGzF8qAH77lSiOW1zL/+/pGg9amv+eeDUG6D+OIKm7tWc8Del3VgaFpmfG4EArcaDQMp4It7qiGNnzz5Mudl62Jwz5MvIFrE0y6eTInuZh+nZyssVsuljJuM2B0vw0hqfwbx8DpKt+lr4caaO9rnKNXeQp03S7n9C8upMtFG0Xh9Thm0gGy6MoTEGMnGMM5w3BMGfyXV3x6uY79etiurSA92cM3MQxnXr8nAMCdUOp66/BiVY4nYAmRDEap1I9763nix3GsLi9Etvgn9v/qRgB9Wc4+pJPLnxBVGn3pqd0qdKVli/Qk6AvJQ1QXe/cyx0sL0rAIUJwFyu3Ub1WtqkNFb/nTlCZMcjJA3KI02+7YOJvZLfD4m0qJv2M+ZGUSWSKpPI0zRzc2Z3rra1KG+lUzZ25DKNawu0UxMVG7vLA0jPvCx3ysBqg0IdrA2hPLYlKDN2bSM43SbWzrZPeU5/H5BgXx09+NJiI8yYAe2JGQTExKw3E2Y9kZuwKSNMkVszPkQHdTqQmBd4ckfbts2247VBh93/uyVq+UPk+L7VrD9vjfaqi+pDeoBeG6zK0+EFjwOK8h/6Vo3/3+UA5kbU8WlZFajM318eT0YEz/AnPjGymZ0CfQGM0LfEkU/6xKHlYGzlrDelO9ImFDgQpUA+tB8dfVctlCac5C/nrJJrmJOlF9hb6q+WukHylnm6fXs37z5uv8WLDjr+P49PMsnnbiqy/2TLcs3mwWbhQ+7HXMzj3HKr6wwD35rs8oV0LxZECL3cF8DQaqbHLmfNHbLOEu6PNQPhGAIgwSvLLnQmkJUUpweoX91os7HUXlTe7msZZ8F4vBNwPOXHJEy0o46gFYyuoQCqft3cgPuFwzFuan8POunIgxgTg/R5MfRc82J7YTM4EEuaT+ip+JFmoQCbQLpCHlkjiQsCwN6bYB0LkERIzwrOyuN4SsVsGNWawo0JfbVOcPsHqd+VaktK/2uqX112UtdarE+MCZO9fxJMzcUXdzerVrifUsh+qUlyQLdp4mMoe4lNdBfJob8D/oh+aFX7a8GYc1MBLs6gqq6NDHti5uSQoFiRIqtmsm/HogjfzK2Arsifgwu49i2ONvRtY5mvhF5TgRdXLSaK0p9vhoPZdcP1M/lC39SdEB9lxTiW9GLwRDx10Mgjv2oEjLtlYKkMJQ4iS2S8tdbu1jUXozSst4DlPkPE5KjX4jntDKwLZTW4icukV9+8g79uhMXs5eDwj8q0YHOOVzTlWld3g33MZdmd3VKawIZaPOPwwN5VJPMCKHOk2/7kMzRr3trI05cqPnxlh+VPtA7C+nGSkZHMPU1WaO2AUJ0rdCIRhHh9AkWWrTqtPFgDxqLFN0j7zcbnUKDXOX1DR8ZXV2A0NtvwZK42ty9Cf02VP4oBJTLfS/jip64DeOUNhVXSteaNCcaKHY4LeqQqCyv2PKYin7YDqiG9/XIDcFdaHOtaWAWH/67uEv5fSFy9SXLmikd/mXDL7f7NUKwJATGo6tnFnTqnzNfK2tB08wgXYFVRMNt7hijjF4e2ERcYFbyv1xofoG9m9BGeWKDkRMpiT+s2iXJ/gP+MBvOs5VFAJIklezkUoRDExhaXIHTHjB7gnO78VwglieILpB2yYcwYWE8WbGj5MXyjbWFHqH/r3JpSFa7zivVaKcP1H2F+XDNxVujlrrIRU/voaUYqbVpUtHK6Fd6qCav7HaZ4V59UOMKKGruRIY23xd6tT2CRS2bCuMjq7RmlKOFrkRxNx3XfoL4lyTYGJCwo0smEr522/d/mCAWyO5CpNeiwGnhyGPUM3dF+ombelVUfK+yxxMcguaF95NuUukEh4YgRUPBaTC3SB4Ik6lh1bXN5NGj9HoZ1benqw3Anu6aIOuftgV5kGgckeNO+lRpxc7+ny/msI1GZAoIqjfzhen+4Nt10v4isdntgZL4CmWteQQ/weXR3taK5T3cjBnnUkkT2M1QTqxHN1grTH6k8f/f+VjTDW4XE7TvQ7QSuesX0OCAlyxGfcxvPEmkLF7B0gX0zNF/2SdY+F/gdFH4lEqKWK84Vw+uRpfCghYTHotxvJdhcE7PSsYzPVVH/rvXIp/f6oak1InHCMkGceZUzhfz+ReSpXrojiWSpsNZ2Q7EZexgkwjdY9jwkS9z/I3upgENuw0qOpnBUVA5h9O/rp+2e8H15MVa/vO1M72EVIFVqpL5sHGZZ7HCGZLC1kDOrmMoW08v5h234nGVv6Vz+f5h3WA+KSBs9zzQIrnA1CjHyzgCROPG5ItYRj+o7r900dc66SsFW+mAzPwywoFMQ4zOkmJND+Hgsco9mZuybAMNF9qXxZ5XCKGIVVPjc+wegq56q0S8oLVJM7cTSKDYbUcK3rdmx8fLPGDc6SlQvoi19+NGy0VHhtNEUQomlpx7ht+pOS+GeZoE0tRpD+X8hYIC0PugTrr+9m6NLRDIsZviqWMI1f/TETdJUuHBuyCUMNL1ZZLltAP4egdknFvTptiJuoY/NKyPDacuTGYRqSEGxNW/0YTWMWWyDvWteN5RKonF0QLe1F3Eei8xJd5lxa3VY+jCy+LEOuJEkSzk/HYHz3uherV6ovIXX3J4s/TXl7kLoM3ItwhGG+h2H5Tt0UUOA/aFeM3VwS/MgMmBkoopvlqgiq4IuTKZy83zGaEguDAfDYvjDbCy2eQQg6aLBcbwvU7Lf6DZzuuyIMMmHy19oAloBzbROTYsRDvdJIr4fsIGkimF9Hzqex+Ie48lt3BHqZypcXIOooh63JLtaY8lJhUyRxkUOy5X2SviRo5raVKtukpzhHgtiNnIQ9bS3CKR2TZvxmdk71uijTtBAFHmIb8hrPgeC3P1pAUIp3piC0HaIYDKw1OPe+R7WOhRGx4uqXz5FMYRVGDtIhm/uGonL0SphbkhI1S4jkdmfC1yog0YEU/3MdOEwCfDbDkIMhcbDqkZCVeyZYVoDIMINMhG70QmmEVqOhWNTwJ3ul5eI8+72pZfLupXqfZ+yx5NjICGYsdeprmfoakg/2fpeKQ617+doGbdbIRvluZTXrwuxPi2/XzXAH20Xp8rccpiw4oNhNUpa+ANNVF3uYD0gq1u0YDY7MrSetWqmY6BIYpEMnim/DeMGJYh4P1qh84Xh21rTFV+ctSgbESUkrf41f9yYBtjr5E5TKc68+VVf+Xfs3A4OSX6XlBFppUEgolcj1miiS9fwnoj0OyksPwJDGZo4fOVexS7wAET5Pq+T/Rn5Qp8qaR176yV2Fvkukb4O+oocYL6bKMNEENDWMuOtj5dYWhGQwuevDBRTn9ZVNag340pTKB2EegUGs9TpRU6gTzXmjZeWCinkWEJCUlhHr2wqJdUMIZh9OwgLYk1wq587371wZFHMP3J9DPx1MvAdmWlkrmwI7I+J/M5P1XICQHhUYcw15rYuqbupzf2AcR2V7W9FHaRiR/RKIv3Op/zYQyDNtqtWzWp/FGS5OyV8HvpsLU0FpnROLKA5uyU7+WbUhymBMPReEgecR8MjrZQ6erC/kcvpIKvxBW/xTxBUht/GsmwatPQbKCirPLwkScOWj98OG5I0rlcYxcdi4vzQoxWlzmsAD+MRvkx80JWch0RoWqn5imDVWOXF3QKnc/tLNU1antv8SNYkY76CkS+6GEWRMty+eDFjKBnrD9Z8FAttBWgCYj4SpwREurZOAprqg7D54Zl5jGG2/fnQoo3BmaEYgkQCnO5uG4MaL6k0/We/IBr5MQGt9CgUhbhaBv0pPsOXkMjhqnqpsUeB8aYs/A051RJMWRUGTY57i8KmTt6DZGI5alREDrQwj5q9+es5Dw/9Am/Xj9tBvnC29CcVYBlRUxIel4xfl5WLrN4UYr12UYAz+QNVt37P8ls3Fu4XfY6iMrlgR6FZJP1ntSTpD5qP4o1cI/5lk6tSnYWRPc2rS8TVjp+uH9fnS6GTn0Mq7xxuKbsNEmAEONGjLYe7Hp9u+hS/DIdZSsOdE15hNeegXkgCwi44xpYVGfqRDJEi/N+Zoyz+lNlsREPrvRLe3GpafRQjmyjcqgKogFvnvz88ww+YEY74x8bizTKLzj/GELOOoS37PPYn4Ajom4wRtk9Q5S1YQCo67NSdpJIdFOskAuapWdMxmU6ku/btBW+yIy9/AUblVDdP3vjNpW1f+inrWZjixh9dVCzsMC8HDzuDUrPXnIYA3lvAnLDfUMiWshFMYIatWwJS7kx33wNPDHY7OFlrNHSOuw9cMmr93KlStkH+Ou1qPk8VYe9YZ20vHXu+VTsoyMTHTGskFNRPRRpxr4PoLPyCOtTbtFQ14dTWUMM7Faz8GiGTo3yQ1QRib1ZuTOsys0KFUbYfxyQw7FLSRW4a9lV80MnQjbhvxo+60Xo2xsjmZWtd9s7lX+pipdl3/F0NUbkHcMkqNhIRvBVkI1VXAZOVKtYWEztvuingAKPdw/bcTvu9M9LHsObYAO9CrHCxoDStsVm9GjBD/QuSVd6Twu0X0Y2YJl94bIN+KOEgaZaS9YFOE5x2m/xASOXZ5IWxi+WGmHbPco4BGUJhJfY9WMPfGEWozM89Y8nivyC4z4wy6fM6aq2FMXfRrLTcCzF4vd5QeKkMEMwbxFCNORiQaekJTBngr3GUWWDUJHVSaKm7UmcXz9yZvNjzuVz0r3eHnJ2Fvjl3unL8+2XmT2IXGUOY3Cp4X0u5kxPG4jngica39Y+Ejes4y8DV5QaAl3UIeIzOjrApuyKQOBOvNIoyUColf/HvPAY7ZpFFZP2sXpVBBKxzRArgwqXlZktYdq9ddAl/Yzcw9NzSSxRbGmJIj9fbgQditq8+XstPlTvzHPK7JXGniW0tpqypdUXVbLUZXuyxk5UUf1G6JFkFKnZW4Jy8h8+jyyEMiFB/gClit1GODtSyIXwHO8VoTzZNxwW5bokZ14SPcQKaglWTGFkisY5yEmaF3s8DZp8Da7dgjTwQHXGMuLJ3gxXKG+iT+kX2tBuBzTJvtHfF10gwuQYoN6rdR1SmfTqiRjGtYQoi+ZJRItSzffYLkC0ap3f+qNzj6D8qM9W5QKLdlDjyiPG0GfU2kFwBQL/avinM1E37Jl/voiKeDt4bqSGkEXIC+mV5vVOfScGZp0u77p6Zvko2uBtnwkseO90CnLqWcaTRDvQNfV2H26vwiCiou+sO6I+9u8w5fU8w6qbGKBpuplH+rSZeFa9PlZNE4IX8Cylqrd/g+jYdVnoh7Hfr1QREF0vfFDgL/QF+8QNb3v7zL/WLCm7mwXWXsinWygnMQt2y/hFcErvvwFSx2DByA6uZoBrCOK7+mEcbqduJEM0JeKlyGdJwwNuWcTrHC//WIc4J/VkIBwhEqOqWEnW0S0VCwV5mqRpYvS57jg5P2q33fAbtL8YRwRQnZBgB12Q+Vw2RI+PvFqDowbGEliASkZfJBfuufQL1KRdZqaYuKOba3lXD3JBKQGmRvQf5Gnmf3qnAzeC6lUuzrr3R257EorscVey2of86yRo4cOE8nygSC9a1vJouNKFqeF4YwIqRhQimHYu/XFPT5FophXiEJkj6uPj0Cs2/FdeqFQT6NHAPCnSfhZYlNMPJXo5crMTzMOSCyp3xsFL/Pt+j6reJzXZ9FdCUFViKRj0xQ/VUfgGlaEn3t5qt/2bSLLugkdpV1Et2FgTYsEd9jNYj6+2s/rJ6Gm1SzGXrdp6tAZVDwH1v8nUkIgxVv9oKKOBR7GSaBUYDlRzrJGHo4tS0iWDw9rbXFC0MpOVtzzESzEJRwI0zrBWcDyiVSotnwBi1mbgduUf08W9HN+ph4DZu7qE6A+U0lKkQ8oIfvSAObfOnUxzRsljt8IJGmJ/Ns9rSLa6dg+BrRbSttj3NPfKdXIbXjjDD2lUHPafYYK/MblsJihxOWfDGrZeia2iPlh1OTmgF5M9UFyVzUWGcQISnyChg0SpBFE2FT/9MSA6J2UiW2k1fciVBDQn9L0DPKHNFNK07j1nksVkjaKpCjuke4BizIwk3wj1fXX9mu7DsqKtCgZRnJN98sZkbdsepOghbpkXAFcOUBWePJKxUux3OoJZAHYRvWcIt0PO4iOU7pOprWMJkGopMGDh5Woa3b7votjqhTJNizOmARKNI2K/bEj0pI9cktLAhLrcx83h5Gt/q4LnFkbqo3+WP3qU5Rkrha6olgjZbUDZu16iFungfrzlB4hrQzw0BiCFnVuZh39ylZ+7jcZhJy7hBvpTIHWqhTxuQgRzBGx2BS8wA/Q3L8Rs2g0cg7Z1OwQLcLDR+Q8mYblgeHhfHCatcqdEUx7MMQB6AAXg+vxC95R0Qk3brjrnhn/ggRv1u+RGv5PofwajHnBY9wEAhmvlCi+fbG8aQ1XYIZwTFEzMuhE80NRcCCwxrp/VrPIL92Z946c3MBu+EtzMn/ELSjnsEPOmFeaHDKNettJSyCskB7u7boetD0dzCyUrc4PP1D3K4kVDPjhqM5Uyf5weep4RALZho7St1b33CsqisDlx41ay0js8BYHSa73VUOZFyhpa1Sw2ck8yThaEdOn5ctnhkI91DO789jfyOxIrn7YOuC6mF+syeS715zpH7AE9vt86ANH+FskDvU1J4WjdjujE3kXekmPIM14uoqso7cRfa/BjznpyDkvOoY4oWSOEMiKlzhimmn+AUZNoFDVPJCo5GjeZR9Co6dNvYkHTBDc4UKE6aHMGgVq8u5OHkK+3c5qcF76MNVO/L8UtcoztyErp7f1GzpdoYGyl8TSYzH8weiofG8L0ZCaEx6M9996GtQYlFpBCozgyrwQ2kHSGJk2hZMiLfQpVGfpKM5zu3EEaHi4gk9WyADpBzv3zBM/JwjZ8BzYVvg1GHARPNX7uOX0r0aeZiiHI6S/u1esV/YAgPDOXL/0HZC02O+2KrisvGuE+NiIIhGzTAjxiXC7UMpOtKw5lPxk1IWyneYZd9X2UT7FqXhEq1Nelxxk0L2i75bCjIiL14xusJsXcbZQR+asv6kOKHCdCOnxwV9Jc8wgDpCJ13S2B6liIxKTjoyf0nxPScSNOExJTy2UIYmsI6apUtJqGS0qOeqGw6+50lyCIQya639B1Ut7fPWDrKTXfrAwQEdS6LLVczxL3J7LiM6T/2OtN2zko60CGiq6jISIG8fR6a0kTIyCwn3R206KPoq6VDS950H9M9oQMY0wVa1erreWRKlDb0I/snU0ibKuM/m6OC4gytlVDvlzaEFJbmrFxxJz6fh+SrWhTxOnCxvEXBCgKsUy/bcP16bJHdqzq1AD2JryiZIC6ZqGKNG6BIX2XEljouNmJ2cg4mrfuwcaRHjqgAGjZXYI3PQVtE0CV+FcMC45QGin5XjRX9fFzinstfZbvgNdfGjvczNpM0EV9jbXIUxw153h+PsinfSvsJOv4F3QeervzUcPK/fBrNuRLdiFC044WsDF4f2TPka+VJZVHYJFnXLH/1DhvMa2zZDt1tCP1lOJYBa2K8Qm1nFWmIKctuJ5R/CyUMdl01Xb8RywU6z5vyUhsmEmkEZX69xh3Ag01DMhpeBIOefUnV/fxemm4nJ6gANZHISYfQEO72tz3OKkXkmdvquc8cgkLFp7B9zMp3FNvt2UDXtXzCyxDxtWHVdhMnIVQo/hXwaEvTRrZ+l/JgrsQwsAxJCQtxumQqFWTO7jQLlIvpMgXoIA0wzZ8eaGomYEDJLfZ9Klx8Ps7nXuKEaLaCbeRfMoArkIARZ6D6TSHRPEsMhSum/pNlk6NTogz4qigJYUS8mBLnv8wRGDwMzsl0ZZpPKgM3ZhXgBqxeDVEwFvdm9b8PjwkWAW57j3Cn3hQMMMx8HxlZ+tncqrqxRONdqE0Uu7oWv00xkGF3a9of9M8PeAadMNdwYB90faDU9/3yJE5nteHhRVFfmGgXYKMdomKltNaTHNjJdMAPC1jMl49ZnvlWmOLLIJ+2Zs0j5EG7c5WiWmzDPEWzNv6YkaPoat4bevG9hQiJKdtt/niR+tF4TxUEWX6m5SqD1WkT3s0Ly+bWlYv9XODjvzGrAbURf98i5MlOrD5Gmf9nV1wrTvHWew8ybmN5rQdiUGgsr6TFcO3B27FcbjUEsxJZk4RYp2ZlUlBtOziLbdk6XGgqEdANPZm2NT8WDz7554xb3AgHbnaiIVR9N5RecHjMK80x6wiX73vFN7xn3FCiUs5rJHk6bPedRQLtMxwYiGtcUDj7TKSQ/BQcPvBvLL+OwhAQsvu4ZubisOYJFcoVJwsw/K0WWdheW8JzTQ6piSCBq9Fo7QpXzcpAUOzwiSDUuScCy/0aqNKnr7bnJLhFdPNyMXEXbC+L1Ut8rNoyGiGNn5jfKl45inf5Rdn4yzY0zzi2LnrdxrS42g2/Fo9dadeF0iUQF9cB/iwmNwL2us5ABpANFuPyycc613jWICHijBiT5HMW6lIScew5wYDKPWtt8oDUeQnHKu3nL30CnxaG5Bz79KK4VhSg50Fw/2r8EdsY4yO6F+pymXW949d1tOWIEclbDRCbYW5Tfz9nidsgDmwHKswwbA9rvkTTFLDUMxTe+CywjEVJ4RdM24FZPwoDxOWnVvYjHI+lTAxHV3+bIN+RE+zFsx+E0XrCnweaVWhBJNzDLNAH+GR7b42YuCXtBBVrn5rjVBvQEzdhjopeTnNG2PT2SPi+kq5/FDzhPbz+PQ2fFSJScYyffzDNTA4n17VIHhRvVOXzXaOQKAvEamYXyQywFwSQSp0rrq9JB+Z8fL1sMkKsoyeVr9yHxLt5VLygPiAwIk/SCuTbtYgPJdUl6Z+7ksXF+oAR7Q+PQpONAM0aslp6bsnGCY57kZwp7yNPCr0oqdPbXA0lCRDy1HQwd7SzoNxKPupxC+IPxzIJKeIantreP4+m0E+n1ikohEJ8tNUUoMY1kB2dRp2tFa2ezyJDW6oVD9R79a7KejVNyrdtiIvGNMlrRGFQz9RteDGahvtiG9zXrtcMhSfoxC6BFEFx0OlzBDc7/0KiMjOsN3YWB6zDGBkyLGXY29VjOJ+xy47HxO1krGO4kBaSy9YhZep10t55a6PjWg+pTmzbUWkoCIl1jmrPdGuVdENHc3Sc1jWgt4v4x3ERHOnqi//5tyxZEItcRTDwy6dlGFdKMaOlbCCFuHrS35eEPh1cFsCf1zsIGPJYKyilq/Z6ZLOa70Lj1IBqQYmMVLJe1eJC9lmfa1Nj1lE+Asi1fine23aB00/2MiKClrP4F81ifWWnf4o/jo2WzriIpNqJXoWrhiVEkKR48plkY3aBScN/KjBwXOiMaXk9JEI0RL+bj7mvuvgMEGu0p97/mbomXEtCAoa3ITAj4KnJipfXwMQI14oji5KFm1Bi9AL+keI3vuoTs9rfJt1T815SF/qQopRtBx1eqIOZbDGy9j5svL2mIYTZtH9ir3CT/jVjWSyVsQShJ/Fv2lvDKixZQ2N3pJuB3lYxgG5tvzQe6WWpXccnaxRRXNpf9MK96dbtmA5sC7CDBZsANTHoKIOl1L7zFvSz4EyN1GiA6gos33kLs2ncTuTCK5jgQlIHltKTTW4so5+cTLaJjP7t7/kQEl0DETzeRgIIcRYc4jhOhnHbKoYzjzHFy13DZGRB0jrWcujT2bZXZRjSwx4FWpdjsHJBy8lAwNPdFi/tNN9D4MM6ZZa644K9gsCo60eQAdPhIQ2XqXLKoWFT2uqVOiFMRIFMjgNW0Th6Hd+1Tduf/eSG+Lq7NRIUOv6f5UQkE+DjyuqQTOYrxS06CTBreJlju3GHCeYWrMwOZhD2ze1lke93nQmv9wvHuwrCL0+iPpVChUQhxoGZp8hNKePmhrAeO0ry5BtPc2Qb4eYyC4BS/4oyAVercoFG+F2REQdY7zn+1opdNFBPfbLegrWLgsFpShkU1cZH2KZid8usJ3Y3LjauHaNEk3jEwEjtCW/D/1FRmDDcRoRb1n1pXz+3kyAdxn+O91J9JebzLe9iszsPe+MrIngx4gkQ8tDWiigmLvOXAn/1I7serrgoqxGmFcUJoGT03Mz7Kpq5hcn8lQh2yvQz4gGo1WOwdJ0DMyIKduRgBbkbdg2/IHL+S1BigO1WhD2pJGjh8QRoe9M9tnfSctwDTKo+ndhS1jBMGO8KXqVZFYaGmnyfW7rj338MeAEHm/AamImy9fU/VjdtB6aAhbYVWdfH6CypKLEwajokv6K+pU04G9ZBsPDcE4m6PiZ8PDoJnxGlRnLDkAygZ7U8r+e0mQmzzb66WTZwDtDsmSvVgWfn0wj1mhrQYiPm1dZaWmvDppBxT3ziCZ8aMQBoleIjkN4OoJSHvdm6BbXkaOyHa7/AsYdirNL/PgetIl8WKIX0Cmb+Czh6UqEJi4IG/W7+05KErGoYiwQvurl4OTMnXFkj2N/ERg/NHajhGuwywV+qquY7Y3Msyp5wO2Sm8OXhm6OUt7HLUWbmnoCpy/LsWy6b/kQcSxf2QIJbCfh4aNXukQlIbmFMQRaVQNyY3T4B4GsXUqNosRvvsunNVd1ruHvcQlie/hzZ6BWQyap8/+NwlEzo/0aNAboEtKWr5yZ2v7G+mjWW6qpDXriQFqzqT6cR2IXFetNrBMeVRdrW1yAsqS6aMwxHP33MFlsy0YpbK+9p/DYhzoHJCnaHrfz5kCWg3aRzQ41a3rGjqly9cPaZemRJv+pipgOEp+YPxTIQvcyxV19Nt1Is1NV2HkJ/gWDAn1q6pPFDuHch824hBjGe9/s+R//dMt1bFhla6pVg5uRW47/vZR6QZcCrIbYxl5GLN8WXgStHjExlw7gC0w4/f01JWPMDo4X9rcfFkpK1vLqFNEI9vRAXu9ssq8zEktputFHcR9xCV4231G4qr6vEf7kCOiwo1yWWJUS9WY2aFdlNVjabK+uM8bxe0VkT2pfb887juTJ3qvZMRaYMalI/2IxZUh5MfhsQ5YSYQ0NS55zODuduVhvVNSUb/3ea1l1KlDxnxFZ7lwDGFD/RONNaWtbM2qMIQrFxrdae5ztMxVyD4ytQyxB2t74YwSYQN2bte8gWVX6KsuyXv+jDbnoqkxZSvfI6UQvYdtfjcCTh87p6aOM799a/+7Nw+Xtb+hB6JdhPKDn7Rz6tSfubH7DWG900+XNu/VhirtDchxmuWDivnST+GAeGpFyfGUVIRPPXDU8o7kp8RyZyM5YEmOjpmU+5mHJjI1ogpncri8lavawEh1RKBRQ1+Xymky9LG29kp9euLCZGTmuCQNrjvfldK6S8soSX2TUM04JmS7lPc8Kl3wNJ3mvxbaYXo6orodfvB/zPnuJi8pwGH4y3ciSkLrmKA0v3Ha+C1CMAjnP/yeArhEFoTceObTzwAUXQngIu815yp13tq5FhwmomDstD1UtDLAJd83xUQNalVSktEHHh6M48qsw/9J5oAR3XgIMN7q+rdJV5Max4OUHKQi+qew+xEQUKYfuuMrkJFG3B+UvAWPZ3f4UX2pPoMuZGJLKfQXiklT8kT9KvYi5ve2FWcrFGTgUTyNefNimYqn9ZWTpb95qmrPqdZmrjexYHfnWrv15XpJWaxei3UdNCXa32R8vc4QtDiRM1xQbXoavkWDdrI07UPSXy+5Folg65V80GuNVxLNNutUxMqQYxXhuOpfnvEfp2ICHpxMZCbA5GV54OPqGVLTNqVop3nH4NPI+L0LpXLqN3QOgC9KVCNJLQV1U7mkWo6eke3zf0zlMLLRwY3MS74xfSJy7KPzSzBbvuosZB7st1FOx2Q0sIQetzxfr0Mp/RINao+w/TOTUutFEn2nnro4Umn4fBD93A77Q7LxjKwKYDA4xIXK/hhu4HBj66CTq7/I1HAfuvU3tTegJcduFtzDqvEldhCtV81Fr1VEqAuBMu5FiNkzkKxqXulJ97idlDq+4UYu3vzHuqf3o4++T80uktZLhvMftxPkvDrFZFLoS59g7g2mvtgsSHQAc3Z0HyIAmagDeM/m/C9i0vf1r+uVAdUFzLiwPACR7x6uz0FhFN7K8Subvok1uml7RG5nHvFSE13MEg/7Ei3teYET+S1TLCGqd6vIqh1F+G9OmrcL3cesj1XN4A29I7B5KI5uXn6q6TQxzgunmWsp5NCKzMq/hqekdB8WsVN1IZUjA4M0SXCvXHNZVLFxkmaiZ9ZogFKIHUHMDZ7tsOtzjV8p1p+BxMiTQyuFXxUuBwYllLsU4VN1X+ZNBMCCkRfo9X5kYcayCtYviRdjyhUlKyWv7u++Y4qMVHa5WP0Z9pz8ubmsKCNpwBzu5BtZTno2sRdy8yRqsah1iQdEimIZb7be6iUymirpSl8uQijtbhi6lAhnMa20aeVm4BCWwfhA/cgrf+uML/CqvxPL7FAb1A0CR6auz96JbIN1dyUIziJgPlqSwu8EJUU3+eZxuN2SyWaNMEms5uidDAByEwgSn0gxjCFD2UcrG8cdTANcMl2QL3u2lueDoObNMpq8svWCE8vrfQU1ltJ4CINMVPcMmZObJFwVMaJGOE63A13xuaGABsOdXCrxZK4Gu2MzJrgab3GIDVpFLcn5IEfBqAulPZJ6yER6pY6lhVSHGf8hYB9PrNqj4OTDpRYp8eR0Pv/wyv6CLH3ExPBAWbnwqGDViDJbGp5yADB/tGV0BQOrnoosUSsW2PSRR4rXdINksKADzCOOYUHUDsWj5PHN5aAtOtk2DKLDBsB9bTycATE5uG98CvlmZwvuKcgdJgJ60uwm8fXAuhhk5WF70OPwI47UXAIJCa8vNQt31LotWcj3FkJoEdqsr84H21zlGwu+bGtDCk5W6svmPswGIXrHCPP29DABBhaJ3vbEZNFX/3Dk5NapR55eM8zQFUMLRfpqn3hA9hY/wcic/XbNXxMj3tvvzZbzVAh48j4Ul8rJkI6IalKP8ENIEnM0ofQy4mMSIp7cwY3/f0j/2YgHh+EPNQgUqg6CtTNhLuEZT2kON/xNMxqwDlP7I1v+ptWAGolnNGgaINECcYjedgjFv4WeKMOziqbkVyrwRPM8I0Ow7Yeb4jvEE07Ivk6/UkUotpCMO1pBLeiBvro3oogMUPayHSlMUd1GSbo1MX0uwMmB1UloaA1HpBruC/J8q6mfr8DGBg92z7E6SV/kCDyYDgTdfps9/YJgQx+h29w1l8RsJ5nbrww/fC9lQU7E9veVZR1N4pqyo5TaJMm7U9/1mkbUMD6p3HWGNK5S2H9rSTOejYD1MII/x8JrQT0b/u6EwXExt4ZkPFb3o9e0if0+IzItj1huq2LjJXWAjaB1vB+5Tx4WPj39evizZM8KvOpXSxtCrK08FxqtQqDF7ozi6DMwYe66fJ0xMTRzLtDkETvmlVeGkfkqDrxC44nz1P9pJ7X28jmAZ7yjJ1N1h5HihilhViSJIIyVxqyJH8O8qEQCgSUSIdoXjILgseMQzW6GeCjcXEacchpn9QEFE2024j7Ehbov+sbi0cfOw5oNrOVyHODmZfzBvcLjUpbFRsbl8bdMQ2s1j/Pn1a+hqMaTuWkG0HjhaoNJbGu+mwvfiZSknfui561XniZ8Yj7WSaTprJFBUYDybpmJHbN6Z3Ddlpn29JKKT0Mzivzp442A5WbJkj22h2vPsJ9/Nu9qdxHfkyxVtN8twrJK84CxwfY06XrvyqETOoCzV3vqKY8ZPNSDav1wdtMgdddNabYBFlC1QkmtwcA/iYhOa4lsGCxDIuLLROOkc9Qa/KDf2oyMGHARLzbx9FQgfioLdcVGhlkvqoQjvDQaxTnn6YO8MvjLsQJCOBNXT9jdHpfdscUsWVS0nkq8OBgL+2JvGYTuKBJ3G/JlTfyHDplEv1me+wDm2zp++4IYUf6z3ltsAmNsDRrG3QvoTPDwzzbEy7plA35aaOrnk3xiMsfjCvWv8vfD04rZNhfQ/dItSb0aCtX6eakKqBY69pJ9FAmUAN/226ou4JzpMMo35nyUjh4Qo0992IMLop2kGhXcN58TthkBvG/Dgsu9+cl1+Ao5uzJd1KY26z9P21DQnH5isKP3n2fQ4ka9nzc9+nI4R/ic4Sg6NV+tNjw6JCJmFPAqDX/8s/vbE0X3cPT123NyHS0CgaHw1vQxl8Qfs3NIHUR3O09rmVSJJoDiLh55HfPxavR4Nj12g4GSUAH/B08oOA5mUCeInoJ8+w0k+uCgVwtDBcJn47zinb0YetEnTYY1EcJlGLVFVmqtlntq7m01f6uHZO4sc+QahjVRPMap1p8r0wAhcijfoyKx//xUn4tvyn96tTPx0lbRjPJnncf0VSbzpyE1DJJba9Dyjq0pRT34wjGtvXX7SP3+fdcilMosedCA4KKbzD5Jv5F3MbtPO2TUhump2nYqEvlPObYbwmjRQU6s3L4Z6SjsYav6ZkIFvyLfmPNHS94Vbsm1EA8em71pWg0DDh8ZHnZrbqBpFcKo066DeYInNllZLzhVuCKkhheIaEaqNDr0rReWwVuo0pvY8qPdEnVODs6AUMrkzJl38VL6C0XcsVTAEq4wCkIgjBoZvnfxJwgovf3QQNFSatwPJMFpLnMZThyf555VWS8w6rifSJUsfi9GFbhz93KsqtjQpvRPNawQ4v6n+N1csQ4hQQCREKtfTzccJYFtkoi+VL7Tj5yAx7HglJUwkci7hIW3AYeYGWB/BjG2qi6Dnl9y1NlyzFZpQUJGdrUN7j5DAE52htn7JYi5wVjwr/ljqz0g+Tp9tymyvgDeiSG0bGQa0c85dh4oVv+k3RdUtkuPwLldDmmyLze1THT2iVjntj5qG5/0K1nYJG634aKuQMg5WE1BSo2wSOFirf9l7dG4jk36XBA9iNBL+zFENyP5Q/JFD3yxSP4wUIMJZ4sKScKklLuRsanNrB2E/z0VPv6o7tED8hM/ksrg2sxMP3DMhZRCv6xO9E4cO2nZ2ijDEYOjA/MSuZazNEgBfd1EGNuDZbf6tJQQv7NMd114hwj0rBo+mLBqIg9slPJ2nJdCxTjE7z5dzdymvpscQyfYJyKBnqzlKyotwjUDCSiiKNgx1V/z14KffAo4yzXBSCQqJ7/HoYXK10F+o19h8Qa/i8Y0Kjo5BYYGK3QRB2edlajzFbtL2vr2902fnnI7GkFpSqLV1y5yo09B2ggEmkFMfreud9Fd1JTlO6iFSvFyL3CShismkHxuqRtuT7iiKynmxLPYeWDKtb25NjD9pFw8bIRuwm8BpHtZZtHJXbtrzgXAasDIyWYoXEhGT1OlyW2EO4PmtVyhc4aHaMSONDtrlAbA0xO0wAzfp7Ldr8Q5V16blmO710qmDYwescqavJR7B8xlcywsc5OpTZgpAey7dVBka22JG8j2nBZbfnLHKOMFPPn/3NcWil2gW2k8M3SEgboCz9YF7UyxfSTGR5ubguV8akR1RTTnK+qLBnHnjDgqlXAUBMspMHdtpqD0dUPl3cqwYiyvwzjrkNbf5z5V8TLe5o+dI9IbZDNijHhNxJduQhLdY9Gp8CUcDhLwvquTleU1UJjLbPosH5SPOTrSqtUcXRpbxIpsEERjmkCziqN+lM086toCGBjSFdVNM+lw7MuyroltJUJ1XXy/6pIYmhsr85yJusPVKW5j81IHYdJx3Q+7Pn2sg3KsXWAT9u3eqeWEEVDm1y8MO2BIw3NnAWj1g+9qkKxGTl29H4UCimINVo407sXpwo7gNroxxzjUcQIhEXzJyXfYcQWJaEacqnE7f0EEDDfGHQRRlFsyW9RTpb/Xis12GESHGTgNPj0vOqAWUkMyD5DtR4S1IpFH5wMBLBLvJYprlP4P7T73/cG0+V8XHNJ6VW1Uo8os62Ux0xyq9713NHpH9pzLZUxbKxrxcIpxdIfUO86F+zPfTlhPnWYgf/oxIdH2TEv4/yp9LqLnmX4wHw8BzbHzGw41ex+A5ULpmvNjG3QhFDqby5uglbM2R+8gld/8A4GsKLRK6GcZ+BB7Ob2DHGDnQTy4O3Jw+qnlTMNspXcAnVRJro/DOkya3R6WSr+7lNy2pUDIgwqKrUUC6wuPrelg+dvegOJVGXOS3TLfwKQ/Z0fNUep0SWbWTJ7svR/IPiiJlFQFIQiHj6vRaii5P7PYZvIjztiblnVsUsM5JGGR8BHb0b9h3Un884nvogfRkRnIp3NPbh+qJoFaVuSdsc3f9boQSpjv7oqhgl8QAtyYq8TQdkcnv8vpOwytqmQH7CQgOe/TgLbMnf6PE/eVh9j78VM2yYSrKi//YsvddSC+LAMl57SA7BX4WRaPXy6pgPqAZfLaByyYv6j3lIiZLpnZnYxcKwItF4n57UodVXA+UJdRwqUHnfBhCfzUPKpmACxzrnG4fri2rHjYPUPjVSEUp9vwLhI7qKBQZxE1DUu4k71QDpR+9Ty4QzwmZLQg4U+GrkO1JnC2Cjz9SFOWt/RWsUu7Trdj1+V/diiZ0JgNvd/vkHd2qlTQOK6ScniKihbIbqjjWDYOQMTOvrZnO9Eox5hemU2tUFUH2avMyT2yEW83ZcT+zi5oRfQgVOn1EBaJ6MygFGwuF0JkCgK3jEE5e/qpuiokbEQFPpLTp2Fa4O9Ppr/bKtC4LmfIV3iKKt1h9jrrTimQ1rMp0tR7qVYtGlFOagpkkT0MlucesJdgqn38iWDTpdiJ/Geq53HK6MyvQEj0rs7jT6xs1FRAKYBpzuzjBgRkLYDbM2b3lCDwCvdlnQFwkvQK+lFKf0LbBD1T/f392UMqoQuMrb6HbMmhQ8e6ZAczkyS8GKiuki4GWnJtSuTDbYnfKuYEDS37HoGu/Z1aPoQrLl9rpIKYgXTj7zIbzPLWXviWhF1d6deUFWcLrZvvRoTNi2xrRWTPbUhEcfbbbNTQcb2VU9vaxhqmoPB18X57puUsgD+iU+UMLRwOo3UWH2vLAGQhKCLwMFpXu22NrYdLMFFh4f9Ns/IY9AFPHjLNckruORK3jP34/3Xz7IlHoj7UWDmNe17YIfNAesPqrwml2A7Nklvq2iahzg/uPM2slnQHCLRYWKeP49yxhita9W8S1sAutZZzHy6OTHnc1wbum60aVPuXmOoUJSZRgwVroIi8j3gdW1VrjUPRZ0Kc0ea8rk20ke8ccVxPuOfiYgLETaCMXmQWVfHVzcvm0f+auMsRCfFYEGZLB7Ol0w+F8FvNGmnBSsolh+sg72rsQj4bFgXY0i4EKCxJ/H3uBOVVzh4tbld+ZCrWdLiNX+Zrknom8/TrgVhPfpMPUte+5VoAw3+zv8tZE/prvqGmIvEku78CUQSYI5h4gXrxpNPCM+yBm/QUx0yY7D3Svf2d8gf9W4BktW9RGhULhO2KQcr0CYxR17Ms6+IpgC9bKQjIrORVn71afS6nQxLJFYbbjHdPCmXmlbV2e8zgsELrarI6Ek5/D+lP4NtWuiSbHY4WDCJg2/i8wFju1+jiJvQr7raYkp39MCyx69A3uKhExKyAZXI7eUTgIdraREIKC4JKGSZMMyIAXRfdzTlDWLUlaYYdB/tTvKdJi1JIEsLyeiseuzvWMrD90R79fdHhdWx8XBM3VG6vDstdY4ccM50lEUnHvQC+01mPQCozazj3KfDLzK8zMcZmNmsZNntTzBD2ycNAiI1GYOxGcdc6G+zAi/MzGMvL+uKdZTp9BRlY/31jUbkuRDQtELmcZBbWOis5PQYmqah73765ofIo6S+JkhLbvvMrXX/qwtBZibQEEC4bXADPMbq4f1ol4nAoJ0RuzSGs83V2dT3MKh8uwzH/jyGPQnnR2hQaowO77vtDGkDhBVcLbkEow0XfzU69nd5dBregkdJPWm5U9DI8xv0S7d5loQ68Z5hN/pBO3G/vwjsBA6wLpGKxzL4qeOFNSFfSRYMBSfLW0IxKUiBPehhzcYXZ5/SwSFNznuoIXeFsFVTjINixw87zQQE3qF4pSM7KZFlrSvkso9LF6f/7PhZtgpdTKzcnYz6E3dbRqPRqYCsG3XIptONsv+T/yWeoIYMOovZnl2nmAPvENoagsOkPM9HQp7uDX/yM+u1Mu4VkXPcMLBUPibc0GDNNajiEwM1+S9L41ihIbl6SMQ8yF1HH+ifdZObe7TXpfm45ZPAOGqJuGQemW/gRct/4mKWXDNcAGuilrRnBLxIAPGrdl059RGoetJ30F9zmdUXOMd22mD7SQXwrfGwFJSJI0F2BOPflrqPPhWkro3mJpQZ36pTWu2JrN6WZXZVy0KCtHPqDZXtkMDJ+JaCkQZ7jJlwQ6f1sLgYVGQ0kvXVDj4mlftANLYR7WS6aVT9BzXwkcunTKyTA0jaf+0f8ya3S+ts8SShFlsGjtHDAfGQdwPXPBqkgBLF5RODUYUhap06YoUAwkLoUxXBrwfH2iICd2AXjlm3+dqHB5FxtIenl04WilGdG6HtAR7Xi8VEtTuetlad61a3USsOiKex2oIL4kHqIFdaj3UFya3MF+2lppalrMVhSNJJlCZvl5a2EVBQPTWzRKH2OTm/qxkp5PUJrbUkuKM0Y/tf7/wRpaa7XnG2w5Sh96lB2jKFL6e7slKnhsFkXLl4cry8tRv3msoJI4PE8XKa+PxQZpEIcktxb5ZBMloD+hrNYK3sFNpKb5z6YHGpTUMFhN2ObdjF+Ml0BooGbp96/zERxwKqmaYIr0yttim92HkKTR06WYBedf8LZgFtMmwBnECHpudikXfBaANhDkH16EZuACmZZ9bURYGgDI8LMKBHWsfd6lXmIM0sPrKxZH6mwiH/m/tzZ2MehzNXEJcjmLD9/wvwGKPbz3ptDhn4s6UDPSACwmCoUpRz1ik7uoJPFVq2xlsvT75JxBYg1kesnEme5rwIRoEt5yAopmbVAPBBIssiM4tMRUBslCvRifAGBdsskr+SrjBxUloiofnxDWb2M17Mdk1NWPEf9TXmq1mJQPir/dQzMH1F8D7C7nGoqfpDwRtw6lgJPtNwibV1pUtbHeHSWps19ITkCDTRxjKg7FShgQidxxPzSsfeG+0OA939w6tQmVKAmQLP6MVH+4MgD0UKEJ58dgsd7OOT6+klCz5F2tRbEVAQ/x2CY1VW04xr/N93VWDxz/xl9ylkeDUfCqdoleTcgKA49uRJ9GTge5Wr09yR1qpmhfP2KIHiQZGYXTyRD8WrPo51sCMMA5tZMuAnLIxzIoZvC9R/4rohdoQpqvpmBQHiIPYkA0Uq+3x5svDOek/3g1jmcppmZjRspTdv6OqrEk0e9Sz7ED8UVc8z2GXWgFDt1nR/ZhrA7VYnEZW0mDAilxtdiTYOaSKU/1uyhaAW7LbTe1fdFQ2VxMyjXa9AmSuQ6XaEQkKt1jW4LJJFKgzfaefVl9Yv/m+gS7WuboyeACfK9R9mWHWi6pc7kSTPKdQZYMKnBM5+Omj69+TrmXc+JOtabd1iBovQZru2ydBK7gXiSLIeJgXiGDhKUnnqQ2QKojlMj7Tw8oDpUugcRAYSgcVOeLRxVZLu7K/h9iY8XILGGFBeQh1Zpia35L6SiCgcUDK3GdXnFfRrhJfpCDc6fFxfVrFyO5HDyz1Yknfklwv/t3Q/8Xy4LYFqRqyXAItv/M6Tdhaqs01rx6bTIgmhD+8UyDd8TV+2g1nsusTG5TNsAFK8kqjMwHMv6j7tuostkpRxt3isswcYX3oousEY7Sl/xZ15E6qyESvd5VcV7AO7SFqffuJmtR1YEf5MAhW3FeEH7rUVmU+dfAYn1g8gt0AZ/PwF43gan3kn12yGYJQNrS13WxsoRXRoddRSK0Bj7m3gRi4+CwU6Iri66OP6ku0+Rnh+6Ofv8Zbi9Q//0mlMqtSj9b9vjO5mbgJdodiVEpHwEzcBBd9LZgWiK6U4LeaCiXF0j0NIid1FdUA+r+2oXZ2kfZIp3GP3wg9mZKqr7K2dIYr0qGY802geuauiK68GZl7z0h13tN1pd4qHSYOw+DXHXeREZzlHp5nl5HFc431EuyFvzpR82iQ5CIlEnZ1CznDm4hCnQUJ2jf3XYm2OxYA23I7eAF+zUXRKeA6nFGhvxmHSblwaF4z2ePjMMM0NPuUcImtwZ1I9nyJsEijwMcsTEwWK9Jd2kmiNuKFUlEId5/A8fq4sgK6B8jRHICfqAX1xA5AVho54f6JAHqnI6xZtV+wSTl2c8ObvB+6XdaMbeiuug4XXdrEJRv4ueuCTa9VLQnHsa935gdrvLJ46wWdy2fMo7VW2D7KujdUaGus4Q/h3yDnCwYZxVqY0Y8k7hK9Sy019yO2b3EonAWAaR728rUcYGOZzbi6Ec/pJOvRqr7c43hQ/MzSF+2zWHb+M9UbQmwdE9mNLCJQpVhlh3m0KftIwOGfmH4xQNfs0K5HKfEpscX0dYtVF7mFRwt3V9iabGZiSr56uZmovr01Rxga80Z89lAIfKHVp9P6BLWCdqum/ETTSgReg2Dj5TfOaY3fYfmCidc7QRCExV7Zj8mcQhgOe5axQ6s0pFoYko3AivsNrvt1WhPwRa6LoulUTZQu/QhwLZ4Dd9kjL5SjxiZTbKo9KUV7xCrSS2CQCsD7qNZo34dMSJVqMRVjlI2VMZG1cmY+NoXnLMw/eZgazmdMYqgAKCEiOiD2ZznQnG1kgrJ8LztNkJZCsfHR5YWDsMdZzTVA+/VaT9kwM0VIYl9ptnc+ONP7tvtje0nP4f0fYKGU0Nnh0+efjxccSLyKrCnB+5wzaGaKu8Fd4P6h5JSehpRk0daiXOsYs39XC/1gVGxtSj6c7olqIvo/wSjwqH44DoWtz2LFcQo78DH8zmZcBCwwfbFPUtmBfvwJrnOXIsEc1A5XeM4Q+ddorG/pLFnw0LdC2LSwDyQ5MEzEHUVskRLgmI2+63xM12VVm3/qb5yVrVetXrEnEyNudsdlyDFVxBZc2hzete510DmIXDVYz9RXr5mmQF2qxwRU4eYMfV/xuzjSPRjsKkqvZbcwrM866OJdBPf1lYliv+4vV/dyLVBhkzk9Zx3X90ufZmWYzZRoGMlOnRvjhC7v40rj2GZbkVfsNgXW+5+Yc253D3bhnxMTpcKOxhAxsjzIf6dElZ1MRBKGfDv/nzKr9N5p8kzGGgZvTvIO/laZkyoJH5Ngbu9UzmzjnFPWY0l7FManu3noS17PwsB6kHizPWuDJADLLPI48ocI+fFISLOrAEHKUv3yYvPVvbyn4T3ruNhFQackiz7rKdx9L6kmMeHHxwppEshzIPZtREn27IIoKKa3xhQ4MfMOknkWSO0bKZJ2Oqvi6MQv3uQDCuxx0wxGRmGcTs4qgetGnjQBaOX8K3yKZon9UYvHDremhVFaln9Oe8Zc18JEJ/KWcf7/+/fp/uyBEnGnaqm9nSCngeRJbibjIxsGAaCVwIFUXjgw5I13OUCsjpRCLaNdWMiMpXQy5GpaOSTduKSTsYVVLnMQEviKLVEtv/nTm5ulbAuc8gU+ysYJGyBnhNyNC9m/OKJxgeXbC9YJiYCDPFamf1wr3hE+ywMq94PSlO/FxXpP/yMCT6QTH8QP0wM4InV2wIhsbwmxCV+FMTVFC1lg62VjC2tMM3OPnklR/xC6mSiTPDC3e7VGgKuUdvZJX0HcB35lqZdlQk2Tn7543SZmCQJTvvozEa4sL9TdNxEQlz7AOKDhSah7RCFD0qXdDh5fzLh5HhD+Ud15dZhB/bzNTJDbQccQB7um5fT76BBCNIbWMn59HfnJVXD5/hbWB66msAiXDyrbgXUuo2mHQJ59cT7WMmclWQQ3MsSIKe4wI0WmvxUyjYUG39DtbsW3mD6cuZtlpzA69/+xGSdYd70czEztkr6LH0OVpF85c0dW0WxMy/yggxiFEvmhJu2FO3IwajbOOjU9xsfIdSPCIkVk0LR+Il8bRVGBc0pYxFK56LnH0sH0crRMpPIKJDwPppDZxj8sjcQVfBzmiEQRapK54QVnknJO8G2Gi6AqSb+4zdCRp+1lZndWhso72q6p9tPQZjhBWOC53nULrhv1T1lE8Uoryi/Dmz/t0l5QPnGvdx75rLb/YMOpaLjn0DZz56Xv+5S26vqRp3aelgrH8DriBbLuvVI10ibgsW7TVVPj3kI9cA2yrJgn188LhVh3i8c79tRPOIUoMkLT1C0SAf7F0jAyzSE5fBiDJoKArz4KHC+CrUYjrTJ27dTwr66JeQwithalBrzY4lVGJdeyGC6kWD5ZB5YVfW1DarmEPIY+eV1puCAGzwffAJFLNlFz6Ovxzel0Z3LSXtYqv1KsncfUwvmTXa3Cy8/V/vt8Qsb6IKLMlu+h15AXv2wE0cLptsPPoxV8xTpaZiatcUK6SKPi/Jt04lLSqe54II7xqtyAG3GMp112e2+4Z0hUjrLqVdWupyJumum1SCQ6gUiuqwmjz4M++gZv6QbMiLj+IJ3SGPNnXBWMbEVIMZuc/1tAYiWks0+bvmMAKK+8cpZD2PyjLEUZmQzVi1NMDdy5DnEYcqu1dwKv2olUDa90pbCMtvMOSOMiFILNP2PPNOD9dnZ6UnMNSePfBeUsKHRQDsOAEQSmzXsreOITFdwJthzGBuDyX/Yz2tcgFHbwzZC5mq9P4xdtiRiFH+Zctqk+qhfvhYE0LhsCC8DQxImW7KDn5EcIbRXs7jsHEYYI+JZB80oGwE2yzv6Zp7kuXgFOiBZ//7LJ/5AFke2esc/h4fEWTUgnobIhbeGYpwYVBX35aGnFinTKeU5iHf+dztTGVPzEhvN04AafcXNIgqKMbQvTRe+ZzquLAZoW9aIDIrCTKqZqdwc7RDWWKvZoOLAdJffHKAS92hKB2WPshNlwhTKNpmA6GZghstLu2sXFPR9f8D/4gycpwRGsmxVwI7bLXAD6vpgaFzPDfBxxVGPq7oqDUrx14GlfQ/4tMfBfOMyCqF96+1USG55W1KrQhawWkyxtBH2pQxk1PAXOpThEqDjNhdLjN750S5/FRsdG7airqpZiufauRvP/ZOSIwWv4VkpyTUWKmVkujNHpe5H3H7OzoARjaH2saCSDBvJIeBP0KXIxgIkEl+MDW1m76OGtCIjf4mWVD9mIgSgV9zutj2+KWWVXHTY6DhB5Mmwstc6ox27cEBm7iQdX0D+LWUrqnChjCHprw9/NtzUkgHomtYfTMx+tWhv3GkwPzknI12lt5uQf6/ndJGxgh9twcFqo28EHKq6UcLFDzTR//1BCmJrEZOtGzbhuHgVrdR+BWLkZRcyGvsdvmS5WVbsrjivQA/x0BhbYo9+UJD02QQI9DP4C/5Ou+CsdIbgUi0nLyAQQOUoLdqrYgtKRwStXZIGqfKEZXBDUATKobv5e6nDwMzTEMAxqR8OQN65m45Q+ntDr/DP7QbDcrWa9yu4qmF8ChO8Casl1QhIQI/nN2wYjnmlCaUkWg0LsdhF+4wt/6Wy9O3qQ82qSmG3p3yDmKEYbmNYd1fU06YssfyLauAuDeGNoMjc2dY/l45i8l1guvFVk72wdtzzz+wJKNAifXy9X92/1nxh+SW09I76PAPKrUvEWoJ1FLAx6C3hbeRWVse6jQqJk0TMDC5EnfVfWm5C9MWPEGfPgN5TcT0fzVBh1C9NavIw1lmybtviPdXvfF5Qx+KGBvJHk7PzM5CyHxFKeGO2CQZl6UO46E9r7VLEZ2Flf+vTBtmLaKh0ufwytk+q6IRDoxIvEGfA2Uo8ZFqAatnm8qa98WBgY74ambQHLLUZoyRoyowwL8ySqdODkZ0bOs7SIgB9AVHlC4RD2bBxpbwNnCFnSKJi8D5uOd0KRdPP/GcbcCgbMkYEqdGQEir2aezX3oZgS09+DYDtVHgbfntyCKso1j0EqfMwfUnaHg/x5RfHpGsaQqC/F/IP8DHZ0pX+0pd7RkwbH8GnwBpSZ1eq5ydf9If7ceyilfhZreMKml0kBbY7uHwxV7uJheYlQYx/NnmLhTxt1ie12jWJnOJm45Ngsin2Wfs6g2tA9LjgE1yV9zgnRpmXH0EU22LyO8W+hfGdMAFEsVf05Ur1j9XO4iQV97tHD5jmhGObnFSjw13jKHD2uJO9zGl8o8DLfG5W7AsPJAHodJgR7S90MNp9ArP9k7GJyntIjash6xAJ/t1lhLEDFutwEpcso9Ils+XP6WOwevscmDM+x1Hk0RfcU1RhWPsaMms4CPMcgh/uHi7zEBVa8A4FUIn+L10Aua1OwuViNlCMBAc+cJmzqGl7jpnm9IFUBZ7rLFfCw11cRfrm1I9N+xNiIvkOaCtEJZy2+cZNinsvzGHZNkJ4IlAthZ/2QUNl/wfZ0ENpGAZ/H1tBauk/fNSOo01eiDn0PUmY8wUlwbAxGAY52qii2a5Xz0m2v2PSyAV9wXPmXl90hOEU3Z/3jZ3DWMIrtT1OmS3r7jKKaecV5gAuVpJ3JLAqS7sEaSAQdT99TQZo6VN61lesd8b3ruAmu71iCPF3oGGu9BxAOC9bBws2HE0M6K5WDjtoTTd/7ULQ+8C+ifzvXObGRIOtZG1sl3LG03F70EC8GorljKqNTjpfJJZSP4KZYM2rYwXTwR2GPJQhnnJ4jtz1jC8MV9JBNu9BfTDLXJOuZ3jHV4dlnYxjKvtQMuibUqLLoNUaguJ+LS3jp0IVtzmHclwwS5YIlXYUNH4BNpVyascrei9hLS7lIoTM8442Luc2Kua1sUCKomRfbT7oR80yjrp4jhG3ZIenzZ3Ayv9LQ2r5t5y9pRaxVjZxmGz2D4Be/YbDtWndFD31TDIjdt91Rt8qpd62P2yuOnG6ZH3qTD/DdvR4uDqdsP8d1oXybB49GTjyhW023TbV2BE6jM5+V+vUFBbUO152y9FC+4LW1uZEP1DyDinHhFGQypB2U+evfUNqJEs5L4pKMuOMa51N3yJYqfFtrNuOqhubjdG1J3VjgDlr91xJPanlb+uiNcC8CXp9dKHvhz25fYjUGRvJMmwWZ9vxyGR3l5oXPkNlkj7aGLk5SjZNX2HuHXdiuOd+XT1u6uzXHKACQLSN/hGx7c8R6BwJyLbzHjAfb1sODMKxr2Q0B0YJhM2D8N/bJ6nUMne3467mnHaXJ079L+1ik053gBq9sX8/qLurxoYYQ0KLz5w1BzldZ3XqM6e8+gAQRcDFEXbNE6Ze5wTRc+zYkYuevnAi4aST90d8Vt1GKuVU05rLBavuiDbbL3ESX/Tfd+1eb9Sxben+Qz9eXRpHk4gF9GyUWnZJ2Xg92aWMhhyJO2aM6bZlPonmbl2LV3eL6sD8MtW3Mh5MZxmZdHVeRPCDtiWVBv9B2sRxbyvKx3gWMPt4NoWPNaVx01u7pYfabRUDiGRh2dNuLU9AUTLfSaqC1HA7zTnPnQvRaGSBbw9v4BxvC0tTSwLju/NwCAfFqydzIpCXRjScq9vSs4XV6sKYPDN+t2MTaycnFZdxYGAwi5qC4fKdNsIQtg0k94lqvQyOohBVr4Z4uCc6IuiOqnqiesaYG2ueVXN2fz3JT9CtG3UfgOBWv0s26iHTQ4BCEk3F1z/+p3GdBaFO3FX63tX3duZ9M8vafIsDgyS19Ugkn08/lNLe5fLBoEp2Bt59kBPtpV2WSeO+jbdkgBoQMJO4HUtVXKlE0d8qwbQpMFEqW8opkAgRfUUPBnWy2nxu+qVW5YsRfJzbtamWNFIn9flpM4qJg1YWvnLy0SxLAX/Sep9ut33Yxnasdgk3Pvo0FC4XUWIgJ9mCVkJ5UBReLWNQUfSUF6cHpuzTDrw</t>
  </si>
  <si>
    <t>WXsUeRGUI3SqEZGINjG7XiHi329BL9gkg5TyZHo7Rbjjurmpz+hU8duxxwT1fwkafX2/SecnHsPnpdY6JIPm40isyWdqnPYezofTNR0xW5q6T+H8wd16ZDC67PVTyVSbbwL6CbUYlPSvMs3KC+Jr31l6R1xgAm1lu3bZYfqHTzKofM8kuv2hJOVjtR4CiiKaxfX5dRpgjg7QGdxhQmyqb7ZwMGyANQnZqdAm46xeaPKFaeAU5onAYKhPh6dK+syKBguFsiCTpoutCoOGbCOOxK5bJygg8arA4DPfd2Ida7i2zyD/zLDjnx9hhUIC+FTb0rwBGCxzwrs/eeGLI9xM4ApLbd74DcfBTUnOXXUBrPDOKt19qTfMKyKjFvH+BcY+DVm6DNWYB/9ty+HcNzlAC6BHjoJuTBZ9QQcsQf6x9MlrQL1vwZxHQTgzSXsHNww78Mx4WrTfg+2l7guFK/RxJO+KPdOBOto5qdkcH0Sntl2FcSea4Iwu/fd+yMarY5mESBy3D4yb7Z5+dLFXczv3m7S1fESo1KAli54kZ/WhDtzc4AwO00sZFSwHITDaVT6DpJ9Y6EvyDv6E9vweA9SnKJCG3jHeSpnhzGTg5B41q7N39BxeGKzAJjxu6B96KyyOJBY2JRdSFM2nJ9M+eHSXnhkCHPlT5Yapz2mU2vLGTck8wix522fJD1mnpN+nF6OEgG7SLHUdOLQP7GXm+12yIhbabWmEadz9/VB5+durRbOMB5dUc+tPkFKikK914xdbiMKi2QVCdXdpmR6exnSZvMSqwBtlKK4clx5v9zcKW/ghzQgxJq5oGKBayMyx006s5K0dsdWMfjDviPONPB5ZtiNiYbEhid6cWkKjpc8b8jLaxsG5kMVBpAFTIgtBNySmzmWdCnLep1wV8ROhNlmXxPsxsJ2eePcib/nRe+pk7gYG4ATZkKM4zuV5DvGi2ChLhgOrJ54uJ/tfHq25EaEfoPG6uJ8dZVdk83YTwB8CF2dRxl5Ms+jW0vl+eQmrbYIXWpPkDTTSnTK2hqzsk4gDPFLzns0akN/Sz4EU0VE3GMpk4tMHmaVCRiaEX6Nn53kF3q71o3h9HIri9yJJ8iYLApag55dsTNo1MA0l68kDW+vqAlOs/uFJhDYFyA37TaEgx2Jj9w7WC9nZwXT8BFE1Oz8HwTVsNrxZPzD2GzKFA/ExgaDgr9hNvdJ41cF8rbsE+E5hrl6sj7aq8jIiyKR/dZkga3bkXdEY8954cuzQmtgEUnb7vtuDnVpus+VTl8kM3lVvN78pO36xPAQ0QUbPqHtacwTfhGrtYM7YPl2JiH3VntBtbNvwWb+ncplDZX9iuuEjQDeBwD2EnhHrDY9YXAVYK7yzPHBZUBw8ycovo9yPKfDrKwvpWZWr8wu6aITlcT5SaGK4srFFvDrm+wmFq1+xRIybNFU4zLw3DWf7+Ux46S+Eg9ozid6nmbjsTJ68EmcPrgEbn+Z4/CBIGs15EUhx0ioGvspNKUrktj6LrjNc0c1MLoW5SuZ49KoHlgyQPdnAc/YL/GXd/pD2+RX7RaL/iCgMHOPvaJTrydwq9bVilIsUyksXQjaY6/8BwnCH/cXy5PvTNJOzit0+WMVOqcljg7bxiIm0avPcNhBmFAyXBzD0kNzEYEGhIzcBU67RDgJx+mbtpBmz/kLSCVfl/XifqI3DQB8S2RerNhSftN2bnAPkAzRF2hjjm/oFWSqvPgEIDTpVIOjlUNtKM5KkHYRPkpXFtOq/cbcVST/Ziucg+3gKGY7ld0Uy+h5xJ49I5oZrX/laHJo2imGHS+9jPOSiOSF7BqjMPr9+HDrPn054SwubazduQgttonACKhHC1a6szUjsp/h1q3VultKDPxDtWQJYstyVr3sy2pWaJvUedMGPbFLKhKjcLJyDBAsoAuoI8NSCuuYvAMuUXf0u2TA3I+SHL9n2Opj0QZhhapBtM8G/j/JG2D+WbE1JhowZZRLtPjOn3Hlslfo9LOkoyUMj8gYfl7J8rOqB0VZUqqQxEX4B5JvmlfG7EzKAfCLxALs50pp+u+ZNFLfskwicsGAkunLIRznDihhRS7Vk0o/TAB3GqbljRAw4mgjjI+pj/0dVAMtdjiRVhPhwkmPRWR+Rf+WQl0D0zKcLjhSGt1aLIWMkKwB7NagORg21EWEuiQKvP1leogbB+9SDu2b0E/HuVJpF7fjkJjA1qiBOBYuxWNRnxsCV774jtY/U/hWTpi03FIyDxFsRjmffG4R1aXmtSFzUjc2u1t+qD59/7aGN6D/RwBdFAxFttKSLjrt9DD/FELWUsUWxTw2PN6E+5MKle2dlWaolQnDIaL4A7aPNfyxYWaPMuDO80LKfiTc4ReHF3ZENKXEpF/eH2yJABzOMFWqZYGR+rRqC4y6MoHKNywK7Se6XjUZmeXIW2qip3/r7RJuDLxq7C4KAh0q7fpRgrXrF4i1Q/z44HapdVKGrbv5J1UJeL1sojmUpTgngTjOQZok5q4oP69UOpwlwKGxDkjgCxgHMhTcBLFiz0BX6QY2T+VMQ3svR5PWkrDUPwJC/za0zh2Bo2xB/O0NcTrIMLIUBjerZPoa3QJCGTvFYp/Spe8d/ecXnChtLJ1qO59cP36doBdQaxkCIhWxBRmFwWTNPjGCd0hxmtpe4ZZqL0Duv9FLIldFVgY+DVi/meP1s7kEGXO+v3bBIQfyvympwJD3UbpwsmfXzsu4DxQh+UGbyqL+ND2+geF5OdROImCA+UzPrwyusZr65m9sAVvpMDxh7KiIcbMhhLzGhCbzeUKGOymTq2XZW1ywOjLQ7nwF+tYScM0k8ibm0LwZh7XgraGTCfMAFMQbuEvAGspiHinkT31ja5XNoE+cnEsGvs/Btk9No4QpX27vuXWbSrUn6Q5kxlUcWicDWygO579xvWrak5e7uy8zfmQhHDCQON2UHFUL/zIDmzuaATwX/IBVGJmaoUEsarjniatURhRq9PmaUvzHxCossWf4u6hnR2EjFW+rLvmZq6dZ8bPXitjt97ffT5lvpZObvlndGyojnD/7Ap1g3lv3sYJ8DuluF6PuS0C2Rn1OxiVk4CLLpzGIL7hS9s9SMwyuPz60OrpksFLQiuJLRmT1pN/NBkW97tC9WIyn/HLW/F9fa+MR4iV2nXZFMKQE5jnfbu6JPkYn3cushc7uk2RYK5giSF3Dcs6ieFWHeHjQ9OtifWwJre+n3eJmtf2yY5H6FJ9adOuBffmGByI8/DgZh0R/NDHu/yqwB4QHhbnabTZ5PG2qX4UXG726PLtFcb80ctGKnsDnBBfo8gzwiVD4J1XTYP/4ZnooOBLZW/+wZeAlAiHTWf5zfj25ExmPfIe0lkbtxHqtiMXh3Yk4Jd4RwcdjAQxcmlSZHVAoGAY+s8xhXiebWN67gOjhOJotqSjiK1PgdGUHxaMVXhQbcz0qOvR4XNBaPcaR5fSbze41KyalPOW9rRoWR4lPdzg3HXiYGly0Beq9IV97VF0n5O0TaEVNPKABTk0KwshrO3YOeDkOUv1Keau2ycsct7+dpY+ifWBYiXKe0yySGvdQbQKrD++WU01pjKyf/IZV53FGu2lRxTRd1oISz7ko4f9Ny9muE+bFnbJjVBibDE8DWVMCHSGVF/Gg9daDw4uoB2x4ftsAay9wL1MSFE/rzLFnE8yM38Pgn3wNvGffZUPfvyE33jzb8S4ILElLoUGfyhB+sjmVj4bXvFiHfo0RkAKnphQ2fuveh/v21Yx9VKlB/me4rlxTzNiT4/GSqvN6CVjhbmlOMxn4O/iFsbLVlvrZl5/IXlA21QZFtKM7+j/w4m+JuYWaAUVBFIr+ahapzuq12AemzOkGI14qt0SyXZAkb69qCpI8rvv2oNOfmY4zMd7BGSWOr4S/ROq7K9vGgx7YbD7mGeXW1N9KvnwU0+EDSm90jnqWDrc9nTrUdWqPE805UY0lNTXOPzB3UCvO3KvJxT2NVXO0i/thDTaRl8q7JQFr7PdG7KYsZG9KFd98O61NQJB0qX2EJErWbWOy1Ws4WHKvmfNndwCavrt9tGKvyBI7mGFx65vcgxHcQGBj0pYvgs5JRSg/8Li0z5uTXm8WEqFLh/K36qxDTDUdTlFrn4RIdVPPXs8ZJ0i/M8tmXkCXmFRH8evi1f7vqSztaM0MjvFDTigzh0VahX5nc+QEh/7Me6TrX0BtBpPrJTBpjJE2z1+NkvGbSECYZscxy38bCPIcMVVcWmesuTV6G7g9zBfTKyqKlRfq4IhBdx0ttLX4e9MPWY4e4L+Y28s0+21S0FVEAyFfERJUsRMoLgRbU5VRpko6Qhz8En/qMihpzORRyg+p9t75VtGlw+92zxa/hBUmsgG3QhCIiwxWxIj/BDmDgSvEEx+CIL79xG1WXJq3fNU8ml82j9hn/Hmnla+la0KWRF8yBZ+imOTmDtusL2p1ZKlvECaCnf5JUxc6hQHI2zRcc/pjmBZe68/wSPgmsuzjz2mnTAO2a21NmM2M7vG3/YUMWJW61KA6wHqFp2MNUY4CwzOuCRteYqfFxkucssbyPGOjw1J4Il9yoDSubfdcRHJZXUMtwmTmtzXG/IIUbwQqvi1ZFVGPdhWi2Q5Oko0kKZzDhYzXaWGKzzlKCkDNGPXMOF0BjiCQ1cftHzVhxUXZWqLgNIAPrM5g3uS6r5vglEH76AbgjPH2JuO76vZIKJOcjbS/wba1Hp2GgYoGp7u9NwQbobvq0WgAufT4bP5yPBd6cLW16kt/7SnqLhyMrngD8KQushciGa0NVHA8B77gKrh+WoCqKeFuT9IPurEwY1rCetW++tG0pNE0njlHlM5UsAgDyqaOPaa0aqAoSl3bIB+z6PMqW2L1gujEweEnvy+3PAWX5XcBpI5/2DHOJ6Gydlv6KAnbS8CgH2+tw1m466Z+mj5ROV++ljZ5XW5LBAmsmckF6b/5BtfVUJooML7dhoXwSR8SMc0Mtw6Y6aRTqqEr/L4BdOZqydCuCX0S7iS2np9GJYXdXt4a77zBhUF6tgCQzX0/rUT9hUqJIJdBhYIzs2nQYjZf31JQYuzL+q8n7dpLT/KHyujbTxHw6uBtTc8RJvlVbOWKg5sr7clYNwAKHzalOMdcmTsTDR4RN7yb6Qwi6L+FhN/Jg5UXl43hqsxOqt5h/HonYWzQ9uPduQzGWj4w6Y3RCTp2daHOI3Yg1xtePv9MTT1Bmstjgt9lZ8HasGEfZvKYhjKzcgL0fS6MH7aatGw4anNnQi3VzWDXxZHHeZZvJT3M8i6gkpRD3oMbScui6XSBUS10vF3biiHOgdHvZvNqgnvEGOn9Pb2KnbKOOMfHuPMkX8ZaVF/yZYbxlR9OlRYBGogdgwYsCnjlh1RpPtbxfPj4LEPSc6CLHX656DD/UC7nZesAq/m6JnMBV/sYLkxPRzFhv215+heVnj1kwPlXSRS/eJv9t9wrXz2ptnkXhoktkfu7uMaOtn7dnXxA9X4gJ/UfrkrfihyTl0bVF6bTm6duH+gcxrc37UuF9lhiOGcXe6k9Kd6wNKVo8mfo3J3FBWcIM+bL2/jGfa0VL+XHlW6APyZSrY8X+FHY5yrUwO1DXdFyW3UAhxW5f8gI0LfipEpoH51XXLIHCFaim4SzWtp+jCsqdx8s+5Fbi9bLPh+1aDCq0b1HzCbUEbFWHhNp3VLLVP2/gYj6fQ6vDpQ2Q3238tdg8VRURwhu3RpLiJYQzeZaaLmJplf7myt/gXet58faNnHoqknVwl9ey/WtEpf0RA8srAx+n11E/bgPptAuu97xjePfIsy75xhHkW1m4ie9Gx7s32vDzGIojpAb7a6S7k4qJVRO+jCTICQVvo/cztno6x2zJm8Q7Y7Q7csiO5BrZqOzPZ8ECU+v0iUdaAeHI8U2oSwJmWbHq/jf8Cuph13DMnwh8FAD+jSMeXMVwtKUOZ+qfjvKDQPi1Srm+azQ5aI77mAF9RtLzWIsz78aV7v7ShstIaNZC3x3XtUdncxQBn9dKsgQO14zqT5AZHDGx3y/D0vqjFlGH+/pQFG9xLVhOxQM1ngpGFuKdViTVFE/9qhLL5gMD2gta+u32jZdtJ9CJykLAJe4qQU40jV8LlsUPJ7OwOxjVQn2rx5h63wkcmkt66bk4PpSSo/BR6dyuhrTe+m+nak2Iz72f3d8ekKXkjZorwbeHMLaxUXhbqbSzTF1PIx+PYasWNeNSAJbum60i6q8td7UPFMfqDQ88WMBD6yrWMVsOA3G42bJFtHQ/uAldgOxVmL3eSoIUPnFQU2e736s7hwzS+DHQUxAxRrCcQjOGDZkEXwTM4vaa6sgUDxxKxGltToWXTChpoyMlbUOsaBf3V4++IV7t6LX4u5w438Kha+ANogg0mZXLDKG1w6gv9MOJTxe91DZNmuM6xSCBVJwnvOnF2DFyvWQaUsWvPZ4aZIo2gN061IvjS5uzGCtswo/5Hg5oSv5qI2EbTQybHsVepJ6y6JWTPkGfcafbtseajaciAw83TQ+hsb5Yp5Z6DIB9IGYACc4Y2QYJ05rbhYSQw7QBCYG8Z/x1WH8eLvXcl+XPYvnIpXWeQAvRUaleFvHNCJlho8LanZFpx9lx9cOk3QY4fWx4dKZ5EDVx3blZ+35ANLrOZR3r5LxVCUNaiJ0oesry/7Pe4EiwFZT6IyTtTJUeQzxMe8UjEAiMty8mYIzLE83ryxYwv+HAL8nXp4ohBZM5Fa3EVYN2VXUP8H+yyPU3Ovj/t/C/5ytEGOx+fgGBZGpcpVJteQnmYBx7Nq1suteA+D+SvK1eckeC3PajqyDKAJ7fnd3S5jjdAVcJNQja02L5CTWSNTfcNk+b2Ha0GRsaUSwmsue/j8+Mbfoz3PC5VBgP9bAafO5xh6e3rKwcpz/IM3aMunsm/lIIpaFms5HaolEEna4+323fx3HIL2uTp0F0/oQwyA0hS5019z+uBp3G6+s5E/tzzwx9P8kHOVJPCnoGZ7rpbCnK3Auc+wxdAQgCQ9YpAN62M8umGzixKEON+UgtZU6/JJumvjFXnk5xx4TQ09WrfyGYt+YIVGDxUV9ETTeyexgn4enk4GZDLZbn0a1ewhh7nxPyPjM48nSYNcaQeSbNsvgNXtwibUQLAEGB+sPPmoYq+k6Gp6f5MjI9FeVSwW9PgeTXeacNw9vvOQCRwEVJrTyJzVTh2blK3/UdeBjE1t9Nh5eABUCLGwV9KFjaXheQFQgwZqPIwEINgtF395lUthqxFPhvAUSnZFNNuPfUzVtoWn6N30XBgbJVvsBKJ0N1E8Q4JtfCk54UTmCPShu/8TTs+lCgVESlAnEbzoom6YfQlxK8XotBwxNIUAxt7jraoM75nOcG5xNnaGX3hfasW+OYBFhVp1yYBcGONTRcTCT/o8DBrrQyWoFh8PUrjTjJLDDwgg3ZDXSQzyFsb2JQ3Xed8gk5hlcJEmS+r9aAHqhyKf+0uEMuMaEcy7KhPs9OREkWMTw3wOJjQRVeudOi6NbL1QLpV+PMurKWy8Ezx0CupYc0jH6FVaGX/PMV2lTxXKfGzT8YOn1YVrbfAxJ/aSi3wiIw1ve5fgMKlaWwAL0Kd0sZf90J6KZ9qB854J06HcbrfF9pPCygLr/dkGzeP8oRuqEeKaoZqJPZ3c87GszX3FJ55HpA+PpOQp6PrX2Ay/MmO9FxHIIAFaCr2TwKQe5pt8W+VxA5A9J0dTMAJaSzo/t5wog1XO9CYGVTPSL1IBCTDwsKu/R0FidwbSp7Wyl1zOqA9rDqZqX0b49WgjSmkwDvKYG1aQ/b3TTe+EXmOtnaFgre3XZQReNlqLnojM0iJHdSn2VHawk+06m7/zZtbSxbuZIbxg/+dENBOPfpfLyS1sbH5eBmTJPOVU0pz3E8qGLSPWx7ZXVNKz2oZoel3w8pwvFiJYsIdOnrh9/X0uG3n59I/fy1ZBD7A+8NhreAj9bKF5uSSz+56BASxp8FALn6nwcSAeSbOeBcA1Ueajxt3cp2o4K4/jUiuLkmTsuItq0mxazn+PbGx5Tg6AkUQPJydh/cVcjyH0CnG1enU6MQbvW2Vsfrc/11l2yU8dhvyJpahfOob6gFerap5UhGu/p6/OQuKC4dkj81r9ibxACbJVIwW8vGt+VP+P7nuEB+kCErKFM+CIMQ8mvd0JsLSGeYXrBonFJOeJCo6rvWsdD1QRp277RV2dJ6LFbkUOi4NpF67hCu7Z5RaVb56l7mBADiGHNZ1gpMLib5Cj/fq16+BWYOZ4hq8l2LBC0jDX+3VSx9Gq0gt0BHiMe/8uhoxWQb5P5vn/p5H+fq+u8x2LtZ7RRj5kzWau5UiMTKKsPRmczhtzBa70CS4swKQTLwDzjq0BB82twGtUSMFXTz2Ml7tGvoizA3lPSll5z33Gjkbf1YPmTwqJtUOGHDYvV+5uy8fsPIk58htX/UMZpeKiefi+95XCDYoenTxnfXzPX+166fvz7j+5vzB2z0xEsb3Rb7rGAWfAdlRylLQ8GgMm0rt/Q2ERIDxtQO9AqwgYNHrUJFsPHet9uB+FZnCzU/SqvkQzPJ+fSbm5VK020ek1x/z4BFqRhX7KGMIOUWMIpSCh/pE6EryyOMqNcdVCYZQtQl+h8mQx+cEX3nNBl0/6mStM4O2F1IeKpZzftFBZh5RxoNhD8gAa0OnxbUGrvyUE48vHHCjI7zjQr4DXnJCjMVb6OSlW0Un0RZzJKhdgubSbWK0KlbHiUevVGNhYx4yDWYZS5wb1a2nCINOQ9a7HWGUaJMxRJbFcCHkGN6ESovk4zVFsJBeYsuj7u2tjvc6UP+3m8zbJBuENBwI6kpQ9ZR7F8gRNde/8QxqziWrrNjVRqpajQoJFqvbkMtkOfhqppmjLiVi2xboqrXwHXfRpNLOje4RzD8swl2KJZqBPzCWv+pmYER2Cw+bOiT2EDzZh5Kjx0/3nNQYIx8OWHVwgbTOrYtNPo8de5lkZtoA6BlZ1FfvG9qPtnYXtsfCuujET2BXur1GtSHu66l0IZNhiezEpk1VEzDmhj2TZnwk94K25Y+LE9bQX10dWuErf7RLIA9dHF2xqAtFuHadfBaDD+uKwEDiqg0klI8vsPH75Gk9FHDi3y9rqXTBTkYvM8sh1ccIbewLx2fnEYZbneODimGZar1A4WENgMQ0A3yMHaNKrupplI/vZKOnYsgJP6EnN45wO1VW/lhwYi+wp7eK7ya0f1/MMLRz5kYh8KDz9qw1P4y20FU80EDW1ZJjauvXg/voNEeMIPlq5ohDtyOMhcH8ExDM391GTVbVIZ9FKl/ww8YsO/4ynq37AeQSZK6oaTcqZjiU5ySAtL6eAaJE+CX3CSEVccMSa5rseTZ9AOSWXAojA2Rvt9qASUf2G6cKvCT648qD1KOMM7T96t7S5ykl1OE2KXcezNyXHTGJYGYU+ZorjWLLOqkyQH5oRjwjOqoYeG/0GLZFpRccU7SOAKkp9WsvEGz8CUOWXEvBQcGyHWmUqfPUw0/DlcXPpIlToBXpx4Ci4bbMKsn9C2wxBZQ6yYJKQVVAAEFQOiG0r2kTO9nu4fInfiJjng23Ny/EH8aWn4sBi7Ij4/W0Jlatv0rRUuk0wBLopGK+ASwk8sFp8h/P6t3S9lupZwK7aQBG19mraQW8l4yQb+9PwIuKugezWz/cJywcTtO5kwC5FsmcKOuzTpTYardCzvx7vN9hIgUqC/RJohQMpcrdk1rB9QIse6SdsoggHSKwatehWmLNxRBuZbaYHH/Aa1stWXCGREOGSkCiU4o4lMTid8fIFUkRM8bHXLXRwCEKFJoOSiuI1see2nWiYK/u695NPO4beR/f6yRfMvRcAaOWb/hUzYj0weInbyoEdFZXr55fH0Mlooz+3n9Qx6RLNZ/mo8lKPz1rlrjLSFUPj3uqWTb5r3Xel08HdFsAejqujBWL0UjtfwKYzXnQVdKRpp5uaN49XFjakye3TIlfJsRgBBZOX+acg8msgVHQZAatVf5W29kb/+9nIt3dJd+wgY8raXAkr+nfwig2gztiatbVYHn/cxnY6z2HjoTz3DQSjCmXJiHjAZzjsxEJZYD6J7ELwBCxrFrMbSq9zgWUcw9SFWcDlXOF8BDeWKY7D1lZ81HPzHBbZ8rDJR273B7BZirrl0dwNRpBO3d8UREL6lNwwxEFNUOuth9dqV/04hLREu+zAfn3rRHDb4a7kOfP/goEK8K7PeTTWSYg0RfaSILQJ4tvU88uimGxH9wKcK5fxnrI0wqGL3oIEex8A0luYWvl5vvcUnxqZ1fF0Gqo/ir9KCAORSgF3YkNB5kZ7kYvJlGX0/lP3gL04lt8JI0WsyI/RBRgLQXeaVyhYrQaMe3SKIJMHnpY56NsPmw+mnAVFbH1YPpA2i49RXqZJlZ9HPchLbbQ8sK9GBQhMoY8NnCFHeqKAOG56BSen3SX03X8fDCzDvN1inv4u0xh0gxhflrVAmILsVBAXND4GdZoPxuLeH/MTyLwnMODmDuz7fbBVUX+3fG+X9MNVyRtX1/JgejG6gNgYErvrjIxEkNNcjkzph7yMtTfGmSbdWYIgbLUS2WDiE5S1CUhCv0xW8ghGh7LlyojSDUKODM71EcxbViFh2ByED2OF6BMKSFbY3UJKMbkn0OeMkkssTmqSsDCCeeKzasO93fWr6d4IsoESjRjyJjJyo8pNA/wIi886NrSAcim8rd6lMkV113187OgFqcNI+mI0ZtTifAc2EpVilF1SGRCyJxSyxpwZIOcEChHriR5JrGaIPY9EyiWUAwzxq27fKsIf8wRI48JmOccz5o4XdQ3EcQpzYRjcL+vYz3GRzZUEH3Q0Fk1nfbn32t71yvnd9X0aPv0UJ23wqJ05t62hN+qrV/rZDAYl3YeilwfFpUwc8ma8GD7mxGv1Um6kqPEB2N+fwprX0EKbn+AkXRWvGoVs+cTDzgO4GuV+iaRWrzLpw4setCH5qiKrl5RGkujXpzR4wIHUvGQOd6BLDYq2jfDP0KAOaSgtxerZqsFrlDEmHXenZ3MxV8I1f16vwJiD9OV1aRayioiPSCvJ+/z3/iUeu4UxuryZzcUQTIt2Axmbm1YDHIxMYfWyxdDAzSNTGTBtzq0WSrNGWWKDYi/u5OeyFGP8BOfb315YxQwnNjqT0XArUg6GO510khcCLi4myeTQ7P0hmawghFhvFauw1LgPLs4I7qlk9n19FbRt/anl4Ssk+Mmy6buTG3Y+472FJ9HRRbojXRKg5CtGo0jVQHcd8eK1QPPmwIZsgzLuTkjHDBCS2LrAJUwzfHRyoUJOUPAIDSYQNxnpB0GZsiYexJgrRU6eyWq4eIcwyZkIZUxoyiTPPwX3hO61Z4ucGsvZQEDp8TBTIPTvZupzmpMSgq8/Ki5E05frHBOwDZtjHkRbUifYytoFJP0A4lO/l6AlnFTB/8Rwq/4a594KzcnVqxTKlFHtak10hQvEgABNHS5/VXnidt6dHkv8PCfWMPGoVcixD/1Jxnj4JEPJAlf0RDxD/D4xyv4XQZDmAn3yagl6/mGeqQ8odiTO0kSj2jP1moXMspc92hKCJUx3V8uD1VBaSW5a/1qmT6efTXaE1TJ42iTVCynsNpiOSC4pFZ7EO4ODS6p4HZgBsCW/JwZlVPZ9oB+SmoWE5iUaWSJq+XQx0rQ4LkQkD3HVUnlRomruhB4fGEP7oGAuXNpfNGgTsU3dcMkPZy0ahX1EKbw+SuXZARd0uJlQ7vdRr3/meeh++GQcWw+gAw4PwfrC60GQW6Q+YqhmgPYbV+TSK7LUD1po39aFeJHtQGnaylMvCd+FC/Dv8yePBwpmopMtCjcmtNxX5SOGOinI6eFuDsg+/D2fkt2I/1ruBf1b8glI4aOSHB++CbLw76os+/KD5qO54EVNGUTEpT+iHSw0FHHzvngb7bhF0F4joX4KbK0XbUeasXBceqwEgu7rTjnlHNg1yi4HGwo2zh7XGvOS/uCF9YhpN5AuiyYJZPulMSZIYzdiV6UBbEQgXbgHm/1ux5YHHfX8K/dIUDgJAuEF9CNdhqEFvhg3700y0koVHUZYiQ1FqUqPBwJ5Q3Mkds7/mSnlqZMbKBHjSN0NhXmPD2IfCPN6WFT+rCOgSYG2qYi2FIl0JVs6DZBJMY71SjaRTyFT/E8UBHnshU8kufgKmDJLha2CkI/QlGCkWawBq7EK4ynOUotKbcPw57rnDGz9+wVVyUYo3vjtIfJIwyiKCNEi1h8B1PIvjWkyA54pG8u+nYatWGHpeh3wNbCeTiVydpdBnxtesHnZtJm4VkTNDhaCGNIJ8XwwpQXAzYPfnlx1u5SdFZuD5WND0U2khcLOADFmeRFhzgi7RqqueXTNpAFX3SCCcUvbxgXLIOw79K2E3pAigjKbS5V1yPvfTyYLgIEjZaK0CJj1ASOtOR3mkZ1qAePXfF9Iro6AB3RSJCXzC3o7AcDfrJq+bIpcMwaCzyV3aXk0V2RmZ7iNSZ6QjynBAbnI2XEIJC3PNki+5fRU0RJuVnQMXEg9eNgwuDLM4IwNn1B2WZDC9N6h2h5rjRReZnr+bFvaH0KLvfqo/WT9le6YcDy2R7HavxHT+jxIXjdcXET3ER3fsljBAZkKVEXcCmiCIWO2MYSvkFKpECAE318L4mJ/FYyhrvNaf9vhpdFOWshvIzMpmO3gST48DNn9R8vd+8+HeeSOfanm0qSVZ1v+f+a+95PHTLGGpUVpWxy0sWWVpJIJiy3Frsha0JrcxQxo6mhxjeQHyU13EWyfrZR3lM8HSuhEHyi8ghDSkV2u+wWQRFMe1KY7EjLwmDgKAiFn+Cyi3PBodFDdVVgNSSVbW3bmYz0/2TVYaKRVwOQqR/HDKWW7mQOx1VuycMVtQMIwU7NjT0O5C1Hjta/hrSPjjfFh+USHysGPYWU0wVGsP6VZUlT8K5ETLlYLbt7tCGXOwH622w/ybdkiRKA//4Bg8U+TMGVZJcwC2NzKXi5XFTEjlfPfbFqtW86sSRei+uuIXiVp2mOCNqnTJu9GAjVH+zsgGViPoE+6toMtEYqgqjhXFkfoQUJljrLyUsKF4LRJ7Gh5Su5achBZ6pPG7gWotMOlHyC8R5huHI6QH8dEQyhu449nNvj6uRw5E+FbJoBWI/uxxNLGLvy2Y9+GITbD8JtjZvQNsgKnma9xMD2pK3ZAqm62URzqd5G/GXv3ZPoe0IfDAu89H6d82SPQuFtdYa4uMvDm0IaGC+rfgvDXsstJ/q/8PseeoGZYOmAD/5KXb32Ltkm1/4eI9+s2LN8mqMR5Bd3OhIfEHkkooeTTNttRHZ+7ILticwtCDNB7DcCe1IDWl/IAm3HeLwihSeUY2MU2P79QaI+0M9bv1s9gU/Ltzp2EWqgw87sXwmKUBS7etHAhrUH/0r+3h/VayWqz0186Pw7KER3oZ5a3x/PDSpMvlG8RuhNZbLx/uzpFMG/D3hrCokeCGH5hsJyJy3fDMnY14CAYIftdo5IzA/acpsp5K1VO1pYoTBUSq3ftIbDmh4lTH/K6kfTNTXrfi2ekoT+g3nnO7d912x3Yc3WuIH8Dr4tJIY4ubMwy8GgLRia71TzZ7n67TsWGLIs7SDhs+P/NA2fpnoqzPycV6l8K5b3w/DDxyPdqGk7+7n639odjUMEmX9ESk5+n/HUxwUC7C4sJMba/t2y8PJvjU29zu6cjcEFam57Gm5mKlmrIDPX2yVtFDjrKwWh1SALMeXF9+dkEQhA+y0ylXQRjIPw4c+jFWh3ni/1dSpJ0ZL7o2w2GciuUW79HmwfoXXTp+AC6pE73p1plZfsV4Ih5oXjVi15Iiy6gU14vi9CS4jswsArCJHUHINkO4jmllBF0hVsXKVAvxVioo86ezp8d+jD3kSNI016mBRmYrPRWOtTPjxZ3x2SKP1C4pkM6OL5bEaUNJM+7+ZyjIqlqLglRnsiKFCZyZqI9boVLctNAv3nEQ5ZU2WD5hftubE0mhkBPN4N+qnwdJanuJC+05DBHsJTTkpl7w39ReUeeMoSjvi6lqTXG1ML4NjTaRnvxoY/APPs9fAcoQRg2Uiycf3U+QITpcN49v5TgI98Si26sEtKgM6pE07UGjkJtc3EjPUd00lq/hJVS1b0P+vtaUPLGjuU1zBcChm3w9WKgq5OtsNZK0t//mLx023L4pLdBAZs8Eqcps5JdZ2BXtp3F2aYAHlSb7AkQACY0ospN3q0eBCklF9g4PaWYCiDb6np/n6IFvaGZLemxQDxSOXE8xgFGiuEs7AtkddayszsD6aTACLeNQ2Npo5c+pc7O0NNwH4ZUTGu5xmSKDAqkKh8dws8jF8aBVqz/+5pcYwvNpQHopvK0dEVTR4nC/LFAjy6+YSL/VHGQ3w8TukNIAxuFzYLKZA6AGq+YKsEqJbX0JxT1TLymOY14vki/8/LwF2qVxLuvz8crHVWO6WdWa9XXuWS4E+y4zroNLYWY16ZwG5EbZrzk8+l48UMgzZqH60Q6wIVUj3gp9G99CaiSO/0pI21vCeond9m6oDBTpn1BOkX8Ye+ahQ1Qq5jEHBxypLqqfeh4kjckWOBXB/VpxLyWBEcjrgkj0YswVvGdxKTj14r223cQ/TCiiykPJMCxgAQby9QM7DilD38Sa709HTOonMP8Ul9RxgnQdh/f1OssZ2IekuWoa7EkYNN7FiVNaidoYj+vnJPYVWmwxoNsgEsFwXIbHazgWGNV46gteqGLUHSgxUpyN8eQ5Ao7CXTZPXo14s83Kd8WduFVbW9ptlKXK+xOsOSZeVlVsGgP7w5EaO36BuEkopsDbCXZ3CueXPp9gBxsXVNOXHyaHDH3194gt30yMcCtYcIlDkvySjhiNk8M+W2AfBQMH9OlfUcTJ96HHzGyM58xyP3NHOuoGZ3M2PuQRq6F6U2AdWaPyaOesKB08kxBb2CBvZPIn5W2od0JoHOMHrIqVfNJzljZtNEBHbNbSGBE/NtVaPRrMpOnzzlGbb5b3xbELoGvYKeJwDFxFEPbWOMexrNG6PInTSBbsgefR/Z7216a+Or3fi0/9E0K7k11OSkhiNiiCz2/rnFmP57zek5nvLyxGE5iO8NHvWHtW3B68Ib+k9KnaEfn9z3uQ+PcIgXEb9rKB+hrvUDcnmOF1UHQYZV5pXvIk+SwVxsu0MwS1uX3xgUQy3Ec4mTtz351kYhng2Gn1mXTUgN+9lwUN+uPh8BpKAsVaBwd0qk9lK9bx+kh0kza6y6Ve0hljvtOTCKS+uyQgCoqBXNS/VVV0UNKg9nm+4h363X04vll4D2kh/TBfZ6fpPSoDpmsB1HN2q23HrqMz0xL7ag9PrpqdpXtmxmJ7WXN31aIPFEJFXuj+TZ/SZgOi1iRoKXTK12Dh60DQ2tg9Ns2ANCZ8jIe4Dvufo+NY2eWhqIGFRJhxMAV/59UJhOYiHgpyN0Kevky+fxkjqZlornGi+wGSrwgJW2h89tBG0dSrz/JGIRlR3hJkdtH41v4bIo2/RbPhZtBkVnrSeFDQJpd2/bhEoctKX3NtbzY6wSwVdWKQLWcSIg8SO0vYwzhu7Kn5RNGmgOqhqL/kCq8/5TMLdhF8zvMOd1vDi0+wo43Y/urrPsZLvg6HgGMINFYM4VcMOxTWBg1dmI1mCWZX9sfbyOBOBHh96tt1rjyvnZcC/ga5rdvCCZak4apggJ2bIEzye8f7zt/0rr6k6JGwovGO1HMRv5q/VofWby9G0oDichwrJJJUH9aa+9U01zvMc/4PT7ahv/TIT+5d/mdyfK6+MmEwHavfVYHjKKxYmjmPqc/b8rsd+eG3JEs0mdNaW9JLt31BtzAjLftTgGfb/1nxr4VamIIkFL0UDx2FA/k3MuVsXXyVzZq6xnaiyxVioOXzkCZ3ix6RhfixAogzIoU5hL9sZl69epRcFBll8Epn3oTaa3VDcPPsClWk4Q+yIbouklICtxnPKlgXBrq5mVVeQB/zaHQ7uVWRAytWfgbAztasYOXmSZW9CmxW/NmF5r1TY3ew6eYmxv9jtLL2wZqCaiEjoIIFOmXmHkjWG9tFyuHogo92sY5/iBFCh12hszZ+YwdnTuPXMywQXS+gfVFfNTw8na7q+Sjf8kpM54s2O/wTQgQxM4eo+Bi/NU+1Yge+Gca14/WIEwaUg+hltNdnQNMm48WDevyYOYtAf385+l6zMSdwcPOrDYyNltEzc2tg+3+SyazNvSwRJl0QeEHgqnYcvJQ8HOwHmrT9s1UgaMbq8Jf3BNl05m8NZiOFzMX++UFoo4uUkc0pphVMzckW3w9WloGeh3eUF8nad9nWenWu0RtaowSnxm3Hhe/gnW0ZoULuzztKiFubL8dYRm8O4ZXyf/4IUQBlfbg72oKnsHl3NhRt1xFO9VPN/Sg8+zTvWnEhyH9SA9tOwmxZGv9Ug8CY1jdrguSil5fyvrFCQPq2lA7UXcKGaleYGnj/WkRU/ASbpE4PWUrV8OSTlAdVEDLsPrVyBE7ck8VIBl9h0EuQ+bQUlDnWmZYYnpeiSV+SBn50TLRmTo56GYcbK40Tk0+d3ePZqSIldiIV1VO+RHGzHF+Tt516nOiJpKPei9nc7eeLs2u7puiStlTOrHgDy4NsNo6lshL1dn4+RK7uajOJenjk0cQD7Iuyv/wO9j8C/kfKto7AuKXHCpTdkMZshf883xVpIqV87YZ8c66He7P2hCu7U7t7qDZmOocT9q0DtnsE/9KUACm1d5mqHmVTJWNY5ElT2l/wZM+J6Fnr+bCprgwA204zyPGHSaXrlC0arPNlXMHhYEo+u6invLzxjLv/sn8V/N3qy9uYchJTn/x8TS2G/dNKpsKGibsjGNkjg2KrwxsVDRWd7vnxHj5aMq3jqJXAIkg/mGosmFkRnzCr40wzSn2pSOBLo0XxfObZhcN+EyVAo6/kZpf2Moih5p3wVJCUlpUTSDZnhMnMqVY2z9k9bLmpg3cxPLbNkh9l8y+XtW+Zo+xYl78JAptAOQooMw/9Gc1TREtFtX19hmprlbezKxWxqX/PmcYHTvSSMkVIlKCgDl/KYBcSnf9XkDHm0r8IwTj3kgPfjHVdN975MVspiyu1enCJsBSaxYKKwzdifhhmkR3iuU0LbtIknlWELDhF8vUkql2XLXhqRaMnJnZGSMK4NIy/OFG9aUb8MLSX8jYQxgBZj5bRVSSRXxfbrwfI4WyUdEqMrGlu7uZlQayGi7VKzSRcviH6v/Y8bGDJ+VkVrg0lItIEiX3lSmT/jd5mjjhXd4dVy0094cwZFoOXnqJ1SC7uD2kYHHxQBL/s0QAuVS4XM/RIJdM418KD12MX3D2o9PPFj4GkF1Fejj1CZf/kdLS1Fs7PvOpIQEzqQ6K4+wLGtKoWVgZuo2PvXlOITfe+2lAo5tp+760oGQSl3UctUvCVt7dEgq9G/5qQ2kyB0dEac0riA/DMNxbDSkjxfeKoil1gIdi02NY/mKYLO0V9JRvYAvRbArMxDB9xA/8NtrHexzZZWng2L6MzUP/DkC9GFLfHBkYjpHp4Dp4uHBVB58R+qXaEUNNPnm1P898qM9RMuJgqVPAoCAbhYOZLUeHLSqpfLy+yGEPvYumQU8CK4ST3r+MEQFMemcvBCQyDdi7b3O0+PNLyxbO27XDAMrU76fvZCe+nRHWPHKyXHFcN4DuV+N1PFPwjjpc/eiqm4ufq0023M2FukPALbLZ7/cgbzOAtU6pPsuZm+dBvxwjH73rI3U8I2ybFVR0dO62KK2nXpV+2IZdW1VVQkhMOWf+hPoPiV3uVUVbeTWW3LJdEjTw1A4lTTZM75Y/9QeVfe/uzBAQZ6Z5I7bnvK3Gp5N+KSoqOySiP++3ZqcvTElg//w8my8WDdYt08J1KORYLJt6uczHlHI7HmOecbgbFvLksoqeVdvWwaiXn4eqULY/pRjz3liNf4zMZ1zoShz+9exvjitMhP1ASXw15Bt1qxP0Zn1EWTaTrhTuovGVtcUHz4ojvKVGhvUCPDvRf2DlF+rGTl13eB6qLCcgZzeMVhmwEiDlKUbBjqwpCwAc87/6gDwgAjJaoHcfdSanaZqgTTDGDozoWlqFNwIcalrXVE76Rx++e+rDumqGnV/ENavwFHBI2MFTAqQ8Sv9ai5mmqorJ5kKD6vb9BFdEWeBB6cbkdf/i9afuuZ0koLVrgyzzowZJl/LiArfeV7UDWvkbdhJH26fIDfhCFmy6kyKmhWhtigz0CL3B/k6zC4003jRZS9+plgEDt+kOtu2n4oaA/O71kilowUlXjYbyG7jywBxEJpTj0IG82aEbfV1PSe+4mhz3VDzKeIOoQZs7mE9LQIimtWFePo1zZsUvAwBEZqnZb8Bf6QX+AC5x0VeIECdx2uJ4v1TbA37qTkrZlbe2e9OzQQgWkoqVmIhnLQ2fR+URsig7wIyjwjlRU8vOC3HXP+/+U+gae+LapqVyELgFssXVGANsDpaR0TgU4XUkh8O36ctWI0e+yNZMbU2DYaXQdKnjWihE7TjlQmM97fRKAVIHvK5LZUy8IN2veGBuBvuGcpeWoqRRZ5KyJGzWU0UVF0V8hHc0cCJYwciKQdj0VH+bweBdr84l3QThW4kX2UByiXMhA8mCUtI+YZlcUNAb6XJwD5r7X9dRPzdz5RGdPMFY3t+Azg4NF3ekCLNMoXHVVGtw2CgW7tAVXNbKRMj3kYB+Ev6uJQUEISyI66yURWc6UrLXw4aiX+EVIo9hnN2dYf1DlrIsPsWX9V2zo+XUDyteAxoNUGCucX02E0ofqdbiP7NuJGQww4Ls/hbu2At1j8trnpdxK1hPv83yAI9DmjE+kDcFZU/weptXoVjwjGRfxXp1uqp85iPYIqCE1RW2awhpUAz2hwneJPX+PqH/WbrBs/VGrc8dI6g3f9odGuUh+nLakctcNz/i2qAcwgQtuKBKXLz/a67QF6yKY24KGGCo/RxKRXOYvzmpJX5O9hbjHe3Pvp4ca9YgsTrVHUYCScdPPnwQrfe841gqRSeez4sC4OFPz6zA+vo4zrl2as7Y6tb23/isUSLsAC4WNcxqpFOASwFeuTC5M1xLyFSjX8Pl9Iznjb+zfqDQ6ERd3PWsc/CbW5RlmFqBTwquo0aJpSl6Bxb8QGjI1K6Y0GM288lfYdPHtzttcolOMwkltCyT3HAY2Dc6RjK0Xi1LLBQKMxQh4/qopWmdwMoTzhTx7q5w7mSh7w1tWa4r6iijPTcKjqzuCofLw59vaSxLB9b2zWKROKeDDizFpTWSbdqAKSWKcjMPKWLY7Afg5k2KECUrKOCySzhjaALL2V3XyiMIUbQSwEHE34id2rr4vZL1Z9x+zAb25Me9P+vNcHct36NN8mRQqZeO41YpilTmOhvzPiulM3o5hmzsv8YG4OUe4WgURfZz+/ruHM25KjRNvr1s2dvRh60otKYBQ3q43W8IMkV2kt1Y5t4Vc4h2NQ5G07QA0C6TWPckefov1/6UduS/gPygCIjHzSibg/+y180AC6uswTECJ9oiN2qWMT2j741M1GXTVfgQjAGA3AfyYsxXKkCAISwDjb3/P1eNVT7bQwfVuIIUdq81tSC2yTO+yZbtKT+p4bMqtc5CzE0MvFQuxwpybdoNywkixUX5AJ5uHjKD67lJTG8dTevydE/u6T3A0vWww0UL/gFXYA8a2GXlDfyqspgbjSSlbefgKR408cQZaR1f9/ZirAPucYbzVV9kVFPtIeA2xkMsZeisHod/NzqODU/NNB3GdLmFXrar4u32QmiMrJ9a+mEddSsFLfJHVUUB6ITmgmDUc4zNj1PaQnDVEJXrdhgLRoI+M9yRpvycom++umh7ZWJP1KKlhqHchNTEAG8glNK7JrnZfgOAvK3Wa+iNf24N67jKIVwPL4lqJXutm7vKqF7KIGlvW8VEj0Fb28xJYOXHofAGEpKtNsHRiMay2V0K3vUrzg/lb5TuG6mCiVQUnlUR1TGEClNRgOViW7SFEuY4W+I12YCO6i1/2BVssoWgKjsbAAuF0/BIV7h33SlBs8QPonL5tVGFNIJ6IMZUY+H8UVx+NiwIyIXBl8h7YK8uwXDucHVCTaC7uREk8B5SocZML+r6DLcqT+DodCh6OD16IPf5FQMWhT1QTbiLH/6HCFeCfu4yRipF/bJf+Usq2OofFPiRU7k/ELVztFoqN1ckSvC80ko0IdOONrW7TyrwLh4Q9tDnybuZCEw+HbYq/JrUomCENPs2TeoBELUQoLjtvlzBa87ZHY+WtyXAkkHZGp3i0y6WPGCx/pm8/W8XkNFtJxCDxM769LEcGaDWBY/S2gbPDl+dSjTm4tS+QOyKO8vOwCpHOxefNPTQuioolncvCXE8F8S5Fq3ZGpsq/c49gb3rI10WkyCz//qmljT3V9jwJ/iwKB0llfYdjzfOJ597+D3nWHroEsi0/o15jD8p6xQI6+lyGdIRDq2begDLMeKHGEyInWDb2/DsV7y5V5UGKCbIZNlnNArpn6vbPO9N+4//KAUtDvu/fvLZs2jova8wD0PMgkDcbxVvpsfrKQhqtKj09KlamZMJUjIvWnmbZeh+fZ7pYnPkSnRcehkeY9L2PDlQmAZyFXgMVWsfjBqQ02NkTPxgzsLB9Xu74eTvRz+u0Ia9DlG3UqiRjVnxpjIK8jyaD8lK8TJx6SZNksIZb+0UZfKMSVW4AT4Ye45hUjEvLse38r7yC6kmnnIkQAxsZvEXXuwhuh1l4hDnAxjZK6HPQ7zcd+uZPpAmnCKgzcz7wDngIhHUnTWXKBKFk/rnMYWt9vmTy3ziKU6bLudEUhXDFQoibi/FkB5RxgWU2Q0uFzm4p8ivf/o+c6KjfXcy2iaZXfrvRReO5F4o8ZlLYLFOGppGmBqO8xChlre32T5eOGqxdIfnYMdqnuzHcpRkPNdjpa736zlIkFhMLcDosiex3VIfus4juNMguv5/5TXOzfl+X5ZR0J9qiCYcDsa8tSfWsM9r9BZdADD4KHp0nuh93JdAltWJ5XCuNRC87c6KVBxUQX7lx6aEB/AGEIhzB4pnrdeS2MzIR3YjZJ1EADCprBbqwe2saYt5VhsQG0BoZp2MnMfRRnf5RS/VPxhhOshyVwaiIo+R/IgTfBPa+RDaVW5Bz2LO5k1uLK9Po2+Lew9Xw0pM9NSHgnJae0QhL+yhVje5/6AR+BfS+Z9fQrnVNbLCKvl7nMSrWyGy0DJn8YZq9hyrBvA2kXlGE9UZ/n8rjM/6xEfvSZ0BovG9AeP4Zyn+7anW0IW7N+PL6YJ8wR+nWIwbs4uIgXmaai5znmzOIqbRxRqo9XyoIVmEuAFYL8r5OExKtNFY3P9GLYjTnLC7COy/3rOtPia1u/d5BL2bahUSaNZZ8zY/2rsSSM1b7gO5fSw9/1/2U6uHSlmJXZJtUlyURlJuzj+25SQjAB2/QmO18PTqLKTT+mERqVClFYDluhvoiEClzEdRa+w4nHF1evxauIGuxi1rdGsa+iBWlLVWcKHDiW0QF2QEHWm58bw5PSeJB7uLREr3cufhg7j4qQfdGWE8Q1nQz7iCKGGVM9nZTH+mtAz+husyr5yw3inN6JrGtQSgW6FlBlTz4TYnPybX85cemKHZe+jxV7Er0tkRBI3D7mxo8WjC4XINQxA3qYQnbKMxAslNZdRmbcgBfFa+cLCozXyyaw4TH8rGOiwdDuXGUSRFXvit9nuzLqy/EbsNYMNYUM6wxPGsSVoWMgVQmDi0Bb+xLeUN1DZUdUFV8v8HH/oJXxF8UDxtyDF3oW+BB2W4+pX2UQ9oWU2faJX4ApQjRKPUkoT3SX/j1hATdFxV5bQugTCORnycMOjqbcF+hsC+x4cju0Cig01vWg/c8FQWjWfrZN3JUpO96zdJja19UxyEfYugCs9iNkDHyaDXVbZCwNBvsgqnnBzZ5fFGahlvjBerDIydOISJdAZf8vSlvleFaFk4Fq08L/m3DNxC60xfY1soZG3KUZoFpPzggZIrHV+ueEcDNbW3yc8NHWW5hozLLS/Yhc4e+2i87EVhDRTY4BS1uyz4C5GPFwBF/jNVxFDgaFuruFmyqfJykers86Dt3ojzuS/YbXDMoY7i/fAb8aZbvUXqm1VI+CzfKmZ1v00wyNNG6keLkrek0wu4aotWyKXwvKgN0PU17vjld9inkgYlb3Wj/Eo4+8d1jM+X/jsRQb1dZIZ9BavHxBqY9P7QJHiP5HHn7ComIpdtBY6ejqRhKd/VS58XSVHHAepxPCR0Y4tK7ITXPaRBm/TaxPRqElfYOH5n1MXwj6ZxDIksWu8D9zUrRL+V+shDIoFeSQ96svR9ydJbQirjMDRyQ+JqkgLJ8eeJMP+qSRNr/MBUZXCFD4wAvhnZsw6pm+3RYNQV45bne03opd5Dq1ltUP+Wj/OGRcKSQRFlgxPwvxuFF/xFAMhOY+paPWWxGI2z4xAZ+bnSFyIQq9Oml3uZwYbMIppjPZrrZ/7EwsxLiVpnshuq+7+sjmouV3ljEqhBnVALvVfAh4yxTmsyQ1njLIG+yWmCYoMzkUNnVO2Qb5CFn5jylo8a0k91YRIfJSPulcKdGo9B/6+Q4wmo6aGLTFzU05QJQc6D6tF4ZJYhguJBHQ3rpHowvfHuQ4yXZBxgeonx060l49P0nxJtgDUV1/CYKwv2kuqSjiJsVzRVNn3pOoAIk6kJdamT0J4RGbxYX1p7A90DxNsmu3Zng2l7CdrEWapQbea0efpDjOAN2MQcm9ewpNbzAEVdhp5+4TTM1qgwKEbEgGuEen73/bW07eDMlEapjwPojnqZi8ZcUhBwMITqGIxlnC4DBVw7yRfXWbeWFxfhHIDrbc0KptzHiiL5h/V/y1vBDrSIY1tUBZZiaGIuuTyJtovwnu5JzpI4H19KJeSMeEx782d52uNf4I17SNMterEjGyKFMnO4CSgoZfvxXEh0Mym/fyAD9wUuGn0chghsj29fDb9pT2tQ/7ooXLJehWNQ4olvzrcq/lBfMhu3+2QUzYnhlpXUKq7WNsR+uaJE8X+utch9y+77MEh78ARf737v7KqejYtmLSo+KaNtA5TXn/pHM5vX1r7x2Ej8SDUbI6W1iGziIS/1VHj/nBOT+By4UjFYg3Xsdzs1BIHD60ESqrbuMIn8qJzqaF61Nwcx0YRd6r2fkHCQHARykMjM4ITMX2Zxe86P1HcAu/szBvaI3umspcIS9vSyuEr0buL82KAXUr1UHsfflqtA6gCwjmnhbWY2KRbRBRZXREyJNYS3XR82+HISOR2b/mkwEFIHbJzrqfhVotARc0Tr4VUsAlBdnN628iSczScNQVFFHwapr4u8whYZ1X4hdbP/LP7FDLp9cwEylnytLQ8Ru+/wxvVMjrktfHcf+8fo6p3A0mDVABANLlyFV1j1IcEFnP7R4AjGeJHxvYJiYguun1TbHA/aClaYlqzTp3h3N7vr3f7uGf2G/r3UDngLjyRrVxjcQGkkCU6FhUN1Y+mVLUAWWAhDC8DWeuruwwDossiCbXwDx3dtRl69OP2z7CnnsnbcXR6I+97hN+mhFp16N7s9wXWUi5glJyZQicZKqpoCa0brDyeIk3Pxx8eec4iIZfzGor7gd02I0VoI0hm8zyC4hQPqpFR14fuiEBqul74lg+DOZMMcMKFEGyK1WxlqvQipRhzKFpzPRFOx9H2TO6E6cCnAnWiYr/kogU7OfnAk3cR1wSIHEdA7OoQ+dKroYoU8sYqrmroZRA3ZL8xwwoA+HEpKyZsiomJQU1/ajHXITWd7URvi0U/TwWepRtMGbU54CtVf0fC3T2/gvyoIHPXh869FLI1zcyfwEi82VdHex56uwDgDLxiQssvF7LVJvZPg2Wz6QZ5GKQB5XyiBtFq0VRbcozeJgQ+kESU0oolBS27nr3pdtlDi3+NauIX3b2LQyHssc3VofqO1y3m2RiWeG0z+j9DzRi8QiY/vE0WRnN1plTu/7J4Y6/lSTVueKGDWq725LPx46woq6p9tRuLANrcZ3ULX5mS9lzTGhvNSjyTJb4QUvmKcQH4iiC3VZmT/GkpuPlOgVwpOnPG7ZJQz62xiFG1RyKvWmyskNKmu7zbNn7cC26eM1F/3fMzlgqXOjS/PbaHYg6grbtkcJAoxKnscYofisZCJxT8szTXh45cMBTTarYlD/Vpt9Yf+Q/MO/6XKpzAv92Cf4bcMfmVNNmG+nbZC+HjAwdqIhErbgoIddJX75KX6DVgccWChJ8nUz67uopA8Mh6LrWDxjldre8EHNlCALaK9EE6AtHHTy5txAm0D50VyvD6Hjt4k1tQbn6QYnG97djC5m1GeuCyo5oGkrr8DzeBAKL+MSFxQvQ9FRajWNXchCBAU3TFwt3uL72+ifuOmuI6zQt2HsnoDEb6Giky7TknsKzCDqxh3FuttIjXSsI3ZUqlpmo+/+xeJ+j4o9fCCxHyToy+ebJpLDe0p+h6w+oTZNaPomkEptREt60GPSkB5L2vusFTEZdydAJaA7PSuRz8bey/vhq3DCdZt3nJ3r/XYmwVsChCV90k90jEi5Cj9JLnPGJuvrEWB847DlRdiNpCli8nBkw+l3rGgdecVvdUWOT63ARfa0yzW5MzxTYoKYzeZ90f94JaZRbC7xoQ/nydPWZsYOlvzkyrEBQMfZe3GU/iiaOy0DB+DgPm1UX41aOUBP1TZoCwvyiLzb+zrexwNOHeS2EP0Syr6ZXHUWYgwknuYgZLR3TkPSwV+KE8XH/AnaFcsXbgkPQBcnONPadov19F9bvpBlzJaMVI8OlH9fjDxjegCIH1r1LssOlU5BC6NN9QfQS84NouUTTdhep6oPoJISlDF9yyCG0CTk6e8lYjq4AtQ78c1jUps3bRHVQbOGByK++cYMIkiZNuX5HDJgsn57+b9Znk2AE7fu2YYsaacJdqieK2irl1CjvcClsUdMv1cfQAmTXARU3GfvujqnGtrsn8/u2T33qTo4j9fa0KACrK9ggbbcf6z2Lu/SrUovqQLrPn2/llC8umXTcOG3Flw7Hskq3cJyJwnrW8NXCJ5O8JkajOwpdWTCKaFPBLnYZP1DFP8Myxuhgh/6eePRmBq+wjFa7nJUt6mCjnGFsUW8kaVRUlSX4yoJ1OzRbo5siXrELpu+0+LwqjojnLbJIPifli4mEHTvZvz8nPMhlbU4ar7euPy6Ff37OoDRXuRIi82jU++n3+/1SezPCtCnglcPi+SzsfmcmFrskWD1lZ8cY7x+KhUtYMQLAUuGbuHXCgE3yg/nIONAumdRmhhXxf9GhGDbHNGh2XkD/c5s7+3Q8a4xXUiltBQgWDPwTVfWi4r5+vkrNcmzK9Jmu6XPqlmpzQkUf3myBWGeBVpyYai6Xh8D2sm55uocsydzWjesNr8uBFcFd9GchDp3kg9+I8Qw2a4/G4dPWGcUuK5k/DwJ/tWLsPwlVVLVf5hs6UAyx6hJpbmq6vBZoD+D9DeS4sDXpxLZCrgYJ1aSVzKPZk9wS+n+DJopMQoql9RcyR5sbimhLi1RVib6eXK83244hn1PEX+RKdaDl09KrbYE3FeOeKQ8S0VAy/Htq+iiyxjpJh+QkmmZnOUVaS3iEU0uUx60R2mMiLxxrF1YycFD0xidcWSw8GsMCBG8nbf7Gev/Yz6LIci2KO5aR5J8WhzZniVTlsifg6fQk8LS3O7Wc3WmndGR+UM64QT1TWcmJadcnoMfWAUNMs0EGB7bLswTaiC4hYHFUqs2S9YvAFE//1NKV8GuPo8ts4deyWcK/HDlCOWq2mT1kth8R9IOhUHhSEnxmBjBU4LCADMstvqoextGaJXq+WmSZQymvIkKySmMBrMVMkEqJKhNpuXylgV4FJdXBj68x6huIDAEuttKh15Yi/CrluVAGEcWPl7sCpX6c4mGbDduGDmocObx/mlQjg/Gb1jm/6UX9W0iQh7zFRJpo7vW8bQzTjAI4wJrvD8uhFImvB0pGca/jPDik2LOobJGDwQ/S8eOWIjvVhYFwCx2gf/WYOp0GMuZsgAG06rkW5oUTvdLttXnXBZZY0VxehlBvJSLEyNUzHHcWhF6gL13oZ/2JB/yfaeEVqmo78M5zf+1CGD3IMlhsLJYIMDazJG0HRwyK0P/W8RW/N//8S8f56m8p4T0KkyCD4NO52TneCf2ZfGWGiCPkH1drTYTqCimmT9pAbtNvYDDAr341+ucSoU98nVijSiEbi0f0bVDbKLiBnpHgdtg+W1EBKLKiDSHoSDkI330MUMzrRcizgjhF/7t28SW/6LBNpM0gAM1xw/mDbawSTVYPx+U08AuGhqiFefkz5zVZwNQZ0icdLlWY0WGuYc91RcMKg5jXpE3EWC1GsqyuzDgfSaqcPGltwxbTlnv5ok7eWP8W4sPnY/wmW+BhNb8E81Gqees5LLQdiyzlP6p+C1uho5O9BBDA4MgNOdxYOA0EWmLvKbaqEyw5z2DYN7ScNnPAXoXygLZa52+BA7VNR5eFYwvy/CID486fSZljrSoLsL79Kb5NVQzwJTZLPDxr0n612tCtxPFAith0XxYfvGIdMVRq7OTbnYd9VmqwBPUW7/lyNUzbTkSsCM3u3hmb+rSczF9LL6hEJD64osTFVCING3fzDMc0BtVCJFAz8K3BYACynCZ1p/VLNtPgKcilK8s2++04NohqB62Gsau8yWx9BYYmhNRORixGJyv6FocVUdfo+gZdQEwJRin3xHCOflqIqiH0VaCXvnHFa3o9m6QvWKjtXucLeb+OCDABYlWllzb9dqVlZZeA9/b68CFxZ/gXddtkNmBYrRp/XWKq3t7kIQxsiJQPp7LG7i1rbubUYyTBjVbrWffIIfSmSJ8BXBCB35eWJ3HtuhIL8/+ggk6nO1Uy8PwGOQyd5pSWJ5UnDmAu9sG/CW7bpIeCp+RzcpI7WbFMT4CJPoxLwQlaNvPpNqPKhYNsTBX/oOkll6fRq8h11ykQtTj7xBuRN013YH5KHefNDS8wvbCEzBQR2FkQhjv68J3qeM1eVzLNFRC0KTEIr4NgglRiCuAEUihr6SndPGMy0I5JIv6gGj+fmoAO/RJk9GQBGmcSdAdZZ2VhNllqG5r727HKwYJ5HCudwJkDSRKfHT1Ozzl9Ox8LgkmG1TEejGq0oyypMzcAzkT+bDpAItweSy+8Mh7KXQewWfwyP0DVfzA6bFU3FK66Mis5lCmmUDUJoG/PPx4G+b5OFke5byDkzZyajhV5w+Wt7sHk55yifCoAk0XSw2/UC+Znu82UW3YiA7ZN0xj47lAX2UP3vnfXxSYFAeodAUVfNQ0r6LHzmPK2jff6dW2HIe/uYEnxniPTs9sojJgJLMnf4QdGhN2HysyXI5wZ2ytTlQYKeAwLTvpq3emlMNyZ1pzTorb6ettRI28ieiUizGNwCIuOdfwHTJNtih+Nda8BOoN/VRlx5CMVYNJ8GYhrreXuQ5OKQrAm2OjtSPfNZxkL5R7nRy4LgO4vXv5V0lha4WJDawdK2VXBbfPAjrJvl0gW2uh+nrSKcdN+mkQj+mvOl9cj8s5vG30xluHb8Vt76XF92PzruTrtC/LEVFFalDtAeCctoSme9pJNGvk2lnZogG/IJQKwyA1qxR51XHViXblay38vHD0ykw9pcDDYa1J563VtY5LQoMYaWlph1TtJYJ14Fw/xLD2CjXJdNQLYk24j8T5CXEkEGiyCUZ64W0/zmTp6gPWIaLQ3smcgox3IFOcKdcxYSX1pE48uILXRK487ESpxCa8nNrRoli/PvFZ6L7lpViznpq3pT4ynwMiEUD9rtCDzqZSUtoWAHyg3siyFQE9ts88VdruaTZaB5UUtb174b0i2FoEiRIYAaiELYt/PZKpIqDGb2At6RtHELhw9WbQr5mASIuIlo6LlJ5+grTfWNGXLYGy+sLIC5IACNyhdOJSmAeq9KC1d658Jgy3M5DRDs1n7f4Al9Vmabvt6ovXK3IAgbVO6/1D2CahyvhXcacr/37OeNW5nv0QVGAB5G2V62Ow05LQ05vVupBcbjlDMLc4Slmq8pLSiOWrvdZaaKphWwbLQznvupyxJ8O/cPlq8guCTJMhsSbsTGsnzWAs3MygqHcSbqyB/eNFpGAkoQGAos5DLKVX8YeQrfwT73wrYKiSOhzCPm4QYz8VypRJk74nrjKwHhPtmMq1yrn6+Fe+ScUYg1bHk/bAhABSiFOo9Hm50w0sH1tq9XeF6nQN53oOTNI2DzriV18FhPri2hHIF9YiTUdKYfHKi/eStmapWbCX03VjsJpJqZU10Ao5mwI4eYiQL20FjIBS5dv5qzXy6lf2YfDKBWatidLYSctMfdtxnJPFzlTnfmxRUuwc0Qw7WHvtiXe0Oyc5oqaV4u3NrPis0E7wweuDT/IYo4KfOrkiJvLpA80UnROrv34Dcr4GLK3HKrmDOoJwtTDO6k3kAenrB2YzbKEsZpRTEoHQqbji/zPcyTp+cGi4d3CjfMcN66ZJIIcoA8mW5AvD1iA8VPFYmsmOQ/0q3dwdtDMi5sCKdKbaB+jzGi/FeZWRw8JAV5EcKjzhpv+yAwEZjC5pfj6eMdy014baOIqpTGNS2wvPYGOPzDzfQSgJ2NpAWOXmvFg6JJSUOYkIWIUmeh7EHWUiU1w7Nk10BY4ZYWUYwFEeaOtEocl0O6aves4vQzk2IU5ixqrp924GzZrRWPPOcy9FWJ3hTSMaVNnjT2nV7J3UMurmX+MLCg3MGsI4X8tqbsl7te8NcoN8H5V4XfekXi9SKPyoJWaArM6d6+ExKy6cD/trJrrEJEjhAm3VGqJRrq7E6wecG8mPibHwZpIut9R/rciQDdt5O+DE8FkWiolNVD9yKiE/cwWAS6PrCR6ztlFZ+uUY4Y6cAib2ljgb5H6sF01KsR8It3PBVAnpSItOMWCrsAQET65VETc/UsKHkPBjA9h78SU6/+DjdZXFgo9TSCAzibZmW0PenR5ofHnBLDyve1JCVk09nEG8X1hekh1sRzu58UJqxCfm+81frDT/jXS63K9d5tRvOjU9iqW1qtNqrLgYGDWRqG+dJKDrv1pF9SMUhvZu23OZ1Hp2KH7RcNOmACaiMfUsu4GHPTx+YTGPzuz2isDZd+LNfea9ZA2VRjxUw/CSYJaESB9xpYDqBGZx3uvHKk3O8sQTV3m3OzRrYhJ9Z5O1NO8FBkI4I2WVRqeGuUmN66ZsJhj1/fs5DZSGigyQGc7+x1fA6TfncjJgd6ewsoMHOjUsybfUQ1eG90CpaBjVG4ySu3EicLQewfFe1eqN/bVjif0XsfSg0XlPf32B5EFNVq3tn8aXf7+Qw3WUAdE0rE3QUNotZMWJDzjFkfBty0W/Jkf9f97AtKgFq7gKnt9HsUG/8NzqdXPM9k8hshplCcRMwN6JsmDlH8BxX3YzjW/jK9FR9Lbwx3yQF7WwpE0S5/NNnvhgUNB8oA9KtOE1sR1JKr0JUC7RqtTU5LISS5/fZIN8OkK8Uw/BohHBaeBR6TOhsDdb/on3aOx3R5y4CJ5nXbeZVffZg6an+oT9syOhrO69w5+6YK6pK6UzkPl8s+8PjJgvGAeAz2+fU+Cl8GLhzvacShRSU6Sc5uHzqzIu94bDDwvoqAKaznueSDhG5a1d7Mig0V4dTPxr4Anw7yW8CuoolAZydF4GYT8lvSyJzfTOCHhWvd6+aD9axYpkLB3f7fIZ86smxwe/ZH8rOxfhCna1C+2LDjCSTrXtLGsxta0P9bcBZB6kJ3t+Ga5dcsfP/EoVNm3X87bFAedU2i3RpGM4FGmaG47QluGBfqyd0QJk8z5DF5vtMHca/3Cu+y7dv11OOmcYsF0rbuSjSgPicqb/dxB2t6Pmy1rIXp5Js9dd4gp1INYZUGi+Pb/s5hix/j90G2nwVqKqz/hmjh8q7wz2v6hxiph3Z5ZU7eDKltXUOiVuFYdjevhDnUFkEKjjZ8VLZmsySSFSuS4oSVXAeuCVSvwwaDC7V1aN6rJXQNlcbZsanz1E9IRyJ3HiDwyw1rRKbn3BW+HRMPwClX7arFKgpYXMEfRvSnKrVVXVWUDQMWGHmZ8G89RiwluWz/jkl5daaUBHrKGFnTZ74NtIsUEV4LY4eokqCrW7kmz/6E3PRxKgp2KlWufBXrUL77GnSUOt34th7fWOdQ10C9w8NSCp4V+haZ/gaF7RkKsw6T/CmiavxlGvnwZGlXCjDPV1rcLbbivRixvmaq/MdAb7F5TvZA95GzV4w3HIf8WFDiiOx5hsePyQwbSRZVRi+Nd+HNhGC7tYTSmfSi0zNlIEe1+moiEvyXmTDlkgrY2EAT5Jzdy3nfHmv/vPZM4Usr4ewXnqAgk+TfY4VaOTm8Dv46S5+3Ky03sLyFGFcJtEp9iGYcN1ZhtW9oSy7yXFbEvgeYSNPFEy9/vHBBpZposF055apw2KFN6gghEAs3H7jb5rsN2KaaxVNzQ+6j1BRefxMOp06S+bDtd/IE6ABPTQNwl8HNYU34sWZxwOz9S/zacWBxZJDd2v1RkYd8RY2Wp2okchI+gKIOSt/GhsDv/0nNZCPQsAKrPe8OSgM29yxov9dyAF1UWdPaLg4pWC/vx/iIiIyHf+klf4rJWENEPrPbbs9vlEm0Y2pl/jRL//sLeSYbSgqQPQFir/7g6NNl0DGfVpBZaPBqnL0YwqmkMyJmj51NLrGAA4REaJSuqrja+LEQyZbZNKDxO4MOJ/65dCrqIl8A81q8qhlnAeuE58tkgS8QDU6KH8e8U0Gqwa2ApCq50NR3D8OQlDY/+0qwxQQ3i4u2kH5PlAhb9IusoLpQr0j2v3ucoi8jvAe4aL8rDsW9SR3K2vqvLEfGcFcYs/lnpZDlXRAoGNbyySNs6KPcROrbuYLb3812s8tsXTnFYawJ8OIhnTpwqw0nXo9AgLOaY9/A6cPWnd4AlVRBSuCvVCGKJQR/sNGV8/tjCpidtpYukGlu/TzdUoVwEdUYWMyI39frwGbSIs+kKDyL4m3NZM2FEZPPrGWPgBmLHhFZQTEHfGgf4gY8vQuY6W9B+aAbWjsdl0XCOa1t1YhMu2SyFGSnsUtHxkT7LbWPcj20XGvTFVls1t31X1GNQESPskAEFXReG/VCzLjIrAgRRy13zXfNciZlR/MmNAbc14bwgQbGZNxO5GYdlSWk1qefTZCeVoJRERmTtRWhZpfDpcFHxL54vNf5S1jiHRrs5of17i/0YGMAfRC8+Qeq1NAMnSFInDY/fSBkPklcERxf7W8czm3/Wx/Rr+U6SQTy0UPrlUAd0ZpUcq6BeF0ngAJ21CGOGUuTAQXNupkXc5T0xaFkdX9pfBtTEnPHLSaqC0HFbTpGdgVwKrnz2BzlID66tUAQrRmgB3RSWemwl78C4GkqczHet/0Zxb3tdVrDGv/J1qEmKS8NZkLyD49oZsGg9TU59nP7AuCq9OtaiEKd0TT/QRvClCREts2vo/ZxMGOgXbYeh9kFmRv2qGWGyZoH7AJP6nM4hRpN3PIsTFFOeZ9ZbEeivnMxlhV1O/faJ9pV9/H2BfALkb0C0IkwIg/q498rsTV6ymW/bDtPdS0fVzN1WNe2E4aqMG7Vv1hn95s7eu09ZCORF6nacX6+Zd3UJ74uvrU3QFIzc0hNBPZhkJ3f9yWUtliddZOb2ekhMKseGCyhTBqeq2jhTSPDXYKtAnNTdgEH0KK9gIi5CZoerz2lYP9DeBvcdlVo3Fpndj4glv+YNYDx1qoyyQHGlE9/T9ugR0kuW6KXPI5i/prEHTpE078bVDVDVqiUSpA5kVQKbb4sDiCJiSp/sgpg2Z4GmU/p7w7QWigUCK+nXBpXF0x8maa37EozkAUrsg3Oer7pyurQzRn6mkyhwMwmYijncObD1oT0UMKjCPIyouICn3X4Aw2HHTX2gNqz9q4I+Vdx6CAsm2gBQwFHU1t1rS8wjkaIUaSoxOePO9JKsBaXWMTL6PoDbERKo7n+jg6tKaHCmDD7VU99A0RNWa6e0SUPhMC2dvihzNuqfCuFo3WliPIs3oY</t>
  </si>
  <si>
    <t>0r2pPXg8L6RrTfSryIUXhhR+AYtfmVYEV+7O/ZAwSzqA9pK3SunxQAO796JwNjJCcHniTcUBpkcsBs3BrpZPA4t2/W+4WNCLQyZ9vfvjWjFLwTtsTxdWKXVP01X/27IGD9BA5QepQprwjhKLW24M6oQZtaB6vJ0NYVg3H5XYvRBdSuLxnxKRH4HFVx3juJq67kR7pj0BNpQwmPeQm0XfJoFrsaLEOP6Va3CSs1Zl0x/fGbJNhtQdbPZOtOH2LYZMa4s4wzFFIq3eACtTiIEB1mWGxo7K7XDfXVrmnP/qwnVDPoE/pob39LsUZhO8RJ/tO4BZLMvsag75BBa+gY33/IthFmmACf6BqD6xuoggT43szIGFN8m89Ok6y1O3/PO9BTzAasvbcj8ew35Tt91Sapym6Pt1ba9hs5/eiV9d00Qn+WN6CeaqvczLxulyutvYI8ng+QWkfs3hH5maE3gPyKKsIj4kliD9FOltIdAeGh0OVACDD1TxMed7/naLEZxQVQluN0YAp4KevYfVIk8My8FM8G7G3DIx7kz5p2VbaYFAIFkXvpiSkuFqXkAoOxjQ13Q1EJiRdDUku6Ds+TunAED8RGGNP91gL6Ce9ssxmOxF1DI5K8EIU3b52RD6igEO4yCXt98KbiFQPrRPsLzPDml3ouDV4waMAwWZp/cjsbKsQIuoFuJOJe4c7yrlTRSylphlRqca5qgCDStjSwcmtFoZXY01vnNLhtJZVmoV3qnIkHj9HA/7uzRcqSCFnAFqXHgENbrIlS9bw+Zf6akT58PD/UONDI5jBj3pPa9+eGFQBVQWrrNrkGeoefmKHP+l2WmLjG911OVB3HeVR/BSyRIz8lvD3/JlHkId98yf90Phkx1s+7BKVaa5ETBEt6f52ytD+bjWWpvLwwm7ypgcOvrkrtoY78bGDd16gvZxxMQvZFs+SLc9+GPVoJ8s1fdNy2uz6WKXC9SUT8gopU0G3RtPGKkpypbns+KCaO5subu08Rltavp1AzWg6jXcfU19z6lf6yQ6JPTKVY/KKxM6ry9nJAUFkgHb98YE65+cw6lIcq8WHawkbgRB/9xYG41YTyttq/wjZiZIwnKe7h+I2pYTKgfCCyFkRzSwHkK04ls9/6TZt8s1DLEvvouJXjAfBIwE6+GpVtG46KbF5xms4hBTlaoTJr8G58nvlGcoOPFsxWFkX6j6cKh+/Xe4b6axs+E9Y9Ip07zMgPTJzP6TT9S4qSSUpkM46CstmRM8j0RcT8jAgpJNnvZZD++3GtT7VOR8hJDHNqoJkROpHb01NbFVJg9EGCMXiT2+DSgR4K9YBirtoqu+eY3Q4O+Fqf2j9E8+mfRKjM/CrtejfEUuHsjHhEOb8OVDdS703ic9UAC/D21emMssCaREMkG47GinCVwo755qWP+0AurWDQtdy3XT9L8HG1tUjJqAnB+eS5JK1S3K437jiXgjQLIRE4Hu16LfedjRhYtLb109QmXgIxF2fNq9kap4PzyqzTm5z+BGu9lzrx2LA3UgkbM3/Q2DmDUyS2c/wZpPeM0trY6p25AyUIxGpMkm3TPBIFuy1ACkH5vmZTBq3TnK6XFY6FW7UfYIEsoa4qH7ov/WeZ11ehDPqbYzghk8mCExMwPo1/cppvpigUAdA0FhYiCOVnd8YHxAtRYdXziYBNyMFF48FHIgTJ6ryUVUiGIJZQjH0JBkxAZZOiW9IdEge9D/LhJqFDK4a7ka0kn8cdCCG1wDMc4kV19xsXYWBEdXloOBmhPWnrUIPrSkLe6d3NU+L6qd062BOWlb1mXaUoeFn1+LxKWNM/HPhszel2+K1Iv4Rm/FW6KfN4tW3DaVTIY1HM+ROj8/GD5FrXaLWajO2cshdKij3aLTQJwrSims8jVj+y5PggoQSoKzLt/H7+g89vuOm6VWH284cPV928wNC5spxpNreFHTtxLZu8mfkf0gDYynT+13OBB87z6Wgn9kaxoEonLAWl10xVkxlNeiKxAinm6AMDU4qW02jNketKWrzaMlZaWhgFjN9QxFXB05Vmn8s8vhwpHe5gixdzelDq+FrqUzQOZ8GvIcaxX425to7wmcnauowm4GuIXjt3Fk/sqE4u/9B3UxoHRZZuT5487W9QVJSWmQxFqV+PJSxoCoVuK7GfPkelIMuPUjGlbAda8aFIhECJVVgBsr4RK/Bc7Pc4aqcqgr8NEoaywrrZgGONe/ApUs3FRAKqaQbR+4wUxXfdW8mIQM8zX7vOufV8HNuA9CD3APCP2TWLfmiG2m1DW22SzafXCMLowi52yyfGduL6m5Kv+kJaN/veIlqwp6mY1oI5jf5KpcB1n6tuBfGfhl8JpR8L9OWBOC622XjGmI1oujoEMqPY9lMx/BvzgvDY41tOjwRfGiF3G4NmahrhC6qHxPof4JWZ21m6hcYH26qddSVxdWDiqIu5/Un2X6BqUBY5TwFcABggbZQvZvF4XKwexpOQez3YbFUM4Fq3HofKrBBxQGWfnZ7JXljG9FNGkb2p5zzjMORX4XYdBt7V8qpJSJaXmEDG08VQSoigWFTriexXuwqPEFw1H+cUWsWhHB0Vp7IJq0zLfwsgLwSLUi01bo4/Y53KX1P0DoAXGFyD4P1zBcz6To5M8XGU/APy5vW5iwlI2hwQR5smvF1XBTY8hezMoATRs06zRpqBNhJkcbRYHhDW+6FT6wF28D5h+Lu0CcvmtdRLxiCf1fKUsg9CLODeap99MHzP85JdUOv4iZOOSsjMFNmRcURwxFjbnECs4bFpPMEe1Ipm6BOxj06gfDsVQ9j2u3ENJismMnK5fr3BbMau9pRivxUssljn+kBH2XpIjhj/Ob0960HGW0ym030klzuTlxoZR2jp32ZTFzRKJkBC8exkCo/e4nJG7JjNwN/nJKLpsoaTEhjkMQzsH7bnuHzpeuRCCpvcbV+GDBIfx7DJqgf+T9MM3hEwxXumDpCtVDUXW/d9XFgr/RB8pKHWfyQCuhYIMmYjAHJBzJKAGYTA/8/rErYe6L08y5zN3YMr4Xgg0feAcm9mWMftyFjwcDO58NSAGAHaMCOKLYB2fYLd4lLdpqG/EaCjn+RayCElzEG1bCYd4B2oyixKF1ZyY0BYTa0AhHepEblKXUAanVH1oVs8tZ//J8P0lJgy0313czeG1V4SE56x1JzduAIBNjnf/7YbpDox/mZclA9nWXKRCJeojDEwY/dz4AYYfpicgiTrGaz8OBgFOWJ9Nhooqne0OyE8vlUUh4IBWKVgn81oJsuXagf7QY/KUL74Iy8M4MOZGxK+CYGM1f8SsW3d9PGHXIiOTevawLQ3hbBH/VAGldDTPSgf0Ca91NhU3HSX0WbSuJTiE3O8JAofgOAwdiH7xhNBEka/E6HDKU4zrtwhxhwVin3IU6tiVj5jEqjmbiKcIPm6hM80ytpQ7ODxqs7iwqKwlffACwLVs+p9Qy7B4ApTT8MumbSZs/ZWIIbTSbbq1jAiTPO3Uff8lLs2lPKTTrXNeNh/USEZBV1Mk7DYcr4/K50bnxhWCAlMl1MXaDsUZ9TqVU6/z12H+OpbU0xxJhUVXOhGdtu9BEx0vx8CDprKmmxvH/ni9y46FRKGlTafdO0P4EP27LoyMCHYKCFbpQNIK4loH5yKXkM0bH1WbnWufJhXDH9pE/JiIuj4bzGeLXmbwZHmM5RfUF2I8mrINnEtYzFjwdi1PULnXO+DADdcrvuXq1i5n31Idv8ilSBZtapb6NLfE2IhV64Bw6Uu24Y3Bfg8+GaNlflxYb64IhBMsQYbS8KyzWv5+sAy4QHfKJI/rp1fkIGNkbogC3zr41u87gEQO/Vco6aAi5Q5NCQ6+fRQwya3cRoLvCS73Uu8zWtV6yr8J/zUcGftp5hvjugZOEIanFD7n+WXcUkWEZMCFp6HVW0o58SFRMHt4NjBECngpqpt3D2sYB+VtqIF37oxthiUDQhjNxV6TdHl4fkLo+4F2cKEEDwclC7z88YcZaBNmAoJC47nar/58tpOWwIGfPLdJVJY8AXd3PKcJ9aU9AiMc5inSeaKNiww+AE4jXoslj7gNzsMeTwSER2QinJXVfSOYWQiicRTKhkp2FTckcmAxXxBjkbuMA2ZmM8giKoT9FVb1HvIipdT339qkCJ3XFBrjhhw7J0xru+fWPGEKp4xEn1hQ/+S/s6//vq1NENiH9CIdWsQxSG1beyZMyveH9qR/hdsTGSqYEhJQzs+k5Top7GY1HKZ2d4EucKq78j83oTD4FDXCMfFNQWU/qd4Cx1LQ2GSk344Id6yho6LnBZtxyMto9FG8RUQgPUvKzY+MLA+B77tUNHbtnBYDaRUKXauCDYJ+z13pKL6kCeh3DLzWPxpUfBu7FUb8hhwAUGQ3GgiuyjtLV3xJ/J7ifZMuiFAS1YWCckpGwgKHCi4QGjPuifLkOhSkI/FSAlysC/4+LPd/6VwwakClk1E6PVHXmYBjfcwlWlW0MAv7nDcgE4QE6gfOFLcHdAfLdYTyybnFdwBinSXoFDkwRCALE8ot6fwUmn2oiEF7zOVtKJQQDLsqOUHIQLhvB5OgFNDpUIjym81eyNe7pP84fapDEqboTcVLxcyb5gfUpWoUFu9SoxQQXpu7f2vI1dW6XSVmn6/IAKK9K4lSHpjNvoZolsjlr6dxqR53u82oToGSB13j+Zc6H4PgYzJkHRpzNNzkxcNGRXasFp/Oc9xvNdTpmcvdw8mCiAkAvCQDyzJqDR724WydDSGu/8wOiD6ER+lDMNiHLOgWDJnZyDTC+nLb9gNFihaH4jO373I3caNbu7hOxEh2zl7qOzeR8mc5+SiG9qeT/mASl7GkjbiZoyAMiNQ/74uJmmzS6gNdhn+muWnDT8yN/Tw1uT110erSXUZ+22wtnup8ZDLXsWGuq3T1PfTQvGXVFIvZ0jrKg5wj+ocnTCNN/r//cYV2BnOG3adlYAOHBH+R1lt3QYVur79t5w1VOD8KtJ/VA1DrXhxwH7phYK59U40Sp//vc6R+dNrgfvQEU04oiupTBuvdWJvtcToeAmGax2CWM9PoYtWW87ghXiAVD+Afz4obmTqxPPV7B1sfNfYo5FL25fbe6P+OE9rRg+DveGGbhPAov1DneYO4ln5jaqt47q0HCBlfUMxBF3Cq86osjawKcaAJCLij5vnlOx8Uwaj+tZFscyTzI8MfTipjlkgqYMAHXI8mn5uE7nLS4naeYpmg+5Xv1d+Jl790L2QHgPzFeItzkOTqv1iTcxXFLhA+Srur4sVjAtKWObJPNha9/pYdQMXMlDbM7hSY4Pqjl5Fv+ywxaSI8ZAtnCz6w2VaQlEgQ4A4tyNcN4A+tSV+DGCtoCIKAvJpM5F7ff6pC90KvD5vIxYvut+/2Okbal6sdzhJnrb7B0Md+oXN1bKQluRVmMoPol4VVbPwUsejNaR8rsvCR8fVeu3qiriCsp7WivJOaA8cE/pj9Z0MGZ25tsT8zTOpvXne43scAZV4WxUnYlHZ85B/EBTPKDJDrTKXHiuPexo1or+sykHLH1NP3Ag2Ypkw/+Nc3gYtDCBUJsw+A5DKom4EJZr6npqaJEj7dRNy53AggTmv1P3gq2f3i2iXwSYnFk+WweJ+N0p4t3Kj8oGk7cvSaVFsWIJjojAH08VCir0RsdV1hQa9OUkZwb4sruUt+uQt+CKnoI8+O1n5zaInws9gILVVIeW8mqz0b5T0nxH4eZahGDwHXY+CCIU2+wSOTk9ZUfUjvuXQOX3OOeS3mQbXfsF8Gt73xnMaifooycWGNe6Si5Rw9Tya/OUQlgp4RtaNaTz9aORSOK+OD3YwivCRpx2vZoQXxkRYCQIzsgyralKYepwW+SZuxca/vzid8WaxWXh/1ITqx0ZcHU+yvfQeudqW2o0nDCF1xRqJw0XUFmbamn1VBv1Ip2+1sHbr16UrIdalBGcgye0E9tgr13w6WSZIRrFGTfWmeSp2EqQkAlOeHyITFhiCPKFP6Horxhwhygo5R5PsLT2tAcPJrC1dYnHxa/CyLI9WaK4HazWI+VavQdWYlw80oLNowLdJEMw+vbv/emmCr4Hd9xJZuwiiYwp34oLURMAow/ru1bEJUyGq6QOYJvCNTUZYDNEqhQuixsXd36tJEjINpHpDSUp0IiJm/Cex0GwauByL+F2g6kMEtmN8IumqFMjeNI1MEbLeybjN/PThOSPh8KgyzsidQS7r3fd6lISwkAis6sHr86MYoaAdUkyA8z8NKZt/Yb55ZkN9N/lvlHzXR282OFw4ilBY5VR7lj/jE+1z/p9pr1RCCaAT6iwi8y+qhHRCx960lwyvbSd33BP58iIaJv8xgroW8T2r639dyNgc7Y4W2+xt9kL1g4BFupMjTlCDVDXC4uoI6LjI8mjJqZAROa90lVkW+2YsnP6g6sMIkETzaOgS3XJR7wdaYipIQ62MGvCL6zCJwFNCeRudiuu/0/r3sfoJjMxPCrC7USBoDb82hcQhu/TJFqaEg6hSpcvcVkW3yS3sHOjZ5oWdkuZvRNrkWAv6G5zIdfuxHLA0mXSisFOtxg0UfvaDFjiI5byRw1pYcEMzb5WWbLXxZEoJ7kaK9u0G9cjI442G1yqK5kXGM8T26gyXUZ4vstNdoKhx+J5MXF6FAwXYpFpy1osOC0QqlsMWY98Id/3pvR6kMa+4p7N0T7mFKhLOjVxyHdL72dpkPlD+VjwGxovmbVsZysSK+TzPJqbW3Ua0Ees5nHP976WPoVvwJ8P5APHLv98CrKcMzjiQIfoZmCTEhwucmLw631WEaDCsStIWN9+T9z3dr5EyhCWUAGePcBWhSctETGu+TX2MayMyl0wYs4WzRr7MWOqYFISPnuWZj4z9DhlLhH15JatF+H3C6pBJoMLfOFBeixfgvFKXEsbTQPCgKkotPGgi3PVP7F7tFnk50McvEcUK6hB9lJtrx0iXodzgU9HUTyLwe7/YWvJ8c1p1wh+BH/JratIsBpaEi6ZGJwQIMyZJbaB1LyP7ZaeuR5ceob0pM2bElf/R54bpXlTUB6KZkEd/4BjD9y3X6PhYLuv1VQavDXcmLbVcs5C3tsj8ofp3JllbjWhA6RoxwGsSC/67svu8nzCZLheftSQtFFQInEEStABn36CkFiHBpoWos9VHIZXRBk7nxXIIrvz6AiBJrQ1IiuC8u9mw/lxtx9ABPl1TLL9Tfl6ktDtIztpxYmd0WPFmjlUY3+Q+a082M/9u0PLRMwcZE2gpoW8Z3fKGcnF8F7ht41hfSMmttZoEOtyn1ca5bZ9QiGT1M6Z1hEQeBqTGEVEwKCQn1GeobLRErcZhreby4aglOPRPWxI5lTOycTNnCCHaCIrJyAi1PUO+A0ydMcai8opn3qQoSOHw2O1HWCqfzKTiv9E1U92bX8qsXnMdYS3+zUUYzs5ibd2cV18eFDD9TVBK1Z1z5T7AfGLNfPmdqY7B2EcWuZ+Idg/zHjd8CqCAhJcC2rJ8WSfzaAJO9qj/RnSeKccX3MZQvBFhoYN6M6pKsB/qgiaVXKeUvMW3Qpyf4/BpVy3lE2F7QHHfUIoZYt98Q604yqEQKdzqVop6P8fSNvS+cilaaHiD9mhpcMoG+I00oGaOl9eRewrhnzdxJ6OqUIwnr1rsdpSXHGWjxs/U+Dkf8BPKqR2ENVob1oX47OQ3BrnEHXcfsnYOhgHnSzJfycHB+Lb/BPF/x/hludEXFT5tpufOs0nAZuWyPd8xq2J6190QQG55Jc5beV+7SkLY0bqIBk5k4+tlswRC5K4u/VLfgKW7AE8C2KAMpekBOi3Z63LvH9llDOPFFXfKnlC9wRuxcOaY1q2jFPMmz2zCVIDbUYJbocu+Q6JneYZjcMkpXPI8bqp/26U2zN3zzRWISjPvjZzgSLTr/TRQfZJxmCWyxsreH5wrLx+qiRl/UVVNYqCjZY05FovvKemJQ06duycpVHxp044LE/p0gm3K+c0kwRekG+fShLc7FmEEPuRqkgMSqYek5CzJQyfkT1bf16beRQlyTGxrSXD3HJyX5JNFTBoE10XIDEkoJuzvkHkBXVJ5WukD22NugqNFhZa1RSRjE9DChpMnHgLIv8OlakPMwq5MnB5rUtoiuePrqBrPkE2sq9GuUbozz+/BaURRiSKgRBhDI2dbfHjWRXkJLctU9j8EzK2wp/ZSrtMAljKg3wazldTzmb2AdjNniBMRhrWdXZIOBQ67Pt7t/sOcJpqV999gF1HIFSKgLEhzexp33lNX7aZuNHApCecyS1Nvsp52zW4tTsDKLfBuPrA+mwltQ4AI1XwZM8zv7iwz2CvH2XXjTU9OhIWk03ytVmYgsrwPNMIqjtvy1xBCLbqa9tQwouS9Ta37CBRXzei/OiHpKKKfRF9EO54EvjIMGKuMMBqskECdgpiCxwXnYPrWs8k7OX4AT8BnsXyIQl0rGb8ogHrB0PHSR5gIqKCc7LJWpvhKmTuMBaesax5RymnZTv5YpIs5xRJtKrRKvftpjtBUYbwZI67uS3GpQPqEKdb3xW1e1kMEegH7GLeJvjwfZO6qfImpmz4HZndtkFcReuSUdxwmr64pmN7RaiNzMCqOBjfoHWYgCrZ3ru04wgs8KusbB5p/8z6uldO1MAbDlx9QfVFChY2uGe0AuXP74lII3DIWCkloBDhflzsiySi+fAC0x372WmWjqv0V1HBOtsmfxuZNISHHHEMgIVUKbpgloDbVUeQkFJTdE6G4cPxQY9S2KvM8BmjS6/B4isTaAK7dueU0Y0Kd4N2zo09T4v5I6dpO9TCFuHhbm4OB/eRcLvWCzvYZe8J0IWhqyim+LEUtOr0ppa39YbT8TsaGc1+owSMryq6MLlbP2X2bVUPIZZI4Mc9GYP5RMc/mn1ejywxUwk7k84/A6iHjK7+iC96XmANIodGHxDJum3f0wDWN2yTKMaTLPMpdpk14TuG6AV48HksODNdfDkf7BsMAIf9tntqOQ4i2qgdKHZ2/BYEKoG2MyG9aDbBKDsO0veJMpwg3GWUmbwv1tQKZoiLmmh00JEqumKMECEcezChfA+HAXIzzuLPeIjacVEx0tT8WFtzHkrQBWPyQativ5YliP1W5x5B4u22gwxLoPjlVTTxzSNPGilMz0Gd/ggDqJhQo/22Aw0Wn53sqlpmhfj64WPsLpw9Xx4HDajFfbZK89It13mih9R2PYNhSPjCgPxueyDg6lKG06W2pEin1i1c0gJ2H39eTYzpuMtL1dELFqjPbiZvWZp0UAzPoPge6kdCEQp7MDd/ATY6FifueDFP/VXVYaebv4tV3k4nopk+5djUKpJbXbn7Xq0DaSkn8b1AWFYTZAYlLeOo715fu5UfgqVlV1wRhqjMxF4UH8UX0ND+qRegOafGpJTpB/0Lr1t05rkgaEk2q0fzjBwLa2br5xsufisgjiS4A2Di9lFRBHaHgn+tqlShm11seiWL+u5Se6/v+xbhyU3a5KlGpb3AQM8I8LkMOngrTrygwjCKlkdxcHkcXJ+zWNrR65LYP+IxiiP8cDwdvTySgWibPwEDEQEAHjqArp2grLFJNEBUl73LTwhLGpYYBZkcuWEnzlfu6nfvl2w3knTdi2vJmEpD5gKG2tYroGDFJq5i9VhsR5aKElAVZUFxjLXgEuf8KpWEFLtl3CkRrWsMTc/v7vKhWxsj/EKNFDFPLlS0b0Bagi+ayr1fKia7rrGiLqLcuC5ongcJ15Z5UYfZbaTzmtZetppjyieWhoUiioroN4tiCX49djU829zvJDxuD/WR5H3ndWT66Mv5cd9IWokAFs5IzTrZmqOS6r2QipoA7Yu+YVUvlge5PBg/pYoTUcUyrgDZ2tOw3iB/ejKeN9zV3V1J9csawB5uyZgOIh+FJJMpP25IbXQQfFuOl8IOA/xzfGImkMj/O4XgFHnnQEfrx2ZknkK/0vs5UR4/a8WeFhBNIZgf49y9offIHC8pmFufWmVAYkGeaPW6MB7PAkpRUKV3LJQYNIYBuPc2Qm7gwYlr8v0IovTzJ0i/OkCRNVY/UALICXKDVQ0X1Q/byiWMXvsAsewmfPSHk8USxTSTv6gy+mt6lhWj2BYNMGw6OPR4cthuApNVbOXxCfDneXPAUddYhJ1ROf2l55Cn1y8OyugAUmyyZGpPJOGA/mtzbk6y31hbFHw9y2EUSTmLkQ+pkbIBFFR/ykKBBPVuSUBiFqh1R0bwuNHq/sD8IMEQS9FQEeTSDmxm42kxO1UgWp1RyyQCgbgLYN0RzBx8WLOCUJBCV3Blibu2ahZq6+oZCRn89NbwJCNOfFw1JJoTiQCq/MI26nTcuPi88AyNIOe2T16ozH5Fpoa4F7H8ZMqCRXlaakXvjPnAFVRfJfXmS+GMWmDPrOiLwRHPXV3lFEt0SP1d/3w8PBhkUuZxssMVyICUPjtmtomtHK0f1AKZ0Lz8UBIWFpk3NFS2Om3yvfjTymkcuEgoutevjG3orrqOQ93Z9H/erM77dKSkcCQOhp8s4uT9TA/4gJxj6j4HQVOnV365BjyoaAJGZmoYrRRzuyuOSF0LzdOftmRW6RcETOMi07O6Ob3APJ56qRoxNrqzv67/M40k4cvQyv0p1hy612stov3YE8CwhGxiriVr3tb/rkS8/NfPTDFCj/L7Zm21wWU5FEw+2iJZrfkvLnkIscyAP3RT1AuPG0+kPqPeyzoDEsBrixhSiweilKoozImkvfUuOpxrEgX1ZWlcM2KgtwoDQrujHq7YOXVDL2svyU0UyODPD1jNEUKJv2MypVdHQX+jCA3jWITVdrnkaWQgqXEY4kuC/8CMMekOEZsQ0XYnSzS5dQT565HjkhDxSwFFQJcp4ROmW97vN8CJAUG2/wKLav4H5RolhhKAEK0rT5NePzRbneGX21BtJ37YfTSGNnpI0SqJJYrSQCTFvBOlpafj17NjLBaUBR5Qbq/cKeyRQidZ/f13xbtuErH5yEgEPFzQAPQmicfzzW73KB6gb2xpxvCUNmR6wicfrrkYqPWpcriRQWknKXC0V3ZxlpC5l6PNvSmfiL9uO3b+Y83qcCKhhqZFkN7DjWtqkZP1CHZRbBa2RlmrDlb4RVB5URiUxlEUeowMcRG2Dxao3nznCC+5zIYrdxQcKstXe8k85hpX1m2Jv/WhJvh9w0pEWcPgQF/A79FHbf3f4c5dI6vUYwSfJKlLVvOTeSJdVSJGzGE1VoNCRVQaLBRWX0SKK+0cYTPMt/6J97TCA0mw8BCOh9f+lSAx31xC7/M8fdykZxaeMFn+ZwIXVE/5NFJwAMTh+FIJPMBTJjCZzH0qU+RvReav+XCPvWOhpphqXyZi6MeI1KiGc0E0HF0gQ/L90rbFDlrUXagUdI6dMK6wDtwZO/D1b3T0k50G3MNtx05Q+4lx75abDeC6VrBttgW8GicCd+aVSaDwIcW+3yHrpFBLEKmLhK/e+9Jcwlrclt1oSKx+sUtiKhBjXn+SmMQCVwQwllA+Xtlrp04l51QTcEmrpMYDUN2FOaiTpIXQ/pDptK7iU+BdXtW6Usru+I2VDja5ah5r+39x9v2uClsGtw9Pv3xL9hlRrFuhh3EoV/+/Gqi42NaIBuQMJzLR+RLa6/0Ycygmny/Fu/Ti0jFg/v7gmqHhwV3I7eDywPn515lDLSib6iU27tCRKHqluEgU/krgdD8Pa2Wt/DOs4FLkes3JCyavytSMR98jW70Y3UrSg6M+A3B5ZvQ3sAGFTGCfCs5LFKYHkR4oMZGP1UFeTfpUI1ohrnp8ao8rVrFJsVfBTb+fUlxbDUHwc0SWhEQjsAX8MLGztmuplhKlep8XbGzc01EfTr9N7O15dskAVhh9X0gwYlHYjqjFeJOylZip2Oj+YVr/a2dC5HhDS3D3sIbJjCbs+caK1YkWanOm3IGBlAG4FXrVJDCCZQiEQlhIt14Haa21vR6YDWuTXKuMUHsRisDPWWaXliVYwR6oFmZYWicDLmx4CYsdQInly7C/nPCR/huGQYFkhFdtey2BSdgXaJ49HQp+PeI237gd4J3JkElhr2YwbxTjAy0TtBglhE022eCrAdX1CrPaTVBMue1bxzKU7RKA9//2fZQQ54ZBL+BYoxmWQL3chnb9yVfESSop4UAfHU5agd2gvi/tvhAPRztY1qlKOD/taVN24/eoJsjuBLKulAbU+n7yWl6k/7I4xK990PUNEEFHA3fsGO/mPEblhv+Ey0tKepuXVloYTYc343F9eKkpGAxkn1uOs11f6hF7SjWyh0uHvCUUpvbO1/zybbJIxc/IjFeOXlgFyNhnI4u7CTcD28rxO5VqPUf3M5cqKeW/4pkN04l6Ag2QQIQSKn1LJbEi+8QzbzIa3VyqT7bNhLbeoxGLzNWt7eP8+CUA2IsT8qgURZP+9gLTqGgk7d3jiIoe5ol2QnfLqv7mWV69pq8J4e8/OzF+tWzaGg1BJ8xPjUdHHU9d/hnBZwkuEzLPwPiv2IG4sfQLP2HEE22eWt2QYTdnz9JEa07dcsqVQlqXwMQ6poLF/3GA0Q+8B5RjoqCZb0h+cfFgreg+Xdc5mpQu3whOT3+tJ08N2sV8MpmRqE9JO/4cNzrz4sacbNQC3LsYevkQO6StTQ4NudEi6UFOSIUrO3nkNDgY1b27F5T1c59sArONsYFIBNEhGzmZyDJ5g5A4bRFyEZfQ/TvG493j+PEjHomdpx/ZD6j31UYEpIR0bnuKgPvuic5S3Hr5HeDMzCEgdVQNVlonMYJ6iTw8EaJ9MuA1W8ujkqWz0vQPd5GCujvqT4DNE9AQzYTx8dsUs8yh8ki2DGzX3zObgPldqsT5J4LDZxQXYJeqpvlTa9OOOI7iIRTZbOdFPhPZlF8wpjMOZgHMBmkCl6et/J/MP0Ar2DM6Tht9NUTNOX58l3yve9bLwZO3CBwUHstNDEC/0iRpMLarQzaft75o6QEWqqJjJZqXfHJ0oJ5hEAj2DHIoT+0HvR7oAtlYY4g2depXCfeXiIRcBQLtxS3P9YNigv6Amkf8uKWbcwvC+gLKs82QoXNAtFszNrkQ7wwQup57vFdGFqwsWgxqOQNb5x1Btza7b+1fFvPY7ovPaOOLw03nZ2E4g3GsWBbdaXKNrQvInqn5sIK9A7TQZZ0OsOGtF6TecGG9ILMlBxjRbLJITM0BRqxafdojqQ1t9kIUhly1qyHKSolIXVZU6VfAHldroXLYf3X/11a1mzKTmp53Tq/hWRFVBCDgAvH2pIULRgmg+S4yE28/nrES3u+KSb0VSIyM5HTWLIZncj6RJdedVBf6VuVKYC5TN2bYKiU9eHNS0DnjmGsMztY5Nb72hqHrCHYrlIXTAzwpe7YJUxI5kmdHYiZGaz1rJTBpuCo3TvMmKzz7z2cNRLnB9rtAfTteTc4jw9PRWalJQkf+0kbypitSp/+Xj+HUB62DKvnqVGEtEqYgV7i+6Yf6NbmeduYsSxZRuL04JktaeyvsuVsNW/e35C9QC0pmOjs72I2NXxbIXIewq1+vubll8TJtLgRj3JrW0ATOr5IHB0BKHGhxXbCqC0DCxoViDTvaHVRJ0SXdM7tKGip+43MXWb+QUWQszT8vh5na1EalzSDQn/GDFFC5Ay1N9aWE+E3d5of3ZvECO2xE7AlUT5lZtPK4IukCWv1Ob13G+vBnux/AurOrK31hLAXOQKCqFc0wvAV2SiH5guBnpdMNWyDiyOe4rxqCpPc9aYxOOkGJpxuOJoLrq8vjzTcsCYWgtLZCO6gcZV0eB3680682f2D27SkmI3H5e+sVWISRMxfNBz/HPE2HwJfch1M34jcjJz6eyHcgZcCJLDAlHPPGRO1NAEiKMs764e2GJrRYqp1+BSVQ7a3/TxIpSnDtEXC9SVQzkRTRY4JH/FrZkjMjOrQHySmEB1MM6Vdhqn13i/BKUTtlUQznRgc0ZgRAJXgDCguohV70lNpUn/FP30Azs70nmv1HmpU0MdBGoDqqp3nkc3YDl5s3pIrPVou+Pl4FsE0UVon/kEGh6MxriwQeB5tkQcVCcn2pSLhh32SZV5vIzUiOTU6SSNZUC/D5U6MhIBGSkrMDPO3/rTp6MfDjooG8/m2iAsBQsU9lRD9Fqoe5X4TjfzV/ciEbo0VOLSUeLuugJNUZCqUwEFB6En7zwfiJsQ9VUvyED+s7Ihm24HhB7v89YgTk1yO8VJBC6QIheLqOUtEpgRQgprvu5wsnDJYdPgD8jYqDgU506vjCNgmBpmDSt1uhhC39QemCsRAJXnVHS0qHsr2dH2TMSnK5UIV6QDIQNygyiHRZtzUGXlGVVs0TRxSwYiwxWpSnRv40bwenNyuRu3joambTBNtYU5pyOIFeVf3ngj/o3nWbNlTjRJo42HDTYzfGHNhTwu09oyFoW1SysqRw/J05E5pMzec4pj/H6N3CEdtYKGVaqR2G3kzgIEtehNkeKSs5bZNKZG+7Aw9qhM4BxmjDmhbB9M9+VK6DY5NyV/6B8P3/3bmGvBQTCZ8Lk7TMna2jJqzRHMKnUQWSxNDqDKeePACpWNSOJuV4vQR2yaH5S9org8p0bASI61EVjL5FNd3YQQmFTSR7H9AlN/HVQGQPxMS01dadhqnJe8HqVR+k38+AoMkkO7RrKwGAnbFm8Vs1pz/279Y0KGCqAM7DWwgRINy2vWDu7yjWhrxhD4OtGIo45P64RGHZCH3MmzDwwTA8/+bHIe419e8QvPI5YasskshxLv/xQotEd7g76w3cy3p8KWHCnT3Asfwm+E8ey/11e+3l0i0ZJOxxTxU/r5rVCMmGu1wd14lKiyLn9+QG16mINpsTN24YpxWMkHi6jWwazbh3Nuc61HXbV0WyoZeiVm0JWZa42QsspfeWEYO598NrsIzMcENhrSrtSo17A93gnnpPf3CZ7S4EF6t6tCJRLXFgonoyqSRV+1f4d0dNJmu5yh19ildUgxCv9wi5LbXJrFB7/DLTcWb9byOJNzb9xvCn/XS33FDpPxKCQNt554qFsh04EJrJjlgNJ+dPo18hUvZuBCEbLU/Esskudk2cXUUrljvno8Cd0t052yzO58kD8HwFdR0GwX1nCVmRB3SWofjirgZaWTiisqswkhD5FPPCBUjsAuD0pVHv7o2yaHd8v69mGTZQhzg8B83+fcNs1mvUt0uFjr2SGGYqVWpH9BtdfbUSH0ROMsoYYtLuH/V0DKVZfHD5JlCdy4iUpQ2GfunB+HbJ6pwuzLDQxEjDxxSU4sEmCU7NsRvi0mZWqsbu8S3z2G41rx8mekBfXUbprYue0bk4q8K2uEO9718rcltBVI5+//ZpsR18DvU9/mMqKuxwSo4Iz4ZNbBIFF5nZ43GpPWnYMHeGC9WVWoEUM2bQJ52uglKLJ6fkFXLa3ZPEg/l9yMhzz8XQCQ670YOtFRsl7bh56S6nLL6KYHI3ikuApCnJ/6+qD7Shtluw8XW2N/mnv6CUmKtRgwACxsHz/l1Td+ck4SXLVpil6HpO1zVX3lhK/+NARD3+BBGPSgiFMk8GrzQDqEHMHk6H7w/U8ziqqqLIiGrgng5OUOM/7XHnvBdibKTeCriBTFrVT3DBFkTOKnendTOaufzJfZJNcObdmnYoh6D9+N2aCladLH8CAlZpXN8Mm0ytsH/QP29VSO3I3Z75n8HbHkuLU2TAk6IuuyVL/IsxPyv0AmRgiF6r6+slKBID/8fPpNd8i8uPUAzjLfCfYdqHidp7ALKHddfN/9PTaGKJmt7r0LINCBqiTu66LZTJJ2/R1l6QSVKRGF0M+eMfCm4nSyG/qFFv020hk0WmfKsFIczJtAVnKoZ1fVG9aN+HA61GHXhFtHPBhkf2XgvBiFBKsy+YsVZ9qfN4mQbTLaGPeGKH3n/JAEJe/EdJji7m/zGzblFLy6dTxDqEIY/bGbLjDeUjrwCNTzyQeeUMJ7fY9NrEo/rmqbLGm0LU/hBcUm+zml5zCK6KJF+FDC2PatsWrM7U0rWusV8lBr9OcYO0FLE2IHGrGJ70vXLLWvkIhcjf4ZlDngKBqz/Bdx763W9U8zd2Ks8piW4CvYR4eIaMptkGgLRsRK/2ftSdojEESzWdrcbWdx4R5c6aU510FcDFsQA1NEuIjnkR52WbgmgQ+YYCVXWWs7L/BH1HVBznXRSMfH/hf967os9o4gpz9KAWasdPwiGDlyl93SHCBuGxE5kA0UxJuLYmiLPoCgX3U2ed+rgU4BaTeKcn8kUKsjia7oXDczmFNTOlymCmAumVxSqsMhgyh5R2ZwV5AfTX6R2o9zEGn3QaDN32cZO5KpWQP5xj5jv4DvWeQXINKb+qQduIfTsr8ua2fYVt5DOI6nDa1vFluOZ8kO2WX+h99J3/VAH7XLw+9WPLMIUZjwBL9BG7DaVLCw44la7gwA3YPUnUUrdMr44JOAOMFXORqHsjp2c1AT/gn5KY1AsuAd8xTOfRZlqMBtQeqr/a5VPE23O+XN8uXBCc7qZYX365FhtMw5bFfwHc3JrWAGZJiLauwy9nYSSNwuX4ihzCNmq3BPw9K7MYUVF9rf/BLiB7pMn37m+AAwv97JrVSz2YF3h1+oPkRVGPBtkWLu67ADCpgFkL3yExlB2/KbURwQt3eBHl1XcPK+1kOy0OwYfHU+V16G4+rvBHSAFPHwhzZjNLMZytRQbGIKhNGGusY4NyhygLdi0nbsvld065WQdnxiRJi5+0xtUdd91slDMBRpdobSIQlkqgfB3sWvpR/R95oPMga/zip/7hicv0pNwI5dPBwcH7wilrY5EE+PMqtbHpu9fLx4aue+J20nJHqYqtfkDQkyMsXN3A+vztKswYM8epUU4PGjruZ473eSxuRK9Ox+SFm1Dx+n4V0cAbS1NKgMhCI16CAPnUYHOmUClwfF2SuuN9yEPkuXCpxGL972o7ELm8IBD0wCJmRZAUZyGshwj71lRFrP6fyQALoVSSsw8UYFwjgNIEzrf5W9q3lVu2G2SDlCyc0NBuk80bk38iVYObL2KP1PybRTWMBUIK6cgNT8/H971YjYe3XyKR/AhjTxSgizutyOJJShdGszgAuJ8r5jZuw9wwfVDkIe+MRXCtOkVkd7fiOrQBokpY4RGOu0f/u+rhTOT4bREYCLGsb8LEECcFIeiQbqMhwL8PeLMWSQYNyWNzLOGd55J6qn+8cYyEdpX4fcLYhQZy+kQ+huY/SLV3zMmek64200x+saNF/fLOx0xgH0uVcNa1Xe+S9iy5F2WFXCeGGyL7/EyovvdqC96Kq7qayaudjlMk1NNWsYScUaDtViFRer3ir5Vn1DEW4aL3YxCdWGVEYQ2hME2c7s3lTFXDhtjuYRtpwtL9VmmGvfB+W4zR3iN/6SgJuDyrPK81WG7Kp8AXelAdt5yyzHgsC/ItdcKwltonr7123q5u7Pb78soSkmKVJmsna3+/6AttiRn/yA8xTpnjqjLNtAbTOzgN4UFXMrkA+S8mB7pC2SOl2r8p1SYDkV9Sa4eDFdkWTzh1SkKso2+amkMMpBPEdTLs9kCIOEzas4BIuZ3QYePaAQjUVwt7bnoi2/HO0eFlvEgwdGZXSdHqWovTsqdIhUURtoo50yhqSbt8a+eWrCSKJiz7UMmMvAgVcsC3xVde7YUNaDiiKkTKHNfwrfkT/TuGaeoMF8tEaGM7/mjli/uMWFxKBrIz4XqddCOQD9K/Hm6VBrjXIjaesP2sZXwErW0qmOrRcfGkM71wEG9HiwjuDv85wmj3Wc1lN+zJDjUOg0I3/OxGK2gEtjT8JSirC3WZ4PakdgkRXOtcb1YBf9kjbCl4Y9eobkv5RDRKy/auiUhXXhkxA2ptuKx4PKtZ4vDKBlrVSYDei08ZzFUSWRr6KVFOfBpx2nptO82clqjygVHckfv71ycmrNs6RaBToneoTJobXh4hNLShXAuq+u8xyWvSbS2GkJ3RNFqc4+6y/8KwYz1QLgvXRZUQybc6HZbqbATMz1pgO2N75LEsjprAYUJq8sctVDkjd/EVNXUY1XPdokEeA5L/qcwxbpugTgcmKDcTcfjAObZDDEB2JHtWsIxMKbpvX+wAeg8dc6zydlk6xTCY+2DhSDyCL1lzbg5joJTxnHQveivsZYKtxyatzPbzmlxX0nQY6wrClm9DzPhG0iiZlAwg2eZBl+R1+PctepIpYN1ZCl2TLnEizqxsbxqfT5VziYbBrDoRZZ2OjefwXVALhciNB+8Hk5kPrfO8QiOObtnAMuHMdcq3uZjtdyC2eusvT096dbSmanueEL+YtBmFJ+EEVTmQGiIDEAANg7zxEPDt9d4NbQp60aKIT45+2p93NTQQWCx9xt47FfZfAM/IsZOmBUV/jqAItIPdePi/g7Czl/cDzganq+6qGUgSdpvBCzhMFXaHBRT2m4Fv4rAn8drgFmg4ebBRhb6WpK8miNOujGMz44NPM29tW/3RaYwSSm+/ra3LHef/ua9m9bLtVPumoSVEffuwdGHRw1xn41j9DXx3n0ulJEYHAlkj0oW5r4wBxvGxwZDtsP1tklVUKzwzZHhvKBavjCBpcJGhhFPQzUmdaUXFYDkP+OakU4IYTQ1Bi39yU7EL/sHzxbnMHG8LvQdy539osHSUjpdBflm7vRvcwoWfWJeWEs/os1SJF70flvorkBXU2S6f5TaeYhXulgVxWho/b7CQPTIsIDS/BZXzSTgtA1nT9SHHh1/8bW9eGxaPUmwLLpB2qvERBW5l1QLn/AQrFnRaEi5gZ+/5W+JLb2/6MZWfsLRwr5LaD+lG2mULlBQofO1H5+qEAQwj5Bh9HS63hLE2wVrS6w6Humr312iKNgYtyXTD/kYw+Mbc8nt2f7Ir8LR00RDi1Lx8nxogmttcOPXYNZhLf8yCtYE88Ke9GuHXHlAaSYcmnI2kkyWR+4XNbCG+dj3Cj/UUpAbTPPdHhV8brpd6CfTB6aqI4aTbfQsCP8b/lo2Tq3udebZkX8FlW9nu9DJ6vfprclkbHjzYYWvRF0JvqbyEJDhUFoXRvgPBTVXx5+skwe21pRU9vnRPHFr2rxW3BpQDx1K4ZUTu+e5CfaAlMm3nMcpCiCyBf6dHoiTlYkeXU2yVQDtMEjH6isauFJJjC5dfl0uMsu/tA9282347V3t+vvkIaTOPBLH5xtNxESpPC7TzbrROHPqXvppYFOF8OzUHcF0yXJ2ybu4ezexkT4eggXHo3z2Kk17mzZN2c23GruRiIgqZ/CdrHsC5JbYqft2Jj9V/TRcG6t1AXdRpNre18jLvPP+Gb8lHIai/+I8AIzRtpwna0HwWCRr8JYlLlxT/Vt21Nab+0YJVoNP+kZyIuzhU8og9jbxOyW6q2xlg9BKBo8dTqCvnC34o532gItmujYSSjP1SMjZnuA2lo504Y7uG2WL8auLfW1feriQ9H8zPEPpyZQBKpPvynjeDmB/1pi3PstZvp7i9Uvh1AcJJpgeH/nE32GIrq4FizhWXvsY3H6ydKTXfu9489v1AhIytFBicAsbf4vYYojVUy5vZ9+N6ZzUjZjhF0dM513C/BjaJItlCj7giXNFcNp6Jzlv2F36e8OyXou4ykVLaMSrZzirtgs62D0aqnWckVsJlCX7svU42B2P9nkUuiaf6Ir5vLr79kc/ms+gN2g6R9zEAcueSOAEG4bEyl3gqMXPNLqcgSSUuNJmI+TEo/5NRBRE5TlKfet67bBqrrE7FAz5+UnN+AZOJEpgkwM3qCHhsyon6391VPqqyVqjRZTTJnslpSJwGRASKmZwITlxjPDhSrm2Ogt8kl/oXsEW9aWj7qliZ8WoPO9MtJWo/2ZK4KW+kNBu4/aaN+9JfPXtQJGvtBx238iTFOnXkI8QgFtiiYdv4ZmGV+93/OSA9Yqx1FFlycOdYa9hzuBfd6yR+XO4gBCvTRjPnRmI0rFvY7+Yejg4LlgmCYDBaBYavzj4fwf4v1DR9TPBj+vcR52DyAm6k30RHoxshGbn1ZzvoHXIjSxc9FUZ8IUcrEUGMJZA4CpglVeCKseqGTCdjPTFom7MaQNv7FV001abqzGSaVtcm9dq9CoLZtM9aVr2tbwSa1yq2BxMHI8QCE2JFzLOAXf2liv+wzdiWxuxQ7yv5OPT3FrlKKn1P8NZyelr4I2cRdmomXzxNc2wFgI3wuOOm9s3QUNbyDxPK2UKHOCbfQd4KAgxHcV3pDT7zMLyydlhdg8oE+o+OzpyTq6l1u9RMhV3m64LYHqEpN07eWAkbmf6wT4hVPoiUD+Zyvv4sc9zyYOIo3Oiptv4hkWJ0K7KbO/t2piP79LYCevWElPI80JfRuGYONaGYvWPPW/8pI6d5arYB38NdcBXHL+LdhQLZz48EPrIDUAE4+3X5cMiaqDaJfivR1LpOMO8u5VT1Yr25vXih1Mfr1zzZjfwdeHquMzBgeAakt0VNCxh9zHLOa+EGhaQVLL2JMV+YAN/8z9htvfEIBPCQ2qq8tlBZSfpvJzYt9BiwRI2yktgF2/275W8L1uZbopynEIpW7nE1xyxSBw31ceNZIm6/tCffU5i3ibNUu0ib43FGPjFOoLsBCnd0wnzXZfS2I6P/4CVBqV0D10k8r2Un9u5l+YDwHfB5XsQ/J0NZWGHA1Om99PLmCIZyi3f/VQOo9MT4WR7DUHkVbd5DQGesNjhEk4hfzgzt0q2HRwdLbToN0G4r3uCn13bIYSL2entZMZOWUX43uYFjcYKqreak+0u2WxV7sb9i1Ien71iB5qaSS1DVmQw3g9wrYktOEz013h76KlelMWnLGiIzWOqvr1proQyvIM/gt0xT6wtayudb1tiDED3c2LmRw4pB7RGebVBi/dJmAc6xo4kK0aqt6frgIMnrAcQtGq8HzBvtbgXYhuaVYs1PWtwM7ZRtQpRCWNAW3kI/xFRqGpZa1sFya0pHxmWIPSs0lWx5jbdWeIPbm0nn9GiaOdzMZ1t7p4+gNOhMF6j/nzzoUcn7jZnei8CndFx1u2p/MqlmYlY7OniD0s3BAbW4j40P4kE+cNRX5E7uys9/RLmmwjKMgi2H35cVIR5G3/wAzTavoW4qWtjfsUTa105YEsCurwPlhrUV3BQnLLZTxF6yQ35vQhTKeStXtBS87qCPCjrs3+PsM8AP/le4Y1hrSDtZ9zImMx/qyERqoZaH6lsd8ZHU6wtb8GS/pBCW1SucNaa/C91deHxCOYMaa2NesQ/ToCv+R3jnVrqUIKOG5Sh9Y9yymQnt6Gp9k4AkKoFpIrmOoG1OziUl6W7Fit8yg9s1Lkpq07uqrkCQgwuPYnbo32coPDIe6HrPP0U+nK9+1Px8dBh4AAxus6Uo6L88BVMNQ5fBavaJA1pchozb5zzPVED1CupTr+SpTdYA3wLntU6JQ789NsBTwWBLwrdnBjIyu9sRgHmM/32lTSgDm2tFjJYmxAzwzBWaapTDgI+J5CRLYGh0k0yWgCJCUb5smcETycCdmqUyBUXQz5E/8zzfdnuHeegmxd10E3uSGaHWUFE40Pz8EjTboZI6Ulr28zCTOssitgg4YPVRYUIfrvi2nVKkK4a2QxPen+cNXETkKbB+587x3qSAzsLNwBqVd72RjiJuyV81oO4XJ5uuxnK6ornmMK2w/RV+T3Hk5VjxXDXK6KQ9JTgPOZqwfJmGMM1LclBUbQydiVjEOLSIQdDMy5nxqDCLrjBkZfqVTUfvsWG//zB0n/cpXs7eYFsXkkSmnE3ks54WmijSrpQ426d7E91GvP5xUh6hJioFr2IPTF3KglowUQp8Kfhkn69WmmokIK79LW1B/LhMJW4o2p0gjWWuiFtz1TI4m54BAmPMUPPICcZMtUM4fFnQizzKdAgCyun37x1Bhte6NzHhcdGo8j2ySy90r4/X+Uy5ih/DDd2aQH635XEHZOzQT732frJC0jg3nEXHrBSVLCTsLHl3YvpIh8XL9CJeVyzKkOrp/I3OgrKjXCNmQNzBZj+/GBcOH389rGzGy+WjaY8nXfYvWM0UeARXi+VxpgSyZY6I+G/tgPH8sZ/HnDJguw59Xz7VTzcXoyiOVGmhdS0chsaEOj+45wejwxsTzNGoTi+cF3ucScdN2h20QxKAQFT2+qvZ8ys2vDd81YFCedP4HsET3OWEX3Wh2EbW5at0u+wPmFLE2+T968EmN1VP/qWNsX/Hz/4FNF4sX6oxlK41pp4UAiH33NzEpssfXqJL7Brao+fmYTLOM+o/H32h7si1U/HMJp/MA8i7Sj5MPQ85SluG793G0VdUHgbg0sfbU5xy3A5VKepFwmh4OO/rDwkmQOx4CNVcn6Db/yOQrgTqfhRWYGBuJ5ivKZI50awkW68+Rvw3TOlEngxjlly0mZzUsLW9xHFb3XvWwPvHLXXR/TYAUDGiYQQsEXoyujBQ7Y3uzxoGEk2aRCSSVJSctxES5nr7KhDlCagW/JcPaaTwtSIituJUA8hxbNA8/gXJWMx3ZKK4dzgpdYUkbdg9TLGf3je4lN6PgjGvmr02KLVzPk0kiDyY+QoTpsyjzX+E2OUik0lkoFazSdd3VulxgCU4QpLQonTy9Cz3T68QAjVGmDgPXtgfQbQXSFytGSEg3h8DGvsEqyjtxE+m6OiOBDKoK4zqIUjQB0U8gD/PrI2pFIANdKOYAs4tEZMCmaTcJtK3uK6yVtYYXxPvlxV7eu+S6BYYN5/KhfuS4K5ssvtMGgzgLyHI4Ldxud8Rfo8N2glKyfIACEcKmRUOdmItRh49hQYJ9/srquqeDxoIwdS7TbcNI+dPAs8dlvgz+xLOiGuc7Nj3ZJiJMZniVjBryuv0zUKMK3f4cCjREIbic/sFBFHIjXrTV+9KnubV/1EFVBzSHZKKmDImrImb3/ovkAx5txfeVsaRCZekTMTVWz4XnMiPDfhftcBglN52qjDS1KuJ0LUfIZGJSJ0lwPfQOp4Kmpe8c6aHPE7TImKz6Tr070cKkLwnM/Z8Rz6kahb3KH998Q7fNVGw41J5UMRZpSPqg0OxxoMbNHZRHD5HatrPMl9k8SG5ZZTal3XRoOczacZ6zTEdIS0rN/gQm6lfhqHsKwwxONaLSn9n54A4UQSvid+p5iu430R+j5sWe8eLFRT4OoUWrkm2rxOITjH4X7Z0frlErPia7u1178OObdfJPIZxLEB53RacujjnYlB/qcLBnxD0/P/fnxezOchhEFPPinfpQo4dJcdfkix/tZxNEmaWGPnThqVVV731DmTckIM8E3OdHZgaUaexT3NLN/2L5BZzJo+w9+qwyDGyMvz9M5dsxCpUBsKn+EKhWrJhxpl3o6kO5d8oWIdT2bajy2D5KuVdKqa4g4yOCmpw1K+NOmc6kGA4t7BwMKFAB9KHG8BES4t3TPCdFD+5MXJyQpPDgHjM3yYsN628wp/aH60AUQ1beosHGuRA3T9abQFdZFGAkZ+GMALiZbwT0QuoV2HjwU6oK8QVPUxCDyvlRrhfcyNBIXGiEc/R+IGlUZ+J2hWgwuDDDQtrKwlWbagXj4xgO0wBIbVNYwME6TTbRVIWE3jttHGlhw0xkCSKlOutePE6K4PhlD/c07ShXoubDGs2RtYPIgO5Tfmvoo1XKNrCkIcA9uOXpJV71dToaqmhrBz8lx9omNzVCN+iNEseyc02kOYPa910DpZBbsGFdYWncKFE+mM/CbReXIXswlWSZ7lEw13KGdCMwzBqyS4W2/lpXCzp0cdMegB/tSThvkpQI17oMRuuXG/dXhRBPryfuKqoae5AWnRekOfRxwrSb2A7NFkumlH53C1a8uYRb87VDj/i3dGg14UOrKiI92DueUOtWjkMFDLi0DX86U8Qc75rJLCAYOQ2jeTw6YFSOOSr9cx3AvS0+cgY+FrFG7BU7ghBD2Devlb2RZalJFll4TSU/oHyAsyHZiSdUtDEkQFkjDtRpzzWjC+VXaMh7Phv8llWvisd2fJsAPO1IvLCCnc7jewf7EnHmdJPKqqs1NGlZ+b0Ty2Z3oQh95aO4pXr/UZkHfdy9xG4+xWialGr5OjhR+A8Jn5w39VKSIXy01Qtl6QWEVJ7G5r+DTCpbt+xRQDwf0Wa151kCd2qV1Z039L2n8SXgtottLfhN79ObWHytOOXc3H17FgiMqaTlgE4SL7sDBAYnV4kJ1YvBT0JVTP+PpVA/eP/TPH/FTA51qMx739jbW+Q8tZBNw8ndVHcR2jAIlglJXuOVzZ44HAV4OLEP1KuA/IIMXcYR0cSlxRcYur3c/LnPCWTpOr1rp44Svi4MdQrez+spdLpowLRAPYzSBWrHUdVGbdPvuIwvOkp2ebK7bgStVD13Je2WQe6CiVy4EUbsOrwMTMn53Aq6olwKhBrvv7JgoR7iORczG31FtWUS9ZUkCuh9xXwA8TzaIXOCeBUXZN3J2QHkNwV6kGtaZUdVEhlcZ8ktnNevA8kEzJeNQz8nIb7YUwSq+muMKOz9ZWTuGp+XBaCmp8M08lSj/ow9ay2M4bAbR8zxnh9sJOb6FfpaSSAa/DHK3UkAze6c0ouwlruOzDERvqkfvIS0vRZm/uYb/bxXEtZb8RUOOo6rA7Uf+6JFThNV5q6YqilTEB4kncKoqXqN6tDKEzG7jnMb0qxay2gdVkG2+1hp3unoHj7lCza4t8h3JNNiCFsWnKd8fHP1YS3MuoJlpoGcrzYO6jI0AiD+K9DHc4sE4UIv0q8+ibOjxphoCQ6G6yfIuWXj6Y5Gnv2TOo0gxXoNKSAU70ucLfBaT3K2YQpFtonkTvZD9a9kb8TgOtA7urXfyjmTyOYoxX2M0wemr35AAOLZfxGy7XkAFa5rCk6km8l+FOJ2PaWAxA1NwT8keWrixlZE92voKXqZydSuoLIgOnCPPZcohPEw307wOOIaSPVNbtUITHwb0Ew5T+6lyEEbVU0vzAJN237zmeZOf3Wncav1P/Xjfv4kxqwMeXpJ9NL9r1sDcpBYCbkoPhOG2dfAdjlhi0tVaTHrPYwIY7vl2F6glaf9Jlg3us/YwH+pzfV/N2sd8uAQKrucTYBdCDXedP5yuhqbiOmMSv5V44sB5L+dsVajd82MEtKgN/wyK8iTltzTQfBzRPgXOIJWDfjn1vpsphpIRN1cIdbDZVntGeLBLgA4gOcrO4LwwCkCvAGMaLFY6eQ+Vd4oen41LtGlAoike3TDtwjfhOo5SRka7IdewyXrL7s0i+SsJCn9qe59ZgAps2F6PiWPUMxWEOgknOZqAz7UyAgAnDkiL8iUG0I+03a9hXgEkImbYF0y//giAUv8yYrGN5Xu65fRo0UeRu3EVVA0N3juAoKU6FLd/redhsKoNrMbHpcDOWR4lso9uH7nZhKgOnxKwBIrwpptfFsPOGbLK3EHapGrtxprvLfiyY8YNGjyfkBU8+oKSM5wovsxCGGuA7cMsh8hGu8M9C97OfptL4+nlM00+rMmsYsbwVZhqpB82h6Qpw0sapF2KTRZTOEVTqB/jTayl4W23eH3HX1V0hHFonTjBoKLaqj+ghrsiJEJAoofYp2OnHL3p9ZvUkl/GHlNL7Z2HuPL59MVUi4cFh/5CbrYbY+nu0dR8JdAwoH5rQoaCltgjGi9sc0l+TSwy3bbAsxemw0CBjjHgJub7WYCDxMuCvx/miyvJsRe9bSRkESHM94RbddrsQMFTPs/hfWmySk1lxAAQWL30FyUPBrcHLu72UAZBkTbHFjUJnx+dcn8TmARrfRizYUPyxIDRlVLM8gQbJVgy1oQJyJAdehABf4IVM34rwsd53gsTPzuDKlQTFFCPoTO3v4QtUOUTKTeCvS36ujZAJaHIZQHpHjBsh1/iKVP7o0ewxXbErvUjmz6fwK7LY/eqvVFYyCcTLuCTZPwhJyZSSi/cnuvei2M84ZEjPuDRbof2hASHdEURV952uSVjHLJLjCg12vKE9lCmLDZjgotzaKKLyxkvUaQGX2CxGj0j3iCCexnvyQDb9/Gb/sJW3GQUdg996GIuOBsb39E18bkG8O2MhzfDh3CqUtCtZDQAlGLGw93Cr9bYd+Qb9PVBurJRrYe9jkUcU3o1yw02ecoFMCrG9l0fbxe30Sg8IA4OIObFq5kPy78DuvnMnAx91aaffYMj86CF4LhCbJDwDcg3NnKPOwc9tnha0L8H7v8yCbAWUt5QrCYtf5XignyKKH3Tyniy+DCGxhiJ/dFEXeI7O0NUMi9GsRkCepsbM4wwyGoZskNUiLWlEEW6alMO4ZguJR/gjDPprsRfRAmxuWAtKifWlxvonaf2wRO30L0IWmezAr2AsBu59VsxcM0qQ1eElL5qW/23B9f4V6UfcjVZU3E0dwpVm4fHLZnaDswgbE+tdfTA0wAZ9bUgKk0Xh/rGrbjsIfMkXSwRw42ODGglvnN9mxVmUvxnnZbNy/DN1qvBgb7mJIUTF14EqaYxWdeV/lRIk/F7kFaPAzd0HkiamkKthLwLGN6GTPvnzpTemCW2i4o3L5J98amBlr+GvyHaC5t6Yb5HCmWjbLrrChEJdqwwM+iBp/nQLOM5G4Gr6BXP36Isn5D60pI9yGwWkuqd5yzWqgRwzw1B7WcF33NIm0xWU8FZ+bLzQvcaK6/iFXkKzRDwBMHLQF70Ypwmh+9w9QNuKgOHd5ebUPoI6udK6zl5FvCZx5trZNZKprMqFj96Do7uXH27GqyuLwEj6D6clkvV7y5UnqLfXh8vSZwMRrzxADDMCZ+3Ara9fRiERL2YcVl+vxWlWDJ1/qCqT2fw0YEiYM/Ui+eIUF7DHMetRRzoBjCDZtAT/jdQxos5STuWJ//sVOO1wdGAl6po7BH4wVOAgpVfJdPaKzDVeRvNZnOLSnoPwT4ffb776R5FuZHnAHJE5dTFc0tI+RWCo/4j2RVcRTDJlR32Jgk4/rZbSpqd5wJVkIuo3MdBcviORgT1Om3A1vuv/YEsx1UdLOsxZIHZqk5y3YGTd4sBn7mtZm9Sm7vYHS9kzMuMfO7aEDhtBG581GSCp3/Lv9GdF2TxaIbS5ukEGBvmdZd6FRrSsxfEQAQOEG3UlMIqxoeOhngVJup87je3Ro6SlW0urAzAj1BxZg1gnGvXLtE6nV8BgC1SxBb23LjHPG0AP74xVUtohM2u9BFzywlEPVLsTpyKr7zHwOx2cAr5nxH7k7G4SWAlLhx6fR34Ona3rjJBp3r01q1vP/UUpzAzmT1kEpvI2c5u4M/G+xtveL4NqmMKO2unRwNVcOwTGDhJtlhEw0vfFjLyEoPHwS3Gwa3uTZrFCVvj6pvQq/9IroUrTl2quAdOYRdumNtvdNDbHnKsILiOcLZ7laYJ6XovAEtfii+AwiEAHwZzNhKXNL13hSTpvvDGE8aLuB3Bl/91gVp1U9ciHT9l9Te/EvECyvet5paT+nRk45+CCuFy0hxF/QPQfXd0Cdj3LJhRzjw9XDuEiGfIlSK3J0DUPRaxSoSf8kMsdd6pV3hoNCHEuocsqViJBfm+/E2GzzHdvPfix1uhnpyG7NaMJx5L6G8QhDs8nXsvIvSel0zpj4DMkVRBC9iEzWQX4Lg6yBtp020tN82GF7A0Funz09BQO4k+a0uExnUZkAtdPSIJcyoHMGOnJGQCJSJwqPrXoN8IeLJQrJlGVLnr+Zbl1ojnw5URDZZgBIEPEqB1174+dB4L/plZk9YrCpM0U8QBAnNaD/64pAMHNxFUPU+tvToh+3P15NTz3VjwQPhUEXXonx7Az/8lvxN4kd0OW3Wd0vVgU6Zs59lNsaYiloU0sm3BRKjv4jV+sZqyGxPV7xuj4kqhCH01D5Nqx9xgnDh39eX0GuMs7K3uIc6tp5B3GYfCTh/jJz0u2jn4YCC1bHpCrg/TUYzyv0gFErlJaC8Unpg3MI22DuapF0wUol5R4t6dAxqxyuQ8JaTQjLPP/lbaBqjr09CEGv7VnM/uf3olZH5j8QGGlgps45Zly9OWHsf4napolALg8uxBtOupEPX+6Lwq9SGqoMnaMtg2IdguyEEIQuYUNGKalyHzF8kQUXs5ys6vkIHyDfZekiysWsDSrzYsne9j+y8X2Www+oPaNinJurKrgAMRJck7Nx5Y5JGvUlMpcaZ7cuqQUOSjJEAzPnF/9NrhN1FGj+gaFB8nlycZw1OunXaUXBtPKDhO2MFw9ZKsaqKrMxYAs13bwW2hN0MCLJb6DazQ3XrHt2VX52Lrfp9MAujNciD9h8mK3Og0XydPuryvWI0nv/cSiLrW1uler6AK0S6DBWx42hMitWy7GadJljhTN7MCNYCabgVb58qz7QdX4+DxGmQaH5ATI9Wq9lVXfLcZHnLL9aV1JGihq+TGmplEfHy2GgxOpH1tMAq7/RHQLISL0dXjuZu0Iw06w2jpy6dvZ3SxwMyH+d5ImMeuxEEU2Qnh2WZmSt/vTZXltlis3V2zOvcgiu7EoiFaq9EdZIdnrCxDzCSf97UDJR44wD6OWU+9GLX37qVk8wdo5/3w/7EChxMmePrt5FjvF+DoDCibgltptdlEVW6gAjxOuFxlO+533lEUPL0/dT/uVYu/8XYyc9aL1QlXe1FFM8dz/efMLSZde3WE7vvDXi93nQAlIYsWNHKRCG1WD0wXUXjEtuCfuomHizg89RLLJzY7JoCT9z0l4JIulgJQiIsT99BKfcF6T0okuC8cvCT9n1zVtBu6bqT3EWtniXyqZdKpkqgp47pVt75we+9E3+PF4rPT3z/IgAQEMppEwmUf7lZmZbeqFg3tRTmh/dZ3j45Ai5lyDGrgF4tTTAi3C0Jw04mpBQ7/7bchO+yIDcG4xQWLbEi3YdHQe/kv8UkrlnTJTmsGj6ZAoSYN8/9A+FEyYG6Y+jyODctNRrOXNKNqwgVdhB0mrvCxK1A1dNv03KhHmCiLIf9H8Stri8mFmSMwLTnFUZmTLgAWUHwyd0onoC4FqjwCrpPMHufyUmBgR8BLnEzD7I1l929Lq6flCZmRAYG/egHIsAnVdxk946c9d5cpD6vAogsVOAtrWLytr72qbv2KYQNI23EAtcHleX4g4eW5TuD5to6MgLy8W4zUoKUO/3F7GeCCEG6cHC4Kg4imdNJ+UfgHyyBAlBPj9NlA5isMKB2Hi6kKYCZZqiwRqjTk/UOKQidnq8mz21y7uAOI2uF3riccClZST/UY4lLO41hmadO7XAt1e9zmnu8YFxFGC9Sw3QtTLpTc2MOXZmHmSFMcETi8z6UvMfsiE1C0B+dEHlBn79bYFwvE1mucAu2PXFMRDyCBUQu/EfLQbC9xCFF/D7p29TfpqWeuVJNeC5hJxWt6nhsAP8PLPrfpLYu6RhdIlsCgANKyQhENg3v3sHpKY3veGJVyhriLlD32Lv7IFBfixelv5buXctFNUoKHhLYFb5KOhpsB+CszY+nwRap4epxsfB0D7F1L2qKi/PJ5Yefno+qaWGPwt1P7Jxk8CbY11Yf9KyRGSlkmTWd70FarFEqkDq9TtuwzKc96fD1KPXVxfa/L/p4QoDyExIDHUae2l1pWJJEUo+7kETfxBrCKPMfCXYd5UEgqjN5WbjOxjATSXAztwJMK6PAtrfjkstjBZnVVUy4ODvTufn/O1lIpSvGWwGneRWlzf2Jpfc6jyyuP72P2cZ8phuaHIx0TtoCherZtTfUYuq7I2aiNgHZFgNLOppxYMkhdW2JSYMGOwIdFPi4dVoV9Fb3PQ88gre2auuNGKnMmwenIq+chaaRSuBjq8lgrP5ZYAhFQPQpr944OQEKBmnwB6xHlpBomSBN59wnXGf434NcjCcf4/MIp3LiGIwM4ciI10PYdMCqWKBZVssZxz11/lIUebges5Te6cTCyNNI21mvQInuhkubdYGKXGHbiA18CBwUaI6D6uNwBuN8PcR1/63fUPn4oM6WRB8qJGB7irZWkuW452eIpfw6au5TodEwuraCvHEvRnYFQrmMcPn1CN2AVn0Zw9RcdDXgLzS24IAuQccrcjaRHHBfh5XgZYVv09ELCSPTNPVFI5PNCzNJykTsIJyy/DXI0Hf7Hi3ISrCMEmXbJR5L7TVF3iXjBoCaAEa4JZ/9CLj9zvqnYy2F3pu3LMcXN3mlLW/HRuH+/IXSBwxHyzWJ1wwebRsqnrO/KsOk9ADvectl9gWImFTM18z4pYFeGji1jUD9uHpkxDRkqIRWyoGeAb4Bpp9yHBxDaEmHYORMetVtoTomuFckDWLx4UZwYG+7ylTRtwiy4CwUqcno9fiRtrepiauSJO5AFxSQHbGSxqRz4UYfDnzA29KZn1QcpJYE1ogKPGryvv9Aucpc20eeoGHMMGvxqQh1k4MTqlb/3OQ6fmq/QaA183g07vR63JKTRc3Y7b2bdS26zOZbsuWubhJrufyEpPYYOtsmac3jjK0KDAk2M0oYDRCho+XjGtRod6Ok7F0PBwTIIQFxWGFmjM0XEGVAeyVl3kg3HjpiurmWCWkEyXk3fVQGXJ6cdy7AEtIU3OumsUVcuVLAdP8ux806PelO2JMokUd1+L22x6zym5A018onU8bENwxHBB8zlOqjtbI7Cj3aTZvrS3ZoDYcn5ynzOySMyhSsKjAYMwphNlz0ae1LbW+xrbXb5iyeAYpGLwnnU/1Qo3y0BijZt7eFHOU9CuVV+1ODXIcm9R8081/wzTiAYbUgzkW33PAMTSThravmyfW1YhVlN8OnLq46s4ppS5NBJDVuN9YjymsKld67r3ctQbRgqikYopUgTCVjEmhLG/LhBbYUia6arVIgPs0Se8cZ77gKzdRr+6KyaclaQaLFyYBBDvG8/4nQXuGPeiP6voyj+pauwJ30wtyhc4UuQbW0hObPFbgeUDWtL7kNKot1pWhb9FU+z73RNJdb7PD5jfC7yx8dIr/7Z2fxcoDLoq7wGbgbS1PBXKkUSOjbCfsKS9pOJO/6cbU4ZlD/9pzcewwqTPh4pDEr08/WhF9WpLEkw9Z1LV0Z67sLrEQHahutEAdLI3ZIgTD/pF2XZPcw2scJ6RLMdf4HJOzp5BxPW2vHfKLeUR/d5Kuf2OBvd0bXrfogTfsPIoBlSlWpsRV4j4aLhX4ttvTdvx/N/uHFi/p6+3uue8SbMb/4znaOE/D43kULe1KAHvqnwmKbxoWW+uPQ3b7+4iW162jXBgK/TO83sXqGD0p4EdNL/3tt3/KP++ZWr8lgyOLYNCznTIgmlaSSyKYPHaeFKmAZhxuzn/DZCEslQsdnUJHKVqwwg+5gO/Ux+kiPNgB63td2r/CDPn4NBpqGOIE85zEY6r74XqqfSeNyWCgrBprip4fjfjLQCgK5gpkuih+cEccij+pKXwcjTcYmlcKYTnlh+DXX+du9ZX6r9/sgpsBOdFEyWQUm+NIJ0806/X7jaWcVUIEES4bxBvqwwqXCd78k020Y+FWF+mZ21LQ36J/TDvXE4FqPStPxKWalOSqkOCHG3g2UOt6L3V4ElhWmsjWkWVojoDi1LTt6Knlmsu+baiVA20UL7AsnIO6DOmi1ejKm+3wsGdkGtkPnbrVtQc4/AuS0gxdagjc/TLqUaUXx0wc/TmrttA6xtrSpfKC1EWaHE16uZi4ma6ivKi4JyXWziSfsMuox5UrNrPM7DHgwCiEfynviTWTFzHSinFC1aYwkFu+8mQ6sfnZQ5TKLQSFMcMCjaQp3yFEskXI0mDFFO+abb+92HC/7alwKXSTDaHtq2LWPcVnuj6+WGQ+2jDDINMHXPxf7I3iNznw4tCNlEewijsWq057VsAcComaMwc5dBQP3kFRONXvckMaWuqP0c/esrrLA0U7ZTrONMw+VqWZfscVvQNZrNvQN2suUH31OjiyGQQXyrjgdKydivEilr27JYWqAWe1W/BCnBkyeeNftC0usZ4gEkDLnrva4ob2AVdFdiTtqN8Xb/XEfUYmHNAWlMlHZxR4rOnH2K/3bEFVrApVq9S5r0ntRiXbwzEAn9bpM1ACyVZzROTuVoXrAwU80T+sx0BgAcf+ToeHIL/ypoJRpK9X9f/JWVPZ2b/ghabHY93DroGf/3c4AtS8cA71fzQ</t>
  </si>
  <si>
    <t>P3Y49I6P6qxCMRy1zWQ9nws/PSaCS10edwmV794/4qZ9BJRtxt6LUuacE8JfAB2M6m0Uo3j6vZfVL1AyVpuwlaCof0LmyqGWF1eoiasFcjQXpj3r6/B/PB0zanIpHuAaVpNLGaikJMAk8A7dLoqcUrNkGEutTRewgIUpMhwenCjlLxLqq7CvQP0b0KlkhYJQQnnAvVKvmGkg3zeKf6AfN6QbVgT9ujBcIQV5ZBkYmwU5p/Fdr5QX/ZMvHk5gJI5Az9ZyLawj0fGv7PuES69+9Jxmx0Y//KIvVAThkFT1Yh4SAl1uzt7kKSNTcNEvw8Osm4apiofMZ0rfQU8jWKya9DfExbVTuLTPHxw4sJJGsI8aU8FHdcUk6wtV0+2KVTkIPL78XWlCrAFZjvrRCpSQvWiacJGgc8vYWly0oNhb87L8SPlrTQ21XztHKG3s7V/e6SoA8o1UkA+QU1uzJAYayFuBq4LY3B93ghHpz/2gV7Gu2/M3LYCQfcNRSOD44e+KWrIOM4y50ID4Fl5K74QHyJBHAFk2I1QMinAYqI8c4orIFRyrzMJFSiBHI0vF6sGEtJ06ptlR/JAbnAyN/uoAuYCYc6hPe4mIPEO2wIbf8Goy2uOQz1/vELDQnk7Ihg6WWe+YvNRfypnfGkwjTWAtCTWL7/Y9oTYBp8ntBn34C884L7w8PA7uIwGinOriu6KULraBv7oWYu6LCyygDlaD5jpmkerjkXaHDqHnbOlJLyBTaITaWIvtYLzprpjS9gNdzHRCWJji6Ipos7xNALSPVKL67l4XriP9JQ1K8eDgRf40Lc1qKJTwvv9MgZlvBjKhWm3YSlcCNkhQskoibekMT/ZixDudxrmuISt5slfOK77Ks5Py33pORtxC7rdUPbT+ulgMc10ysuHmytVgLuDUixVNDlwVpDwFUdQ1tWVm3XqrjzBqR9S3eUucI62qGgljBvOHoWVs02M/yiCNql8lvooxtjPFNL/6iUt1pckViSMWp/3JwWNWhXF38B8lNN14jCT8AreunCB5QlXhQUgwoAUv3xqV0QZzRgkBuDy5TiBaBJ30JIShvTGWuR/QmNPVBgT96XzW3Gq0NtaDw8zk6i1qMUgZjY9j2YS7CSHhctjqCLeTmjh4jD8ytwBb3ox3rUjCOZnZ9b3OnnlvHpn2k77s8VGhJUxs2/ZDVwpb71OIOX0YU7OMBEISLfM7ueB07sGvlJqEKStyXALSwMgJQ5z1yHDBcQaaqwfU3NYYn05rSJYDokCJKjEfzrQvZlvcGUDsbZEpRviVWJt/cxSpi10WnSmBWm0HwHxj0ViPVWIvJhqXERAHPan5ObfE2I4yyviDsEcibC0/zmZAvz7fbOIOBX9Jn1EMAgTMhXFRUVxJO3J/msSzpPDqJFfiD4kLDrksUnd9CTznXNLEfRHCDk1jZnwm348dniVe8KL8YcUm/wKUY969LWnlSXNjVUgRbChZDyzGuWYReujnmx1CL63XrI2hJVPiL8/1+HqsT5kv2fvVrbfPPegPRWszBUx5hV8GMSiyA1GJPXPcp/XjoxyK5ro6oCtwyinb5sKl1rgiYGzD3gi8V1845aNXPNdPcWWJ470X1BrroVz9PrHyz8fI7Zh2wG6hTGEvuWX+ja1NSKr/K6POex74lR1FukhAfCSkh51S2SjtYMwBw4K2YEAzQ0l4dXbds/uVaMm83dFD4pvgdpCj0Ucq81YrDTXvFahRqjvAN76HgKlKdDqmE3XQ7ESColnuGwek/A1jxbGzvAc1pwuTB+ZoM8Lec9buQRDsnfH/XNXI3gctTqfA82CKWVHGmtIpUEAaUesaWTHcsXoWgt1HJF1qIdVhNrWywh9ZOz5PC7ySBSqi3GCYNtrLCVFVqR6xwu+WGPpU+K8FeNVmYw4+Zlfu2CO/23uft+9/cKONB37Kccoc+8OS8Iddmqnmn/PUZEeSEEMFYKbEKkrp8V2IOyV0nxx/9SMqzby8laNxalcbf+MTAji2ZPiopEJqsQmJNG1iYaedSVZT4T9fUWfDz5bXDwnhW3tf3BSYkg1r2XGOf8njGkk4cJGKZc9gzQxAOuC0jzgA+1NU/LOI1diX7nTrkQ1LUXJZBeUnhtQUj+ZZW42umeL7FS0oR28grwNxl8w9o/zBj2SRz7yAt2Wl7cEKb62/nCBSJfji5rkf6wTPKckVqmjbZXEYhS86t7v66FpKriin0CP2PamS6a4ELOOvOKKkayk+98qDYkuYNYbV7mOgBiXC8lWhRNuRdBvZxaGZ1HT/bxnUZj6FF0CttjCWbALwHPIwNz5pFOdsDkaJuxDtfSq7K0zX8uc9CTdIpFt+/rFzTvEjc+kOJMSTKD9I6u+i3srTV5fveTW9/eTKG5dhVtl7WoH9qoVcSNTQ8AAmIXFu3HSLYBSuF3pE1xdZKUKdjnQm9UJucumyS+3VaON0lpQLpQgJ3NY4m10VaKq7NJHGp1vBfODRpfLOmDvbh7gQ/JEQu9+0vepWxwI2cJ4dEZY2P8TeIwDcPom80ydXax2CI+bKEuz9NqEZo9TIEkV8/8zGOWwH+92tcdqVE0Bfhbhgy0l92pqAZobZCKNRzXgVNzkeqt7bA6BGJ+GfZ85z32rX3MEAtiNbA/5yhAIl+E+JeBV8e0D6W1894Nw97TY75+BjN2klYxwB5iWynXQQ+QcYVSvRGc0SUK+0IyosHZbEiI405TTkc5X5VXiyZe5wJR6dL/XqBuPnHUMWCgMFj9VSD9Xsr7qoHT+kr0kvEU1Rd+sqVgiUaKettE6YYAYEhmOp4cwO1IVmUV7t5AbZv36YlL4UMEHsJKmx1fKY935OSBCz71+at4t0GioAlxcttUUD17Eg9E1iHikt8Gk9XWURAG+oFI1NRwxYOdvFzO97tDPX8MDfstgR/UYGbTCEYT3tP2r75bXs8nZWeygvCi8AKC+JTLUpEWljDOpzuZUedG6t/rIjUdsh8M8AKU2KNhEFrbrfLWsEmOVh7waqG+dIfzorgOo2VT6jT+qAjjVLaElQChhSfvhYfaKh2RE+BTZjjJ9J1daSgHt3bM08rtuiScc7xoCywp8A19mLR5VjwqsekflH71WhPSGIy1WUfpxDKe7zCTcKn4raLSMPxh3tdEwNOPhFlBrB5qjd0NB5vrDfCpSEaZBqQUkF+Z4Xg9ck8/xt8zG+scbiXG7Qe4ynd+PElmKyyawsvXoM7xf8z/VxCORO9/9jbks5qOpxVa/7dYUb7dHJZzVuBvnrnjF7HNWx4whft5vjizAmCdGNiX9d7NviX+PdQ3rpI7wHtTlCtysAvZTNsH28Dhi2cOLcK5ERFwrq4yCPWM/bETsEB/bHTfRThX8Hb4mecbPOE8v6bU2s3KLnSRpCAydjJiBysNjzJbDFYt94ssMKtO4djkdIKCSaPd1F8q5kopNHf6MRrEHXqxoXFtkHv6/zYeLGhCP2ZW/VRIStoP/88fVqM2eQ0NZxo6b1P4e8m402Z6441ENnwV5d5S4qFjYp98LfSfWYUu1vY7cpgmYIdrlwlr+mWjiykMN9pQB2opOorMV/2wUeedcBJmMWeG/0/12EcOwIZxc5EtRjKyEk7Hdnht6RwMKKfQsUMTES6AacsJVSA4KfFTq4zbsA10TMLMtNUNgEFDiQXCa8zxCgDpXNrD/nNqsdXpIMtOtLj2KMeCUgeo7nkeMwRuO8O/eg7N+OntcmDSLMPSlKOCvqubywmZH37U4tl1nPBjMrVCrO87Wt86wvZ6ZRR55xl8zyrMs1UXQrcOZaPoBLt47FIcJcXOnGS9At9FHUQ98Ur6hAqHWEsbBIMRa0jBJqmOoYZVS3UHZwcdTvsWm8zDRwZJTJ4IcF6k2WpRzyVaj6ZK0Dwbi2AbeaSxKoCbZPRH+0QTf08znpJO0EWOm9qYnZyA7rUuDYnZGRLCOvNAXHsYSJSRogDI1Ofq/UYYwvNHTbgFniEW4tdVyBK8klMJK2gqGaDLiLc9rOfuTFzrFoZfGLQgNEc/Otn/rmiZkp3SL9xmePs+YVZTt+DHWC3382VmGEp2zuNBkGb1AAEO1Ofy4ZeWb72sJk45SoGsV13Bm/zIJ9iTNdlNLtIflruDKv246yIYvJlwbVvmYnc5WLcdj2Mfg2rlqyf+8ysnH5l9yXQFpRQYJkSawt2Rnda7fNFrpptl2NjuEiq1BGzEBbgq5txxen6j2riZOF4iSj4uWJT14CuybHQegtsVSBrTWLT/FEhqBiwu/JIrGj6jU0MchmN9vSQUqV2ZJ4n+m/V1Ul21D0KxMyeq3caGH+M6WwrnuaY+KKfYSSj09Zj5uJtsbvm3HUvOx4anHBqVo2YhZJcia8K4xCNreRxxIqEngeznebRkZIDIrUbHwv35YilzEjtw0I8DWJN7w7yFny/6oLJk8L0ICqhgJf7JqRFuBPVWoEnXsOsPEiqgBdAlcpN2DSfVPu2T9fbUtUE5z0vhk5BHY9sN7MB8bQO3HLGgY3/2bZvYvu3/gFIeHiYCBFKrTrKyUKOORw2eRvoIdy1O1AyqpFp7VKlGKGDDH5C+RaSabRY06ACcWgZK51WUzkslQY/sbossxhhrbFIefG9ooLZfr8Np9GCzz+oYTWA0QvubqNGjCYkqvDY/gQejiN5sfKtCnUCYmMTa32cew7nyCzHaiSwhbFI7QE2HGi3fa8H6Q8B7zEmXg9ZkpVsiAHsHMK/CmslsHa+hQpOc/xLIGVYZESgg2izt7spHcFwfC8X7Gw3qOx9KS3BdEoVI+W98Bbb+qnArO8WYMMTIVpoWXwOgTwDbWtcR9ebKH/fz0XnF+26LSIF2sgwaj7D+LLk9ZEW2G7A2B6ytbNcbTKgqztcjBCw8XwofZw7RwfoSP+3uNCnF89maQmfb5VxhtvlTDj+QDl0pbOQYnBL8G2p5JPQBf5dFood1cqn8Wq5Tjd+P171ciKSfLz4CT0rljcmxVfAaIv+0M5dznpcoxiE6rF6PmEcpUHHGCz8+ojYhJRsYxcWKTWHe3aNDkPukRxN749tO/Xah4678FVQulorqPC5pd/pSqotsy9xp7MUh9gettszQrNiuUXtUAFp72NSElIAZ1Af/HjmmsBl3lIxqbG+ZtOInpMT7VvxaQT9M+wK4xd8J+OysKqR7crDAQ0t8vx4nc//KJmBMhbZak1NR9UlEMeTfG053mLjw2AvxdgQHyOi4JNo61LMBcSIrtRhU152QRKcCvrD1kKzlpFydz2dSiTNUOjh8GlvI0uGTxTI8CKWCccq+vnc+XB06Tx0RwnoVWqfrALigR6q1cMl4vI4cX4/zl8cZ2KHPMwupwAfV1TW0nSE8LFBAbQZNJqP77Eb7HMHmCcQSDOxAeiH3FFHwhD6JZ87ygDGOY/iCWuzfGx1VFDj/SL5kpsSzteWhhiemHuDLLw81aQEDi+J/H1Fx6EeTAe9RmbU6wtIwpA86sha0CjGCRbaf3E+LNeP+MXCQTGKb9sFaEVS2/fazJNthl2LJ4HT0hzcvRaI70QAuzvTaH/omtnd6M4fVaff/fYnjFzLD8OJaGBYSdkXIUItNkaQdsRUlE5PJycD8J9NmeuCm95TrN3XJ4BO3BhX8wDtwxsGV0CQbN+KjGghrq6Bbp/ozlVKbGl4N0tX/saUvwxk/CzPaS+2p5w1LGEDnRcobzmPbbzu4umlAc/v6jfLLIYYKx083bKfYhLxxV/jiSoKqN5tZZy2kTZ/dSum84tp7U5ZMdpWNBlR5DNxX6utitJkhOLjg+myf+5j64FDf4Hx6OaZskP9EJHqQ0p9IyhcuER63KDnvIeWqmKMuUp3zxaBcjXBSuZIzGPdQSyWFBrEYVzOq8fCB5i5ynTtoRPJj7hsjInGOzg9XbtgYhkhWgsOVuSgqldZyN69xfpypZl9/R7O68bDvHQkcuqgkzFmom2cacD+Tg7GofwYJ4RUPPbFZBPSmaTwGBJFbYoVMloKouHQbXw+9NlYC73w4Mbvee+PWN77foGAHW30sx0Pt4zhcU9ey42TKuV8/imxb6nMZ8nFr0NMj8YGmUi5BCSjZq5WlsN3nVcyT9zw5AB9EnkQdk03+8JrOwyDNyf4GcRiVBh2EOTliMlgRiqvJvYtyxXBKl+2bR7XIoFTn/cNRd3A6USO+JQK8h0bucHAIoiWDOzZ0bVlXFNj6vQhyqXb82nzDwk018u7V+kHQiknx1IE/3JKNpzQIu5ThHz2IryHcbxYltwluVmIpN2wbx+OIHGkz7YhXBZwFAwV4zzORxe3liEMFt5itLdJ3bJcMoW0LpjKe+5bupT1C01dw8a3jTI57lKAW4hKgszUhxXc3ovv1OM0r0IjgXR1q58idFvOxnhoKrGUUxdhoj4jn0hQQrrR6rcQy/rw+blQaNf/KBGPip7RO2Vt0g/XQcENlIox688II5TUImdp+Wov4SaOdsKDL+lYZRWv8LBA4wTB0pd+IotJQvxzmH8PUkSYFEBFlp748VCOa1JJ5WhY0gUccQyqlpe/7RP2tGbLFZTpDC/RX+jnzQvLo2dLJE00cFL+WchETqyWT0CPaFSqh5KxCTavPaVOxDcSW0DG70N92Es/LzkmeNgz7fAXTteG6wrFkaSu+xcjS/SfrcmR26NbNBOHewbMs+gc4BVddsrFJC/8uJLQiXHVZLnJjLQgayk40obH/fSJG0zGOIqzQ/z3/Bu2d8lV/9qGLSA2UwMpCRV7zh5H/NZXsC4gQ8CMsf+InQZtcdxgfJCWXoymhaD/fytnFMe2d/0tfMqnBJvzammXym9z3CjqHcvzQYw82dGCoJ7Uc45xOeVHq+rYZ1RYYuXiUXam+yragARr/fxx47VJ2RmTI2lypogOqm/m1/5EDTMhl3C/x5YhwHzJt/fdx/ztb9TMCUz55vHj3IUO24Lx7+7qwg7kn9qA/tkIh1TT/lLmjw4vdCU9NWak2VkLhb8MjTXKPoyeAbLFD7SGE9rf8ayDZIleJh03UjKmwe0jtkIi8dOUBqoFBk5427HSLGlVgNzg+QSc9E9ycykcXkpvzt9lkvcAygDf5DCwXFCb3jpWKsmD8I3LhdhI7mxanxYREeCIAtuGaKhciqks7lfjYzqVgKryvTeIenYqp5P5HEoAKZ5ExxNBpvy7ReHHE1TQ5tuGwsSqTo+vTMydxvk+mBg0z6sJ7+UpqdfWla9lnOAsxnWqreAluVfQ7G61yovZJMiHdRSqq80bw1f7KioC6RV08TUpWe4NtLoCfi9ZcnAx/8q7Ie1mf1xUTKCHplvH/Jp8x6y3LEwecSpNIWiRxjmK/qlH4F/9u3BrXk4EVbgO5yapHlTqVVfwIi7pzYTCWvm1uU39XghaA2CmAdN/hReRowlWeB0ki//N7MkJLSw49LIM+mYPubZcHHfBsGIULx0E90/GzIoRo7nxMElzuDuMzezZ95tWA7pw8jPupLq34OoGbta8KoIoN53NYPPOfxn8V9z5WGbgqZvXFWNXkPfsQA9wsKu4cUsf6WcC7o6mFLe2YuarukqAHQLxblL73wLa48DRcOwNC0IWvNDATxWnZfDaAfQsivQ+bdnJ2qEQlKU9xJgMiw13BWEU1+RZrkwrtybfyz92gQrGqAxvvUgxnSfNhVLvtmA3GlPFTILdKKQ/7TqpTnJh03dyASi1byVpQLm+MZhQGduIKJrle8zB5dM6A6SdDD9pHCKpMglqW0ysqJD5xo8otHU06XLMCOKMh8iIm3jr9VKHW8a6TCLoZc91fnGMCe08G5Rk8kln+YH+tyCzYgS69jhOK1FU1t3YrmDPNriwrXIaomlXSqZkowjUMfyrXa4vflukD434zN+dUJUYZpCl0ZT258sb5kVfGCbbiEJ67Jz61KSMq4TePAPcF+w5LyQHpjSi6TUyD4xzpv4sHMn5kJ2ycyhxz2qzCqlB7lAsJkhvWdBV8W9EEgEeS1H9aJn7Oa5PXJNrQLJDNnYGD9La//caDESMO3VUgzt4vkDKSqIcFzpy/o4WX+N8WF7hi6nt+02zh6td2Dkft4shh5NZGyWWwBupcQo54xgW0CctA5Uwf/kteL7AcFot6c1SoWTuSrOJQbF4HTkKEZj2H+wbcw4PfBPidFiBcPvBt1WSFBCm6H93wNGauKm/rB9sBs+9X/D9APMCaZgdodCNRb8BEhIDbI4Jqg8YvfaG8/NgL5r0VHfwvWbmJWV0N6DVwIo0jWlNrvIQPrlB/yLGe380Tw1OBuiNnAdSQfOLNIZ8H9pQNmpEkK35mMsyL9jQyH//n8ohAn3cEwmKDaEEVfW9DpOBnI0RcF3wCA3sAG7ccgwnDQghCtMt7y7xhUFn/iRqbIZB89ISpVX4NH0i8oTCyPZVAUJKxpOP7V4tmUtNLn3XRaznGzAhEreMQGYahNOXz4MLgGMnuZ8mjMSUEzdrezDeybPWtptfZ4jkLe4RKovGlhAbPy+H8hpAzzF3VD/NlaIWWO/b2CmmI+ttbXygERh47lR1n+AAJjfqzZI2ao6vRuRhxghFea8CYJKYd1x84CTnF0kqPzf4dELhupNIBkZN87x7TJRK9DRINPr11Ey7s/mtGqAgoU0KXJChh6yhJyVs/wqYu2LL+TsOGq80oW2NFe2RseN0ftJAOYr0CtFIeBYILbtYF3wak2lTJgWjoBfeTIeopsZz7VDX5EzMi/sXaGSzViHS2iyycpqxH5Ysonm7Iocolk95cYXywoHl7ySZxQtycaYCAKkIF7vXne4z2q28TZ0ViSqNcdwIga8vTxTVdAnwghWI8pTV8QSAyzypabkEA+ulEIiI0pV8J+RrC30oEeIih4aSqoZjGJREzS0r06jt68SCxqQn0krsBS2P+5SHBtgt8hSvOAJ2Uf6Ulzxb6SYPXC19aHcaapz5W/mK7U8+VR2j2MOW54DOdQrvPhMU2AKMBHMr1aFUs038IJEcToHTYx+jaBvpk9g9IG4eZx0a4+dG31E5cdAEPAMofPN9oQajypk9tLLrho/YXiZVLOpOlBdHvP3gCw8BKMsMeeUtmhnh3FBPeFqC866wYEk58E5QigpTQ7Qr4iFxG74rcdJHWg0T2KsuaC05sytpgVDDlcfAz1uGVV4ftnw1FkuH431RjqPelx+mFxDAS4W6tYnwMvixZ/T+a73/Feu2nqGYmvkdyRW2MIEyB2muuztvCH9ATuitd8wh4WxXnlU+dBRfHoTaOj20BWf5OLhAB+4xZz6kfxJLvNXGnDTth2QR61usBoUrehUsm+Wb2EyZj9F/+P7Dag2014CZonJpwOuK72C1THvgy7gXplRMhHLAeLgAvBb8PF1/Lzr8Ek7d0yAGZBtApQM+wdJynHRWMEwjqpaeu3VQ1D9spSTYwET/jISlOLeYwqWO102PBl1xwdOdfimLvrGoVOVtuZ9aBTpgNR/nAvm934P6Nt0pZ3CQ/q3SX3YdLI0xpGPsYOmj/UWegkGJ+0maGarUjfhtJJSuy6WaziZWgG0Rp+RBRknTne1OwSqcSRszYX2SHhy5U5Mpi3YD7+rUg2ajIymjlV31syFVgI/PFBV0EW912EhgYR8XijzNbIiNXX9Mgb+7uJAEPcMT4CkEILjOCGF4LcEFAu5v5m92UoKK5x5KCqRTijmrXLXcet15Feit9H1yZUHbWuq+jMPn5Lh/nNmveJKLT4/i/p0M6i+AqcY+VVP2B3KiXsEh2NjWH8qWpcp1j0yjqd6UOnbURQOQsgk2LuuR2HkYaQS3+QuDeer1GMg4ydX0lWG/LhHu3BdLIwDBkIeSmvorOLVpXKM9yGxP8vH5BUNlFjHoDLDUPKkpz4jgwFfUE+GZOWNZyteZbql+kM8Go9pWp8wFPKc9LdwWKi+KWNu38vMBSoZ0+UGFEKRMit5BvXN37Aea5wLAe0kjJ5qjHJ8NO31/HVszXOyZD7DJgVKnO1ENB32zF3BgAFLrUI3Tf4z8u1rhIEX2vno+/atDa7bHHRKk5puxQI4CZXR1gbtge0sOedscEg7doVPrZNj3pyQRirm3gQyvNYkf8byOzgFNzum6PvFSTTOjMvnxFzPfIy1KbpVcY4BWUYri9yitlnDixHdEscGXTRFJpjq1qI6LRtmVkJJZCnoCLXpWs97Wf5HiJRgqeQKEsjvJ6yUYBT3DBgvIe9mJlAT4zUjOn8IS8kDIpWot45jRVLbvbz5c2DklUPd5cAPCm3k95zXAgnqzojDOgQM9gF3JHVFYNyrsfbqa7TNqX/IG1TKiqNKkOoWd/eR4wQu0BnXiGNMd85cHO35FMDKR6jvbSMMzIA7ssSDmRRXa83OB0NagDKZJgtUm34Wa+MEK/lnNPHIUeX1uLsbXHTEXUoyLpD1j0qhaCWiXJPdVylCXyvaIxFrArLTUKqyxx9E8SmeippQiKAkQ+gVFEpP6KpmLjf0qgP2hDAZBM5+k4l+sVGwDs+VC8J0UzoGok2IIdoiv8GNK5VE56nLSVNEOvH5e3qy9ow/XbhB9b0OTfM51juej1G7hNVnnP3MSX4mQL5Obx2clVjqf8+Ey1ZhscC2RCAlqoJpgImvk85L/oOksS8XnO32iTxx87RoVBV8g413JVN6D6ihVyZwFdqYVReDOyqYossXvTAwnxCTFdrDRXHRMfd/AqBn4XjeHfTMmOovqS6jd0vKYuxFvzQwacP8FSmD144UdpOYzD6HIJ0Ipvab3LE4W84B9bJdMIAdWjIBcECU2pFDUsjMItKOvO56RSeT6mCBeBvWtPp52JLO8VWkB/ZFRlQ8G7nNc8F4lsQhO+oem/pTOfvHqJAxXqyuqHhVzvlmAg8uzHhItnvwoLyuHD/zNhTY6D795i5q1ShABScTdzMZAs8y083NsdyuX0/Ba+5vTvN4b9iAeTvuK8Jg7NPTmIPjJTCoflGRg6+KQiCS8SW52HnovNzrVPPs6Mda3KSU+xeeOMXNA8yJnKU3Ghu5f9ChgMwFJprOim8Wd4o/yMA3lFSZJyJwJE37j3cb7cwpcp9Tdb/i5dmSsYsH0BI1WH8pOcrXUKTnRNP/GZz4AFJuI9zZNlPFOv9+2iV9ZriQRh0Cj5DXwJZ5VkRtWu2YoxwMgo9Alk90qyzyextz05isAtN2UJpRRtQ+3gzdwv0O47Wud6FGa96wVhqzH41UT8PVS9tKQ0NWvRLxP4EYRtCn14SuCQCTzgiP+ru4V+3C49diffuhsBzuviWVcIaZov2Gulo/u6aNvSLkMDSCcrqmOkrq2Fz9DjYg+e2kfTfeX/7u5rLZV4RYpsaHrTjgJd3rfm3mxeBO4ImY2NjTHyqHONr6jO3I/ShivOzaQ8noyNllYjvVr3seod0YHdOdMdMRFwJ6+OOJE0e53omI5P1biYC+XhkEZ3RIOLZZncN97qOd6GRbHANtFATD0Ta7PceN1nNNtmA9aNAGuxsIdRiVxSE4MwtgD6u+fV8wLxjs7Y/qqM0aDxrkUDskG8HMgSGUOoqLcoD95pmHddfWdfV3qyoRpN/ul046tZVEUFZJT03wWSin9XawEXccEzzx5EHj9z5nsnLZaUz5t89k87XtNPjgDNHQjfvUMp2pv35Ge81Sg5gtBk7u2nF35nZ3lwDVpYVjjphQJqaGsmOZuVXBgTumOMRLlGxeZJ57NHVJCVKsLltZyogIMPhq8nSwMib/iwiM6yrR/teiS4fH4b4PoBrnPsCc+z8JbDqAUoIMDg9gljW5g/6LlYJxqrlnZnviQLomyz8EeVIJuQjcuf29A+SI1nmfBRyvNaeXCZz7vE4vLr1iSgKzUyoFyCLOz9rwEyX2sIoItOSsWdpLHbJW3wJ7L5bTlfdkfQK2mMa6/2zGOefYpVfb8q8Jra1TTWjKrelR8LgIy5qd9zo1fgArH+I3O12Qe6T1hos70RkXL9kUrxdgTEyZnU6BYIu/eD23FCjQJ0zKB0LtnDaxf6Lltpr7jKg6O6Cha4OCBqGIpD4mao4Ttl1uoQKDa+DGG47fKQIz8C4YoSuCqKPhgECrzUpcNlPoO1rAVAb4aM1+3Krq16Xpe3ykJROsizGDFTK46ghGCzvBg73JH1CjglE4Tgou1HBbmWm3054sqckuvqaNXm+E+7WdXofFWOP9cPMXjln0pBai1/TJ4a61x9bthL0LfKFTSG+5WmCSsi8fVuCBjMFxgkjFI8Ho7BzmlSO/BglLxl2QAgEuLGvdEhLB7qj7LFg1l7PdRM1TsMVRDmPq/ddzY40hpF8RSDI339Lb7XCfZ1dxZjcYWYjGYt9HUJ6lLTIDwhHgKJ7FJpcye0tvt+D8OwLCaJ8Gi7nZGkt3eEXdPL0iuKToKZSOdyOfJX0HF/xpkqTafq09nSuXADuGYWk7IeXVA8ESlPSkzOaYcPh/JmBOTfy/UQe1ACLdroAesKgJK9MEfnsIZwvne2vqAKa+K4ms3WIldkfePKVDKRufxq+EpBDxtOFet7xwpSx56tnn3vhBFOAHdpPmiOm4IYnYpx46FNeYkUpPW6VUqf4PpQ2614ukmIq2oFp3R2Cd9gMrMy42lDPuQC6NiCUdkpgjlq0HDAIY2Ugv7r5qF5IWF758Seftt0lYNJNYWUJFjJhke00X5XFO0i9XyegXatznERHOR+5apKoLOtphVuAuKsBPEI3Dlu1Cry7Xc/HErG2X+tUITDhpKjpo6P4iPqWGs68xJ+Bpsvbdt1ne6n4Os09PB4QQE9IEtoL9iNUUQq80uCVwB8Xkc+X7BSryVLKZzsBO9t/hAQPUB+GdFhSNMqMlIGzfLFhA/IBYC8p4fpv2LJZBcEfP/7xFO4dMUk3HpVbJrOPWOOWhgsOksy178N4NNB8ucdP7UR1jHuacLgmRWnn6Xj+TS3oTSzrcKYoMnX4Zalh3NVgDmrpOxvcIwBal98Ds3e4DmZ3MJQPWqMMwrtsBN6WbWnY7h8h86OefuMzGqxvQdUF6f5Uech55EsaeCQj8I6/CjHTdbE4LWd+qNHlrpa4DlJodKmiB0GA9vcoioGrrpP1jZqxewIYQ+PIOxF5ZZPgleAzfV5yXTdHvjzsjSREZkM7TG0lk5nv9eK5WYR4W392cb+j2NmlMNLk3UB38jp9eBdX5tQ1cLMdVNh4TngPee0Vik9fkoHEwjivtI90T8k0P5eo1sxRqeEx0352ynbc6KPyH11iCC/NJI8PklHyyJm8QW92G9fR5NJDd3P6ngdOUTCAuftIKi+W1zHYa6xCMZHu/LUAF7ogCz0rOgAp3N+4KcQ4fD5XRJV8ZRVMNtFqejF+hB08I+v7XriZEKX/UgSaYpUhhYV0NpQYV28OBUlcNeWybPj45NSfLk8Uk2q+K7Y5iv+kvsecIPpyau0cL9eNpb7ozTLepDH7MhCxIXsT3Yllq6W9NSko+4KjgVXdE65WcmoA+ppObSpziPtjmUzsrD8g9+KDwZ5PWPuKt4lJRq9uirD3G/BXoP8gApojC4nzkjRetSk9n2cPcLcZn3ybd/Y8MezamAMJW4MVRKD9i7TzuZlkuXx0+SP8JUX4lCBuBdrxF5720Yq8reSg/xJ5XmLn7JqMIEQh1xfKlDsfVUN10UecbyHyjwAHhyv/v05Sm4q9otyvBHcM4zqJaxoR4+wOUWSMXyvB0ymXeaO69FaxDLrqsBqepZd4CYvUrrDPdElmPUhaVOqHTgdH3qCiYmtQOisRQEwVIpWNLsvGuwsKOMfpiW1635aTDbC/gMSqqB2/kH+4FkBuYSdVhuk4jG1vu8kMR15hYN8pfzuU9UqJj5uT28zcLZmj2ht6A0DN1a52LyZ3pH8xmVB7y8mJyjV/8XhzC1Z/+LFp4TXAZL3zwJruK763O0etUuNY9Fwtbe9mwyO0LKkUeNFaRHjtNWzfOgGXYF85ReQEaKRYS/L/9boI1CutdLVNHQvii+XuxSrMkC4rgzKgFR/BVddCVoPjuVfyedrgxz+YSpbwWU8tzxZWEEb7KZLT4lY/XnbjxJla+ZYWeFChexM4P6KK5RjgOJoRCvlg2HBeW9DxEcPi/anvOvL5qWA5HSd9BCRNXkxYxbIfqcyP2imoux2QXteoPX2QKSGrBV2VYHFA7a0ZAxe2M0d6OFo39aXzTjbOhIKNYmVlv0cZT58JmMgg+CkZzS4dD0+dUzwEilGxZO0xkjzSp9J+4058mQmkrJHtsm1QCLEftk+C22+O9vrF1x+ry+PqswiPERiBbbyDCA2m1P+opdEFof4fXBkwuuFHJ/vgZ6Gncklef1G/TTk/8pVvLTwXvZoEHPm2ZFm55GApsyh/FCq7Nne4LgmETa9AnBXOBxyuPxVQpJfUxG3P/mV5Krpg+UYAsKcWhCyNu4/styRYwIzgcuvkX5VdUzh9taKxzI54ZrJQVkP4zNuaZtFvLr4XQqI5TyOU6HTmhjG1Z9aq3QFgfRITD90Z+ZITuk3rYRlBf60cEBJzifvq0RCg2MNOGs8ZiZXIOxV49Voe9G7RELC48HyfR8BUv4Q3jOsDUiiO+0umBXTnTwTXP37/ukDBO1RhI6Zo+BrQYVgpmLERxEuaxbBSqbgA8uNTxU2yzPy94a7ydH/VF9u5voKsKZASDceMHX9Dv/V4d+qW+uTCKiywlzzmuiyNk6qRfYPGY155bIIq9NgOhCZcW0xCn6spe1GIIRfxyjN4DWGH9voBI7fWs7AfSqGvcau3NbRjV2zhyEe5c2uCAgaFqcigzX9GoKoPM7TxBLdB6DINC0MffheIrHn0teOd+0u/7bvGGzUEjEBlJY9oBQ409Qb1VwEKKKoJyrwXo8Fl1OHzi6f0hF2wdLCbdyEjmufnVmgqJZ8mYn5rhYUZSPbnXhYYun7TvtRJCkg9X/t72Wavn/crOwMUP4ACs5Og/H/hLJ4Bm0RGX3+DINdM/P1F1hPU7eRgngz/cBcnJHYgdSSw876NKtpleymyzH1poXJj4Wv9ZUNL+hBVFR9p/A39+5tiPckDMbo2/uwI2XifF7Y7ybvZ2uTUnbO4tNGsXRqUMVjfiCNcnieulieUs6SXIrY/5Zhoqrbt3R3X0N20Jh4YKzzMYiZL9So1J4AatpdY7u/MbrLlPkjW/2uKYoNRx5bvhFDBX1ctWauUa5XQX+n8DtouUmSvIniesgzbUtZwDS4s7sm5F8Nh+CFFJ78YcrpIQ+rKYnB/S3OwAKhQEwARCoZRRCXt0Fi1ZAn3Bb8ImwdCHs/u6LxZ5CMQUP8Nk/P4t+CPGCi9QPo5Pe7UMS6zyAP/+nfU2Y71lLHfovLID7lBPTJ2do2nuPOLC5e96cLR/c5GhyRJ5FdZtmoHP6TVmXEmy7i6wmszCjP2BJEn2YG7zTMPzcHsJhmCvjeGRQOZTrNTvNilmvXtSKnJ/9bFbUOOfNTIDzKaBI5pq9ak40P0o3SyaZ/EpSVDj4RinTWdvZ8ZZjb1gC1Db0IdwrS2KlQIC/SKrRhTaeEnOlgwz9zOd1IUD3vQmFpD3s6CGFS4CqwhpIRbr1x/Adm34ryXTtTplqQyCuXvlTHcF+EVCwNn8aWTbkSWCMnnD411FqETq2TW123DREXREbmSr+JzKx5edOYKECi1GBAfrNkLAjD6yqjrcDniZBnfLRiWgQnstMKAB7J7K3/q1Rr6jQohLqHKQJYoCF+DHm0IGaisnRWCd/Vz0wziORj4Wi4dyrb27/9Y2KfKp2irbxf7KeyP09/Sy3KrjojCngBhfT1wjP2aq/DmxCAMeBuFfytyzX7Tr9/nRxRbQR7r+nsgGEhyeOtxNcMIU8Ccs7KE4wSJS29+vR3Z7BAQ00G53pf9NhdbOkKzsXE6V6mQyIxbNZemZoM8RkNhpm1icI83kneudiN5vxKz0/0KYRFKLf6Qp2vO+eA4ETyV6lxPsQ92EYz2DddKPttHuXgWq+aJw5OoWcZHalXMVw+DtppoDoKF3ObB9aVwAaWrBzoDO/1Lv2yvt5TCzp9qdPxQjfUQxMbrqRC8hX33AwRHUUXkahCqOjzgAf1EOxpo8liNxL/uV3ghjs69jNPHLfDTj6OQXqERrJiDn8OebaBBuSoARvtzMa/ErZo95Y/LmfYwUtQYQ8Vqb8z7Jzv7yRwmr45MVzs6yqmWAQG0AOj6/ZMa9sgZ3NSRMGICCTaml06GeJ1V8gWtgmGTUXDIu6NTiyNTHGPKxhj6J4IDLCblfyYMDDkr0ROyVWwrq3vopI98661OyIoi9bMlwWLRxipSxLshxTVginDSEec+F/EUqMheLhc/IyzbvoXgQaXvfdAUaZw0BjGkhL2eHnt2wEt7thniD+SBg/p3coz98zxPddcs1PVmA1sL/vh4mepd7QFiwkJq7JE/lTHCMyRVFmk+xMxqcgnY6fj5VwWd6Y0MiJB3zDnM4RD7gKHSqtESJnqtzl7Ipha9gbtwulRKl4cIPnMW7QiIijurknfoDuz6MMsWhULfGf+uag27loeCJh12n/308FcVlob2uNzAV+it5cDnlyS/RF2trsTldpF2k/IOJUFLnJ21EzMGRxuCQ48C17R4brAcTC7pgccRMEa9HXinANkbjSXJhl8gDXrJgTwy+HRjR12aXcXk1YVpZNmPwFWpATtUhmp296hPUqhNg3HzwmPsyWlWs9oVB9w2EvtBl6WcBHo+bgwX2hg8HzRkw0MsYN8JGuoXbUIlCFMoYG0WkWHEvB5J8zXJ7Fo/sNo82wlueY08e5SgCl8YD2iZ+GQFc6lw4qJHUjzUorOZ+Dl0lMNt55HFIxxAEKgJ/EZImtCFHO9wyzhc6Umpv7lQDabDWgE6PhHs25+IGyZdc4czCWwos0WPI3kpD8SKQAT/nl5jzQANoSPclnuAcca9EwbtHrg/iQ5WC0ecE8dAE+48XAW+NDewSz6muyw4NBoIQe+ZnxtpRWesiQUcK3DClSM4uT6LfblZ6vzu8Lq4GpDgDrmyNCvsTfT2BVt6Imda8pXpLf8zy0kDrYa9XP8aD2lNb9nONLTPf2QfdObM4UQWHXfdsvhkVgcxHGN+aUlgQceCBcdUk8g+YlUNoXxXOooaNN0r8DlSDCUw+i2O0f2GfBccT0YgP6msNv1dJ4BxoLKI/Rd/VqL6+ULg5h1BSeq6qVpoIvXL1iKhYyY6LvZpWKKynCLv5uO25ZEN+fprxPFwAquysmPuxrXCA2RRBJdOtBho6oGcN1iY1C53T0n5qbz/0IsdpdXEWwDyyegf6fAgmk9MhmCoud9sw8J+3y1Dborj4IQtQQeTtQ4qme5CaeRSjV/nvdoHIWrj5mUYDZaVXjZ5pfhL8QM66QNZj6hcgAyCeLlVTve6KMAIWvrA+cPH7QAdwfdQ6scxGxxOq9eTkgk23AVp/gaMjGWO5oZeJDpW27KbHnvWesVWlRbnv/7cb6lvpPLU+1vBTz2lSnX7jImanoowAENq/ywbbVrLUES205IVzbpPFJBa3AyHxwy5X5dzvtbEfYsOarzg50UKb86UbAP/dM4uDyFwDN3CRsqOM8TGzHqh/pgsO0QBQcfSFao1ByIvnyzU57czS3/3Ae4D5QhJjKCnyDQUqK2eJCVkBr0hEopj9Rjtpn/3z94Cxkx70YJpEGsRQKTYv9AcpjaS8KbmQtLY8UOZ7YQ5//3LaQKUI2zs5ABGaW6C+8zROq0vw+PbUnoJiFPS9D1PvQI2tqjlaa0wzOaJl2QG2onfrak3XoUrRFKxGOu0T5XEGXvtEN589tKRGndfEr41y1wRUXOgk0YdF8Q4EiORdlFW+yE7NgjrPzpqJPDIRXKqbWM4CLO5DPp/eaBHCyud260k18knMtgTYbQe/ZqMaWaX2tnP9QyaFU6YwnGSsmLjjN3N3bJr53fnyDw75l9nxwPT46YUclwMhWkVxpmZSMMexZzqJL5RAPfzBaGTLZLTL6YdTM7CZoM4SEB7f6IfyWQqyafcw/rFYd7293Bt/xN5c8/1Fipw/ehL+I8gmPzi3lvLXhBzOqMi9Fw9VCsNisaDjVZWAfdnQeKhLUPH/wqreBgS6HwtfvoPVHys2naebSrhLvzpJDlavP0OthTHS+wL0WCVorOGmRBpm4daGsj7nrfA0AwBNM6J0KvQzpuhJRBrU3fjKA6vXu4DhojWNoYaGC6yodHK8Q3WPuFlCFuZK4wJ+ErsQaqkwZYTVgJ5ysYgSbyvYTiyG+I3QgInQyRrDMZJIPSTIkOL9/CI6xs8l1SxmoP4AUpS4nriLsKpyGrBJipgHh4JXLHRjDEtCyU47WdClVbKACd5QT0zbbi61NBOOKsAcqIaMui50ZQlpxDlQ+inLoDxw3tdMXY//X0B/rIucXOBE0JWRnzJQCwhXcHL1aChIcPRKWuTFw0gpgNZzuSEn/++AwU0nH7EboeK2STZesfPBZuBohf3SY9y1MCMGR24juSJg7N+f01SbRiQdOv+gAjoxegyeFKOnKXkJig+4fEKxytpal351/tfmmZAFR6Tn5qUKAoSvMaMI3rtbp202LSNjEPfFm/G6T3EgpFU69y5Mygp8RNcPS61Lnsjs8KB9tQbzkun56kQKTwNQSoOuXIjyKCxFB9V6g6jK7WP84Fc5FmlskJ6JEFXnps/dfwKlkuI+NBuSNMirh2Vr9NVqs+0MLLiPr4AijynFMJ6uCuAscxdUFoNQu7dhJDOLBwNU70jOyJYwKTbiDg4JMIIRVo3/vRW1b0prFF8hjFM2brOZV0Rt97HsGCb38BUuTmZ5uIkFgh1jNAnCHtRfyVRksm4MU6gz6vPnL6519nMGeb1kwkBICnsVX3gWWiUewICaNGXtzKqYBpaJgSG0xo0cn8txdHzNf2fMbffkLCPTsYnSzXbg71xFbgzYUvIzRoLpgoXxeLF5AK9J5a0CdC6rvNalSAHcZvX4/jELvKPTn2HDpHwRtjn5uXrr5oeD0BX6OKLpTvcA1DR0G7y/8D+5d598AALy1jY359grGu3njsVAV8GH/8grBLaSwBMurvMvTlOFdrQOskfn9+IO4BG9WSQGPqlNalYJudu+H8F/NImem4ipmjooBqoyVuMdrdJlJ+Ff2hh5oeKHxx76wCssahfG1eEKYQiHBw6zXOp7p/rhfbMIU9I9M/0ZQORdI2xz4TMcfn1pHbgP7TGqgCEEh9KxckWbyN89lygKUjNtuz+kzKNCBX5KoI5BxNjuMAfAc277BJGW4N/aXpNAv4XAibgRUFAFHJrluSkx1/F051iKMbELQCQV2qxbMI3XMP8RS99i3fQI76APqWw1u9qRz8k6otnCOzIH1wos2s8rhtX/w/ec45VkdmLw17IV985qVC6Gd+X0Lf+/Aa5dchQQHLQkVrEq9OJBtDic7W+OYvPQBBJv71qrVSb4TjxKV5Ge3c59FczJMqy7Ud62SuamYVjO0MOkRm/ZwEugt/fXYmiQvdjeXO7qJkVaWkxBZGlR8OIacSdX3gmNx1TyFJJxBOdvgd/wJgIy0N9BNx6dP++FByRKn4o52bTiAh3M8SyqMWItoN/s2dZiU20+d0/+JwcbFFEgpYi6D7WH+TVLCjklYM0vuPHHLCU/sJfxqB7NZiS3Q8JY78PzIYoWqfMSFtxfc5S01v/R6AyLdHtlO+nbj0vIXJnCyllSjFwRndFNuubXnG7YuixWmP71xwOcf2kM1yosVJAmFY8W9cqLuvxcideG9rElGjXvQQ7C4QuzHE+WyjOfBVbXWcGTQZKKPIEO9hzkqPJe1mSfZUQO/rNZQ5uLgP+XHB8HhpckWZphQUR1SQMp/MUFbQH+B8WOblxJu1Usr7x+pBWkcPSWXj+7cmIDvddgBBStd8FchwRuZuLCkeG4BnmGcKPvObdKzDmv9nVSB8vZvG0WRMjX+BL/53ZpijP+ulVwFYIhpxhGXKoy316gK6YKpVc9onrpSOgkt3+jdmQfzgZ4re7IPQaisoTqWrtPLyh5KhmHPPS2JlioGReuZEDBgOa/q4eMIdhW9rzUB89nUGjG32L7U5X/cGMzYzC64yDhkKzNWzqXo1pYvUPbGXdID2GHZe1Fvo0B7jMuSZ5pqHe/gPkY1XkSxpKHsXerVjIBH4NwfAdBP5ZhSvqbiSXHuLYBgRlAdA4p1nRPkv5pF/STB254VT39Ybtcb+9YG7sqeKFTFd91om9z1pEXlZ7rVrn5nByiCtHEDsys4EFgZML4BoN39Is8UT158BEqB8SCV3IkoR8NJMxz1p1l/5GiUmwgq4wnlRrORn7PSAl4PG2FSPVJDf74mc/iAGYoP5jHGfoQM04dh95xZ8tl6WN9GL9E64hfvsq/Us+KCwIhMJsNfDgPdR/uevtUDEGhayd3Zn7zbWGEbeEIic6pYlVMjXhOawYMv+kbMQInjZ7rdlKXyRojYovm4WrwfoYvziZCW/qfoCiaVM4XfTSlLroBG7iX0Gi21qYVAoxJif/WFBXyQBrZHNriZqm/Uhr/moFl2VecGV3fX9SrZZIFg8YBG9vD1qBOSGYT1NySSu85bSVBKIu4S1SQsOvpaQSQJre3tmj+90o+xPDGR+9BfSM0wRYRweM5eXIaQUCwXUf/kaWMHzKtzCsk5V/2vTiBU3TU7rhzrQi5AofMySFBnd2QJ/Ku6KTWEqDJdsKtSkf87f/DgmaVHgVozcH7wtvb+rWXO+wo6NusJQGF6QLy2jySgL6herEqarMv3A5g5QswB9n018Zzr1LBZBK18C03/Hu/deQrp1vXmJRj+mMegJB4x06adb1fmI7yZS0dIuJI9rmF7krqFnHxD5I/G6JLtgQJqy9qAHgDSnzluJzubOuGaqw0/AHdRUxLCvJA9cjwmlM8AjBzW9U9/I3v1z/yQEzH2TEoa55ERuFR/FkR0dnrS04Foq97EglitdvT8ClklTKgQSf7tRuUSabIu/cQh0oaBzhbEtXiKtCpNavlwwLpdrkQ5BDjWql9DvYQOym0bg3y2tE3l6tXJOpZQ1/L5DZukPkQ0rAbAWwLtW0styb0S7KqECFozhLC2TZnpr65KVf4ZyXl0HKzhQNKC1cQ7S9MBBGNwN2h2KSMhtBLRLsbHqxw8z4r8zlMqqdBR/WGClFFXuCRtahaG6+83kXHwvhcq8BgA2+XyJAO6n1SSzVYf6Aw63jxuFhfMi+iL8WPQmWZh+ERzeE3h3wxk70ZZr5oQKTY4u16+Vu3e8YQ9gBs0lUt0wIhoqCn3WW4ZfFPvtrHpxCfL/kgQfPoxcLKmHT4dJGoGMUQxqLzQy0GmNTqZHrjLJkxf5W4GkFN7ABrn3dg03DXIpJ79GHZPs9j57n4JcFQiGs8z0C5Owu0uTHYqYWZPQzKS5VoJ7hEAFWAO7S4/ugP56SRN9YwKaQ/9Vd/a26vqeDeAALjkAhpIXCVkHpFzq2Ws20Tj6a8TW2ux9T9MESNuLPRY9XdJJ/gentPPHEIe9CVVV6MD3W1w6QD6BA9ndOC2yIb8ttzhxQWAAkTv3NDpARH+HB7D7qz3m2bs75+ismv5hxYgJrVcHx4JwAPE4O9t9bPUkfc/UlEnviw5Ygnfp4KfC+J1vVaAmZe/gLCs+kiDogU+dH7YxUWMhtshBjKlxQHYrMUDkAOU9h54djnu428QT6SbogYmLzCI0pHqhwQQc2/3EaF2f1hUaaJj2pyXYpvPkq/BukIP6pZK5W/YWmF3jz7IhJa8+grwT//Ftri38YS282p4412b4bIpR9w3xhsR8Nt6c4ptAdxjfjVmCrTV6wtbXzSYcgvY1srdk5QUHuI1k1qJFfQRRRKc0lx/aqRNWFk8AVChPvYPSx5CQwoOVQHdedDzGnS1YXPVxcOjO1cvGo6nz2lvBN1ErYmidbLYhTR4XyA9dJk3VzlhH/5oIuNFBnqLSUvIeWfBDgLUQlcAuU6QIjyDX92Q9YZv8a5cg1NDbpLU72o+PttpuVWWeC+OGAh3Di0JXcB5HFejo4UK9uHKZn/SuYSwtgdts/TP0vc4roo2S3Bl5VnyOcsWLspVvi0nlgbYBgLVc1vZxH6muFjuUyVYSia9p+5seQIM2OaDdyW+qT7+qCNiZ21OpCZTd577OZEJ1qQlbDVQiPug5bCthPjH8eNtf3n0c0ISdyGJePQVRsbuZdBXpMonhba7gYYScrre+DOrcJBarj400FFMSXnaGi+3nSm1o3OrdH1DqhWAu8pLb996BNpofMNA+tgO7fA/t4btcrS32LLikO4icgnpy3okyj59rsTcOBG5cBZ1Ct/Htev0xEYWJlTnFRz+N6QUrK/BS1mAbXPeJjDF2gMyHNaBkhsA8fYMU2HMbzNo0dTrW5qWPqZiDbwoM7aYrraBHxyCLvhXpDBCn0kGYFVMBZ797DO+O7TsZdwE1iVqOpeUXd56miU6s/dB4KxzgwF3iR3nILu1apxjY3Vg/dLmvBN5d4rPaO+0sfOr2rkGwcc6HW3/VSK0+/MtvI+T8RzgJo4pZHIwMvZD2BYU+ApDGxAiRA3yYEZ19dq0+d2H9JdFQjjLx4lRqjOoWly72zHwo9Z7LkXoKWKz5KSGcc2YwsFd1ub3rWpitt/wdM6bSABfcLdMHRBKmQDs2oyY4m16GBfaVpHrgl0HJQwe0zFW5n6DtOl+q1HmIFKY/Ycl1jb7jKydv2SwsFf7IW9BGQtu+LF3sBOLPsO4u9FO2+WvcgUhEtT9nday4nCr3yfn/Ty2SEZlCbk1eNEriTYNk6acdZLh7iAggPfYqI1gU5k6xleCeY5Ol7mjUSaHgfAipW8QXe5zN4Xhi9GCRRqBdGgG2DAh8Nn2tH5l8ACK2b9jR3Ud84vGaq45nr3VHPjCbznOIbOsA07xr4OkV9lYpkuNI6l8WqfE95catl2y0xF5x3EtpVh6aN2+Qt5Vxq+Xbhir/BK2Rq70H1sT9KPeZ97pgpA9gJAYPlXxjt8Cd8HTKwhEkGFAvnZV03SKKG0gsg9wbgb8nK7Hb0vjlY093ISKih+cVh8sOP13ORkZKntoIo6xuXM0+QbxGpR/7yyDELUZKMd1Vp/sgwNRswOtaGcJdXz/3fN1QcyfpwuRx1djEQIppd0FX028BkWRHgz7ieov/eE+QVOMMsD99XmGK4xLcTKwqYeyMIS8rnMOy6iImOlBcUrk5sh4pzwMsB+G6y1LV2QTG00+IhlLM8Go+G4rKTye9AjhlgLo+RM7LpFVIzIrIrKVwg57BBG4oUhJ2g1kVuBXfQm5QcK+zWh97hW2M54dSBA1mj66g6AEiYbJL5mhK5bVxJJi3EFLFupWpCih8JafFHIhPXOUD3VP71IqJ1yow2uw5dt2NlCLgTvTSIm91cmI3HNWWmGm/W1OPQff5+8WYYDH51bFia7sLliZG2+uGhhs/ijyEMnZp7wAmeh9Rw35cm9GGZnAp9aJR9uaLJSweX5tDiyrOs6qvk1AXQBAuLYcRwD7K4Dei0jFR1Cohv9rElEHo4VdiRsrtu49rY7Xc8uyb0NCopX7d7/ZtJPMfS2/bzwKg42IJzQDHr85KsXl5RppJiSgDkd8dPs18kEa9aGgXP6oBfy/wXuDsenIHqNsl7Mgy7oxfSffuxNYQWNY0ObhqPZ0DKtTtbpknxK9P2wahqwmlOxg85iN5v7r6a/Z57qkFco5+NnGZ51LAzmhbPLfY8cm/h68ulH1vprNLPSQ7+ZuMIki6tRmMAI6Fey1a9S1nCfJDMk9HI9Y9fx2NCdygKjgOsQ9ZzBEPaelQs/MFMq7PzJi6QKv2SitI17hin8rrwuG/2U0nBhuPHpXMfs6xPs1Aczy0bRkOCXTbuiLwo/OuXZE/3IZWWpB67mHrHd72rsdiNTRdwQ+17HCG9CyEhzwkAWhTaOYf2OFUH/4MuP9vNOomnA5s+GUigDL4hKf0azOQt70NSUOS+JqQOnFvpncKWRBmLjou61HnTr8YS6IbQIAfN24LHJrivDhgjBCD0qrcRc/tHY7YkaW4nRPInxBquirqJ0/R+ZbbF9telC8en5K2W+arLBTwtRr6R/L6biIXgUvyZOCPN3txmNsAjjrjDi3dLvjXa7GQunV+YRWG1ZsRfAQ5iiqKr5rdBVCmWaoHEGkymdq3Wa9s3AVTuSSjCpIFEhg0TGg7/Zy4bpy2gk72/4REKBN3sbDqN/8z42uIu6iwX0jXt0XrnuK7ufBkPFc7PUj5MSJNc1obWtPCJYZclFnFe/SIm7KEz1CMwIa+uT0fQXe5HKoKJDKz44719olnyRt1zSUrRAaLrc8M8ZOPenx/YgCaa4IrWfdMF84BZbY+6xTZG1cpiGPZ8HAKvkDk54Gr4dwX3aX9UJQQ2ptyWlT8Y3mUiETwHJpyRfSCPvSzV2nHuSEoNcj2zNeOLeexfTDJs463sAyBH7UbZPJQumRBD9n7CZxNv8xq4l1nYY+QGdkGpsHcqbLPDhJK4BgFgTDvaM91dmrPKlFu35BuSaXY7jzeQjArKKLC+ePTzP1HntpX6ydhJxWGFUdvLiKt9QsmwOXyx6nepf8qp/Y/9ztay4quK3aZNaqqluJfBYDBzZMHQcRpD+r8iGJ6EaWO7sD3A8XbAdnnTfFcPRyY8ZOZf2UegOdNPJRdUC7I4Juxq5dnAcnCrfDJk5JPwmClE5zVSN1XwR8TEkfQbcXUUfyw47FxqU28cto2QTRMTghBgKJUu2dm+h9WwPlwe3vrLUjlfxunBn0zKpKmgjmM+a3eynbFEOGoMitl14GCpKsPVt86c2BH1fYWZr4/iWrtg8v3ZcWBc8E0OtmQV1ICQ7cwkeaRRucY/DUJbsKFLu6p08HhyIgCZC8tbNZaVXWRtDuKgGsYbza80+DmWuI+jPd0JlOs0u5zibzPB6zY/zX0puOBlKQC+BvSTtMTMGSJTbHDAM/WqnUAH2VQfbnG12HzTBYJ3T6eemCp5ZDl/MCQ2ySoDl/YbBBzUbHLRvJbRGrOtR5iBaTvTm0U+os4xewxEpWEyhLNF+pDdqnO+Qt7EeSnUedDPMmEJ3JKXLvhf1x2StfSNrqWr8VqXkS85gGq92g6P8plQpqx43KP6wtl0LWmdIEpeBqDEf2MUcfd8wBJftA2e8YJ/uKEgLZHoD+ncrp3Hwcc1zOG7fiHKxK7YGHDAKSdM3orM46aXPP6ca31UUtp8EdQ4kx9E1g/yOMotftYoIRFc0QVKbtKgySpCa0kmCY/lu6YuUwRltC34F58r+BIF3R+eArWKzL4eD0u46cF1OQUCP+tBGH8pnf+RPp7Br0GfbarBM5Etr+M9cF0biG1qVTApjPi2pttHijCEaOR/bqQM0reWCaO9Wwp4nBmkFgyNcmLegYWxqCqLzdv9frc3a0rGnMExJcsW28LYlNiPeRJm8/oTmJtt8JP+0D0BfOozBzPuO03af5Kus3EEaxbq/hY0cll3CFPEAHxZZVRpXnkKW/mSZMIyDdkC/BAK8OaFup1skbFMzVsGzSFoyYjw+tUxpoOGEXVKk96F3e5YI0kiQqgc6GSKfs1SpUvpNTOUJKRSa+nRpzK/CRyWr+e+D/7ANPuGhRVlW5TJo3h5HVbKSZZMNq0rqtXUzqw5flTfvdIqpsHs7QN3djAytdzAhXT1JKq/9zau90X3ceqFMMBZkhjgBXC/8tRmRU4Yr4Gss4iNAE3x3pAnBj8uBJsd4ukYQ+HqZy5ygKR00UMy9UqHpWq3uOhvkJQ6aK4vUEM9OYtuEFKLxWWCoDrLcN/hd9wyL3HOZOQSvEYO8y4NyxYfgJNymJ6WiOzTae3+aVhyFhw0rqLYwn65Ea/KP0816aI/7vRAiu2lpbVnMNu6g7cSzzZ+mdpEKz6ShiKzZ+ckkC2MPBYryECmcBF/aoW+Jt723ChFgvzrrW+iERrBHfFkhkAzBj60UwHS42QpbPbm4KvCwXfUCUU6+wZqDAAeGIguXKh4NnngZy/UrtvTkQGq/vUUK7TiLJXLp3DX2geIqPpEwNQOkAQVxOLGGIZcxEhR2gt0bGeNwh+Ho1WSmzQQcVEfnUxsZ11qbUWmNQFGrAaC7PdwcPHX77evwEeFJKoMBQmkxHwixzU5MFEBJKFPOAqMhES1mi8IPd+lpQVC5ISwOAicrjL3AcxsAPXtWbBMz9MyAmV03Y8+1TGejiPSIjd+adGKZWOy+pc+WBBTTiVmvFdMXtsvy15NSC9DKe2Dt83r0wc5pfiieU4HN43AwRKIl3smD8Km/Hs78LBMkYC5JCTlyRB9ohnTU5wIEDKhtrjnHs526Q3h95O9byO27682nYnkrpWbmLUowo9Cl/lEaxQZmAqprk33sblAVxaRDYFAY0R8F3plFJ+jEV0YQMMEXmbLgg37i4J1tsOngLUqBleVtwKyPhQ1HO5D/rDtaNg1dI5MX5ffktfsIOqen1o9hAlexipGKtvYEywRpmo2iZMLZb173D7+xAizhdPdvymc0zSS+yjqhSPlgFz1gPvBzHujJB0uGSCZgx+kxhgVnGtMKEAH/2SIUdvuqoALnpW+jBZuQ2DiK6WNoB4xosJqAqfr5+80pzQXWBrrl4fp5B564hZcfiIc7rGFO//oxo/9LhIfQdWZmxsJktjxIfISC4c4/ijg30D+GOxfmjHRXLJSzriCn48mg5bpLFQ+TnH59Bfm8ildKm54DWFdEHgXvx4WFZCjFcLBgMAUDDKL5E0cJqcJRyZfce4QDY8nZGfQc036i/YN2OML+U84oQ9RZ3bSknyGi94V4Z+Ca7BWfvfkSwfR1stDRR3AY7nnt529Rov0kNndF9gPYM37XNC/G2qvBjtsWzh2rtlYpIqJmkjK42MtoTBCERm9JyY1V9QVKwOMqRBLiLC/+pWAlLTnldNmbjWxO0ATfCOxT6/P5MYJgjJd7DgWc03bsb8l0MOb4XtkC6OXz/nI08QiWHT3OYVWqxlHd9CUBbt91/hDOAEpekWtv9B/acyTpG1wlvNbhWfvevdmpsflFf5M4bDiArZiPUYe5wwUqVBxDTTD+I51YY+P7xnNhUrtIPdKqB79uWzYU/ROY22QcRbrVWlOzY2CxTWa99cil6ZGThqju8dYgNSetnigiBumtEhyZjz2owHPsMGxIB0B9SOqrksswsCSOtlnAiFj9wisoI+WHl2TBRMGiSfq42fy6sfjPloV5TAJmqjqfGCacnSudEg9P1JhHYxmWJ+EfZFV59LKW+s+uLmN1QiMpglPRmY3X0W1b8/6W+6gFemrNFj3jtg8Ww3AbUi3XVCUVtr7O2YEl3cQJqFva+iPP0Ykt5iq73pWPIyxNAyfMpVpzargW2LpLkuJfO/xIrjtXz0Ry76cVUGA+WMguYPACrV8HIsmPUTl03icFJAaSgHo/qrs4fij2M0FuZMzbyYhkg40iNbuVTtKvoHb/IKWlPLgivnr5WWSad50B0BQ9RwWcCQOC5wkAW7CpmkiKWRbQgIIzyeT2/8N6j5L6oZ+15jSQqnNNfuQevu0MVbDscp+a2bgpJH9xeRdpilPKbgTiKKvg9ZeTMmaI9biN6jxjHwwezpqlCEMDOFZNPx6gqzbntcH2KGWrDJwxZL44ylHlPggb4VnAYyvvpfzTVh93K1YoQgCmf4NP6+KPIOuehetB0F3FeepJ0hl1/ICv12ZZHY+jY4eYFj0n+8sU4Ymk38kSduJPmYMJN+nUQvotEiWRmzYljpKrWm3JrNE8ySCjV9j58Zo86qd/p2HkTEM4mS4f9+ulwEpy7w7/MQgnzupke/uRLndfzbwIVVYO7WKt+7jObCAfoMl6FvQFT+9C5jkyH/egkweYwJym+x701KyRCXfj+4XbJte3XqEtDpEvlKgpHYzZizoythH9qCRrRVqa1XHWhiUcrZyEFO7grJ8hpK1s/hP41+h7rFOSZjCP9FzdVBHgSKzB3nwR2gTHJv86d/KAlupn0hcClaTrO2Oa66X/anbDii5ErT8mxCR+Szw2bLjeDPXf4qKjsBtTJMQuOnHfjFk4WKbCx/ozD4bRQA4e+tdTo7Ez5QK34wSlloOawoOVlh+1lLcgku1AQnB3DsDdemJX76CH2MZwG0vWNnjyO97kFA54yrb+qEktezUed3LY/d5Jh77Pk4jf2aGZrAewNXU1sHHhEbZmiEOr5zS6FEREjNiisx69JKJs9x9S3nzNj3C0KdxBEGp3xUQaSMFMgaCQpVC/pgsW+pMIwdK3dkb0lDtColA5Dqu6eeNho5BV/Rtd7MvctJ6isZWOTGludPN2srYhxPgZwJcVmFjhb2Yf1PpvSNw2CJzEn40M2gEFtMusMOzjNuEF2AnvBM50fvQZeOMI896ND4yGSWVRy/GhdsQ1q73DFP7YMAc3WmMz+mzx7yVxHAqGlL+5XdeWnq66NslEzZaDEjVZKVIVaCYA0kV8THkZMILy871l8oX38XVYm6TcUcuLTIyOQI+J/n+ledriQ8laG+khFo7yQo1oB3qgerjUGQuxi1F/pQB42Xe5k1/xosmuDJ5ZgcVzdJpJUo0BPVKVfHNpeEhR8HJRZTk2Jp/qmaxjz/PxhWyTrzq9v7+aL65QrIfoMVGFpLk9L3tI0IppcBHTDlwu6paEexqesKG9jYrTpzTnk5gd5q5RvH+SBtN4DlW78HaRhOVZJo8Vx7AokgWXqMSkO1AI4au6vfgZtvytmglDL9uo1iMC6y9hZ42j6/S2Nv6vxUEfzlv4hgM/9jidu3ISIWB92ZQ6O4OqFpKlp6LeoOIl8/+nb57i9Ujbd4PjeYgUGbwm3EOv2waHzQFrrzpfKLa6Zzj1Puad4eo2OHBLIR5b3oiBVyZCC7HLvcLnnlVFE2N+iCIDSMIOX51EC5nuuSgK/95RKDNtXjpo3ajpruGG/qvywnDHCvJOCZ3b3PQ0+E6BOAHL9trweEWwzoDdXcWuIaZOqEhN+oz7LBDlFU4XHCK1J5sQkpSsIWqADTzcOQqbwYglhoLgOoMS+LBAV08htVFoJ/01ZZeSEmpWU/bo2b3LlkUra1/Rdor5nViUe6cVS1U1yzOudzWf3PYpjCod53w4qwAOJSgZ3B5SwfbcKd5GjjMJVHbiqa9nnJZf9t9FQnUaRdxZb60vujUskM8aF9SgmqNBK1xX3kru2IO1OR0RwPA2/St7EJ59jsYm6jD4uWlX8Ylo1KnuqhP7y4znWoSpRVm+N5ut5lGoqNhNOygF9rAEhva+L7r9ICdX3JeOaELkaW89/dT2gy8GAx++ESNjO/1jCQqQWMV592D+yYewuO7ADpWaxYjnnMMkRsSLt/qaCuOxUNcn9pWNQNoqqFSNO0CVIHDQ9I9bAfVLAguiRZqsiK+1eqbfbCCeApIZR6UhNpSVAcTNzMVjQpvzvRgIcvdq7fy/JqtSia33RJH6DGLf2IF+N7sRhuLnZYqXqaEBftSL3bQWEJab88p3EkwDJBWU8fY91ydskrWvaPsuTzzGUwTSFTO8hSAkGLe7kEa8iZYzx+tsp12J+9K3BZqlkvJvEZUDDEgky38QR8Z3K1djMWV1GLof/ncq/RtmVUehEia3FhrVcCWSnbOkIpGRjihYt4swYcQj7Oo6TrtrZSADwlJ8rzB1ZPKZwHmvKFLWV1mk4Rjq0KEJSyBLr7LG2n+UAufUyxEqTVpM5HToZYVPCH4+SfTcss8sQmchyuzgbmRigubY9yJg4VKPv5V3tgmLUhiDqC3XR9vTkbmC5rQgfgrIGMkjm3T+EdpVdTC7rx+7Hcok/wUhEMNXv/qNeFAH807rZUQU5FC7DvJUpvg1lyI3TOWEt/OsxS0qe4abJQOEGFGqaeMMOCklZ5tgyrBvRHKFgWXY7UlbcUMfW14D+tgUpmLXpKmjGw8bG4rpuSg8SV/QpcWC3DaPHV+sBX/0ZxByoI/zH8150/FTlwMAWJeErR3VFE4hYQdj0mI/gnKOlf1KN6ZbF08H2jZQno0QUo26R33MuufPaUnas9p9PiE7zFmxstn9MRXOWP/WUUAfl64bsGBWD41TrtabVOkVhyrFEihJJg8IaDGZbPlehVvHa13Gvvezl7u+/0u4PEYMNiH3mkNaZfiuDNWoqeBMCcwCizm/7n0J5n/LgZiMbrSylnJwg37bTUZ5RKA5MYeRFDGyUsd2QGpwTG12phfetdKcFbgQxZDmMlTy9QoTYSjNZu5s2sWkZcBVhH4A/pWKRhQk7hAoZfASV5YwvyoaDCORsUpwzsOfIEC4AEl7IhhKJVVF0w3YYaq/4qYIKr2ZDXGiYhZSGElBa4/JEmfy2w1CfWG+6Ouym4W1v6UzGUcM4DINBNRj4Lq1LO72a7WA9kZ2tskN2xuiu6+qRSyKllSjydyFr8p85dPvWCJjIpLmbKUsEdlqyWnmfLunFb4UcKZD3cPXwUwroOyHc+5KRYXHcEawMc+TVshzep/8V6SI68745Q3EXkktqlo6eFr4HjPKXkaG4ZB/wQ0mhxaYFQ+7VJ9aMcrSWom0cW1LK3/g7gbzinpTTlA2oXOtDDlKP6/q+PwOqlXLJidwf2w3gaAsaItYzEys0bltAP81fTzy+Vlflw+GPbOQ87AvSiKHW9kSnNYVXkVYJYZGCnRX6JRxyH1GSGC63VPzhlekPkXypR0f52HBItIanwHxsZiZLq8XzHDZfpzx/rOJSufMV5NyCaPr1Ixup/TDzEmx9BJ37ch2QjoCRh2JJgtyH7yRh8odN/XYOMHSN4bbZZ8yvWEychieRgESDRc1d83m8z+8DH1gxdfu4KEOOdnXb3Mq5gSSfZRyBmeHiJrS0/gGZ690jfGgCas2JCwlnoyLEZX5wA0naAU8bPC4cTlXCoCGx9+P6+ucKxUhU4LsXvNeZE3hwqlDrQLNEjitdjFf4ESE8lJ3AFRyAAqdh/jhLF7ulVQjRyflt7w4GQ6GqYeljdDzLAAyKcp1F36vmPrVf8NDR6EPOJmBfSz1e8OjwTOJa1oCJL7muoVZ2UQ83fbih22N9InVVX/ZLRzE5R5J0ZcmEaEGdIjw6d4yZSh247QHdoGHyOioqEr5nrjrZHFW/EObZom+/TUlDvLrSfwkQoELg+3wFNYx5hzVMjt1gUTLbEj4kv8HUkHav8gNoCNROvD14Lra3UIb8p1MXlP1RyKoEjHiAElGDfj+IwWpX5VFu5EAyhY7qSxHEcDLLc+vvdNMt4F5lU9UDEMi9XS1PqaNwx/wjl6qlVuTtkL5LnQQbkS1QeH2XYJAPwYq4AtcAjaP6SvkX1nEVZbUmo4gbB+pNtM0p2z5Qrn0HJP1fBe9keIaVnXMKal5RRQ2bqGXugTHuaYHLhwxMXUW905xl/W2oVUsHB0/tgrMG8QBaYh3BnWiviM/MUiggBX6mm01TZmmsF5I90jMHiKOVjaJHJY72YOuUDh8yPUQpj0jS1/6+KGNZItgH+KyNJ6+nQwlGUiQo48JsOYNwFVTbD9xY0uKTOdytV469FMLM1PrqtWIikkrlsYoz7GN3RKuGQmGjuZPhMxJ0uDW3OGHxCdJxtes/y3PCYz8dBC+vUMFCDXMTKAogriVmoAp1VaYELGIZCes66clnpDVxjQuinPYJ19s9RXNyOtfVOhMtZltMPoV0AQ4tsSdhDAg8pUtxZp8opMYUCTZkghHqFPOGTiETmEMvkj7jq5rQO62otrAhuNhZRmviKK6b6JjzHZraTXjcT+QKkZHjIv8KigBuWb0fjN+fsRuXrYi53r4VfWBbzEUgpZyj4dZv5N56tDr8wUi/T1v5htENj7GcQIion79TrdBV90oWMpFMYhIbjakRt3Yxw8u/jP6NRHjLOkoecrefhXwA9/F7oupnS8cx/12hRiTRnp93b3oENY44+xK75TUM7bVlMDg2rgeCOHYwWf9HaO0H2RgrtcsnquLSRz/viL6bbkbqz5QMWo52Hym09sXcnVlf1zGpODVhrfMgj/dcs9OwO3yDGZNKKpxFFTt3Z7AFkfKJ6BEIZZNSnPQ9ehT/d6B41RV7nelXNUS6Pn96lfbIhEKnDH8W/WZiOnqNWFNuKaVSgYiPEuJTEgXYrUNr3KA1yXO/fRdgbF87aRB31eFv24JkpQOv2sTTj1c6MI6wc2CKtB4HxGIk9FXqE0QvjZn</t>
  </si>
  <si>
    <t>pIgqXu8IM/Ie5eZMRH2rWCSwHEMhXwNx/EWyIMemBhBgBnnrsC5wSlU6Eo6zRQKg39Jixyl7ww1gUOnjUP6AwOkPPkxjoyPgeQan2xnzj/L9I3JHuR/ZtEWA+yYmjWncqnUzjzzL1hRxdNzujsJj2CQUH6G2+vR8wd+gkNTzjiJgcKdp/KVTAyDepcejvELUmMUkh6gyFbsmnHzg29Kr5oYQDRb1UjUA4/GlUxETQLsdd5Utk5syzphsb9LP0H4FiSeb9OL6Px8Fl+ndAYXcRbBBvQBxiD90oinWuh/U6KpWRoKmFBllN6pDaQjrTitBnAPwZ6LzfDkpAqMHoC33jLUEWRFEyGuPKK0yUNhn1ma8Vy/6nROcYmMXS0abDeytFKgrxD+frcpmbDJBNEpiCy/t5Pz0rdEx3eVzSgGrHwRPEIsSIzC0fSYOxmY4A0AQGwppSzyFr+i74DDpmyHZF2oz0p+skqCYD2RO0gL75dCcEfxCcmhbeDixYtV0eXRh8tnPvUqiGa2lsOPAw085ReK1K1x8dR6MnuF7jfrBpp/jMo4XEzdYB2XzEWL8AIrHqTh17LqblvuRu+nxdvoXdWL3ZqHKlGkST7368giwJJZe5shgOebGHE2cZazYhJok5DPrJax29bS4nmHCuyoeNflqvBB+HnlDlZYMnHSxd3d/UJHvjufGtg3ub4VYoL/dXGW0DEnqrN8QurxVJMjlMt8al5BHKtSIyiQXLvTuuuP9uB/gVQgzXL+ojRg9dTLUogSCzISsrdzAa7yNi2d4q6YyQou2nlkCZLWIgpn/QYvEXarfceJkn/nLgkVroC7N9S1MgeMhsTuHdpzbyAtlSTQ4/thqskP7yowdCuMTuZZnb7U66Bjf6wkFdu9F0EJ/L66JeSn8lmk/lRtjLbDyac06R2ominZ+fTDsRcqaVUfS9arZOzJ6HT4pJT8dB9dEakZVdrrRFq4TVUVmDjbGMW7nSThagdFNpRDHBZAPOaVm0RKd4rYTiki+w9eH6PAK/xNTBRN3i0ZSUv88JdeRfVMtk/uNW5UDPvXNDfKDU6gbYpULiNV5mJfDAnzMrUbhOr8oqrMJuXyIbaNxVhU1vdT0GYL3iiMah0a5ToXmBgGU56iZKYBu1eonfozDImp825WpIMBz3WgqMyUILcV6Uohe+ge2O6W2Mippfr4TDVW13aUDVmU5fNRx54eTzTSS/70qqcFZJAnEZrn0hm9yx+FNpMkh9ZP0Rqt5f2wq9YQ5U6+7UWROn0XAkwdd+BcwaSnjgYRXNVmiMuqiu1UKau9lpq+v2iETB1qslD8eHRWOFIpIR8WlndPBky5J8+zWE+YEFd3tSs7+7ZzLhg15ZzmzKcI8p1nMVkyFb4VrLBAZDWfgmCIv11iE8zshGroOZnz9JexDp3Nhm50phTK9u1IBClVeI6VcB/rwEjbaT2/l8aVRdZ3adpxRngSKOeGwshgpwmVqyvfIF+vTGYdzdSa28v1AQeb01t41IkASr/Hp33VM0a4pL7tz2otNt4mP1Ky9yH8x3KZOFEcAjr5sKvVaTPLgWs9D/GIBi82jRZLY6QsR3ANicNSt+xibxnCl2lVWQHkxkC7/m1/j9JXzYkhY9zr6aTKD0+qVUKekrwKMGmKedBaNA+a5M5gASrAVIxu2TVSMZCImIDyZgbD/o3tsCkhwSuS9mwYYPO4NWwxbFsmZtqedo2hPfimSZoABPwMrMDQEPlN5CYMLgDvTFgEWvtcCOQ7FjxC3I2/LuD1ZkNDX85MBf76vsxNq0uQXPTRMS7/tvhu7Nn4GrNfwT7hs0+GFK9/Xs+it/vxL+TK+PAc6n+e6Ciw66KTRVlHp6EE8qBvYK9Erg2xCuihkN3LDofcIDPv9kTFOjIXUlWDGq812NQlYuV4CpxDks3jm7zDSUTCnLaYVvzvVXqDiNx7tSIVMYDxRSEp2usgK8veWdu/tfFmcA2c31rzz8rUwKi0cyTI+OhJX4IkqJGN/UozvboU7DFiLJU1gzrtGfT99z9HamW4VsUt/mX3qM+FyC1J4LucpkDj+CjadX4q+QU/8ZyAAZQEY/mT7CcdrTyjfV3cHZ+lGbPz/PZigK18l90pCKWqZosITQYa/wixgf4jEv7DUGTI5cE3Z9raCBCReoX1Pea3w5YC2yLyZIey4z+h89CzImD/S+QWSjI7I5H9xn6RGUgcPfNYrpvYNdCkaEJ8d3Dn7SRIx+eROb42M1I/KTLd6nOvNV76CYcUa9oN+n6oovXSthGhB2MTO1P/2GuDSEIFecAT5vJ1CQX5KQQ03RjFrHo3LkCi9Utfkhicpak/nLBkNV6hI6jOm5b9O+Uu/bMnChMYnNmpevCTKDoEh4hVT+capek2rhYFqQyVgP/lnpu3UM2BOvge98E3r4BfX6gwNVb5fiTkyYxMIhU3sGU6tlQV9FQemXBZoHBciXYaRmuo7iqDzkc/ESFHUAKqmIAcQcyQeregxFfymKnSR22NqxMkt2EerTAVGcQftLF0cI6yViwT4g56JgRkOorrLv5N93k9VE1E+DMlksroDl8q24vUX+qS/rFptCnpMlXlD18cL51LBZBbF4RG9zIvKi6fv1MaviTVTtBxoekWc66oIap7gmvFCg4vuusAuJLHwH9YywFimSm0F7rjwCmVGu06Ipk+4+gaouGxEBptKaYtFBKmODvVHpUUKJI7jYKG1177VFWBiMK4vpN+AGxkhx2zjbWKn+T8Z/2cZx6vJA5OV6Z+JxuxuCqX+2KQVpMXI+5Rd1Ku0ZQ5NFIloerzr94gS6NjZIPK7euHo4Ui+XbB44iJZ6GazLkN7sT486vIvumFlwKfyN38GYRELC6en8RHFLvxbW/MholU2SzCEzMWxXvg+4kX5mugpdw7v2fdDh7ITvjrlT9U4rihhZK2hDdpU39pFnwLbrtvzLy1P81svc8GfTSu79aOXPM7XwDKTFrnj2RC/1GRul7u77TxeZeFXoz3sYKGJ4amI0170jp89TkroOzGe80LMd8JXs/mAaMqT/QBz7s0PqWksJb3D3cOl9aZ0JCxvaKOYh18Mlo87yJWRjTy4xMQZUMYxEATlbT5JGQHuHgVfI8PJgl2Vg9bbJlsBM/SjHZIPxxMuS/FHao5lXhV68Kjkef9PB+AJlX5aWlYKf3QX7yL7fyi9SzEpPpChJ5wXK3aAne35p0ZevDIwSIFSwqrfuhAVZUE/2CNz70+LUX02wTFLBuFadEUgQ/cvl/OcVRiP2JUumXwL4JeHEGUne0E/O1yR3+yIysy0yP3XPlLfZpTiY22XRgZWvTeeUWUzAtk2iQ2eLQ8DZAFgT5KFyBZ6eT9eIMaxrnjrzQhEpIGpMP39OJuH2rTfSpctk/tOys4WBCPMRbe9MppRj3yGQR31aGaVXzgEYlUhSshwpLs3+E0HAcslhhNONraMGatIqreQSa/Q59rD7swT7873XqHZZ50c7PZyudOLwG/jly0ZJBzhs6nAn0oneJ3vwkX0isDUFKGxFMesQGQjF9WaCoNpiaqSgPfrXOpZAoahmSYOAcPb7/hXAFDD2FHmjlqAzZ3byi5rD7N2to9jrd3nsfIRNOkcdhzwJXbnibv+I5/DNY2y17i/3SsgKD03S9nKYZ/GhD90gWWjFqPMazGSwRNB4iBodNgOdB4bpUH6Bm1wQ67hiGvM1XsKtb/Mxklaw7XGbUo/W4I762YnlUD1yAj+z54LtSVoFjTHPTuLKQLzcaStCdwnW8YmEu07/lG6m45xOT4J47n04t8vwLU5I10T0gtM7rLjEN3DYxbFouYoF1jpPYyfr45gNs6ikcuEGWcR611PZNnyBrGyp31I+k8b3RMKta5rgyae8jsPchLJloKu9Iw+xTYoBK1digBS9IiJJa4P4T1JngeM1FGsmgxtxEv0fPgiF3MOfC5q0wj6UctFr3mnEiGVouTibId6RYyLTpf360sbHW3IYNOpPsAjbHk4GObZoGSoH+5G8gmpt9Ld0EyYn9lC5UPqpuW8mxIMGoUOLlhhiGYnkeFndDrh4pDN/5JBL79j1xuVfSOQhZ9BYd9KOw0OFTozOh7ghVyUm6o2OJTaqhuq5rZr4sB6VUmYdDMEkvfyEau/sTR8SPatumPPi1FPEWLnjQPbT590Xo+AcY0jvY5mG4k1DroaTXpMcwaSERfRZPoxfQ/8HoTkA4+G7B8HqhqEGind2Qg6fORHwxnQBE5SZeuvJvehwHRQjfRQD/y8tp7Xto3Y8fGfz2d/52ifV1xcSiv07YiSojnrwhcVGR1c0WmwKY+FRDHKNzPTygxiT6WMBfoSJlAtOXqmh/cuK20yveBxhGCYzjoFcLyoPVwt4T+56x0s41OKAOq+JlRra/xL+8oCpLJUjy21/r1J418RY5+WjX5/Ug7cakBuVc4lgCJ/RLSf0PUjA86bwKnmkK56IzACuvPUsVhQWFcpPv7D0wi0JpKDogggzEqSd+d3vVxHn5ZftTNy1YCC35co+LKTfSsHeS/SsTxZH6clZkpuRHUTkmuukwGZ2J1szQc1bUILmj9sRdB8fxLjWvVs07hvM2StWapFffaQ9n9MKGqhCoSYyXlwj0bAsxLrtyco5jEzl1pG7PEjMcMdGk6ptLoHVFMJtXPmsKEio5DsUNxrLBD4vwz4GXf4GkY5NKygeZLMO//ryMvQztgUceDTLZhXQbEUwGsrwTuWA32Hy7GFxRwMHBouVvFf9VPqP1yPBWNRHmYHii1lOxfqcj8Q04WccROtSI7KDyRxvBhYbz2qbCkvPJEMidbq4QE+RBFFkfDyqMXOIfVv1QEJf6d9MskW35gWD/zMso7pqRSoV7aqQ2bd2kcDXbApSIiNRk66A6UJ40VsQ/wvBc9USfEVVaE6abdqWpwZd+bKvqYJs4xONb0y0LlcRg6cZhGQIVB6PnmWZ48+C8siRbHwYgVqGGYJJ+mJrB7fc/sCE9yGbJtmYNfFSOQxs/+3k/jeYuRNvPiZzFy7GCMW0DwM2WHH0DiDpqIqS/K937Eu+KY6GJqVbZODr5XaEIMCpA6zi2H45730naB8/ZotJx+TmS3+hcISTlZwNFfD75xl2g2vDJngf1GIqn4rOHZg7wmpJG9H71pk17aebzdMY9Rpy39d3S8ibdU96HXPxTVmfyKo3IFrO23kJE0Gbign2pB/yreikCnxxKjDQIMP6FGZwTVOxq0tLDvKcNNdBvPv2AXsYd4/BKmNsr5sQqnYsa/aqYCS7kqDzEK/1SD4BXAyr6ocSQR4d7zoncJg7uW7ApPWjS4jXpIJ/b8vxjmPwEJJjPL6V6zkcpsPBfQzWvsOeROu+cEsS/BjnPpi6el9tM3yJi2NIe/4J9x8Yi7CShiXNjKPL5xoQldRkwInmZHz1HoXBWYbncg/1jHqldKEtS5eyit7pqHsifWPbI01loBwfb20vuHE+g4ncS6zrLEmfYmljbOvDQ/Yi21+XIEQ94BuJa/49mJFcBnKlBg/5qHnndubAsQ62eFnhzQ7q0QbdzKWiGlYPVZDs4TaLWDc34ePNQxkVxlvO4JHkptvnROcUI4YaDznL0w+ngNZEcqRZRkHEAphSitoMMOANvbdeXTxhsgozB+jEJVS+mojMpwn0qw1yjgyhFS7xz9MhOHdqPFGuy3pyZ27SHjQB0VUpLbyex3xrG70psFlYEgT3RnOgcnrFzGzbmvJl75QtXvLl8lp5LTHq0dtiWTSOm3JJOpxFpESHvekKCqMVRI9sggc6RcroDfHkKgRxGZp/pTLZoZzVJjiHKCjJ6Gj5Nic5FFYP+PDtSiPS4YFdEx7uXKGIG9cXK+UgtZYRoi/94c3Tb8qjJnRYyP0WazdeeHpOoLITE0tUGK7p9VK1+8CyriBPu5jgWfIx78B4pokTwBePrr2n+Lzo9ft0LcK0iOic4f1XzS4uzuB38/REcu/d5Tdhp0EywLcDtv8Fflg0qooR+2PKQNekXczyZ2G215e/NSzflNU6Ge9X38dqjIFFCxWIdUMT8rBZTK4obHvtcAEehb3xq51H0vQ68hlZvUhkrOvb3OCllbFztghy52ZHdUBvSx72ehRGsyCyLD+KRZodcLn4CgwFvPtYudyp1wdAhz/BAMtBl0+PDJn5r4Hn6mU2Ra2NfDplNUjR122jO6TzSKlKTumm7gPDwICwZ6kGPhZQVZkuoebFZ2njt/U77DOoPFXt2jFuXMhJIswwf6dpalBaSrWQ0Y57CMR2F6TyqYPeSIkWlfj9hR3GubHdBsYn3AkjRMx/jPt4KJNaW7yv+2CMwmNHFb40ph9elHBvCk17TGz9AzdiWYUbAadcEjacA+nl7p3GoEdADgWOdOw0V/IWcoTDxPJR351ESd3ziqEysV4K5aACkMbRQR5As/NHDxZWF6Sl4wRV2aqJbIK/9xRIlDNXLbSEngcoOApBDGVodjxI+teWTks3an970pFF5phwR5AdQFjIVAPipEG246T+KwgG3IdexZJ40LihHDmlMV2Iel+bwiwwDoban2IUhV98yVlCzGWVva9aWcX52/vQeQzgpMYFS0ioX1BSW/21j4vTMylhQl3w/UrAxeZYdmEf6XvzU+nh0+VpF4HS1mRnR+TRu5giAlERmwpUY7PTEoUkkaqK1Sl5YuA6A28FqyENNRTh8U/G3vZbxFbiBdsaqP1hB4ZfYFQln98+YW7Lcow0XM4ii+MwdVOewUfDDzFiS+vZse4421sW3/FFtm0gIDz/DPcirihPlvZ8lgyFZdsHQYZq9SEUrw/AInzNHLagZ3IPP9M+ETuAx7xXYMZlO85WUFCV40OAHjBizsfKGg12rslcxtbshfamTDAWjOPOcAIoMYAb6jjytHYixO+1gNfKN1eCA2S94r6Y3Je6JmJyzUua4xYWWB2SMzQb2TJGhYrSwsn4486xVspYaPopEDa3h/6uuZxHnMB++gFbV0EzfInUy7U4iL6RsBuiuuiRxGzY/2ZTi0uZCRmi+xqXtQie4kA5tp4X5/m4VFrLWPhICtdSi0hUOPQRlq30qxxQoBF76TVCbSNRZof7gEylqv51Y/pDmguCqja8RKzSDQzGQEMGfK5eM6kmEi0TtOS/yHUDwslSUj6LqsDjZJfcMHFg7gL/XEfEsyql1DtwScqLMH7ZfmQGgfQ92N72nRIzXWh6N4svWIfpYLKMOGcgqz48+8bkyEHnfwb2WofnwQXgsQskHyPHGkCPwPOF1vnqZkds2/u4Aw6lginJekPYlyeuUqEIEcj1Jf323IWj6vksDb5CNb0oQvEXjRKTRtNhf/ZYH6UxT+BBTB8ITHgkzs7tlOfdoDUXkw+wQWHPRlHXYtlZN+BZPHnTsq++9jzfjZ10v19qxIUZorNIotsqD8bfEw42X9dFmnfO87oPH4CTN6TKkWeCeu8xZUnJSzybxxHvfp48lAtR8JZiFTCCqkk8b3WMfbYFH5w8yePsdWn8pttq+PeFV1RvaU4dmp9LtSEixjcafw/gLA1Mm72c2W/7lLcHORPM812Mg3HuZgBv0MyWebrsQTOLimxu9M7CCGcLZZAuP5G7MWc73tPMuHmDQ4A07Pf5gEuVhKS1iSoX3DX2H1dqML3gXwJbxlJhcoREQF368zZ02bdIofZqvZDVOlkLk3qA3/S9MePajpAEZVpVrUEXFRnj/QMPAJBFTdy6JPlkrCqiBYZfOc0Onw/dHmUfvMFgVr+tErBoXV+wpJiS/S1pO8Q6xqQYt/P8SCNqO3lS/2I7b5Eg2zxh6F7QPAq4PzMuvX0Pe1RLGVrekWr/JjhaRJuQn4iHBOoSD36OCbONg+PewLupy1pGom/BiqjNjg7YIgnfssOApYaw/rwiVzLWdqh+OjTZ4kH/MJBCoQ515GoiymFjo9pQvz7m7J5A5paQY3a5fD+EJZ4K9Ld+QHgnjWdzEhugLS9ZOSQGhnIjy0+0qxSr9zsOTNurODOkPutcWUqcJpmwNLUqF1pvQCpN7Q00YzqJ90/dsGfy2gLwuAByapkAQywc8RaiXaWzFoypi17oQdBsCjBMbmoVVdW7345PP9Hx2vu+xLJHhdtgfzwhu3KpjZCG9WOflroF2Qb9bMODNC3Eq8M0pNa9AmMDPYO83LPRTb3xYXiw33wBAzoUhNlhJi1/Sd+Il4+jZuAD1Nx4sFIkx/JIifAX8N2AbEjBqOG4h20G/qTWEPDgXl/5zLlVGhiUDBxKnPZbskkDQLBMiuJNmK6M6XDFWI16y0lAOdU9OA+nyCtoFn42ChbR+0tOx0rdGW/pb+yNOp1Z/kSiJE7CQdu7+0YTjF0Z3cIzPQTpWRKZNt83+1zRV5FCRufdkBNVlIOxEItLGxrNu3PxBwXT4zIfgo2m7wKtGgN89fAGSY1SxCcIfAK0XPyPRHhjTIrtMM3JyVVjZ6I7sy0dUV3xG3i/wMc5k+QKbjYQNavWqZd+pVRtka0+wSwIbhjcmwaj0ohOa6AHceipONqFdTmkJPnlheFQNBsboF1N3D6434SwMWt3GEoBDRM4r/m66nOyKnJcczTVQUmkp0GVG3WYfRA5Oqms965aZJxyc1ImMriiC3LM5NeCCK3slViosJaO6Pj54gda0NWTAFPtc66OH8H70qhCwK9o5DUD/TX/kDtd8Yoc1CnY+h6vyBqLwsx+NyrzMPvTmWm9RW7Waa0jj0i9oage22YMApe9lI6XssBuY6l24KW4PnKhWIBe2/I3x1jD2LaSsUBQbZUPzNfb4vZIN+2+CnVX9UzuAm7httEGOGeFqswTJlmqi7DGVqrVF+0Eogv8bb0N5T3dyDoNWpi33Kkce1ycIydaXxXs7ImV/iN04bD+S7yoInmM6YgWhdiow7s5kmRux75+Kc8c7WDPKmmVGiuuTZM3SOSbXKp0n0gNgkQw6Blxf7cm3/czke3CRc/o6c/2Lu6ulrh+hFmrkSFf/CuFXiW+izGMevmGrEWR5m+YTcGKZukEogdzDb/SzHeZchpckVEkvMV996+rf1V6DwjQMCJWlfPcPprSaa/K7qv41AwnMcufS9nwNeM9HpeteU1ZK3y4670yD9GGW9/0qOTVJLbbXgqWjTA2CNSkYbxnhznTJdPEjDe8s5GCy36SKkPv7UzDhI+Ov5BiCUNKY7weO5RjwOShr1SiWZsp+NiZ0Ap/ER36425ZriUQT4FvrQ+VmHW2wfukJu5cJbX8cNkW3p5sXjULWLEhWs23ood9ce2sx5NreJ9FfHwt5w7pZ24lIHwLh+yJnQKKR3AAslE8HhHBrz9JGHgS40jClpMkBqs4/i5RFfn21VqRvJov3cMsjOTazHCCrtkqDwCBDN4SDpxvIhRa/B9NDcEEcJ/kGD76DFBdv7D8J3nFjcXkeSDJ7ZcViX8iBL227FBbgLBbBsF9RerXcTKY6ITfLjf/rl9mWrtaWCdjZ+BweY1TTk3EOEt32QV4qf6CgRx67dWw8Idifrjzdwf5lG0BnVNxSNdtaGJZFBUfMBe4kUWwCOCzst1v67YL+UE5ER5N7AekKVxXmm28S4rQHd9+hhWiOoJVxiXJ9mAPmRgy1YCJa4SpAWBc7kiN/hhfqFcEP6bSViDW4aKwIUpHrsFFowOY8T2Zc8OjTkmWpcKrOk9yQPW0mkZ7hYokh4342AE+WDpuYbWfxjPih+6HhfjBf91gP9t3sQS44mHCLIwl4xDRFgtDgljHdOswB4xmGUwAvfLvL1auFMH4zd64YS50d7IIXZBghqVmNl037ZOP9OUDiofCQRDifH6mNAXbiTmGBgjhY98HewgCpMNp6qvU6wD9r0+woeKGMyUCFBXMg+0JUYA+A9FI9qibkxEqXZW75RKK8r7qImKzL/jXWnX6aJ79ue0VedqD/+rt5iqMwF0wgc1/GyFnv8g3S9Ff9yTSv1Lv9/QhFDhSuub+iiKk5XLqmNiPagS+59ORYS4cBvavzbxMb8GvnDjH2/LIqvCkDZ9Q7uHkNgUghRHtYE2rssp0Wl7OrjFw4lhhuiMFjZ6cxGfoyNXoxXy1NniCsGw+D4nkiKtvSRBu63QHS5XIUFvBCWx+5QIvdxwtG1raSRfji40cbV/MjF5WYUINwLVRYd6akGmRdhXXEsZCSHblIF1v+rO653W4r+7g3izMWNyXtlmUZ3U6FyWb1KumI4jphGWY/kKoVdji3Q19SZRSAkig0TBOO4mM3AaosNMwny8rKBrhsp3uSjd0L+TeIBopFvfHaoKLrLIxncfegpU7uQvQQIT7GMZBIQjugPUtdkrIXVTPv8Men1wntl44IWF5dGrpEAJrf4fuqbUcnTBAxluR1SUZzZmf3089V3RXE9CMIhS1Vv4DxKKizv/M37bInIbWf6D4YFIkPVy4h6JVyYLt+llQ4pybLX5qMntZa2o5aPf5fnmuuwN2nz8X0llbAE6HyyhIGmeWmJvlvTrKQ3wK9Xs6fDz3/AmbWakSmZ8T6yTeanPzCyBSrZbc1M0Tn+wWEVkJ/8+gAlBlFZQaOh1E+mwdYwNGtNFFBPOWZEfUZDqKmYmBsJ1q+4wvFa1SfWypSn8SeRbQp9rDn7JPbbafDMvIQ2wDO+ALGQtmv4lfF3KMziMSemA5yWEd1ptabJQIfU7n0pKMMszM3XWT/ANYrZwcJkfJkkWjmWIOWs7cK5beqX/jCGICs/pxmrScgKKZ2JefXgb8DYoQtQAnDwFOt0W8oYsGjNRrHuAmUC36qKAe7Emutpn9M2DoBdZVPIrKZX5KnH26EtjQqbpXHMhdQFzQpiEIi/pAc+1tHTkwbRtcTyO6gKLOyCZSXE/KkrBKRffCARNdqfkch2zSFQzzfDHPpRRJHbIrGnYCoJaFGgHN/lWV8pBxHtX9Mz1EauH64O26tXCmFSBqhvDvBB25ACl7T/JjxM2cA4l0hVnh9SzjexblcwOMnuk9KNOBeXZAo0MxMC2zaU+D/awMGKsnyf15fmW7XfVDDi741Y5vdpdLRyTediNyR0ZcyUbJsUJz3Yu41994TxrDIarwGqPP6/tUd2HPHnYnMsex1RG87/Qyf6qQNNCpNPOV4WsGkUstbdFGaas0zEJU+l1uAqDl6kM4UxIQis4zCKjYcpHcfnNjpTcPUth3COiHVpHkQlb0O8xcQe+kzN66cO3DXdBapGnQjMXXrHItOhP5K0w7hzBJn103l9VtU8ESCwHx38U1DU8Ld0g5wOWd15dFo8Ldo9dLX233ZCThF8drsCZgu1crtszJ6LdMR5d/OjyH1S2mBbaG+2ZQ7ogPUUJDthfkH7nSQ1AgXcwi+rFsl58498BgUKCuCCv2+dmEIbmlkOP3dq5J5BDOU84fD+mfcJsN5ffCClUMQ1UazN8ZiS1k2MTiWfHZAXGpjJEu2RHVKze6qZ15jz6SkmmBPYhNyJNEpk2g44tXTvMA47LCgXu5sDoYkESrymnf+/XxzFxzBkTr5pCpWzxeQWIsS5BebilTSDfZNrfxKKexoJ3X06TUsgh7Uo4TN4uDM4EzoL2r4R7b3+BhXETW57pvYrsCePxj/BGeY9NMzkdDYlGsDAD5XRn+joplxoQCQZpDilWJ0QGrdUYzRd0fVop+hWSrAIlvgpEMbR3cYYOO4RUreqdpob/RpmFfKd8F4KZaLjtwdoa1At8VjTFjvjDCTeOvQ/Qj8dYDlH7LtqQ8sArcOqmkG1jCsiJEoy9/dJdeVCBeFsLhiMU1KbcA38WbgyjFA8k1RBUp6GrYh0NZ/Pl+CQ2Fjrr1QFv0bqrCWsoiI6q50IBetX/IS36cSE+zcg88OnQCAO/PoftvqO9WR2WAH90QhQlFjElGFa7CCUorKGNmVpLJUqIg3Lp+817T6okATWmouiyB3sbV+WPfrZxoKNbeyadOP5FrxyduBZ/crSWKe6a/UFaid5F3mc+ZnOSU6EatJhV22x8lrxESyBsly1m5sy+bXDoYPNwJxW9Jtl3aEX7z/X7AsXcj+Nwi3TIIuSfAqXw+5iLzDRgDw0MO9JtQmGYfk9qbAgKNPgJsac+y0LRnGXzjStGVX90ol3XDcsHFkFEEOkSE9QpremqyPi5v75cqehbvUouCOdzDjGODLVWw1Ne14NNWk9M/yqYKPxsY4NhnsIr2iuSdOpEfaMFBINf6k2Mdc50tGvvXIckUTYH++I9D5xInNxusR0uxQVYB7CYtDk4EkUI6zbd7V8pTOxHTFFas/QuUrlaIxXvcZf1Ao5J6k1202nqLDg2fxSLPlRgFMcnaKXU4RQK9Sc/EQWWT9i4bM44PY4dgQOJ93Yfl19djzUwK9xPv1jpO8rU44rDsY2CGrBuYfT9LXAGzaFmsMz8ekDmGZQGJkeKcCF5QRZvBiFNKEuQ1cnkjik82Lkns9h4seaAl6F8TUIvr3qcT1VqPUXR6ytfMEDmB7o9pztQC6ZnEI/TVM9tyuoUwmaWVu7AlSW5IknELFWqcdmwKjmyo/xbHkgXl45RjiTgaKoTaBNBE2tywr0ZApPtDVmN3YaPFuf7KNcbjpbfmB9CWu7nauNgGMGyHbXmc1yE+iJN0eo0GB1XhFLhzhUBheqLeMHj7J91mYN6g02DBdSCiNV/q9cHewnA9wU7WZVz/W4xP++Dx6pFWAXlM/bULi1vvDFOltQQx4bC41Gc712rR/t/ONCaASGwP7CbMi/ahc5RijGobw0IS+FRUVcUxNEVlwX4/UXwvkt8mWKgZ4z67gvdapXYCSsMmO76DPBROnUm/cdaMXV9kFlwD3x2rdMuaL2GQqa3bKrUFbkHUMa85R72Ot1KPSFPy0BnpaT/KZ0mPxy43h1n2kbsWkon5tzPgVTfagAZ1ouLWMZ0F4t6r9V5nevLvX1RreGEwowukUp1SfK/NJ86g9mjjVR3V0zxsu+Mj/bpH5ABi//qVI2VQ5JNhRKdM1nTRbq9IlrAakoemdjP8cr+6IIJfjz0aBFYfLBNsv/oWmynLuV4Dnhx1pRKt4ec/+99mIJw6AQiLvDn39fewdBX4ckPfuypfB2xbh2hZTTs2ixLxHh8YTKGnzdSmZHIFdovTVj0heMmA09CUX1FvdDiJ5nQhsPnvzZk3QNeRQ0V9yfpd2ApLBBWCxXlINdGGx3M/BXQYhar1vE7/3eaFeEsEYX/MX4Z6A//OKaS0okCNuJR+OOqW0T1+GKU5eJaK9Q7RAh5bo3TGHWAwX2AZkZZYfKg8+5HkpJHnYB7LP2ogEhkiSBmuPJFh8NaQlMM/88i3B201RkQuOf09ndGHXfOp3syqHyTRJv5PpLWKRVSgkEwVgJZCMzqrJ7pPYkv+UVdOlgn3I6sme+vQuGXIeJx24D3xgnb8Rwv3Yx/5xv15vJmHRfUlxyY1BkdGZkyvuQAoAmlY+8kaoYRLb67C2p2CuQWa+lo5TDYcGcLHODEmv0MJGPUL/5hbO7muocPl0QwiHnY93P7XuTHHxz1nR2GD4fCplHlgwRjjAVDgnrT9B5oQlHeAsbo1rCbXyK2YrmZBBKnAPVIkbgHpBm4tb0U2RDevncBM9UYwH9CDonnQFT+9DhdhxiCK0zm66/SXANzHULAwNzKS7npbt5anbljCNRFe/x8hVp4A/tRwQefx0bR9SDRkJUSm+3f3Mc1d8D1SI4FJaAyuDQUoimghjoIOjX/aZ/EWfeLuJnEwY6/rzNkPRtifl5lHXf3faHrwAXG7FdHxa9e5TvyAAwi+rjk44gChCuNHN0q/H+vEfmSaR1XV9bq5QwDB6R9Q2enmSUiqnRPeP+3kfVAbrTYjeClb9cpceDCmJM0yE26zhw9jvHhmTwCZgcmd7JSB3THfuUG1pH3NG4NAn/JnYiI+lxgtYAoUSh3kRu9m8UOEcBtevu6own2I02yb0uWO4ZDt6OlnjsJAhXaqZzPPwuQ369wXMOL2L9YCi5YYeMvfg1IjLQAv16KDd8bBgYZ8FjyRqeBABMvASlhazaEF2qRiKLcWDlghv2y7VyI2ax2ACzF6nbq7xEl9lpnzPCxkqpAbEGomQMPcCSGmjBHFWDdyLMerhQiJzx3JEo961Eooj1oTyMrXzhue4JdwKeW9R9aosvdCbMV+n6icwfDPpqxQk6WzL5jX9E/Au7Z3fSvpHRRVpSql86OWpKjgIf4aZ23m/gUyF9Am/672qpibxLvjH124Llxy5Z+TrpD2skiW5ATIgn4A3Jc7KdqZCD2LbXAFdZC97caebcz4ZRFRO34XqJo12CCjyumo5Gie47b/VDoueQ/7V6f+sAlQookRLXn8ryzqU1EQNBmLHB4+j0YRzl3Pzbn2YIxvu+T4to/3xmBgnJ8OVCzP9FsJed3ADuMRTq7TVlJDanHvQEnN5IFKe6j3g5xba+GM9X7IiIx0dzUby65qR3quQSNbKwAhFnC4OjAyaZhB39F3ZEDGSKmloF1fwJ5QLsOwGPJd9eVppGIhQVc/QlJuWSNpV8ikqtou7e2B1OjrUkzpcr2g03tqgRB1BrHMmKNJtbo5FRPW/P74zWxJmM9Mf2uuinSolqV1ZluKf6PBGRlveH4QOxkk2WbN+RUT8uHcZ9qEz/xl9gYa3c3BaYR9MKE6EBsD2H4W28X/CBS8G7ZQ4dbGFM3KNUeiL9DxwjVy1ziqTdEeE+xm9UzpuZi4yC3dmubTcV7LBCKDdIAOO14LLNjVPqThcG6zb3mfeOqmqoVuMHG0ipvbId7ujbM+nn3ZGRcYp3DsLkTghcjbJFbPevyOBxyt0aiZe4XWSzWVEwHCifUJknbkLi+iqpTsZiSCXhbQIbLeWriENjQTuOUAqOa5TMyDWon0zHCrjmIdAwF8//w7Vnw9qGSSUc1HDh5NnOXD3Aa6CVx4Xl7Dwr1UCjOvadlTDLneq1REoChCUxeVKbuq4Oa5vEvtGbI5iIpGcIV+HAtAVQqAkputZP4kXzeUE+s9150/Vz4QijIaEWf/qREmmQQ/ptbfc6ZTWiY9EOg/UqibJZe1RIR0tUxsnnyTBTaEzt481qrPBTKPGH5MCCWCG2JekVSsH7eDvIq8tzP0CaoY3xqhmhnqnUSW4FEoKpTJ9zzecIQ0jZdpXxE4O4BgFjFMIZCwECSXYLnY/TmSolyrwyqAHujbuPjLOHLN8ew4GPwo0Mft2rPpqXyKajIidpsM/VbtJJMCYOdck7eczy6Y8Vj1M/UIqfwQf0+yJpsRzTtuSUVJ3dmQH4kMsKwpYY603D7vLFIUawoY1MX/oODs6XoiH27sE/TI2ouIZw9f9LpAV7WibJFnYjV0y5xpNhHqFGRaaBJ/Dgm6rx4/eu8r2uu9cQG12QedAxhyKRi6e7AGAtdzBUsURRntPiuKGh+chhfpLbJVFnU8RrRjftU552Vjf6/Nna0AspbGytjRq0RS6Cgh00BwDz+KpkBlXExtH6Bs/ldPIroPnE05RuK8OGCqwikC2rsNOONk6J9xEMVr00uEHAwcXFcUuSS+RzFx3LpWwfnMi+mQ01sVKzx2P0oolj5ElASQ7KecEciB6b+sl6p9/YTPwhfg3DlD7hoi/CRE1JZ/Aho9R+RGXdqQa4fRuzVoU7fjdsP/sVl9htsQdmbYpQ939MLPqnmNrTt+gtuqM8SnRwK3vx2rtgAa8cqQs54QwXcb1n4egqSF/FfeH4Ncw0p9lGU68FXT9/18L5CHO4gfEAyc7ny+TXcwc0slIOaKQjjG2WZiZjmiXWTxXVKkY9vIb8e8BRmJB0yVMdSUpgUqikLTumg5QU1gDjQLmi9Cl5vclrAvfqQeSarLfrMxal4wQ6bSBTdWSj6GT34n8iXSBoLQDDFGfm1gsYMVVgRjxKRgASjk2NH4NrUz416NIyB+Zu3jmTcgUf4Hll65mbS2W2SP8ngughqPDObE0Ccpk2kTsDFt/Tn2dxsT8hi9kKL9bFLurGh9UjCL+x1lDd1AItcr36Z2AAXbYn9Q1noUw2NJbb35nmSJQtZaV5OW4aeR//7YU2aLAXrkuaNRbkK/Tayu3gDiq5YzsHRs55k4JAHnNfAy7E+TvFjsqb1Ds9hPRCdn9XigwGpjSHIazap13ooILaJMn3JVg7oNTCT0Pc+8TvAyfDed9DRHiPw9kcdyn0tVql9z+a4/r3fsMr52u+1kfo5i64gTDrc1EIqzBgO/kA34oBeF+F3gJGwIsGaNgepgCsAja1dh6ifWLSmay/FlNiaOqp0YGpIdilSk63YQV7f5MvTRP6YQyRXjV9hHX0wKX/lls2y3O7T/ZrBE/7EIOcmUrmfR5HxcMU69qlRVRuxMSFXonanUpHJ2ligSXGk6Bi0eh0nLyh0HbwgigJJOZ7jI93GThXylAyaGYk2Q44NzoiSdOEILjg61/nM3cPbe5MHWxXle7IjXVdmwE7b0UEPrFhZNp8jcScARXEQIZpOVVyYeA2iXWtVJnsIcnI2Mre20BXuVHfQg8/zlbYu/W01QetBIKfg7TXRCDF/6P4IXGDEK/t/jvf6Mu55oj1MRNmt/nOpmqGkAb/MBceBulQy6k+IcQKigqP5McTXgBqI1OW0vCncb3PFOb/ioVTYsogkk2W7lF0LvSUX2EepN8Xor9111H/DeCudDEQ/qfTRgplLMJsBx3daCKP0Kjg8PiNVIkdrIp83RGbL8tmVRkegozwvCsFg15DQhDaOkYGzaWVQNqElh2yFU7G14pBL3AhDw0D+OzryUkAdobkkUC0nneLepWxv5gdCqyx0hbmAlEQXyKqZ5d/3QO7oJH3GE+q3V/MLgNb9FtSd2FOpNW5PJDez/dwX7Bx4Yb7V3gtcxmx4sF7jIJqjZ7hA3gzvwShkgfq+YMMxa/UFw5bvkYqB7oDB6dq8aCHA3XvArsPC1bLZdYMGKx6yy2kYlrQVy+v6wi8ib6qAQhDLmu+kXk0GP7bCX2yrl//FRn86RNJXOiq+MafvwFBDlhCqdUZJZRg1yrQ53glpi3SUUxVm33lvXc4sSVG46V4XDOWgLikq77TkujylAFG4aS0yIZoCnflopAfEsqfnIsRveZuv8Y9ouSD2BbrxVSeM/Hh5j186f1Ee/QQ2rNsz1EGlWUSeqgk5U8b7TKaEndkomYypC8krcu2wCOkjII95SZB9nPqFeHJs/TRh1Hc1Y5hk4AI/yvV0WvC7R+lCOSGCLGxdrVQ9zE34qCarqLSaLbR9Vd26m15UGYsQIOalxryf+OZ2cYq9UteJo5uBQnJo2bSb8y4j6G48pRSbWnLjzSZwpZsimxtXT7OTxYFc+DvMcSfDrQgXuKFqCIOX18LwlRAn62liyEpcnGQxqUxSLIc7JPU9G2zeoTYUTHQ79hVorHDoabTfyNZ4hOB6STdo4TCCTsQHWAF3HvQeN5mySsMSkkwZweRyem1PWHw0EbsBsLHumN8Os5zk/wSavyiFMcFH3NHAmUk8qWima2vvChMkjmSHeJmK7uZvFV2DXzfVbVk9PHcymhuZlZ7jssx9IZIUbGJW3DkivRE+RqsdTh82i731BYlNk8SGrOltmp/jPV7z7a5HpKSB313/5N9rlYyf8tQgUJj5TY2iDg2OEnE7yI1j4VfHV/wJxyLdV4hGr/Uf6d61GTtNR1r/2TSo6uL2qFdi1y0l8ZDv+p6L7gfQssKpF0l84jqyWIoQBmXwy2+P//yEbXqLIyN8lCCjaAf8n9xJWqV9Bb35Z6JOeoJfA6ZvHeQc/x+8jX56tkcNV+mllWcWejWu2M3rkpfEXIkGU2R3DvIKOwo2kJm0sNIJu3VhXKmwaW1eCYmByPV8bsBlISkNLRX5mnAEDypx0TIcJ9rmO6DaG4nSh6tV5oVYSKQb9YzptujtW3bMloGFH3cTKNHFepIgsPQH1ndZaaCnFBr5W3aFvmMnpILMQawuIKv7/RuNBuuKz2SuXkySaU2cUJipLzpzbGTJp7HgqxozbTucjw5X8bqFAPcfSf6EMI2LSXngDO0oMjWnAyn9LTYsseTrOcR+oMeXg+VuyqGjC6v9U5gQJFMvRAYtZ/87MWLi7K5RCo7Qn8Qzs1CVRrSn+PYy+dKd+y4NGMYSi+7+toAD3/M6ETm5hOD4TQAOltikRYbThU5KICi5HxSyckZvH8IUExBreUR8qH1iMkvirvSjv2ACCyGF3ok/x/3sQr6jgbeHdm880v05vFThd8VU/hRUy+tIG5hQTKrEIAQJTCrcCqUtdKW4ZZxJzs+SKbbxU/Y4LcPJod9drOeBbbO5HTyJ+gG5S08cmqgZkSa19wavcLeabe/vVHWXAVGHQKRprU+tHSQLcg4cP/Zya61kNdRWVO2GygqdDikTZ3rnE6ymbFqkvEZRZVpi0ALYilYVV1VxagVlueeO256eS0gjW+4PANpUVzWteeqPu9T3uv/k81oHfAg6jYzLcSxau3jxcsMv3hKswvt9gbBBbasv/cRv7+9yH1WGq6wBnIjeJXuanE9Q6py5FrEkYVcGPleCdxePPlSFRrpAiYTbLRY23uMwPhrbFQijGkUVZQj/zAazKjEdaJLiUEA43zu4Pz8XbwBSwa/yYIGkFUGDythYSZNSiDKinVtCbUtvAanNAjulG4HnQSvyguKFdachOQfhghHQxRHE93rinvnQmOmIO4m4o3WK9gqbUKmZvDc+xh5SJcbPVnZ2OCmsZNCvU+/iFlvmQ2ZyKSQx7ObNaqWV0/k6fUKavzxN1Cotcj+YmkbPq4wN9gujcOMYUi1Dx6Ps3RY/Nw6EmxPPAWCtNyL6GF8/5mInMDpoEXFiwqkKBekXcPm+Tmjv5NHfSHyMfc450YoZgsXfdgUNkQQ7IpKSonDmWetDV2G0eNexkck5X9E1czXqSa8auMxtmMLIuD/jgJqree6wGu8wEjPL2J2LxEXSpe6Qq9BKY7UmoR7CiX/N2NcZ/glT70DijoYa+CO2wyGRCdN1Bntbw12Ce1XLk4UsKO2EnI/3u3npqWRzQpEjj8LNPQV8Ez08UgenStS2wgxY5vNIjJ2xpl/BxCJkZ08J0ymeHg75cru1rNphS5XOQaiwTkyEypMD4EBjOM6oKsFFXkJzToF/4LKS0mbP4Hf/xEt7EX/QMq5f6A/edP4ubCNhkkRRvhy4kDFyqVST0rz4yCey98lLM+ZtdFtRWOB/l0tIEVKPuo7NzWmoQXxl1B6OR+F9jOnPMaG8NGXWjCST2p7wgESCHVxYhDl9uoBV2ZMsvjEC41V6O74unutzM2lCrActMvK17iTSDqhUK7DXmIgCw8ubumJnP2hX5shWkjphE+DQPyZL06qHDaJw969lPzVp6dV/C82E5EU0IG1l4l515tocmGFfsS4pWkipx1pzxwtmX19mv3SeLCuidJuk7gT4NRuTGX9uu3pH5iJmj6PS7EFmu96QND/g9PZv60qkdBqbErYA59Qzk2FATcj3DDi6amhOMC6c2u4+l6PfjIdCqu/yK5EvL32LyLTnKcp9hkOJ+zDZG2YpgxcMyk2sw0UZhcfjX0NFG8FGLR+RHzq7SMV1pINsCUZhlLKkh60q4OjFgNk2K7XKCVwa6akp5ULE7MdAKM4tBBCZGeR+Koqfijy0uSYIeHTAWK74nESbme8AHgE43L9eRTQkOGjCtCtB6JJva6R1SkiUmCEce/hXZjlAN35nQ9Zq3KMVRPsuQbyU84qRxGQ94DERINdtAYSETnDAQcVsIk6pT0o+XAnzUnd51f1J86Oxpg2XeK6foI6sVFQhbQWCmJAB5UNKS5+c3FlOLCl5PqpfwuZ2fmMgXiUC66YX3brsQtPsVPb8k+ueAimXHPOqngCxPVxC4Uj17GL7VRl9wtkn2nlIMfyrtQSdmeQniBCL/zY130UPnZvFZjF6F1skbtvH/9q4m6G3LThay9fnihkQBB4DkpOn4wK8LEpio285QKyxXcPPG5AONWbbcOSp4/ayHJbE599hCAT3EEvW129I1nLDyT4KESAJ3ezV7GiaIFBAgPXiODBFf2GUljab8wSfhbZwLXBmXex63dFbZdnci9yrj1z+fjKlBAhZTyntWlPkOiYh8Ixxf82PA7IqEgRrShX/hExbnjmkMzcEsuDZMDWuFJ4J3Xojvxk3gfE5TAU4K5xaQuHKJHjX5q9OEV7Bwc9dqDKMoNTZtuI+StQkWk48A5VdZTzCgKO1uxPCmIqrVhiACyI5fSfFtIRPqMFucjddaqcvRuu8t9XlMjq53/soOeE53ntUNz1LbtUsMDy6PXz+C7EyaGdlJt83CC7U5NVkxJG7Q9qYCGhAebFO+l1g1aXO9SYgp5/D6JmS3XtmABwqRz2709DZaS0EHQPm+4xB3Xw4F2Js6mlHkdCggFsA24aZ6pttGieUi50tMMRKHoQOj+dRG30ksH26D/VaRSkers7XBa56magwD5ObaTw8t7S0OPaPnlpsKyGJxO0AFWAyDhJa1IfKoMwwgH5XSR1afz8dBTJ2F0Jn1RvPFbVpAZdEYKBfBFdKrLVEiwu7Tb97BDkSlDnhQ1TTlmUWCDitubbaTokFF5zEieNqYICMIkeh07ZSSiItM7AVTanmYNHQhEdS+vCQdKfr+CdlRCUu5zuZz4veMM3+lOYf8ddIf8RqfNOQrKliczd6xy6appxlp6rskg3UeDtJ25OioQvgJdPa+g5i2H4LinhWGiiQT+ufU7vm7YxPSgAZ4sY85vntqg1pL/+/SNuAfuMqqJrHKAhR7AHAQwg/zWm5/lyjrwnGt3XXDFVpSNOKZLXIEQ9IuTaqHM/Iz/3UFrSF44O27jbNkiz5deOYytEmbDj2NvoEsuRVPuw99WR0ii43bd9zLxw/HXiN2mzkVcadDt7Ka2LB+Ttuhh0GH0sYMFNMLlQMwWbOPisMiYk0GWr5BEa+iwx/rlYevODXtYnr49EghmbkJXdpdD0UUlmRq0qh1+SkCXuN/5GQPaJKkdPQwhoaN6A9ihJ1K8/37rn8UZP4JWQP1mpYG8rhVFrD0l9pnNDqnvDmrYCmQHtXJPg1lAU14Vvz3nNuC48lCfILJ9q6LeRaNaklF6v2GDFp5e/EDTu8PeRR5XCHvwiNtbbuzMY/TsKPucHYLKwUYBDeJm8VzB38N/DABDnSYvlnQh0WkGCzrQla3vjXmVTnNoOxSCIHtUUwL/Zyf54eDJSUx7/niSVbBMGaSLEwniKZWawYAgtR7+xpkKt0Tf3E1QXGuP4vsgielLSkroKeHtsum1PVjIubEHEFun8gkI8W3T6bhcPvsx66mRO3iy7Nmow5khj17ZmkkZmAEJSaJBWY9thdTONYeVLdEFyAHPrXrp7fUfwl66z3kj9QknNbj/u9ZNEk0+XPuEpKI0FLsYCaNw5BkKH63/lx9kwXaqbedY/SP8Y58HKgZ9WGodXpG54z0AsyUElHKwaEWFpW1hMEBxYdkbjZdAmuApxoFAghnlX5VMzR0sPznvepyrgJ+Z7WlnisaYCFhf4xD1wqVE6urLLv7tnjvhlAND5IEwNbEILEcpTzkGTLrN1n1FfXngP9zBNwaC2OENaocCUr6p7/ThfHqgZfokQq5XRlncOSnXopaFOFOtZl6Sg2rzFjpDebN9DfRhiJmJmRKF7jVA2KWAjw6n6NCL93jqEAFxfgATDYcMZ+SnQYDTHLnIhXfK2UesFc5IZMNXwcAy1139xuaMt0YTA3UbNd+KPPVLDeMX090hqP1J2/OE42ytXLSE6PeIKm+BbEXxb6lgkj5tSbvQSdBSlivYFIXXKXTYFcESym+/6BzkhBP8HZsx+rBhsv2ocwmMAxjqfGzkNDYQBTNxOMoAekN4Qrp4vYtpe3sTVJ0sfkrOHC9liZTyxQA/I8Wab6FXgWjgfnSmfNsoUxjP5r+4tPQFTjoclyTf4Jjs2KTeyIyUZESduWsvxG32PtrBEoSEua1zJ500EDWEgGEMWSx+B8yfEJcLHR9YRLJ9H+nKl8X6ESDbO7VJ4lNBj80fQb/bMIsxzy2rOcE2nLyGrwGhrMo1M0YfrtomKUkvEWeFn/e7IKZKAkwbrMNBs/ZLqQ/chUvkjISSishRlcP+6hoZE0iUeCe+Bnb1vPLkrN4NjrgrOxgRjIPx8hECTKbBVGdac7hzgah6rjgTFVXhapKWA7802fsai/1rshLF5zq7yyDeY/Zp84AaNJ7eQLdjZTDvvsBb9hjuZ7cG0gwAl7EAS/Ghe0FhRRvGZUIeMoI7GzLhktLgUWwruSGzGqvvV9ddzdhVUHKiaNNyxNKDA+Lb2VDkgV2BSDe4ZbkkBZyRkAl8aJEmIqPzb+ZTAVtbrlOcKhU56mJQblxdCWmDAvGcKMBcpwEG1YGQCsSJOT5aML+vU1QMirCwZL2Iu0GzT8FqjO/Rv48XH5Y7sn0QZ8I+4fegt9k+sNfKu2PeIad/cKcSP7FCvcEH4Yehk4O5ixjcTu2SHVvr7w0bjW8VfkzX6e477J0My0ZSyZjJzs+nKYZk3Mj+U0BlzmsAzZ8GvC94xB+iMFfrrRWHMizO8ew2JPsTkkf9BhrlEyshTEnwbNa2OssgVF+3ooi1Vc/+adFuAnjslC5RV1yDrmF7TXA8KQ4gII4lD4RxJE7GAsk3Bu8gHhS8N0Jz2HTpeHERE108pDG0VtoFZU5stjSKZFyVSUja+iPb6WfTbC0GR9cqm6IVlQtOK3gW0tEHUChF43x45npAzhtsiQ35MNAjv7VKfrLMN8H62zCdT7VZkbf5fzhJHawwe6L59qCoYu3NECcF42FYgjQfqL7aa+LuUL9144djZbYLDnRXx1lI7pxCaJK5s7IfsLcfjppB5HP3a//PjWdKux7PkI/uThq/4dRBql3jYTKtpYiPgiAfEWoE8BJEXnQYsl0DRrpCf9UbHh1PgQdmtIvYdA3j7Av+rQ9t1QI9MbJxsC6CROQQ0nUOHJMydaVjIv1iRJCeh8C5zMcoKKC0DFVoX8PegHtjL3uO1HfMB2SQvi1VI4Czr/sWrBDjU4sA0/UjH6ZPHlXWGMaHTEbAHZz4D1r1/rDHSuN8LnU9ARiHeMMmsfShWWg0OWANxblo1jNxsW0h+DzX4buZIzbLZ9RFnrvX9olorkiy+vQOempvZyQJWD/WwtV9mFd9W/08t+17wRWQckeTDkWkx+gmkCFecYwM0M0ov3MbXn20YhfbDCxfgrgHRN3VeTgaOeJP6oQhT33gcxTzSp+/Tc6mQZGt6bbHQiYd33rC7Nk8+ZVIwzccY18Z8zTln8F6PkIdiKcDGcvABFr2p6MOW/2f1H6TlQXM/bXvrJyNtWFJqA7zySYv4urAeEChnDhCbgoj1ZTA3F6ChCEUSlj24FXYVw+CS4lfDy+obArmd4IBFHDSZFmQ9enjBz4W7y/Zoz/5+1eNs/AeoTTHEsWI64qIN4LP7w4QDBLg2SLfIAvAfH/3CNiI8rFapxYarBfl6qJhoP72Ob/UG5Z8xyQCthEZ3j6WArHh7qjBxSSAginLpMoDwi+IFwjofSt1nzr5jJr7VODbj96cizSYtID2ZY0rI+rE89yWlHbemAL0LVod/5i2K4FDzgeTs/yyjlnK4HTBvGIiw8IeP6JZ87TaeqNwwJ8539Z4Re3gV2gA4ASx8WfDFzAgFqM1Vc68ei66hGsEck/eQvUYeT3vha4tabkyKZjM6PRFn5CsZ9CwmA2d01N+0nOY5L6Su49nV4WSaN5G448q5QxnW+X8lOOe/Pb61R9JBh1Kh5afkFY7Y/n7ZMfTFFwdQLJxM9+gfOih9fiCVNFPWizGw/H29uOduPQ2teCuJfQkBQ2CWVApDUjDeZKRZZwDYQknKu3EJcH/wrmIe7k7NsJk9ENkETuZOvXioLy2WmPv3VYrNfx9T9rtoLbVFgEHa10sq/u7Qi6CdV58jb4qarQmqxC7LqaM+6m5oZtd9I9JbSQdnP3VEic7P/7d9TUIA63h9XD4BKF/9xP/8ELBmvQU8Fu0IYCo5Wo30b08YGIyMxA5+LbilTGrHvLmFGvmYsrFasl5UHBagWjeddh78t89VifqEUHMHxpwKtO46EUKNIeG3xuhftljhadX0/azJq3n0+kfzBzbkJyAe/ZYbWQNXGZwj+4PEx4zzsAzl/gg7p5lVlX9xQchpN87TKKw0elVooWv3jLj4EPTdLZlyzsQzvdi01ICtXGmFR0I6dgw23XRLgHU3rzLR7XRSRK3wV6dHoYGv25Yk73uzrScJKlzPUrBJ1uRq1w4AzcQKbIpA/3gE/CbFuHKVYDx1xa0A3dQ2kt3l98HYdGZNzrJ01MtX9RBzVtXiNf2/4y7YnPcYv8TcA6OeQKRM+g9MdDsNVQvnsLJAYws72vhRX4Wj6bA86krvegO4+j+Wh1Zs0ZUxORo5dMA+7plzqe1ky5glLc/7yBU2JJT0ZIyEImx1TjMMtoSzRAr/8Td9L0Os1o0kjlxxWPlKtKaLITG9pu7AUj9GSjmqi5VgOUQQyKehCMBCJKF01b5aiPELX10RXc2M5ZNkVpEBH/V4nrbICW9bB1sFcyIcKaYuzUOFRMAthCqjv7n5hP47hIXqPRBQg2CV9D4gNhZTPsRYe0yhc9EgU/yb5XKpVLl2l3aPYLjgeYSE1dUaWDimXEGPzpAJVQUpVk0fUtVOSj/06/eMTBuCSCBFtxKHLz1bTw3Uay1uUsQR/aHFJCwysUR+pKw6cB4c3cv52N6+wEBxJ5ej9JhXCS26ZTb0IHKTIi7387K1okJ+fOHAi9psIThyaAELuV84OMOYH+0L0vekvBwGypBKI1TlDMfYwCqrPIhwd1VelFRjC+J5Fevw7sTNivPK0FRhFnlQMKIU8bn29didzD+qqxcHpWJiHicYyvTw6k4m5FGsDgfvqfVhM9lrwzrIb0iWZavntmgWdSy/xWCpftith0k/1jQLXyzoVtkLYXPZECGK/4Z8cfnSQ01iCxn30yQWZ1ITVIbaqZvipjPeT2jnurL4IWke4YMYTmD+whzcZo9rLOr6YWOZRklWcE9YnwSM1Jae334wMG7hXSH3GOyx0W9RMfVqyXU1zsIMvy98EbRo8dZMeonVR91jkrcWf2QpuCWzC2W4Vvg7/ttIca4ZA4S0yaF/oKfD16rkYTURHmhj22yh5B+BNzWZoV+oI00+uh7h27IAEYw8IJMUbLNuj8w8gHy8ZWLvrix1zDxMI3k3ika09PLR8hQOCStYPF+epX1CKzSccJritdPq3haZ2+Erks9F3UUS1hmlm3J4aroKt4dhGDYdvAuvP0wsX/piuhQkfc35vZCcMUcGhPPsrohyQILm9znchEqikXBdBsxs6ehey+Gz9TEf7tJb0S0W/f1RGENxj7qiKZ008jxATIdR5USZUUQGS+i/vvkt+01fFaDaVHGLrRIjaVL1MMzqmFwm/wtX9IxQo/VVvs6v3FAH/c2rBgr3gmOEFaP6FxXtV0qsRw6zB0co5DmGpzVkt8Zy08m0l+Yv41jPl/1VAi8v50vSStNQpMUlp6p3YtjvhkQCvdGYFaYpmqZrsZBoOhbA7rR1xJeyvxPPJHQwx3WrAM1F0MCcrr7uV5QzE5BU3mw9V1Dt9wpSdVjzhOwWZbmqCNle0XAfcayqirV2P1QBBDQHDbNNDkL/dwY8XhsUuUf8TJ6/xYbXuRbVPwpSp7uL8HjT0U/2ATzHU7d5O3rkRoAjubjg8bT82n10Gcan+/OLDFSOYlfmlmVZlFxzX42XnPU/DB7zamCkBg4JxNsbYZxtMIfCz79bl/m3+12GJ/QSxrGewd0m8zOrAadPhxiSQpv8wq1e9Un1xL3k8W7rAjqVkWQhupoE58fsC8B4lmq6JVEnA93OCNJsMe/3GT2gdqECsA+x1sSqJVeY59a1KJt2tAibynGjfqJgcTNIVQIVirDxipb8zmFNzyzM43fu/mW6FnH7dgzxVgpDRfnjCVWb0SkMY6TXgwdd5nZpp2N0B6mx+41jzXbCG+EPKEQRevwM9NslJYsFuaNvEVm9X5DxL7hPazgCbdcbVVazqVpPVMdQiWnLtTN0sWKNLt40n8ftMVfNjDBs4m0Tcz0IhJN9Kj3hh0ggvEpGCZwTTUyKJThiM0sT6it1fVJ5JXnKGIM+S4pYHiZEycLFrXGYAs/i5Lu0OSqmFCqVQQYDsQmg6jZXwgG/zwvvsNlP2quRIX7YizboxP8GI1LddWOO4LmvubEVAhXKK0Ihn8SENMfwROKoYi3kYlMavd03ZdPqlLAbVqwhW6cvF60jLsScdueBmXz/HgOrAwnrkmlKXgkD41De/aqpi83K9Nm48hnd5b1A/tOMmfJHkAum5q6aS4raLrffM+C0KbvnrNip7eyOMoOUSlvjfy+Q7MG6+5xqfZnMv1chPIyGm1inr+kd2+MV3BEB3a/9fzix+N8LQvqsg2kv3sFXKOEf8TYkfAY/fMTR/Fu+u1fkLEksuZjBNXupKMQb+qtUT1pa7ZYSCqiLPHQOYIVQdM5/uQ5RfZDG85cjbBUprElBefI5n/PEkE7GksSWKFlogvMVl5sSbQUlYodIVHv9/5fAqANwtcXByKquAcfUhNGyycbw3bRmZcltx31BEGJWyVwoN3aIKFZ5WGxgLuqy3hQQZpPA8y/4iAkvWmfpEskqrIX3LSgm55IAzsS7K6L+vjudbp11HdMC+ME+dvqT7jawEZDEEfnlBAVsVVQ7RS+l5mHPxqZUvDQlD4t1DfcPJdxrICOrnur8p8GJrksv2tyxztTWv6Xopkp3vZdxhvFGtoJT/lhpUsCq5lEYulIdlqxJNitfYvO/wanietPypfuPgY5U+Ohd7gVEmpWG1wb/pQ7sPBc0d3EgDSGjT26iEfOuAamyCRuF3sAbN1XXa6RfKlhHlBGAAtcgMe18vXvDcP0dwkHvhthTc3Gx3gCvzNJSnM+qx0z4W7mijjuZLlSZAi7tSRXBd7tNRnrPtW48Hzb80hDmUPdffvqdOBfgXJJpyvC12yLNdXvfmZAkRIdP4s0jMf0+nk6xtS3qHcuIO7FbBJpE0q7fZsqL/0sGOtSP5h7fliubHtT4U659xhg1vhEcbQKHqL+T7ZGakvSfAxk+mSsFufvv5xqzLs4NHRW/LgoqpYipR5v+kWwvQWzHlSHuxglyuXBNhIXJc2z+e1GnrUT7or4IN+W7u0lmH+2or+LByDKPrN7IihNLhaAZpx1Pn67exWOMgK3nRSkMgv9Bev9MvXH7bgUHounH9qka7LbxliLyBBw0EMeLmp3Xe7u92q5BG4qMRf/abhKA9kcJNyvi6OV6ZWwzd9UWrKE6xuCOZ6mYKR5/zzjRPaKAp15MuU3+S/c8BBDtbtCx/b2eA9AfwnqL71IQ2U2S+1iZCixANjaUrTn6lDk4pMhZ1jmlvhAW3akTbcKAAqUQGXT3eeFs3sKaeK+qCPDPuWAtDnWJbzJauReno5xuGESVkuxn1fnJ9goh1uwcOpl0DGmZKk+4G1G/VvhRKaALxJBDA6RnMvJDr6UE5MX+MBaneTR3SZjBtJfcQYSABXP6TnQIgymmX2reWovUu0RbWDxigNBDpsTosxxC3wXHgC/zfh7uX+er9iyopezlT0hU0TpqSmNfDxgbWwG6lvAti/67u3WVNKLcWmtUJbFpRsRHb1eXxjDDcKQNQ8kmr8mmqO9VO+JvLQ81EwsfLkErnopeqBS2/HAp75XNt4THF7F5FYvXrGmH+pfUlZNCcWNkdTB8k+VOxU1ZJV6rHqEVpTFgQwl98liWaGpgoAhd8hl1mC4JAh4YGqRny/1cKNHWe14dntHyvx+leG6/S6rRdf43UlQcgt2esjhgnKfPFqetvsDukGoJKhVXw/uE6LFGD6JHRypBZ32dKof36LJFqrmK9eQJOamJygR7lvUm/zw3HQB2qWUvd9UTZNf6mmAhUQ7vLlislNlqUIMsTYx/lKhjYhxt4o6ORfuXtkOy8HcvBh05VSf4A0ky7489pV+M0UgPSuci0IXCG2cVPDDcD2mdAkVpWYfnqqvugR5nNnaPxsG/eeH8A2+RBKhDhMM89vST97si5hWNRx+iPwI8RdNKF2cA/lkGrtiJcjY6HQrNWdNswpyaOqUBmjhLu0RIG2tmng2FBFH8MzEEhjnrMjIJrmk3xHxaR7UIypvVSbCMSFgOuHEpEbxIKmYbYIEUdzCAoEIw4rzKyu4+AzwOwNjACUMLAIEtqf3HNhHPCNk87cZgDs8SGdaR1XPUUWvCi3BaieFtRl8HTleahRCS25pkv/2XPLkWWk3NK4cnMwZKu9+dEc+Zb3ZZkGnU+VLb647R/wA3LuhOYlafVPkhl7sLqqz1tatSfxHlezIikeyg6U3Nt9hlJbpDaXJNOphSHKpwR59NwpwhQjD4tMrNXpJ13RlTLJ9t9E7SwhoL4k+mJYIeiulsv8vtHQT2jErq+XxxvOnanLQNQIvVNh4QZLJvvSpIrrB2LhZihLU07v1ZMlQYbjcENB7sb14dYUBlYeKxz5n/mWZM2x/BEPwYQdxqCLQNuaIxeIv/kppo312+Z0wCU/CqrDbXQx5DPVY3AtqAf5tu4DhcwQ/j6VrHahnPJjHP82WrNbp/v5LXtxggQ03R7yavaOjaE4N6MwNFlL7YX7qD0qHAR09lvFfohqckzsaVMp+r5va/uolg6/JbLr/fo9jbqQGJR5sMZfPdJ4+j4eZO2AWRxXRzhZTNUdFVvn4tplOwVHn70T/0nNUL9xYHoM5IONZwKHodD5cTivk80ZPJuqEgLkgAMqcXYDTkPCRcT5QtzbR65P7XZ7LYBgfKGsuAmF0dfmFR9A4GAB4YTltorcwP02o/U2eVLNyTTfhnaSYnT4ADRTEtbPrAHS0ttFagErgvdZ0RGYlHEWPvsTEGx2QCfwyX0/XNXSbfySwbw8jIQemsIFOXddEHpYhNCzrL/GtojqTsvmedTEKSQEvV/OJFmOIEaO8ttax1OLtf57hOHJuUeOIZe9U1wZNTodaxVHAcczvCR4oZzfAjm+AivzeV2ZA4YvvoirovQXcqV4vL5xVcxBeRyBMxzwscuUguuJrQlf6X0iqsMSGHIkUvZO5rqq0Dg7a1tNTvp9CFFR4cDQY80J2Rf4xjmr9vKUkg4FAULvKAiG4V2U/txG77WXrXx4TJstw9sf2PYRUextYj5mNFiekU7rI8smyOAIdsKlHwjbGUAFhDt8iAEm+q679JtJ/m6tdZMVsJ1MykhJ0ie7muJsLofKkj0MxgJagrKkwcfpNJ+7zc9/0OFxUvnK85g/KdlDvRVWv8hV2zLq2I1ioQRVradeVb8/92OcIKQmZFQicUlHlmdOvtqUAXkR4Ofmh3/2H9f+6kIUXePFp1+kGQ+Ni3z2CI0/IGGgi5P/8i48d5xjXCB2kYw3Cq0igbaB7GwTU7qgoJo69JVGkbREdTzLERMGX1f7Dm+aplX9m5V1n67aDhH280lr2lfuAEDFT4sLQcszc6n619aZkzjPVFNUHwltqKoIMnEibivOT1Ef+0J8Dh/nmI8A1ldQznn1LsF6yvyEz/bC37zYzFhxID4DdUncOdWxNt1MsGRHZMUJUj0Sq06ChvICnWlGZQEIsBV97hgTuAoNlZNpl1dPshIWMWsflggJxi5wwqGy5C9Xxv/tD+JIhXiH280J6yCWrJl6eMy6LMqNXWB86NE4YUXe8+MMkn9U2FpTqQDavJohYPJswegy3KO75xklMxg+WRznaigeVlEdMxtUdjFKi1eT7XXvdCw8zBR6V2jKtXGRUmj32yTNZ3EWz7rBmsO+JS7jFm0qaroklwAk6/Z+/j8rv0jEnskJsmLFQdAVAX+6BxJfyMr0LBGUdf2rR2sDrBpEBDYuHRDMOqCXsZrTKXVxjbSclbSjYSwpnyvlJXAKCMSsx6iyZvbVS35+jnMNVtIkNr4Pyf5uVVgaT01SaSwqBJTdyxUgJNgli1wCfMTWs0WpCidawkYmv0Ol2ulHp+CS1wnBOL9p/XObXXDUf3FM0CXvv3vZk9JWplBcTSLHmLNoQudyHzGZv06eG/2crYT6oQzk40m1uo5JiC7RJPF+JZ5oOGDnGMk2cFSPTkDXW9gUTsBx1POygOf+32hGLpGbLf5Op3c3OzlOfwl76CtDRQvs/uP/DLATUEX0s5Wy1hsZKdmYvcd0YosTTjCcFQBcQuZTqIAPwsTZYRfrwTPuAvZLAWDWEDQ9lXxw8wqzPv15NShQw+7f0yo5UqkKQMuoVZsPU71GGf/+8Yai89aylZgzAAoaHgninKhvgBufwV0wllw3k4sXlfX/ZRMOxvr48fA6FEXFHAbVWUWIr9AQ//sQoOPG7GuumEAwSodFi4LV8PTRjRF2zost8IVyAkH+pmlG3v88K15fMSjUWJGMQL7SfY8mutnfvDeXzCKwbUWrv0lV0N6lZRVcTaU+pdkT2O5bkC3NoAcapiTFH/zHINMXisaHYkKKiiFPnmLi9L2aAYxtwjKJvdE5+8jA2zwjny1rnAs/+QMy0CEQ1fpOtNlll3tTcGtK7NiCuBn3n0yWIrkQFt3Cv9h8Si7g32zgS6jAFuDL/7RI0tGuaVPvP58o/EyuoMGfnpoeZdGa/sUecY5p4H1TpGsPYh6FiMZ0C/JFH4RZODeNPHy0wvh5ccC5yFc87RiVgB214fkEVIIxVMRBCk4PNB28ExVd84UwcVmfm0txiobNFQkqaIIqvEhbwrZ0YvT1HLYsWxadv1fUC9cxuAa+pBnm2dywyYDZcmw9GuIvbO2Ray3Mpf3ZmSqHAyL0srhRd4wHuvk6KTC0/ty75EBEP6orM+xetwZQfucdX5t1FK8Ur3PVKDRREZ2Hz4bMfMrPIeODg33PP/RzLNRkf7FwjTJR+g97pDvOOl+TKkco5r+FrD+jjA0MHVcyUr/H5ebG1ghYoEpCg2ZRVSJDvdCk7WgrGG/rOxqn5/daUxlfOmKKWQaPTUH19Q8/8yyapL9sk3uFBqvortH9az7H9eylCnU5mkc+6UvO1pzNN5+x5/Zgc59sKawJ2TQSMn+hUxSGJhcFoLVTVk7flcgZGgq9ifzR7tUJzmufJnJ0bBUJdl7XRaDOVzAyIKNvarHFwuO/2SmZ7wsuAhWpZglxmoQ2SfRYvXr6KFOTMJJN58NclKeU4PIReqQLvdnSQ2yQidMH5mR2YaXozHafGJkf1Bwu/zQNPoWUkCwh57KqUgKmeZsKtTVhte+1EbrQSih2JR/3cpcPfU0yok1OpzDeGebdPb96exbuVm/7qF7o0XnLCtwhuS2+skVIyqOo/Ota7g1zsYQfT/TtWKDUBXiCMWUgACxMLi6YM9jQzOmt98039pDKA7haMEhIStxcDYcGCbLfsqXyV8Z43D1qq2nDoMBUFGVFmbLxB6np1Zylfydw3lCSU6Mzyh3mbkWk/Q4Y3e+WUM4rDzmOQZYeghi2e3ijoqdV8wDRGxu+5772MkHbgL7gX3PPUvtBvBjY8ccDL/Kh7ZX4IavpNBmS5UcHxrEGvu6ARr2ticAkpisd7bU5HobQgmqaEjE7SVbMMveWACZnz7aYzvOlOFCtAoatKhE7OG8GXLHvkFmD1vrfewd/oxhVec5n7TqinfASQlC55FW/5/VIQCiXiaqnfa9mSvqiVoyzvo8Fmt1LZ9p4jxauGSF4QgHj2M4jSd8lHs+ChOo6+jhSeiifKL9oaR+EUZ2C8SZCzNfE2+mvsRUDFw8xu2t3TFR3YqjKthgfig1Gpl5M7tEjwsp7aaDHEqVBp7TRB0zYnODtND7rV9EJR5vEbEjMwP46+jFOjvVbzHtQjX9cI8ohhGTCBgjjcb9dhb4U5tH17qbQX49f6u5TQH+neZdicJ1/dgZPhijg1/Gq8NWdAySstmfJ3aZAk59RfzVy4UFw0GD2JHvhLactggLvZqZTLha/nxWXwc33gBoxBsTFfNsAwoR5tgG+gcf+vyc411X7dmDwas3bouWSlaUlkckzp92gSeROIgBYWN3Xfnj0UifRnMwFN0xbIfNysJWwL4wk3lYbpDCAQzI4PXIJZKISKa158a4rJxHH+ndaLZXbhZ+/qpJ9QcN1vG4</t>
  </si>
  <si>
    <t>xYX2PtsYMCc0EaIAZ2ps13K8WGVOtPOXjYu9cZlGNDeNhjCSQmcIz37KDphhH0tBLQiGHim8r+OdZg+aG4AYX5HR/7ibbRk5TvHA5tRwllY0fGillk2OW1NrvKk2EMQsRgezUKNDs5Z8d2jprCftaUeU5UYM9xxhMNvIReX3MbuY9mNa6mbX3rFZAOhapNnOMYPgipzpqrcz9T4i901+Vk/ZT2HzHPxv5VFoCYV1B4Eacwl76uubTxCIualvxivBaGAJgPT7CFchqLseZvzgE6lFmX65cP61jP5RdKus+IGc/98g/h++IoNH9/FQa9gWSjmb9D7sfGio/nxwqFqOq8S5JkNnH++yVWaOgRZS5sKOOinT1puuLZtMl66bt3PA1AJRoyrcihg7GAtTdGnFjdED5sekPsk0Xti5Bqmj6eHvrgCbd5tzg2yo0zstT5lTwtsIUPy3akmfg1iTHnjru+5DIPKPTeM/a+Xms7JKAHudgyt8IjtoWUWDg3WMSxRsP8DdMQ+uUqgQRRYzGX4rvLa49o99EwqXY+Es1JZGWp50qKmUDokqdXvz+KepWlrzC2pVaYMklaWXrXolo78U3rhpgyKZSh2Q49cwmjjJRrX0A4HKC0ymm4u0CSGbscnca+r+enwJaGlTbW8dI6IaOUWkVQ3y3rEMoh3W7/M2Ql0AydZejQVgTa7deKaSmmCXtFRCA02a01x3JcGuRxFVPShASFWYyAi9uPiYjQhYTiF4zuyq21jwol2MD2hff7lIoZAvd0TmE2YtmI/cAUTgJ4MSuY4VJllMzlnanF6MUZiRLKNhR5/1iDUqe4J5pWmGkVWKSCwLhi9WEytBuILLlZx9Eo0zQ2YpN41xTtFWxW9UBNqxjvTSH53ETrDjnTbwKGVkR8M3gDkrUzjDSJNM6EmQ6zNHhmVZlddokCeW1tmdQopCRscDAs5GflCQb/0HU1Nwg2+TexPthBO0/ZEG2qgBoryzB/rYTxkheDQkaKIcU+hDJlEL1o26A72tr8krLSi8HTeNIoM7/zVpf9GRcfex3WVZxH/Bty1ZPsocEFVKE105082R31oHuAvYPWTfmnjsUSR+g+qNWOYOALDAWDQeqdqWjKdGCROI5yQHUoHeC96HzbgO0bjw10982OVGP77Eca9UYMcK6CMkM7CkpMVdKVYaEkzA8sv0pCpW1l23gHmKHaf2DW20l1FotDN4f7yhM7A1wwZIQefkXszesk6VjBQzx7626eXRIkwMQ3rjs65PqRM17StrhEjgEF+KfRomdNjy4OL7m4nwCWQ/NBDiPeHs7twZqW66XagwVq2qoLUim8ymqduM/PJapCvoyez3S1zaQ/G7NFYfsXTW3WEA7olexfilumPn/Y+ZWFgNwL6sfo9Qg/SPB/CjBo9kiJfeBF64S8AyZ2guG3BFjeNekQH+e7L32TrsNcicTRuL+2sfJF40PvuwFquKTG4aZLQH8rgqecfLyCLB258OCIfPUK+9NepWM72o3X7srXQ5Tl7awaRA4GiS7LOpSMUG2q4XZjmuwK+Qq9EsFfjtQ2Y5KZHVOztnRnNMZDWORpz11pym7HUQkYNb1pQmGOKIWdYkkgP65b8KxW2CgB9vcqELwhtcqr9Ufcdv5e26IeSFljI3Z4zabqR3Ot5H9cq/uYkXw+h5J4hpMtLQYYv6otCRiRAHRkPjyVSblrZLWtcfwkTXDzc2pHOS9TOPKBcVuhDAkiI+z2YLlzW84aa3DZGSzY2SLfCEBEfTIC6fQEv6WJWHBkZS9jQHSPKUtsCmgyo8x1LbmWDy976zKuKGE4aI9JAz/GgypnVbyuC/CvtlC4IJPOK2GJVYyX4p/HMF/gBQRwwoSYov1lmGPB51adyTurBdHMzNrajJvciki4O5v0EFADBLb2eQU/j7Nz77PiEJh3QjN3ZW6HigATnqgy5xaxx9+G4B6KiwmP1VYENY4xchHS0XRK3dvwtkTIstpjNoh91IMOxLQX8qxLHptsJEad+rqM01bthlYw09a8LZdVUCofsMkf+dYdnGniNcKbcdShfdqOC/Ud2omiR6Sg2e/ThdPK5mxbpIwS7tQ+KM/J7uLG7+xe1Ty+fJH/Eos44gg/dTMToZMsDX3rKrcNirU47tAPM3yo07T89KedsdpPbB9PaKZm9cMVrO64ibYk6JWUJxoSabJ6qMt8zdhrdRXd3j62OEZCA894PkeM3WyIgliUKiQCyWXnY5zKyuSruzGZSte/HxU6VNz+/sziAFaC6WIddDGrqXLVGmP85D7roFfk9obFMXVc1Sbx9nP0sMUI4bX31w8DXx+29u9SqfymXtpdKeaGbj6WksyFUE/bxzdd1yUcCXHGgNwkiyxmK4sYBPu7eNwnPNmLUtLo5e5TjOwIBvnRAP7t0qs1po81vTn9Spa25jh8lQzoiKuDm0Lhch2VN6cLV8//IDV8yuvy4KNB5zd3pQNWVYXn0ziJ1923Am7Zm6z83ybqzF+bqEvQ8Mk3D1jtqyExSldshssXi29/myZSGXxgsxvelII52y3iqfdpsv6TEZBpHF/CsOo1uRMK3VNiUl5GNsiY4rjT6KKvbzX7ricqp068vr2Vt/N7o4LUNUYcsT80zCnZDRf/pte8lKbTT7r7nTx+z1oVYhGyQ/ttCJSR5CN9tStm6Q588Ydy+3Uto1Uo466TPtYeHs5G6+WIO/3MMdU0E19GN9Cw+AKenEvxAHDs8BjPx+/pNGYjYHKCYHY00N62W/ka6W+h5u2BMy4yuTClIUxVcuy2Ptxx8GTcs9rGQxskeDvSA439NsusWQTPWnizxiCpz8biqsRfIIdS+31V6EEImqsHGFYSl1TThbWi+SZZA3G6+ULry4ofB3EcT/hqictgpyBcu9IpRpyxgydJw1Ca32Hx+3nnDDmitWvnxaiAr7rGK5IuJ39W8l9Zi0ctf0e83T0oL3BSNujWIYZOpJzF2dCik3HZ2SdiqEbcSLtIzw1E4WjG5YpF8hVITLd3kwbjMIAwyBDZ7zxXtPExE7Ll+MjdlOFPNCiHxto/RtnEARN3KLCkqKPTFUI+BdCeygDtkq3+4QR9DDR12JbpAZ74WXE6Xx4Fz0Mt+lBJeKapaEDxmXFdZy+IbtsADAjwakEtJZrvRO+ZXyvKzaMWfbtF1ygGX2FfN8LdmJZXFr1wwPrzF5WxuiRSSrgHAJ+UzM8Z5iOyC1GaS/jglX8NnkE/e+jHv/0muLxXPY1kOI/R/ZmqtT5509Qg83cwONk2nsMe3dDRUa1owOWxnLLCI98iNxYaHk/XssaJ3tbqJGbbZV4Bg5frrhVFYZvvl3r76i07jd2w+iaYipj7rpP+7h5v9OtRupl7iAKCOi607t0d0kbK5vrJvROKHjSXJZzcIZ4qyZdbQu0T4K4LhB3JxM+K+kyufk96TEIPVdWqR+b7ARVGplRhpz7PtMUJzczSWlBslxVVGD7r+bXl8A6kOFzypmyAivnjkhHec487QWycPNWfYoPhkJZJbV3iuZ6dzQhbQuYUyM80CNTHtOGusCt1fMdgoliLSoZY/e1WR25RsdyhzGhUblmLqWKqoIeiZST27n+dgC/zIXTBB7P2nlv9q4ZAUubINV2uuECr7kIcWzyfXCrrrs/gnD3aJ7cpmzWsJZOkaAbUq2Yt9g1Q5FOQKgl0MK8hV6tsQl4CUGNTMF1UvVT6rpX8GmoBjmEOTVulFrtAJ6NJ5Sw4bHQ6bCMCo9/xM26nv6qSwN/Rk9EGJfZIxjL+ovztp8qODSuUnsKyT2rFBYpjip8Lz/YFigftbjgc3QA0FM0/gVB7s92oamBfU6Mwi3Zddbt4jDR/RVecIx5SGJcGl5301WuOrTw3Zxyc6DNTU9mhqjyUyJNi3MQIeHArn62XJ9e9n+RRRzVIiD+PyBKtlP19jlHNmQJifsR2lU3rgUVu/1dEIt1aBKdTaezTSt7xd4kDIu4R/Ojozygs8ldfb4Oz55xRMeww/jQ2Aj8haqNPuNAAE/E85Ra2hh5iIpwJNG9L4NlAgHKMkROwuyXjDfq8PreBUL0M13KldMAQJ7wCWwtGihPOlNua16ybwVsFfrgeeh7SF4TWJytEV3R23CUMBLKkl9UiV1fh1LJNYhKLPi4aDo4rFhadShAekO6EfIScGIP0VC+46ugkvNF+3cC+XKCyrYhs/kfhqCQnJjTbfwNbxmgPswT9FxiGIbYwlYuZyi6mXp+DQFK+z5EEce17iGc1/rBObV1E0OIJaBhM/7s0oVcvpbwLlfdrTDYXUL11ITU2Xp5o18yhtSXtz3Ev3/hsjD1JI6btHt4ZjtFiWh4JCBbaWLyhnLb2cTyZMI/82E+vO8tZJYgr/jTeSTmT9qcCGknKoQpkfDnBrKDxrn3BwHSWQ2h/KRrmjsmSRukjETOL6BaL+EeVlyHkQCD4bxX3FzA79ZVzCg9jA4l9of9Io6tZ0GuOsB5js5w6AZK8FdQquVuJf+52efA3IqMReqGzPDvjFvunrddrkPduzDjnFrxAsmzY6GkMIqQLKU+iw6R/BWXb7NE/n2IjAo2PVmUApMZN/dMkSwjFKsPuN6Zg8fXKXt8jvDuSJ1oVpdP++IzDHVCTSUPFC/zzRShKvIlvSkYNYcfZIKLgqabsBhQiaCAJbPG1vFY6UvZkOiiAru/Irjm6c5DevPX8ViazcqDrFD2cRnPEt3EK/v4VuUDduglgbNV1yzKIURPgMLASz1lloHaKSfiBGAEy3qbXjF4Nb+y+Z7IJG8bdPjf9BDZMUEel54O8THIX0yiqKTcns4ToIjOVwuXxB0NRM20whsqiqSiWTKcqpeYWUjBMWbjRT47cCf4WY9KJuns2pat2qPYhuUzqVLhLThvy5sxh+TFIe3xPERKycWkG9ZEXEJZ4NFipiQgFBuX1KGb+40QM0r3M3zyNbVzVHhyKvW9ir/GPTJ18b3s7B+GLl3t7wpvjJq9ukEfTHLgQv89a8UMHH8DBwgDfA269uPTl/hNn/bMDbhqKNJNtmmDvT7LABF9Fq16E8S/sRaeRnplMy00f1z6/yMMNw/18S+CnLbzT7+MaSQ/gO6XNJq510nDYXpDakJ4YYA2/euLiGheEDWmCCpDm9TJqzyRk4KABRKf8q4YAxIsHJa2S8/5YV/BS68u1GnQanDNhfaRnvuxmTFcIKJxP18efW/VY0u3GnnAxUov8pKKCMEIFE16xh4AEA+91j7a4sPbeA4mvoU8tGgQTShqNupDg9d5BqrXlrXTzi8ea4Z00aZ58yrDvgNqhyBiSR5LdiMawjihso4UV3Uj93+hZcPVFPeoeOwUzYMsL0feu0vqiEPp6AKrzOdoTupujX/Cus5H1o1paePwBsDuu49fN/q44GV8YV/YTnFMY6D9USSTLiJgk3g6alY+/P197o8b6gjld7AzluKDDiIEAmtf1tmGfQVhC7NizvAttDopmXvW46dONkzCMvmJy9TQK9WR8XmEm24Qy6kXTsUbur1cHHYlaSgCuaJPJGd7fuTPtjDS4h+cde4L9o5YPRrKc/LuXL4ntNj3Mv9bYpJz9uoXl/q2MBzAMmLhd74B/gzbjXtm/SARLlnpoxg1ExuPXYSVqSnJrYrmhAwgcMvUO6F9Vu5GhAVE/6XqKjkSTg1S0QUV83BOCDR/DCwCEn1fYD6M/sQotQNjkSAhDIj1TYUywQePTmvBsHRX8t72/q2/A/Qs6G0qoxH0riDY4RaJtqWmDu9B6+thHJ7RwMc8wHFH7onCfzxMFNYpyfAjRXVul9+pSekeassUk6k+zn0frX3Rephya6DuA80Rad8IxXhH6ROHWQUe5ys39+QnA/Sa6qjJ4hvOSRIclvLhXDwRSl29yOFzl/s/ByG5vhHRD7W0qT/lF/px1KGhAyVnqLQ5lXbDhNQUYXXYHyulvS073QuiN8ZYYjJouV7KD1BgI38cFWuYv6Duih+iPpklFm8oMnM/NGEY0AiCjKVtZaVM98UIWZI16wvu6wPBAqZDQaSiwiWdpD97zm/8UhTnlvy+YM9sJS5UYnTUpZcKqrfDV90aOKg2WEmF2NrZDTINUmgSxRz3/3lD64knttQrILWFKS8Al+lDamCW1NrqXAcKS9cN3nstjtwQzOxu2lpvi5l7dp2HzVBdAR0UO6AzwSTTBTN/P++fHRoTyuzShwU0+KZv7UmNQpOzo+75kHcRUJrtqyP3rKHx/Z6dM0RSa9gnUb3+Dw4toTPd9tjjxsNl/FrXdrrVd2cPBSzD7IEVEc+OWDboJ4qhilbYd1v0ZH4GNAcXm1WVGzeReuswj1TuE8faoRPoQDnfk15GjY9tvmZsinrT31x1mGE1TxAsX2zbMkfTaxjsZGeLaqgtVrT0687ZMYoPYMVqQn2sa1efW92Jku1N9DRRdsYBmbMt2ifLOkhk5OnmnoXuYo83b0ls/o0HBzMP8nNNrZl5rbMiEMSYLriFURrb6p/TciUb6bHWZ94cvIACNi96eeWezGfHkChzGGM8aYxcDuSMRgUxpv/w82kspBdijwBeCKTQYgb+Rm2JS1tGkSLWSLGnw6Mt62lR1UATwj7Y1GEK2VEWCB+Eg+3OR0K1YA09huMW5CIf5vCvyGE41/w3f/Q32KsuUFzaFxWODF4o8IsZI70Yc3sM9LBnD8OvHtXGQlwI3JTJU23Xij8R0fcCxXqFYXXqBgqzzzRFgCc5pMdCfYunLL8Q6474bNMj9GxGtHTZM3FIAQi4G97JQVhvr1PBhvbgjiTDZg9Xrry2hFbgj3d84/QjUDqwTTT+SEG+pzWyiNoScvIjaVTGGX1V3pa4blPRKf29n2yx0lf65BPWwK2YfWFZEIoWVZH93oHoRfNzqrHhxih10sEN4JYGvszC6raTW1I+2uOBhHRDmC4Rqqk5aY3eFrodm/vQTS1GmSvXFt42E1QNtBMi4T8qcYhL570XxC+uvhdPkjvcDmwYaAKG/eL2A2EJ6fPjSyRBUivqR3U/ytaX6d3MAdTG7dBaDnFCZH2mCnUe/kGCcSDQ742XXHBXHyUrwcSthV6OjLLX9SkI5dLRx2QXXoa/E0uoVn1I4+qrtYlJHQSjbhVPYH3KmkuB9a9ZPmO7zNFBPcVevZFaHWIr0yj1GEEEQniw3x2Ga2y2RFSVX5xrN9yMntxmbYQE6K3zQeJ9bjCN8MPGNIqJt+60z1FnY06yhJ7mJpmyeUEbFOxd8jKKTQCM0Ey3C4rIHeBHHPUFglmx7UQfdkOTSW6iISnUnvQLG+CyYD9ULOY65Qy0xOA7lsj43NARfJnd1MC/bDbEwYPtpmndk0qHGst+svLxDrXuhtJFvDbQ1oWz+6dENEaqlzsT21Zs3YIkInF5KX0vWsm5l7GvPY5VfHFKDOzwgHtZedIU5pzgDKSt0ydp4JhaOvEXu7d9+nh9PXjvx1JfwN8GxVBtJKbINH6Y24GxZ+bMbAfVKuV/DDTNLCiWxWd98xKvxuen94JoZjjEK6tJfUBs3Yj7umzGFmw3lQSpE2QZ9KZ2EkpWAPrK4D/vHM3Z88gYqHLLsi0d/d7QX+IuUt0y5pKzdYXQ1kQ92yC6bysstQ5mHfWb83sC2dp1PmJ6eYWGLQ98tksoXXu24xjbvP/hr5qjzNFxqP03865s/S1DnzTSWHAZP29oWM3bSayolX6/0vc+EcxmLVJOKTeqjN7xgvLDUB78NdeQN91dt82Fcq0zwKRpoBLKh0TTcjLAm/nI0sb8DEePg2ICvzZJliWRpDyTvy6yZ+8EbOxZmV0AxlgcB4xZILInjHw87kkqCwi+YLljXndRZCfZuTMg/xBOhKPLNFl96G1v6FDlns9+huVqzXCJHqDuX8XGKNqp/xecB9+nsWOOaxvyJZiMR3h3bji5wWiOJw3AwRGdV2LUN8FGDOdAgdB2/o9QitS3jjNPramabpoQlV2Q7Ki+LbcKcdj7yOHKtz766fmnvQ72Hfw9KI25i3cuHH1KSLXNn3Wi1V0kAmXvuvddEPdYqERZVHsdjN+zhOsVu+PxdK27KpgIswCCZdhTrOGuYqsyKn7/I5QYusHdwc1PYqQuu1pxf7rNTqwqdjwUG5xjElgh4W04IMBOHA0AYlHvVbJ0G1k8Cckn93XI49g1GwUa0EwpJcqAMASIS/NDL1ZfLcDMG7A3ZXrxDw+FVvP6ZimAq5u82+nWEct+U43/fuFy4K9LNcg9LWmzYaFwItCL902ULFGJFluIIeLEzDE46Vuj2YXMD+WMSFCw6SLo5gUwoIxIO+RJ4U+mEQlhmlyjEdAWsw1o1gnSZ9gIIwV3MRfjIiaxft33KB6ou2HfyWH3LKOdPGayh1mPEGKiLKpo+moGZsSL6Zw7ExsFMzVpIA0MeT6jbV8CCU+CjoxaKDGOKrj6zwa9hYQPRXd8PX/dJhdghvVhPt8BlXSSLxKhKS78cgGGnHbAlqi45AfvVJk/TnW/MQhMnnxyfUG4AT2R01dpjyskIPtItkA2liPIFiOdPxkCpg3eIujAzHEcyqwigS2GzNkFf9E+m1EBrh7lSZ7dzuSbhwvjRpLlTveVxtub4N0RecPGhD7YZNq+F8RACkK63JWiL7iPSN03fWADn1Av8m9t/wJBeevLutoVgeugJduu08msfQqOu07Y+Ro39nLyZ2eWh2TG26XC54vB5tG7p699CVNUo9FI4QAjBaPF4wWf2UO4dtbPemFgTLJouEWQwk8HAQp79UhTiOeSyMhDjFyzAKSUae194171QT1fAO/m0HK9Tkj+9k2SZAATA3GrV6dXUYUHjrNyiG26VOIGbERkEIS1XOGAVC8PtGoLXzRTvFL9F1P6t9gVKj3KFRBsCpV8UWC1Qq4QZppzjCSXAyaxlMaGHp+gXXcEwhtFhtO1OlubfNRlJzrWOBtq0QghBAaK+5s9rpp/8c3KHBaHw32bHXaCmAKHm+8YqFECprKA8WnqB0yoJnnzoG5vwRdbrtve07NIwNu3sIGDqdJB8RyWV0w8p3XtWRE0TtUmoM4dLpR8B5B6HutK/Vc5YoemfFxZUyS8W+UpjdHBgr768BK+h6hzEUs8HQlMUCj9WxT0na1wnSM8MG85f0TuEBb9q6OH2ll5+UnFbOayLKqQm/yQqRtvfwjul1P3GZ6Pv4YmIK+dbgJ2bbGMqzzkQOxyDFASpAHYGoFx+7fND1Mc4RuK1r/mc8omSq6MaHpLrDR2xnru+OD3Ka6texTmZ7FdacGs+SGK4ayQynDVLl4cJ5aEJWdmUv//stTJishvWbvntZUjjX7dl79EA+gjx87eIbHljop2UwSEAsJM4tDRM/2rfEc8Pwy4DIHc2rmag3clqf6J1gGOtX7ig/ulIjqk+183TKWSva42QOMCdlN8aTn9ldMdu5+6Ui+w0GAOA+r0VSzWvn7BInNQHMoA3xGEZR0YCianshNNhYiCWi7K4no0IovlmWsU+YDNhGgW4dsuKWPrFRSv1+7PHT8oaPuf/BI439RyKmZgRIhShsKmTQpbx3oxF0vlB3RbpJHNjKNk6LOk2ytnfdyXgisBxnRjq4Hleq6TXH7D4TpFJV1m18E1rsKVUxdfuygXWxe8LW2aWInB8X8ckop+AtRqt3obW3PuCxHKXuPUJiIsjBKJAj1D2gfueV7pGhZsMVnDGn8pmxDLZnIlV1lCjjLX1o3sEA9lcTIK3TSjyKLC9dZAkPy8GeJztpIiKMokxV9gvO2TccclFSWRmkxAoVO+ixGjVIkPQqG3SESyOvq+oubYT/IjsLkyZMcl9gS2cYO0dzcvRpB55OHphnsS0mjEHdAnSRLp8Xx6VeuzqAqGOavL6ZLI9p7t2tx6A2/tzoMZXOafJVV/DmsffvWrxrQGp/DxhCFaXB0SAGXc4Qxqbn59nS5ZffMY1imWMtPWJZU+uyhxHBJ+xjRZznE7uLplWzhubJEH4KwFT+R3JgcszfmERv5mJSI/84VatYEerRF4u9aK77w89G3MsQSLZB91K8OjdwbAgBORZr3B29MP5q41OzphrZGvZ0QOU2C83h3X+MYIa8V36fNzAcjgK9zxCfeRtr8A2qKJfdykI7Bs1WAomVxbcYFDPDCfN9WhZiRtsRzc0KyjdrS9ci95ARiknx1q+/Ortw6CxZ3J/HlbappaWNCNuioWluocUJoQ5t/gJbLj7atLNHMhHKcUGZgJUlGdd2qarWC+pnE7NYCxN3zice5cachu9wWCW6eS+WeWI9rp0ud2Xiah0jBtGwZFGVJzn8acInpNf1zYH1nWdAMw1krOCiiHsXlwOYE77V1T2H4PEqdKczD3xizhpfPrc0xcF3gRnTaHjZBLOXlfQbHYNC5YZJNny/RuhpE2snoLlJ8BCL6uKYTUVsHjItEuO2bgEjPd8BbxQbEqO6+/CB67sPKx+rmKqyWHqPfsqcOrE5yNRa9b7ONO4aBrABHhe0w+JWUFnBGIFdURH77Hxd2XQ0tYO+GTzOqYmOhd+yzSqIHriudCh6wChTVDV38oPMDtPezk7YwJB7dBVAWwx7LG0gz+lmI/N/uVGn477C8LfwJEy7t/9U442iHmfTurXAPEacwQ5/6X9hzJWenb5ierVsYPJqQe6BAJGrPAfDZrmm14Pp3rIMJlmuXDJ7XxVSAoZJawTy5QTV5iyvqJYvLdXfhRsjU0I5dm+CWrUE8TDfBhDxLFMsYN14cOW2Php3WTZQBtbiUui37/7HyFVnG60KPY47KVcf8YvTwQJnfdc84OQ7eeKOu95IZqU1PXDXA+2Dy+gjffCthNb2sTtZSxN/aDPMx5VaRLY3Dsw3A70DUXKIGUtAIvm27fOmfjqk2VvB7T4/RYtmrrWT2EztKHhTNV2m3zZH8jJpXKjjgwbIHtRefRv7AvFxlB8AiAxzMIKaCzlPRlDrLPNBBYqf2yMiRP7Ebm8022xZG1YC7zCcpJJsf7Gluhs7T33KZhneOkZGbq+8oZf17Rf3sA8wW5jrYuIQEQZJKWhofO5nS1+EVI1FeqE0d2zxreOVcWb9UVnIh7BuXwjj5W2mi9/a87/65KeI36tHmft2QBaUR0nW/9I3FgL7kwycKC4GNj+aWt8zqLtqBL4gTgG0CDT63HiusEJVJZEijDcTSWgEpnVYmhXNwvgSlmLIMHEZLAPOlv1WaMywMzxEoLoVq0A1+HRb/0+kVdgR3lS5BvXcKW9sfaBor/9PTsribN3sI2PFmbqy3IoG0N4dML2k73IRlzomGQbCDXaInSwqPXtstTYwDYqDPTN3dIBI/UZSnix0z3j8Y+XCc+Ie5Phq8joe7DK4kwkVm1e47oDZ9B/ZpjS1t922eZxqUgQ6diRUvcWgvpd5Y0TbcmmWztoZ/iH5Dy4fe98+r+fjGEm72/1vbUxQ3/9JQOCWeJb0X7hs/q/QRWDJVHLSUHqxVgslBWBC5dkkWwXXw1p4M2uH0VTkMYVvB5ASLVz92n5K0bll7IYWlQv6JARjChHg33oFmWSWbh6XbPW4Gn3tE8pdRdR/WvZESN/dlWM6T7a4wvLGjbqywkNdIIPOEjHGMSsi/Xn4MuvxmLg8RW2s0hrkEreEoLHPf2izWca05pwcfl3WyaWx9tItsV2Rb8P9PMc+LFowYUBbHiBjrnrGFM9C39RJkFDpmkVB9NJgxJWGvZtOzFxocHDGg9eiXZcIAmG6EvZYMVnMF8WEOeMdvoNBwiQ2X9rOJFxkIokfePpqo23bTDfifkBZ6KvG4Lm0tdM9VV+m03afuHkQslkId0ecEQGb8/OdsgJLabD0TsFZmUW6hD+ggWOcuHxhWFvDZHBq5V1XBmZm1ARZJHv/aMSk1S43wI9ohqYutBSTBbjtNJt7ht+cyHI2AyFLvnD9H91bC1Q0Xf+WHVdNeI8oFJ3287sCZfgly4crOw58KdBO6VTu6uDfTq/uHbrsE/YVH4o4VK5KAji/qtat4t52cDHw+aL1+bfqnVj8AiywjGHHGCbex/CXmRqQDJLm0hp//Abga1tko+HSBvjOm8tC25B4lmiIpm9scyI9P9xL1lr2UtvmJvem35qitSJJLcabHRX6OpYMJ2Alrzjsc3FaLZZArbw3eFg7xs4wFWN1LyskLbcAKfCt9jTRM0YQBWEIRu80CSpCMQzf86p8nenuQHhZp7nWDSKlaXjcqgEcjWzIzy8QEimsc9M5QEsj6MJCME+uy5GsyzByEWePfWqItOeBHp/ZNZjMeL0aPk5G46bYqJdI8MckyZoKcV8jVn3y9+m414mVOMXkVoUpmXA4xYfeWfaf0SwyzHHUEl0UW1Uvk+7+6ViqA+M5r4GsS/ooa2TMQp+WvU163LCnPjTc8JBmbxdr05n4fBxARfy4lLF+iB64HkNXevKnjOx5wIVRULJM1L3RDCOWu6AJz3WRi48u02cE7AdRjsEXI8DRkDoXo8KWf4DMi6vNLrtjvCk0tVxvILBt8HfOyalBAwoQS1oM+onY6rguPmZzpRSC0Cxu1vRWtuyRBTVejXOnbfjZY49oKQy9R9AAIJ7li8aU1DmtN6hfXELxnooRcnp3iTselk8vIQnEq55dWMsQkzKK2JnPpi4Q+Qc/9ccRkIqDDY4I+iCY68eNOQ6Ws/WGT2lNWV5Crgg6m8DE3MhpYcKzEGeaDvxM3wtQeVlKMLzGlfHWGB0kvtcdbHYqlYLsy1/B/Vse8YnjqhXIw5UtCDDbOOB4009FT2r3P4NXmTLGNc78jA5Er/PHlTFoPPkXHTjP/mgpDEMOV6m2LLfo3m4h9UU1NC1DhxEMoML52FhRknIysHLkw485+VpVyneumbcAmhfXRDGy/ST7r7hhDWy/8C8lalRcyOdXWPlvH9Gvn3rLdYXpV9yoI/nEwGK7FWVyxVB0lewF3Oo0+arnA5twAmJZEtRyX2fnnSca3yJueudoe+SItSHuYsrLetjfpeLFK6uvwI+pg92oPO590D88w3xCdXWlJwnaCK5kbv+MiC/yWIwZraWhbgc5CTVR4A1ZCZss2JZFjqWyrKPQk1u3TdQSzEkfhaFoC6n8x2R0ZItGTEHNgUDQ447MT2ztyuS/WYS5++8gkOWnbfv7cc3DBatKQUHhRPj+folqvh6J64tPr/G62hjaT00/IIicL+3ejhQY9LGgEkzc+gCja0mRHDlsQGm914kHQPdFg76Tr1RbMBPA+O4Fr3jHCnpRAgoxSkHYC9Kp2YW0uPOx4RIqqhe5tniJQHDHt3CAiuvANS7QaJDeP6uTK05k1wRpoy4+lcNFAab9OXx+PsIJaTXf4/gtei9RNx/5CqQJf9bK8U2J6d6oWDIq+zUy/FBVxKjv0PyMtDbcWPQNy/baA3EXTPXtCirlzbbUQYTwKKBNjO1UhvVsHb14UALlx9k60xfiBwlDS0aE3BaLiiI4ufAwfRGWPdDGN8OUoVVcNQQmIFf9SmMMPOOF2iFPsRM7RDVGCiJird+jShCZM+cC3UJRu1FB0MwMOYCVBFKmbmSSmjmbLZR1+CiCBgQKOsxQUKQhXCr1dkIGy+odOqYXx0+tbNw3/EVuzYH41AMmkUEO9FIY7aavhUvPW4ShQWrD3v2szaf8O0MTdcnCAg+6jzlX4/aEU8LrfznLCDZS67yfuVjteYwyB1mFJHwMI7oh5brBj4ClpzHg+ZdnaJP1G6fQisEHkMs/wTtvTmt6sRz0LoJ0Xytv0ZbHuA5IJ87CylktNmEZYkyNdPZCp44MMH/1OZBxhHO83hhpxhIcTJ/4Ku4LSN58DJbdkAO3P6MJ3EDSeXqhSnG5C4LbLrmi14DM6vYmpTjiRZ4Q/Ss8BgLmPi2qFiZaDp8ZjKS0Pacu8zsOGp5ZTSCdFkQT5hGSu7HTpm6chE9IUy1K455D2k6zIMiCj2p8xWKgM7+n/7d8ibUGLDAoLVmZYx4KPWwkpYjyucrd4P31wVz/0gmO+Jx0ymjv/QkCM/OeQiDd9tfvhB5zQPJsXKqcoD2+Oz4QYJ86IVWhNN181SgHkWPTiNpaMZ7lfWE3qd1m6K6YTt44YPld9d7ufhuAoFo06oe0FJvpnzUPUwCzKIBwffqRRdnQXBwAC7lSrOtYzms/GHUuaqB6cNgC8jk8KTTBInusHGXhzcq5eu//pdVoKlocYqPFudXfNzM/w/cOoj/txlL/PKAF5LKKdf4ioLeZ0KEAYYp8RuhZNYfLZsOwYk1mHePJ0HDmx71JFSLqsucDHGQV9Ywp3l4DVLnPQ6OeR/lUFUv6bzOesUaT5aFmQDZntLbjU1bk2+aN1vXF6iwr6ZxMsFQ0mBk5aTfI9P6K2Ouc476gVpe9hFWs889Fi1xeN1Lch7KdWh3e+xJTykDSh5JJ1jwuf8GbgLDM47oajEctWd19XP2cyv6AwoSD47R5CTc8C50Hf7wIc7MhyJj/GfvALI76nFqUOqJsml7G95g8uZhu8O7XapVfDxcvvh548NQmel4kcxu16GcrxsrtaX/gGhQbnu3lmkftlEaWV7RjkB3k3e3ixWOIG+5s1hJvdpv9RDFsrzQV4QCPn9KxIH7+DqEkUgN47RbJmTsZ24SPGpN+jFKqvIDhpJk5qQZkQdE0PEWhZFmUZpQJOB71eABiwCX7LMwKS+0b42VIKCoJnH070O9XXLcDn8iOmE+vYZdhNaSYsH7sHXhyeKVT+9tk1nu0onzSG66+rQilsB/o8cryDEeiWZs8W2hBByRuqN0QdGOpWJxm+RwSROeF4zv5GQcC8ohN/HypRUFPJpTJGgcYbzF/48/Dc3mNXcH8xWVEU1u1CbJGB+ioISehFL3Zyilg7kQmXh4EvfoZUjEnn9Bt4CfIrEjKqxCftHY1c1AW6N7EtF+cSzbx34ruzNVEszd25ok/hZ2ai4TYjW+jvj92eA8vr27OdcBP4WS/kHOzecUh/YO0yMBRcF1qBLaG1QLjHqMl9TlkRb7Lawl2HZC7NQhfmqumF+xrASu6tO7yY+FDXwLrh0nZYx8kGhQSxgwHkQSA3K4aEpZnVeMDlJEpKJygg04guu6KBf/gzmnWOF2LbrDvpEWzTP4p0HcIpnEsDKqBt/Ob+b45orJuJrI0j1kSkjOcCT23vVNKBgmfsHtHps0dx0/g2nqDIG5hPVGpAJ/et8zQ/V+OEgnKwXw50vlmtl5JEEasChqPnnW5qJQq/d92JVGxumu0AYuvqe76muyO0gjp7F2o7H0YKqxo78H/h3FJ8t221OKyd4ZxqTWdEI2vAFIuyua5yTHCaElSAcWafykXDtQvBymHzNk1XHwFo8YI06xLsUMLn7F31pTmRTARKqSTbHYLA3foXQImixCA+q3uPafTq/lXpZojMnjEM03w+lv0Ps7NhzL7AfOhG7x4manOxsewUz77zWPJuXiZWE4rfehHNTyUXNUlV99yURChnclnVMdDcAy1TK1xpVGl1rwUSL6fGN1N8pUZZZ9rQczZONYEnr1VZnx/UU1uyp6+LnQRW7+XJFzSsk/bd4HcAiEVFWl9qWEycutfgW1bD8FIGArVYlJkz0Lz3D8e0PqoXhhbvnVajrt9QONmDri+8QehgpWuIL6GFr+hiTS8sWFkUI2QZktz+HF3WScf+QJSYN352eQ4xX4LDXm23xhQH0bb/TLiyiEx5vQsOBcUFY3msKIKNU+YoRN/tQ8SbL/MJcgGmToBd5Cw4hk9vsZWZ2RzvayOZwTXoAzpoZXZzfDBrIcfzp621cD4SMXIL/INdmFYWUYjRi5Z9ThVLtgz3tm7epalWF1GlMOpvwUqk3WtuKb562sr0Jri2b95j/EYwEIr5b+x+AuADIeIjaVp5ro8vPABpZUcT6b37dn1+FW1o7P39UGwgpa6wkTabK7tXUubidN19m6X01tIx2L0ZGP3PG9JZaFhEabcWTlYPSHd15JjzqgCsL5VMFOSkI6aOb/zzpC7e9yb1P4leTtlVcrQiElw6sAO/CbEhymFJ36JM024bnUvkNlFaxTUDgz60XOfS3/PGWMUmVrXHe2B5xidHmHNSam+RQDs8LipgjzfQYN30Gv+IbetVLtEvVeOfXd4jLWEajISigvbQqiAETNXty2XVtqJTh6GI9+ndUilsqXf7cwsHF46EWrDOCmFyzP1zgYSra6RfYpR9hy9BHr0cNEEH6Z0lUs92ia8ChMbOaSNhp0lU13vRlwzn2QmgLvfnymvOgyjlQTQYR+JsjL/ofYZHQneZFlhNrOubwxdx8qbsNUxZHVdgxQNoZ/22S0x6yTa5UR6h+vEGf/StdoXQgkVhVgiAdjOlxgXuS5NgxFxIHCOk1OkW5pEWEkWvdTurs63IPjoGdoxh1aalDAvWZcVsAKMaR1P+dTXm6cEX3IEIt90l5ykMLdz/jpHq8yKXUW7IlkdOt85vCC9LEscOY6/MeRUuELWzkmaJ4jWHtIzP6hZszBx5IbI2gFt/mqnXhEn9TZgeYNKDpxNZs2+NjYFkL2+S+flelQV8zGKMW4/owlcKpT9B+jyPgJf5QXqJWGnpem1a3Flv6wroDYjcTp/axo5CXC6Nq0H3rbif4TAEeHmn+GZgGk5AoiCrNuyrQ4p0PRXlBur8vBONYcvb+RSpAIMKyANWd1UMJ2bUzpLQKLZZ2m8YHH1LzUygVUlUU2Ku9j1SUxk4YJtAdkK5sRiAR6OUK1ihbq9Uj7eh1KQOwGbGJYND/Bw3f1BNpAzuA6EzQhEtg+CT1k5qcRO/o7mUXQ7UCaGvh6RlbowG4FPCRuLfXSUS9Sqf9yXDA4PtISNrjm3NHy6RlUjMREsMA4DoaF74Ai97GB86/5l/nLhhkHXnR14GYO5lleN6fkRQ5vs+mLehixtIFwUAen40LbWl/hB680OkA5dX4bA3ZgQxpZCJxgJvLZx6BhTZv81R+pnKPYUO425t02YvYCLf/t/PPFT3Qp/mQ0XEje+coionm5WuhWgjYh8Jzz9Dz34H32Zxi5zMRTmYFjf114rVsao/yMA5FwYKBVovg4DQAQGnuCnfdLPOTLOEZfPMsAjRBfls/2UFd3mhbj8C/x9OVZVirRqxldID9daSSujQ4tZSwhioaHMUynaxMEMdja0q/mkKIXJEQUYgCn9MhP5VjUxAmFz900BTfiy7oBXMRMOL5YX7GEoNJbfaCLFxH3Tt2/PwQUBdUs5Z6Vyj1MI+0DwUmjzfYTN0ZfbKtskTU2hbHHlf+vX6/Uq6EeKTKQUckQH/kIf/3XB/P62v4Ds4R+0QM3loIu+CxknSPyUqUhMcwT5cWV/O+XoxlJ+styrb2bbxlAgDHcUgyre+SxMXBqhrDP0gnZ7ilevzP20PpkH1ge390xTSbr4cI3+f+nNQai2pz65uglrR8FJGIm9bpbYAjLXzoFPhy86YyzLoKffAArGkXvoLAIUEaD9sZ9VEyDp8STV6s2lHRPlEcjPSBVdXjzuX2xr0oMCjUNJwPwo/RG4oEZpfV/UWRcBBdeG+25E+9OWBYnF6XslrLG/3b0JwSyfa1rfWlzuiQrjGtwXRUUflF3XONprLlxRSE1LkrRT2fdIwG+IW8eNLwrw2KucaiJQYHz/HHtGuh7rbkp8Xrne/u4qdJLm1GdEUKbTFR6SawA2tIlk4D8Z3NW/uXJcALrShoAlYA1ZHt9BbMTNAT75r8vu7hypeZFiBJc1LeFDSHTG76EiSuMZU/4YuRCCu0MO9TT3/s98JqYD636cXqNxLLUON/gsylTdeAUio1tmCSfTxcZueIGj2PaHNNDLEUbjYO1uA2dh93TYtL3GT/i9pnU2sCzbQ3relTJrEobm5Xx6x4PH5rzMbj64xP0xJQQJPj/I4UpUdWbYBuhcKlPN/XuMy70dEIvWwDDV6Q8/iag5Zcxfiamc6sxHJt1xbtce9ZcBP4jna4IoqEfOq1Ge86aSnbcwEscdXTZ6QBXGhJNeD8mXaNBuZ6Pm6AcZk3buRgtgBCn1SX1GwIQJVuiKzeQR+zPrMveEUpBoCiep+Cz0UOPWQG5EgceYtGHsEvDFEr4oHq5n1OKv2vxkqgKwwruoFuRiByn25SNX2Oo/5fDZX0m7Z/J3BPhGOxBCQafh2vwjKyK8NFccCoJ3AoJSrxSx83D/BbT8Y+GxlYEMIMwvUMIFlUlculwBgOZxBHxZyf1TeVIlhjuwaB6CqZMx5xXRMQQf1jJr7ockq8rjGEXKsA8AqmJImcrvAk2OpnS+UqQf4RObJdrHxvMAII7ZldMtB8OGYDy2hX5rVBIk7cAYq1zmJnCu2V0yu4OMYaVhMECOqXTiiZnUdAI95a1ZQakH5ino04oYhM4VHszmncycRAoVnGNjN+cMzWvNsx8xz7npmGmBWP/I0QRY1V7Kxplhs2LwfRCZkXi5eu9P8P4jMjhJW7iCha09O3jHzJImeNnwOPXDMbL4E3bpUmilmOZk+OWYomMtDg+052BlwdD1glAgu84toCHldeVQVLBR/nY8SVtC+dy7Gb6PGvOY+4CBqY1xFLwGppE/Kyln7T86CB2+Xs3sDgl3xEbClHCqibKt/Dy9WRBhAjROWEg3aWNvrBHnLWL1qGjgW8pD4CX7jC4BlulZRFuxKEtHkHUZmwLNLHi+HcW4meku7K6AR2pDAsNL6eIuFcftEeWyTTGRRuMxlY0UnWqaRQC/t71rUmNbKmwlQH5sLy53ZhWkt/2SDea6qzsdK/bbxehh1tFaA8f2yxehuxi+GJ43x6PUpgvGFV5IQcFujn3ZWtyC3Q9MYk0uFEZECEZcB7SAGd0ihQAEijNLKJIYvJEtrBDko9kA0KAD6KyQkuJE2hH3gjcjmzWJONMEI+5ckEhfaVWKjuvkZYcdcxLHcsy3SiWg94BPxaouPgH+1NpOQIvUvGmK9EmXN+NqSrw89bvxEIqiNfbPaBgTWB/emLnRwGDPBstq9Lb9tlKd35C1Re/9LMKKNS3TDtya/6y4QRoAZsDFhUhqyQgzdtUmzmnoqJhpfP5xQ42oLx2xvq8Flre193BP/8u+v5Q2DdXGu/bnWGcC7nbDtOaLASHWi64ZgAkOropFMQeg+7+isGOgU7NhAoOVrX57NRewzt6IbbTcWQdZlyb4IXIRM9olGPV3kvjjV4ZuHoe1Teob5QXvg2YasAJjso2dI9fos0sUKIeyT3SlQOQaVeD6sqiB2PiYqxtbsjz5jk6FnjLZSdazq/nUylyFp8g/k2L5HaNXw0gsBjBS5b2uvgkVhhHZU0HZNKhu72d2AEXh+xNGN0GBOJ78W36RQqQd6l25UaaTTGuADGBZMa54k7QHRvotV+V8XfUCGFA6AmadtxOwQ/rAn0rOBlt2wnb+31mgJdKVptIMw0BjyZMeG6XdEMCdSksEUujnYhiE9O/EHEKWlmbQVh+PQGKuGfYv6nkyUxb1s3Fy1dA6XNwAkYYWIq69cJPbPq4oyPuOee1xgvRjk4iYLF/WLgzoiDTt7HjI/9AH2KjMD4W3proRCuKdN90ewwIJaa5D9SgrToapitmogiknDAZV32C+Y7nc7LidnRacsHgr1QsXOvacPKGOtwNTnZB6kf+K5dXD/gbhExd8L4vQb8h2z2og0znyR9nwK//ZZ2wfqdB/30TQV1LKd7av1fdRf3R84sHDBYQDqoTr7u3G18DyIszv+bNuHP6DZYN4KFcEMHfv98heSzJBJOPuJmNhx17jQgOmFXPXQVZuCOqnhgbAzHs4qdnwq5sNmP4FGa49YvddEGG7CCRPdJOi+qoX6n6PmfX7PGEwF8TzwMasnCcwd6rBAWFmHxEmdGh2Q3F0gaVOMaUBzJL+VKarL5qTVTkFpWhBRMczz/lOtJ0taMsiQO8rxVAJSf1Ab7EPk5+tcoi94c2+VQLTkzYQfRnP5YTBCSwE5I9EKPcEd/9o2p5/heLWEuuIwnjAwaP9gHPgKSdsRSo+JV7XrixvE12VeVGIdgC6v/pv2eMF11hJf27toLBdunr/Y3szphSeGf7Gx43ySNaw0gRslSxVDhKjkqb1zGhJpODETIpqeTvJ/zCe3FZYH0cSXfe2d9+VfcGyNgfPbYxEPpAuzKJa152oibftDfma14AY6s9MxiGIFdp3kEVeycW5tu/NViqHqpo1lI9R2oDEHsTtXOsWKECiYbry7nCn9Hb1ixtNhhQ+DDdUaGCkWVT6Qu1uxMkxL5WI7do4MWZ52gRq0BVtH5ioIHkgKur2mlcc6rm6RQckabeoga5i9aeR4xoyqiPMWx2e5h3TOk7qMNws/vAMTllew2Gri/W9qg4a6q6GhJZ8tnFcunr5ZoJ0FZBPL3DYUOcQram9XeIL8GXq9XzT4FO9DdIaGCegdlr0vZ+mbWH2mHCMVsHlucG9ndgIFV5bSBN2CKvzKl4b7Z8Euk1Ijh77boUQrFqwAz6uWrXokZcKKhGW+w6j+vw7ASgX7VBI87pkgXOqypPefpjB9grhBrkpdrk7FvBjmTUb/68M6HY0L9EMCHlWja8vGoevP3pTUz4Oor9MJ/aWFKjtTyTM0QBZspEbMMZ9gAyVVU8kVi6U1pBAL+strUMof2gRhRuuEAnbBT++Xr8uBzRugKJlncF7SOyAKRR4wea3CVSpaS01cE+vFwA/vaNRQOETNAmHyq7g3vzsXKx4WNh6ryu75O4cr7LuSCE2/24R8B9QPrp6qI08GwXeYe7r08bOXNDwUQShsLm16DUDAkThdCCQ9yk0HdaKf9NzsYFF9kUK3E7AlHDF0H8ibCEiH9wX/Nj/DKmk9SpfuPCNt+DpjsN4BO0LrMY9hsCZItZfNOMzxTzIrt+fhjwGM6qualeVsIqxC3iW0tGeEh8FQbj6urpSnRZbS+tH31czTcba9gDWlCYKCHDMD5ZFdUeFqlS9QSZVKXjSLYKvmL3+jb80hYjQhdNhBlthhgLbUVKbzicLaTuYhGzzZnInrUaT+TSogGPEPtRAor02bzMLK0Qq72thEh73uqmTWg7xGLt6pqFr3oy3vkHV94e7sicwuKNnqkilTMIkJOsojjCv4Kd6HUMftryHLTsK6nhaMnQ2qNwn+rCBnuDa6mxLNAUvKIrpN+bGZSEKcLp/1cv4O3hslGe0aBRhCgfyH7ruYn9Xudwr5WOct3GEs3ORK2U0Z0GW64y4aQLYjZmrc54zIrIUnglYeNoQW0YLXBXF28lKYEiW71fZw4VcXXmJiDNHh44HHMd95Dx+bjsRkbBMYRlqXCFtWh3LVNAgG17KAyDVPmvu0McAZqFo7uFTIwzXywK3bq+QJHU7qSDdc6YP+7uwyuk9pvqGJApjzz5ocGknljyDCnXATlRN0Kn8kssudC2uD4/93VUNGw9d+N3O3PSgfCvU20p7oR2YUQFEM69uIAYrg8eXMA9evU7uMF3suq135lQWW7jVj4g2uKWAvXoQiyVvREpzA1M8SDBZ5niQaOWf/b4NnnWde/AwHJ5IliuE0enjsahFinesH32j5PC6MMM4OQraY+Hqx8eFs8SOCFhR61rVG6EYuPU4r3DV8yHlhesW49wY1LPe+jbSxLxX41xL7cxr/LNpV9DMBFlCRRRFmWEU2GQu+jK/hRi5tsQsJV/iM8NMhU1tkIYqR4xkRAXE577tSg8xVMMEOE7C9xyansS+WZoCckS77/5077pJaqK7OC/01RSGYLG6ByvXwF9doTjBabTVfdPqbOZ1+c3d8TTUE9ZeIIbq0xXcj7RVFCPmQMG/omITcsx110FDR6Z3T3CqI3otC38bQ/oxoORCiwnAGnadv5bsTtyEQ7SpJYNC/1/g3AuRy6UnYz4JA7L63UrHfsBEUwqqFbToIi+lDpUiLVgrMwAvvQrgpDjdP/lE5lL5G1+J7hCFfhu8xa909EIYhuLRtcXCLJiPyOtI+Rmu25jeoI8T+zx+KUWQJ5Lbn2Q/O64uJ42a1xJ3w+nF8/hHkPyHUg8ONuLtD+kszITTh+hXLUDDaf0c26UJ++kkU3sELm5dPmdg+4QKc1Q2FL5mk9PS+oIKZ0SBHI4+fyfrutx0IqATmZn7XRzfH+H/l4FDjNzCORT9O+El+5D//FXr5Lxkn2dleYT2JjHULgHWNG6b8L/qGE1xId2Eroyv3kp5IHu+7X0rMa+fEbHT8/gA+Byd4cZU6GFbhEptXpXsizeqF7mx3qGot/HIMD/yZJkvC2zuz6OHR9PT7jTG5+29YPnGKRw2QOhWn37oY+ayH/f0c5adSO+ZxPKUy0WjtOZ5Q/AZkqTgp9liPfE3iiCLLB6GeiaKDSC6Ri3Goxvd12hKk9s2XY2ik5BXmuumw8ACCEKbbt08h4jS92CNYUYCtcnsvGC21F3PLtFQjbEerHMG8YWHwLm6fWxxn1o2eZP3RZpwI2IElbNTPHNiwY5caB08QKCbXKQ21kItk2uGDcHBc46KHlrP26KyxD7aC7H5ROaRfpBStHNNc3AyuuX69FMeLw4w497UZfcqP2/mjMa4Yho1UaBgMw/kQT1ftMKvsXYlEftJ4Mq30ubg4mgn2AR0tjDbktz921elX1BNImx3nQYpBZXbJzXAY8pmRB1ONjtmpBIrjwLQvKrtD/E5LYKO6t4ZKiBJDxFJN46M9dwuwacsB9JS23bmo3JbUheb0XbyiM2mWNMPMT8+AjcUiqarTKKhnfdJN95th1A5+NWr5Po4sBYXqMVAOYbwFFOe2EGe/4GLluodpnXGXHfuaOclCU4ERD9DZ96ndWqCoHvQNZ8/A+4ECi4jBIXQ+Q3E2KZYNaNKqixPzHNzm76utZcF9umRaNQW/cJvXteG6tzw9O86uMtM/BO+1Yyse4zdey0rzlB2sULhc5cZdGVEG6NZe6jf0ULW4jyLtRPZfusOepw5Yw/TR6L7T9FMS9v+R8cIA0MYNXVmxTMs0KRXURMwawzAASjHSK+sXkSzV+L/LgGylNVyDvZNLcEukV8x4RkLNQH8PwYB7pmYcvMcvzhbzaCABI8HDfDBYq26WShsQWh+xa4h+XtGLGSVdm3E0BQzRT2IIHf25/TApUFwgjxTHrYsSDNdxd83tFtmOfFLc6MZbXEO8ys6kK5XlF3mPCXlsJAxTPcP8z4M1DTGJS4Pu17Uf73HAdprVYleHHGt/pItNTSORsB+ocMW/OT/a8zkMVmo8fLWZrWnF9tHPWn2OOeCog/rnHM8M+plHjBvtM4fi1via4aGc2b9HzwJb9BQu5Mhf3yWoWmd1v7B+J2lrTgTfpmJUpxyZ+ckiC1ksd9WXuBlNyNnGsC5bpefBo2FiTiTCKAU4SYbaLegkKglkrnUjGKxUCO8oOxKP4ir+u/qT4d2MtIrtADFWhpzGRAUSsZhmB0yKX80CSaOBQcAFA5rSRccgjm+UfDoE94x38Db1xgbV9YRS6JXP/9kw4GAEm8v65h3r4UGX8XDfSu05D2QDn24tAfIrdHIV0BgCOQ5e4rgZBEwfGcz959Zt0FSAJQgO1/GsDNTqbURljx6I5xI7nOBV44+ihlpysWML2sUBus3/Xn4a/JuPG40WKxEnPtG0xDp9zd+G0QQW8WGRrsZjX5Y4UkpQ9sqBXLTkqVUo+PFITK1lu6YwMUsQcDUGMGEf51H0TqT9O9dSSqNYG1hc12V3UhLIr2TajjpYpN3UjFTK1G2qFMPH3tJ6Rprr2SEG7t9+uGdRfktAQW5kKzP3RmE+JMQ5HntRBUX3Aw4Sg7fymFwRTb1FsgNIpZebnSHkfzuGUbsyhyhzJJpKuWZ+FKnwDVXSzThI+oxIrjJ/YUOKjYTW1gnjwg7PfQxuFumWwLhwCfW91kw6j7u+m33+UnsLPtrIgSquTYSY2qTcRk3hMEjmqQZgkwOIS1/bCQpagn/PxL80J/homGPZ+FckxiPIsNllBLPH4uBY14cp0Ei2Jev8vO4Sk9wOiF08tF9tqhG8d5B8bDtJ3Sq6mhbTl09n+WXq9ML0yDsiorh9yaw/qyO7Oj2eh+iPhDdY/kYuhtDBT5oBxJ15yIF2w5m91SJKDw+PHgZDofNus8pEURRP+ete7gXCCL6nO/XILHvV7qZcqODlnir00Q5hI2jAzvJNTFNsUewVpDjX/iOWJr1Lz6vP0QL/ysCteB6VDtAgY0gWZwvmrmiHarxbykCs44U+s4PcXdUSO1wdUYlef3BIWzrkhAJ+Bw6XVeQVsVCh94WcnIz918TU6eaXjyjJDohVv6HyxcuvOaW+1qMQzAPKU0QiD9Vj5e4B32Vh7+zcBf5mfL8csSRsJBfcx1WQgPCvh+n8ms0BIbKfSis8EelZ9nYTuYtLbzs7cNVzgb6xessxq4xJ3xVNMQWAhQz4E+WUe8GcWKBMuUxJPrb5VW2yNNsFb17MCPwllDSLlDUjG0LDkn883+KkN5Vba+11UxHQ6SmVqIZt2V1JQ6HmVw6UN6tYHXvQ/1I6lL9NmE34oq/T4J+J5iINfK4qenxUzV1U6YpCP1tKhk9MHVT/De3FBPctzm2N+UZLbJshmrepPotVUxQPVcEkqOA3129mw9boR4u6oIZvCHUqiIOxvS/a5DOfn2gz3z304kJ09zE42vP69Ei23lL2YXgzjSoUwVUqF5IkBilOgLweV78K6HuM+eYxTIp6d8gHoinnPZMzOswjAdZuxBM1NbiwJZLQyUo70LcxDmMSMPxuhXIUGkf4YHkWevy/iFOIhEfAIsqEQZlrwyi+41khN6BfPzXlBSivuFln8sHSk4PC5RZWBrkiw2lj2JCc78KFWsxATIpI3XK63bS/1C32BVDFkB+8OMsY3qJQN8PitpiICDHanO6WzpKp1aMOOveNSDvIDZF5nJ1J1eld51c8KSqv4UBvAqY3POvdlCtBsDBT+ygQc1qGlmxjrCpThK4blfSSD0AVHHw8grlU9rwwOPi8HJLGQFKbfKToGPV0hONge9QJk88Ialqi1RUiI7wb04jxC9hMM5oZk8YlR2L4O+tmDmrby93mD8DBPJyj+CsavNP5d7MKFUQTU/bYCZ5vnwp4f8SKKZs9pot+JcVxSOlmGIX4vbm3Dvu6U30UbOkXS3Ci5brdv/IPTT+ybiUZINpdAEhaVbk3anr7iqiBc6NKWuCTqCp5muOe98+Czeh7gkDuw9Qf7XsdTBuiw7NG9gUSaYKegzRH0A4P6dUCb+pbgOCAwauT+nKJDdjiok5zVvkDMWnHh4D5LZSP1niPXqxOlHPgzEMvREXxGIr2fpOvStpeOtTsKbmif/oPG8pZKhPEIes1Du6MxmYsSioUT7AUwWCHgoAKsbXABIkvtBD1tZMbQZ0e7g8visJGoJ4fUXs7hKJuvIa2M2wXfegmYlYm/I5YC8DAjktYb1kXSd0+RhUICfMyBAED2/WCfpPu7E9G+6PmLgsHj65b0IDpHY7JyvXqWPpidSIRx1FpdOn24T+j3dT18c4NVD5bNTTdF4SkhG6BUywQzqvEpiTX7HXgoMAhSDjMfDc0hPnFW/Uu33EKO6ZJ0lLOZCO2I+6Y0HA40dN+wRdRXuVx5wq0KZuN6PuyT6TjhwaqGVqdOGzbSOBM+BTF8SS2pLNsuguihhrIySNrzIMk9aT87DG0+flvGh30kT162wwcG4T+Mh+27Uk/Y4//GgHuof3aCbk/sqhHffyiXLBLlTqb7shLdN4WPfBmQYW5FfdkAqZrg09pCKN8357g0ADhRprR64Fa3HCflAjrDda6BRVT5KbB+H/lLI/J6l6g72hNTDhI9pzpGiW66Un9LzgnSnsqH7lf5wlXaXFgQWvAhgX11rAZ+6Q3pevZ9u1H3Be+1h4j92DaKnUUIM4wgY/GRzV5u+GZYORzhivVpUZcExYzoJDvXvYqMfHCl397jjS91Udy3kATG82JAJBxooS0gZJjKEN0kS9Rpfi/cHRdXU09Zee8z9zHWx9Jyql7hmpgwnqFQO7rPexh3Ea1taG/H8AOb1I2yNiVUC45Sshy/SPCt4ixpum+/ATrWxDD2Dfk8GU8Rrl+AE2Ps6xRjks+rC8F+f+UC95nwZ04veVetnJg19D1cfU/YVhr7FVD2USof/UvHRriyfuL9SsGmaaqjO2XKc6hcuVPokoPpNnv5095qz1Jh/QqecHFt3mvJ7SEOi11ZTeQggcuUZJjCTAY+D61xjrf0wUjqdy2AOJ38hsj58pvwz85VcGSDwCYg7G6jkbqXV8y4m84CTNbQXJU2woD/ex4rzqQjGrHWa4SF1IvEEuq839UZo2By7ZbIKhEwSknTSSJAVABTGLG/jbpG7/v9jcZMmYOcK8RWYggY7TpjIvqntrLyvZ23TcC9q6e2q+70v5sTWYDN5vcOaOFKUyJlmxHYB5e59enkQpteGnI3uOHYuqhwqR8HbgQghjypIh+mPHJUNChEJIb8bt2OufgkCv1LApw9+LpQQ7wog2zDCtG1qMVKLCqJgWtk2J7Mrp0YEF4UG0D/yCQLYb1/6cN3qyIY4i+9F3RsZPottoUGljAWBslEn98oAUkIRPBISGYcH+xKbV5NV7x+n+Gr9yS9vEkX2ZEM7HCUppOBZhgWZgCLuD7vhUq7K0YIKt+IVv/an0iqCXuqwiqsb68ulfoi+9LFk6Z1NrBmbvXNfklOavq/dIHIRgXo7V421TY0QUCEZNz23UhKMhRKT4FAc6N81dBwrylkbT1trQrDdCBb9JLn0vaMrlQd/ekGci8oHKuJbhqi/utyktMrutNRrWeRmqgNDDsJpE0aaPLrwnOwaIgfvD5WLoliI0+4t6ium3J0UfiG2QhiBfjqtsLNpjtQxETGrleBPAfARVLUukV8CfeM2hkdFkI5wLcEdHs2P2zACSa2B514P5lAtMvHyLmL7VxT0tzVou8E7zhffDDhYPPoA49QxgM4z1enQA2kqWNS1sKfDoE5QL9peYAK8HHjcbmYaZsfnPrUTs2+IGuNML2F1r6+D8xFtFoLBZG4oC4XU4y4+WU/mGaBF8UlP4kDxVeJxrQ1hliosct/WN6V35q0lM8fu7V2HUAQFlLpLaRqnX5NplCxyzNrAwPaNiFULkSV72HsqirM2BH08H4kYstR5XHX/ZGjnrB++6hGaNLHn2Z1hlxe/zmLF7+edqY6zNgiEaEHQFv8TNGiHqSj+QCkjym5ZbkDVNH8+KZHUOE7cY/aT3PNPszOWMtUWFkSOX1zmCKHm5AHgiHjc+7NDAiiIgp0tW8Bg98PfYQf/J21EkUIWAsNWvKOUm6EaPgWaEpNrSglynrU+dJAt4x0OuIwAYeIKvvDwRHJoEdQNzJfHUGRFW1JQPnIGzFkwiBYm/b72YXECgxUf/S0zkmWdt3JUtU9X3EMoeo05cRNl7c56SGWjEtP4NeTAnBQIeNpCmc28JXO/59zE9RbW/6oZ9Nvtj8LEbQZPumJ01TNjfx8hwPADhxFPtVMoCRKyUoA7Zmy6wGT32+iRSCufIxqckF+tYAibQ58vzUdmuo+oAN9JUeHL/HauVTBOe3gZxCWXXsgXbeRYibAcwoOWVD4PGlddEVkgkobg6bZTt972qbbAGdP6QElMyS2qcjwM/2Dn4UJHcfdHc5LlxvVc4Dirr5t3LWYfMB2K0cg77IjiA0XP4G+9W5QaSsu1a7S924upMoRWOzoNCNdCslMxhst3uH2USl2C7/FHcewARf3EMfvH8gz+9RtDkuPMc9bW6OGUJJO/QWmDpiNKSg721Bwo2q6WSqi0CqY2/2FIheHY5P//rpkeNSPEc0zjP5wHAvOSb7U4eRPo8SIc9fY/Vl4rOs1XUI4yJI1wiH+Tp83OoVNQqbkWyzeD/L2A6KOoziM5UiKgsqI8LbV0HkPMi2jJFhunOqiOy0rMSUOGjRKe+NMOeQT/K5Ir5K/rOstN2B6Dw9TwsfhIAdtkZU27VDUNZ5uXmVW+pcGMcWQZQ6m81zM3BmiCAQ3nHEPwxLkCUSMuOwj8Wo5tAJzus6hLPIxPXJV6Zhlqo2PgXfLMajeFWxfXxHvfWZSU6tjROyiHUU4Bj2xlG7XjyMlHJZoq+1rQMDk5z+8DCHLRQgH7S4rdodcsgvoYOR8RfDKccieWeqEh6mnDGTHrPk2KGBLkmPuDAqYp+olnfwVO1WTc+5E7gm3UyF90Ua/Rm4tGHBt1ireXGyHLby0CYl5XcTiTQo/Vh4MJG0KxfPvmMsHE34GM9gybVgfsSJDwCwdrw1wYdTONLGZCzX0ez2Y/pY+SV56SxuRwZdcBGchub7Zr+DxhV0odTFALFQX3JIgzLOWtDxKKr/1Iy3lSKijaVnQJQbxy3oRD6WGQw6EENbMs8Lx3Ul2j7p+aZvik+Uc54sME4PCLmdnYPShzAJQf0XoYC7gM8scL973oy9FeeW7PqZdKLzak9SBUA37lNhWsjbiHjZ5y78Guyx05n2vivylMnfTwxkN4iTUCJoR2Dh8pRRdKCp6h03TN1u4GNHv0qyQx4eYsnqybQzE5Mb+Bg/CrpiwS57ewKmWN6ANJ6s8L/ZDhe6LWS6g+0DlqpbGH47gqn7yANsTkdydCvIQNzKv9N5JLWQhnSg3vRW4D1FDqFn3/DVsd/3zn2fJmFgPxJPD4dBq5dMiStY+/gw4re7quPnot62aShUVROV4MSWJ/w64ZDe744DAkAT+TOi8Gn/qSITKoP2N6kC4fdwdzVJmoAZL3EvIbYiLXlLloMMEzqYEVMYvRlQmiRFjuyrlI0a006RMPm71kJbOBd6bbCuP0+1qdelp3bKHnhuRf7fkIE7VW0PnEAm0I7Ums1i1fnZP3d/IRVkneN+1jacGlGqdgrF32M0igv5gk/yNUXpOJNkscp0i3NTU2ssy+Q5JmAfrJuw2zFb+q9PTk3A9TQ0w3tWolMmJ4A+utRWeEn9a0Vhv0EG/JH+YvLsPABUFKRU3WY/OYcvy6r+wk4kSDvM5jLocYfmarGC0R8+BDS4++7/as8IFQhBybvEutuSOgW+xsGvoEXnifKUCmUn+Q+9Y+kSjzKYxQLnSYmvh/5eBZjzkALiLIsi8btPHR/FM41p+MavkQekL6/Ge+Q0gkMOHYMXg2BEArCLxCuMy2szeV++PV9a2qNi4cUJihvjEIpYhXqL9BSptF9+RTjQPA/8eFtSPtlX5Msr6KCTP2okofsW98qJwE+o0fmnzFO8bVRPmbkFXJp4ucDVPs+1xS6l+zZ5QCmFcEY+MqZSwUJ7mveJTszwl+lNfPtx77fOTA5VLQmL0kIZJ5BbTQHWpTl+xMeymhKN/ZyNI5VxLEissJKxbzoUHKl31jt2NUFOiuwaZLUI0JwUlef8oBJESYgaxYNf7gY+NKy9BsbPJfWbZWcX7oe1XDZ94NZkSVtQu7gVmIMVJjqoO4+Gle5Tfg8t3My2unm/ooKKGv74I9psJFYNtMIEytOK7LdRhGqo0BKVQJVW+EL3UC2IDThAR+tPIUVQp59xHDfYLhEskvzboYOkRFeAwf7oSqOP10KBMaMjVHLY7ZvM/jHzMSS8n0hO7+aKSMRyHavnT0vV+zz90nkdFLpuQGCpvBw/zZPus5jFBi4BkFxyGhnIwWtr6sovzQqpQpXQX5YtH8ur3Yg2HtVZCCAj7TSq+cevG3kHd0zXLYr/Y/U8pgiZ4INXeRTPRNGJQf1ppi8+ChnHBfA/V3bpl7lqlsee3YvRXZ7Ri42Csqqi9spL3a7Kz/I470B6/RXFmg9B5kNOnoYVssf2gGzeiK2hWJc/134B9JnagosiiJbiPZK9Mwxxfhxt9E6CIpEaEgGOM28QxyB09GZFQyr8m+zmGNXQHCqwatAwsya4JjISH0potzDnps7vcefoqXT8zeWn+o94NdPFxVvh7wBgqU+rcw1+113gXX1iCfpbvch1VUPKUQs6rjb0SpitqRmPqGyv0DFnrxa5/XX29VM+c1S/3nNhaDHLRLib/xIYBX+ZUEemzBq9V8rkBqQARuXlKuk1DP2+csNtw0+z/Kx+cBc1+pcxDcOkUH4Xrvz8OwYeJjGCw5VYyfmCR7tuxjgiJeE7idot+2QfxdEMfm6c0iJ3ajZrm4Jmr97+hNNB8oey2Rw4Elw7932aRPwLpmaTr97F22mtoJoCdj+VITbKZ59X7lyFYGnA5aS01CoLDGxEVfg5tPYQYmE8cSL4Bm4kUgahOJN+QYg0JNQqTxHOFRetrsTPnEI5wz0GIAWEhfZrWQ3jRiSRhPEdcFnocqJxzrc0xWSzSMsTCjUItwzWtzOj1vRzQsY54F7YO6CDVfY1+4lqdq5iyEgN/wYTz7NNK1/FAFtNCPTo9aV3ztAcqumzHEI/uzg8mPaSPoApJ+TVT3//Kds8GIcEC4WgSZLIxy7r75wPL8zFSPzFq04JyYU3m8+7cSe0MgYFIS53x/dDeNDDJpoCycXaX4tX8yey4LUmPin+Drk5cdkpMJLGPvbMNnSPqZ2h7+VRdf6RYPQyr8LDiVwhrHjoONS2nty28W6gVyKUUUk12XJiLnucEU3jcLsN6PooBqz9bGBoMJW51yomJDnDtmgXh8+7516AGcjF6neK6zPps9/YHRxte2sXXGxU7BAJ9wodosHhzQyyiUVGvZEFDJtVady2U1fOMF/5Fwnv10K8bMj4ZI7tpOFBeaR7RD5s7bIbU7OrkjlQuPPx2b9X8WzDCqV92MAqzLgyuJxsxTRA+tZKjg02Ir3WlJo/C9WmMB0OgFToEO+EH0XV7q67fryhNwxNdH3Lj25UGmPhYZ+3x6nmoAgCFy3wVBuVldLLf1JgGJoaJF4s79i0hPzT/Kh/ZMszLng4x97OxY1jqbs6gYXQndv3P8tCEgonY2/c34uudBcjOhAA4gPRIWzHvGD/OdAYGpLqMvvcjvs1Bk+H/UCL1dEytMmTegI0uDPhGLPoi7qoceKkU8JfvbCzWZwLqu79/8VcUXIxBirXt6IFodwEcXr4X8VeCmlWmp2ZPcD+PVbt98Pn/b236czUpIA7AEjKkmqG/2BlBDtXqAWmWqqBaKCpvYaCgxV2DY82DBcFoo+1jHfdQZ0Ni236+ztubCFZ72gDnzNWHW4A6jS9eY4mn+CahoHDCnXvwZ2s6iSShvMOi8G13BihnxEt4w3QTjWHPkEkLrnod9D5FTGffi05wlPp7s3z3OVBvBWIWqncT+xRcbF4FSpRbZY8b6DKNfOwodSqO4nLp542XELekTDfYA+JRBMZPsgz0a6VsjWU+B+6rtW7VitomYvS6HpZNkDl+ks3QCp/3x2mWf3fKK6jqZI++ytauXh++UhgcLA+WzYDkVhSJGXaz9QkjTW0osBeJEE78yclwwSHUkgij6GMvcrlAyOpjipVe8FkMbPWKjNPlmFiUla/7afyxFxp8/60Y9B6XqRNB6RPrA+/f/6tWXxSPTGgkmJX+97JS1300uIdLycOM9/yxeruLG1gUVrvNd5YjrrppcNZRIcX3RHyVtl4TduEA0xhZFB6K3B2zfCG++PyP3Qv6mEcD6no7fvvDGTnYqcwhxwJu54smJP+XngtR5UITKmeFoSHvNJcHqNQx1X/0KoXSsooEeNe/Rbs4pbaewZb1xXD/4NiJW0WyyWvgJU49uArIu22PSWCNf4OGcUOQJD50xTu39KoKrMPjqdh12y6FLaNSiFy5C7gKkip9rF/5tfp2QJ9RCx1bA7yCWh95u3HIhP1rD16VuwfIOt7zYdNSmG3BVQzUPG6Ei1KZDZoTsdESkhVpICnhxflZUXMQkDx9l3hZ4Yl4/qigJf7uyNZCbxNcDGv2Bkf2Pbeabu9a1CvcuNUrT+ca3mFn8DYdIXlsi+2HArxSGa5J4/YF8oU9VLdM2xWukYihS7zgTdnp26ez8TFSCbKTI4L3h8BRADnKE3nkkIR5cVdVh7Njka+4RyXUktHj1lesd07vCW5DgmZsP5ktzIdDRcCYttO83qVuaHPLYYMUBtKdZMpRbp4lJTsn3tRg++qLpGggFxV6DIXIRjI45rlDMqPCvNTtJX4xGm2X+WWhCsoyH7wHYoq4xAezS6m68d9l3x+Yt7fHArCf60K+1DLp11FKYqbJhkFx0arBnEuhGX84y0MQ5qn1e0VQmVFnmRf65BRwfP4f40l</t>
  </si>
  <si>
    <t>kY7o72cqtT7AJ9pFYS3dpbfQQUKzRk+m9azQ6aHOi0D5YvMu4Q0RsMxA5LKTk2RzkdtT0Rf2yiIHl7WhoW6NWpeUAvhIjzvx/pB/ZS3zbagT6IfRqTD9WLJ/mRKG42TofEgknp1hksSShJ+xmEN4TbroVAPYwcfNAMVj5vaitL727DXJ4uzBQ7SVsnRZJ+p1sqekAwM9vRrly+hb8nq/l+86sq0iWKJV2Nnu/lt425BhFce7pM+k0Fx74C3ydspV3gbt4ZpAy5PZrbzstwD8fQDKVQXbHhX+5XQu8G2UlcsS0L5Zh1COAShSzahuOcQeQ/NPsL3DwKoubymV2ahWy/heA5nTm/s6EY6S9fxyBN/cvTM6AqcUHuoU+jcNMvJr3NQV3V+XLFU0SVivNLOMTmYKz6cfGeiAVTeeTVIZhmTpY/gtv7d48XDJmzywR6KVw7irhyScAcc73iGyKBsgE3D97ue7IAqE9rFSsfXtPIg4vw3OreNMfHeIBdIAa5i6ugcNWnnQSZ68z5OU2dUsNWJT18SUnIMM0meq7/2kOpWIszYl3kQqFXKN2ZG8Ekk9SSHtsV2KtAaCUreK07AanS9ohbqL4aS6nbU9pygBAhW/IKGlF2NFugVm2dnhwVuQJwJJotboYGC9T3iQgwmoJGGGs8Rof6BKJtSSz8nNMzZuwlH1R61jEfWcJSVt/TBl75mIRFsjONBsolUFy+a4Le13jeh15wMYX9pMcMu85L5gNQRryyh2kJWN9PW6rmooRm4R2DoiM1FQEwGYDA2ojFL74Ilsre0eDZ5x2S5ilENfGKhonDuNSXmctRD54GS1gjPRJwDHbhCKvmHpsRiG3qcrwdvh8awHL/TRcJOPwt9OWNuRg7NQsSQJZ0boBH3uLCCG/Zrb/8PNw7JGmoJ02lXUizuw+lMyKfgbcxplLOdLWLMCe484DG8L8JOfGwYv3asEOx/3gAWOEpvJA/5KPldfEtgbYR0KHcQUGT5PjlZV6v+zGU8zGVximM+IQFTa63rbJEUPea+5e5Xw7DtuKDe/rfnyEZ2yGDR/ClzBa/thIZqYJVq5VX/YqXuLlgtcaJv+jwwRutb/UL1NFvnE3Y+nrhJiVDxCSvOPvuH/MkExCExIXK8nsjUY54TP3KmnTd6YOq3Jg9IXKK9ZDP/X6hgIEIzy19/HYZBFt5I55lWECPHd0VaWULruhbkdKI0xa5d31c2itJbcvpovwo1cwHXWaI9b0Avs/ZVKFFl3weSBurI6T55yey9nRl0GXeTceLaoVYoDs8PrrDro0F64FQ65M1iD7gq9bttykf+6IeT8RnC6Jh87ECLiBb4Ls2O69fltiSd6fPWIi85FfU3cg8r/nXwuJf7QTQKUTpJBxLWXYMMiOOLQ+BC5R5bJQhtq1OgQQQZjAbORC9hbAdmuYcPtFk7OSEv/Hi/yJ/1QkE6pjW9lXEuPZ+jdXR7DKMToAYUxLJ/Lq1RC77GusifrxJhoypX26TO2fwbErigRtQAs486IcT7FIPVOKmT0mohhl1+y/PnTVSz5uIWaS9wW0xJspWe2r9aq9rQxdnGrs52qS1z0lK0kJ7F5aCWy/m59ak3uaqx3ywbg8aQEYJ8D2t8rPUFh0YSFJhG7AKXsaq3RxQsGNCWkKTMYtxgpyg6kA0nk9U8w3etC7oDycik4CQ4xn3PeW+53AAfSHKbLU4FDg3H696mWwRx6BNXZd9ao7KHnacq/cASqg+RlPcupP6F2LjrtPC5SAPqRaF8aLRfvq/muHUNB41b2E3tdHpVPZg6Mou5j/bdZcILnXnY5ZMt1q/IpQYvg9lwXvdT/QF5H7wGiGs51AmfUd4eUwNban/1AWZQ1lOho1vmyngJwM3A8i4bhBQj60Ct5HJ6bA3cZ5jf3VhH5Sofs+7g/r4OAkVv5xWqwq4zN5uMjc/ekh8YCy2CG/SY6Tj0Dhai+1oj/kKSw1KlQFBJLspTb5XAlOE7YYR4qrvQJmbCryhQ/RzdcWkoI+AZ+AODIWL36ZFmMA0ehlrkmj++zNE2Vw9auSqldiFUZz4Ge8vv6HnLBiYTP/mTRzA2jl/V3oRdZc+PnYjncXo/SvwS5hn5LoL/zFTKY/HAgcbCPeifvHQtLT/6sKMmwDv5zp6IUQJhXp0Egj3oOLNMW7FbnK8x6RYLQviPiVP4UYqhlVlTBpkB9bl3Ta75yae0XKAAX9pPJb+fWijYCFddb3wdY1ffKK7ke2BwaNygEv+pXT0ybvGc58k1KThPgKzRg/LmQDuMsT/N2MH/1SIq1GNEBoLxynzRpob7gUCG7A3Vzq3Ti+nfhkAA/hbToNJjXB6CCgUHAkD4AMoRNod517Cqnx0yCLLPvrrgJn5c+wy+KimeTdcmGXsioyvYXTJ5zkir4czm33BpqGDnv8VMvTx/106iJf6EMPSFlRKRK5bK4q4Lep8qKO/9DB2o6AvEt8/qAenbauqAzjdRwFT+z7zJgDLDm1E72PjXWupSDMUAmOYnCEINQRm2tgg5nBR4qSAnDm3ehk2JHPSUz8kSXoM3GTD9rEKE0cJrSvElcHt8OoXvlYR0k44IKeYnfothYKmyvuaMec8eP3WiI8aJ1IleAXC5dXnRpekqvCfjZARUu4ACMC3bDqpVuxlfauC199gmAIl3lxDhrBAtQ2u1kufVxkTNR5Ew7vokK8uejQ6W8eKfCwZMKj2age3rat9ucSx5LgNiwYK7Uh+VogK32W+OtC5Pijj0yXWShAYStaViHt9Zsa1dB9QzgLGApFGPvfifpzq10OX7Dspg5MRTxS0+gecJ2CcVFbktvom2Ox3nrNDZx8zTHlSVo7cWclGOy97+CJYBVQ4Alm72DXEMU+TqsXiUUDOhqAH+/Kz02/seHzAuGHK3mS4+1MOzpnMJZpIGGAl9i0B8XK/QzLGaOEbLGz/HW7E3DFrJrPQ3lyKPf3VjcaAiGR1c7FhJNGGh8SijLZuQSFb8p9jDI0wnFDAAlRlTtFi+7W95vpQmVvd8D2+SvvHp+lfAUl206NGOZ1TLczk9gqEdh3TevK3SUVZuzXs7jI6vBIvI6WN+FhACzyRMvMZuRteNelbIsM+onV9dWzOjIypaPJwdj5qXlJYhatcsOYsOBZC2A7ExFBYwLwBTfr+u7IH3dzFJ1HahvP2hj83uTnlscKbcbsbHuipoeG60XYa1fS3vaO80VOusxus2j4bau/iszP/bqSLWmAv5FSR+mw0t9OeqmjF2m2aXbDg/Od3RIABOdhFKwG1DKTPiZ2sDVKepQL6SFfg3JqlOUg0c41fQZ/x01mdl3xzCBrOqia2s6On9mdEhxuXeafjNUC9Bz99ljU2ixiZzv1w86tV/luCn4dwBszuS4xBHyzbe4ZDaFJuqwe9AlpQOA1iECY2EVOOiQ1B9XGyiJx52g9LR2HcF1PQQXSlilWmMgQquFQFll3TDoW8pDuBIXP65LHJNlFaECaXhuVOdXDGRatAOWcvNbYiWMhKR5LC04yxiRPoiiijW9dqQfgJcLbfyt/BXpNafqKRakbah6ZfThqqSFksVq7IdpBn1NzXBQ4k7XP06/crXl1ohBi8e7qQ30C/2KyvDR81pnbFvXxWV6qyWV4I8jlKEUAanYkxwbrzbgh4S0yQjw2KHJNvq8j9j+hzVn3Na0TLBZFuqGwvbUMRW/xS7hACk27Dup4j7UdQ+e8kE/voKz4cVFGC2TMpESoK7AqG9lyNRqaysfjD7omA1HKu4EQkY/5CQq31ecvW/lTEXCa7ORLYEOnrOZTsFQwXj7fi9zpXHnkkvYj+ihhs+IsTGjpe4GCVeFkvjxLJXkgeSX3VAgpjlltTBRYAXbv5iWkG41ZDPaaEuSqnQ6D4FOe2LxVsR8ZUzU1jAbmQdASbXPmBy2VRhuIaN8SPY7blJrk9Zyg/8vEKo+VBG7XCsgZ2Y/4JqIPPs4iyn2qW5WajqIAzIepv9UyBMZ8cSlzniHsFHCDSSdYlt/D1qi8mhaPdctSLqe8FuqPtU74LkcHnkugH3HwSZmvDgAtD993ZS4T5V9OAqaGpW3G1oyDP86L2hP5F+8UsIo4R1JQQEfwJtlOlG5T9M0m/xSLRUHyA0eyriHwX0UHHB9SKqZX2+HI70bjxcrL8zGkPTKybGi422UwRKHqM/XoL4Bgtw+XEn3Um5MNSIkPHBuiaiZqyn1lPA41f55KXTjs0xEdWiNHAMqKDR0Fvdp+dI+j1ZioeOw6rGrreOvBasDee9Qw9HztkQxfCN7desqga8Raq/BXee7W+IV/sPm1M0w+ocI+dCdEjxJqHHTEX8qVudKPk1f+Z7unFl7vNWxI36S9EdpcO4YFiaAxz+wVX1+nQ8Otd01lD+My9jXEskRu0pAzhsSzc6M4HwHM1FjOKDioPx2b8V4KhKzaQyatqRr7cxo5e8aMQuHH1GHXOVlAdQ4ljA2yG3y9yG/YiPBZGbO7OW/DtU/qwj/39CIWCYVbcJbHfp+BRLNNGYVlLEeR3N1s+6ozyE0B07APb4zx9GPQBacynvMmlAH5aSQ+1ikLGKDYFfVdD5GsGGfqY9Ecnod6BnqPMarxuRD0w5LwcQaV+HKtMKc/ndhCOcpcj9l8V96nhCAZEJn4FZ2kYOk0ti8M7xeXOIqkkCafOpQ2NTBIjaT7BykDFiiO+FS7lastmoFk1JKeZpI8rmhLe2znppOYZyWWjjuxsTvskOegJBQWh97mHvQuwn1NucFxsnMBA9HPgspKLu5W61RlswuTRj3T/kSkZDn/jdneQLlbA1owuK3aK0ebARXeGbzx7SHcj4QeY2VZ/X7VYXoJrqp1CZdz0LQYvo/QJK/4ZJ/EdAAN33uzvf/R87wF67xlg8pl9PYRSQ6chTXIF7PHcXZyFbkJqquFDULqiZMJu/xGW4tHheGut/wuVC+e17zoqXfz0rF/CGPAfnc06/OjkK/r0MNEf1pAqK9PF58DjQmQB9DqIItflGqNIuawzQ3llpCRLeNu2G/7u6JSDvSiiqaxaP9ElLB4I45qDiTBJjt5+gMVgVf7X2K8UcLcFTFzELCGJqnY2QUc2HvWeoeblzEFqGSkrQetzEZgZpAkbQXFgw/GP+d9SD4eqgmHAnEl4ZXyFnY5TTTLl9izHayM+jYsXxvRTqJSKdai60fcmI8Bw3KcyC63dHxtjC+2wcbO0cKFCh+e4tp1YORnom790aRVwLNzMUNpFAllldQcP4VcQ7NAIoG66qOZH3/KfO8CN9iXs044tbMYoOORcf78GNH+p20q5YE/e9CKGzdtIMP5WA0PjVa6Aly3mHTVDdFOXteuwqE541ZSFQ8DlvK26SJINXCXE5WUMeUT/jdV2YlCZKmGQ0fPWQHx3eT+QH/rQFG0Sm5VK6c0/izNjP7wcJKpd9jUUahU/sFL5IzmSmkNj6egpnRdsAbsvXtwGm8KcYaHPM3PnjNNEVxtoWbVwSbLXGgyOCvyTe/dp/4Ccdv2gyUdjvzoBBpuRwR9y/6gUkhHWo0ej1657Is3obS+rZ+dQvivV2t+bpOEaXoqQWKEyc5/8qUK/h0BrWdQDOcrtb45WoQoMJb49bXfnK8Chshxswk/1Mh9JVoJqyKfjM3cREdVp1NxgZ42RmUW1Jjm4AMVabj59+2Bv5QZ2jmqkPznCr0VcM7RtbC2k2xizw2tQVsZVSA1DYNyOrbZZ2sF8sVvJnisAQXhY2ga1U5NAcYSFLjW3TQmou0RcpZuDGjcR3H6hu0ne9Qu41Kb4ifJhDt66Ro9/0wl1web9BUM79ED/4mqMDjZWub+Ohv/1N8YdvcGwM7hu6ErADpXZdDxyIsoJ3Quhw2InZ+lE14zmIvgrA1GuT1jkl8oBPye4rQcU54nxCiqSsGhhrswy7N4Q9eqKM0wWNLiDIGwb9kgdcsJu1+ukUrfUAv4mMaDYPEVXRU5DhAZLfm8/Gw3xDjLl6rr9MfORLH5jiS4VGQ5AB+sRz4vwLmW+wWunfGMpuZZvEnpW2JYdWd6bjacWn6P23ESjAoBcvmBio1GPQTNUHeSCeSIZjn3RDZBi7oiUnmVKWsUVD2LaUfr29e99DGhPPWf1wGOWvXJe4OWkDj+1ufMAoeKfW7Qj3hTW8F/ZylleTyi0sSODH4UOBystpIKpBIBIQE79XKAASqZd96zUxkTHHnLMBY0c3pb5zWy7u7zi50L1UJ0LPZuoEt+uZ9Nx50mQi/GHBOMUp5AzFgnTVw9XYgJfv5wztZJdPyj94CXespCuaiHMmmtWee3sI5I4sFYdb2AyuRerwZJd0cE4KMsYgpK5RK+secu54bGE85Jv0YYdvj0a1leysN3dYckFmqSMkOSEnZyHMKPjQsUe9uyRfXHvkZaFQfDwfAzYXRh0Onu1fTA8d8Z9cQ+UZ/0JeFWhmRbqNyVJ+XzWHq1zQYJiOfEPB2xDexQ6XDNYbfOC1LarfOe0RBu/6EXeCu6F4/p6iXK+XTn9mQPIrI4E9vs9U5U7MM+aLKO0E6wlkC0Pup6emkUymOCnh997Yq+9i6PnOBM/POSOZCGZg1SGT3fChTFQ9C9Fc5SrRXaYjUROTk+SX/02pXQfUhW/EUr7BLxdOoI5FNVQYGNFKPeYJwSpqD8hkEvl39QN+DgD/IpZV9SnEuO5J8ifq/H4XdvGZX5IcYUBOqNWyrXf4xYt5IorwSCbjn0Nt1d6e1aQ1/rOfYuJh6zedseMrgFEcErCbVlGCmaSxXaF/JcODCT4DqMd/Fk0/XqhF0COQzUSuNL7NPyHHD/KBMD5SYZd10sarOJbAErd4kRc9Pyl5poxHnhgdnvYxz8zTlm620AuBGwYYsPY6G+FFIMoI752TFSXXlzEV2x8uLDrJ6m7cjEBajNm4M45+Sa7fmRJuPqMzKps3mdcIbQCtiAGRbSIJhBNrbqpHdbJwS7NCaOavQG1RJR18QUNXh6q/lXTWLS6EhPoH020IX0EM815ouZslR2K1Ur7jD1HgPJC3CHmwoLz8yEKVaxNCpxb9RbAAfcm59e2CAWphCTwlCC00jwYjMzgmyO8XeRG5troHyzhjnVJ3cvR+a4oLyDDMQV9LBaCVe947VdD7CuyZVsMlCobD4YC4TL522xikeyy6tkveZeojUoFA8S3+G5Hg7ylvR3YE118vFgpV1n2qTgxnN1jV+NPa8bcJMet0jLzDozYRVSvxL/FOl3da+S8qLsCUMvtXuAbyb3E1SRpwxRnXcZV45Kqlb2bINFqtsn7NrmiDo4oNLMuJHiQpNSJQEtwJtpQs29zeTFyGjo3gI66lBtIXHqwkfOL+S1o4aiRKDPaXK76+J3jg3Ujr8ZQii4LV4BfgZRLtUVo3vGPfeegJLMs8gaBRt5I8TJwSbqlXiTa73nnwd8f3EW3fB0oxmBOUWQEt1LmCI3na9j+Sz9iEuIf8MJ1ssLIYiDV97bTMiOAOotL+RMy3GN5GcvqLXvLJ76oUpc9feyLNn3S96WgBgDwVght6OkOHW+uYPnaffX6y/XQOlEZCb8FPXYWg9etVFu4M5S/6iTu/GmNr5az/uNMPFiUWq4JA2xgigW3+9/DLr562Gp4G0kOotyaD9GR6ga7qJQPs28FIjjIzO3ozZKkWKfAGaoYa9Iddl5CLRdwGMK/QQoNhEOL4zdwEICsUAnVt3+tlRyA24FS+9abJu2KF4AHDYljk15kPxcs9HebO3U5q5xKUzPmaz2GJsEo1Wsb2gygcFkjp0FP9iuKvJ4a7qMKa7xBNTu4RtFtXUkcTR8HFmS7rGo90padH2XJxKXfSwjmhfbuAjFgnhaDlHsYO3o90dXleTXPO3YnU5EYupbmyE3PaJO+zsbIhHNxPD7SLbQP2ipnJ+Gsi2jYvV6p1TDOZHUcHuk0Jll8/YEFZ/ff0Llt/rnk+3cZ8+aUtYVXPLKh1Am0cJwlOfpxhDZKCKMlV8noG9y+C6dLPuHEFeZgTVZIlICBEZm7ZTn5ol7LFYfaUipM6Z4xiIoG0rxAt9QspiILY/WcD+l6OHBUfFbUHJDqtC+21L8RsS+DqcDiUr56LW9ph++IcVO/NrGsl+pqPi1v/5m3C3get03SUHuycDyUhp8HlrT8rgXHfnxCBRSqW3KeErJPGvGeV77n+u9LiyKcbPiT+9sjxZC/qALXxVb2l2HBEVIJL9gj1UFCyHkiyG3L3TsCanpq5Ig4P9Zj3Rf1wUEfGNibC1+DW9Gul6JaB6cSqpS/njObTJRvpRWTqeMUeCTJI1+bug4UfFy0Zr3+dTHu6h8S2g8w9Luj6Rfw2IqH1OaQom32JajqRCFm31fWArRBz9uBPQRVUgnDmQmEfkqjk3eEVbVK2IwwJEo3uyzXfIEPigZeEbk33Nh7UtcKehR0F4sBwijq9phaC2VEkVcgg+IX8CjfgcU3XyrMrrvGEMfRQ+oP8ppfXtyoWL9XhSN9WKnRl8EETQ/jgS+4S3qiSC8d6CA9ejb/hd2lnNTrSFOACkKJN3mtzqQpdSBeAcdYgu4eJ6cqwW+pRHFolz/zIJEi8iuvJWAfJTWANYDQl/QCHwb7mLoPWBb+LBzYl1iJmMCxRwbHzDYfKWzB8HT4C4gzm0zztaUGBEJi8Fq+aX/R8wNcQWiLLNnXB5m/jL33e7CaStZyv+4NiWsSQByi2xNSGNc0ldQQWcvAlO/fx5Qg857hjSWQQO6s+ygn1HTSUVZGywSLiunNT7RYZGS9LguF5K3BudlD0B5R8RoEypO9CzXc/KDPBI254Z33gmFYJpCOjnmya/o16IStPjXaKjuYwQRi/TWj8VIz+NgZy+Rae51ONmV+icCGBXWLKyeji514G3G+4tz+d1d/nTO1X1kwsGLupDQs6BDz/c6Vt72n6wxLd2ptyCsOx4OQ828/7c5zmVmnSdhnJuUH9gh53kj5Q+EV+Q1DSH38spKLRKW8OenTPVypEx6onKxPjUWnXhk8zPWd4/vcWYoOcJsE/V0LxSZ8Viy0FGL8S5jPE02HmLHlV1ChSfJCi11XSd3NQ5DscRIsGkzLnkVtsgspnS9Ukifw3GKKl0WSmExpefOaaLuwLw4XXPEPb6wqHfjE0h4aSMnnir0TahuVheiXCqtx3r0J2ybH2F+bge/E4V1B8QMhvaW3GfCIL47jHXxUPlsOSTlH0me72YfwMIwpvprh1oOT/TNkyHfrZNHMoPcWSp4VSGGGuSzjGNawkBtPmdvRtisO7jwtbQwbjWmttdR5WkXl3g+dn8mx/VYhvauAfYuy7DCO/sp+uQ5nMX59TE0nUZoVkZUmoliJ3f0FGv7UdQPsIjKxBSdlh2KTeOWAgjr6l/m2AAyEJhXRpFVqBpJxjnuoO1zWcWRhA7oecJHGjS4PYfzlq4EWj+UrTkVas/5ajQ/A+wQD+JQNP35Rx/bHTavtuJZtRF5++7G1xldsIHBfmOVh74lykE0saW7qfL2aiZb3fmqvUv5DBKcCmGidJbe8299tW9LV7caVdJUgGmXAlpUkn6D7y4N4EDTAmdEcYTGPMpEofbdo2ojeoL/oCElXur6zvfuqy8Ajk9AqSOQkTrWfnM4tAJ3vbaE1juMMYnzwF2+ydAPg7xzi/aF2lpIFmRSzMIEGyON8jJAQwzpvj2oWoB3YIPxnVdoz/hJvw/HvjVmnC+by/K/Pqo8EGvftzS0kBDR9h1OuG8OcKyn5Zz3ZzKEox0BAeEuqU04+fyl6TvZhBwgB4JxMRnSMC1yN/FegBnYITA87If/YFsuDU0GYL8ZBEXZh59t+ha9+EHUrfMLWVk+Eqbj2eKgmxWM+VJvaV2dwajisC7OaHLbiD4PbAxjAiqk6diZblWFE9c18yR5CmVM4DSLFWuUo5vMKdkGVFTRaXFDYCv9FSX9FCjr1For3jQkU0b8+TAYP1LBril5t6tsPIlY0GFAWZjF89nW9iPSupiCzX3fFUZvrUGo/bmfP7RF83bQOoLNFNL+Sv6wgOwGdw4XbrOMkEuFkVeuudVXRVD5xRmj0Efbm3wqUn0jfnQnA8ibpbpATbEizYHoOCUEESnlnoFuHKjHzQBECoNHQUSXQxSo7Wpo664USVZIDyaGoB6XhtiDLZulz/uw88OdEs2gfpVStG0wXwUk+PFeF03Vu461ZKD2rI3C3O12f1Zr49wSP5xxKlmlsRZFCINb/e94f09JPgA+gil80kkyMiwDSffUByhP0B+w8935qAix1bWjZHuhHrTjoeKa0RijVBFRCHqcnB/1KDVMkANXWprPhSYe3UktvGzFRZVLCfNaKKxZtADOxRj3urDw4Z1rWHdVo+NOqQZJs5+EAKx7wmfgmECDqgC6JTZd5N6gDk5fEhvKsxeaZbzKKLiDNS116qx322Y+CvW1edF5b02tjxp7dMdOee6lnoO6NwrW8IVBOeAL4U9C83Vy+73nRTSCM9ufqX4OEXbP5vTdYVIFPcLwoCrDI/tMdCfoMU13xcZ0/LhwVZ1O4DVR3L9zJ1BQ/vBBwyw3l+62HBdCBGtWOUajL0iDRmAP5gGQ23U+zeFh/JRnfIfPOJjl0jqGQIhOI2Iz2ljjULHKoyGM/28dzoBr9YTvZJhgPYD6D5kaCjTTDuf+CoAp+diboNDaKleIikLKsUg2y2cU8RQtvHI1gnMUpBeCKJpFmQPt0N6rzjBvrqc2kmqhG2R7+1K9jXd84D3vqdiqML/158aQ1N67CDojy2E66ZeO8mdfFqpuggcXc8wlm1lOBT6D94CfuKMVaoTtVHCAD5bRJjx7pD1KXFmOSkH3Bm1OxavxHF1rw/JqcLIatDOCYovnybk9D8FsvLhFcLokAE4VFmyqv8FoU+vmTIZB6s5P1LUa0iJFKaax6LdK9Fn/fyfmRD9CW8Ku4A06k2DgEs7eleMKYSLm/QzaT5kvp7wtJ6bejayJAMjQ572Qk4a3XpSvuiPE86v9CUhFiSmOhSM+6myV4+DdZxqzLvm82jdCwSvWF9IFaqz+kBkhCid8bPNkg9iHGD2ZBlG+duksU97/NH8WK+gKboH/EdUbvWoGHSGwpGTqNp5X0DzKL2Q8hBmVK6mGBSk7PYSBrojeQhpGl7TwsXD14TGsnpmGi6SznzGK64AZsWg3O6xGcxKpacDkWRPgkMFA9WxWU6MCjmeGqlidDW0by4X+5NOITdRjGdzQCqYDuG1KQhTv+UaaFFxMyLxWUrtXxj0Q57Ee8QTTrw4yg4iaHh1FjMmHgh4v7NJ2DtgjnHydtznxoHIb3vLbu34aHUUT/bpUR2CRaTvWyQp6rWA8v70JEIIS7DgvaLZewa/d0TEHvrCH2KtE5gdGcsHiOoJ50wANHK3zp2ilVT3s2kDBHBTs7SDRdhePJM2ch1fIS1YJQqYYtAvToB8V2Yh5nvY7Zow481cfQ78hjBl4rHrRm2QVVehUXysAerYk2MPYIyfbqRRQxGQdIuXBkUm1cQ2QFIVP8NKSSc8H965qh4KOC05h3l0dFWYvPV8QvmW9iGSkDZiancJU9FjSqmHZavD3h8Yf1H7TUxCbTBUUJlL5YX8AvsEMEo5wOuHmHowJWZFgFts0qP1L6YdCt/x6w4dHxDK8zFOFScWks0yEZ4e13gv59jik50nF9XE+oYe5A4gWKh1zkwGR7Gftq/KoECRJVK4cLK9cwLmbs6jFj7soyy8sArWc9WCmsySlXmJw7fVBR+3jqq8fjdz6gUZghAvXQgt1NDGqH0lJgQ6z6ISEkztDgzC9e6WUORETYGLmsJ1LxpmaC5JEsTGtJ3OdB4oC8UQy4s9yY2Ful7o8NDn4JCRIugM3NdHHeoNGFCIWEqS9hSAu7e+D6tGTDmz+0+fJWHC8CWXC65Ql9D8FJwSrNBcLsYP87Zu+dXyULEC0O6S+pxlf95cjtMGcBBiJpvJ1DDnHiUb0o2xX2d01tavYjih0oE58bt9WDtk9bQpCGk+7ThRHVDjWMtUq2JSjH7c/xZ67+KCvkQlA3Bxg2rU2BkUID0kOH7TvoOAdukhGfwvl+cEO+FiuZB68LnxNj5C3o+pATqz1Kscnmp5pX6kokMBGeOgqh+L3/qR3gGc7N6+BkMduG2d/1eamXfTUvqhTjixNQ2CMXcr0Di/EPXEkkbzXSTfV+KlTz081Gf13Ld3ZQicUbFUb/VL8dUMyn0OlUNKfQ5Uv/MDB5deQFvyNIADrch/2IyI4oNg06ogNdNGF++QSLYNagR/STWKXcQqKE4cvqng0TOawHBFAw8EBdxha8RMtiYeJyuPpT0rUzchKMVSPaO4vItgCkF9V/4lBknLibKnTSD5X3nqDEj9N0vJEPL5wCzvc32NAkkwfUwex5zFBz6yUeJEF2/trU+WJUnT1PIJRo+QuDATwsG04fXRW6eOIJsIIbmHXk1j3RUgtep5MUDvtoDil9WTOGh13er4w3DO/HnXyfj+vEJURYFuqJF+8owUBW0IXQNjFu4+l6DL9r/QUZSNTRH2HsVfHTzxgqDOpWaIDJhNvEAYhp+LAnImp/kAY0ca3FMNI0oR7eGzbvJG5B3+FC9SjQ2C0t0Kw08ImOY9QGK/YD4gTNGPuG+WAxWR9UjrKgf/+UID89GzpIycJ4lhZYpWaquBDCEDmseMjpE/7d5HOgmaM/qJXmaaDjoXhogk3UjhXPhowJgAgZCI2jbU5qauMNbV/SXBx4wS/HLndJH8670HJw6uSmlYCjF65IGVn2qdYD5Sp6LClBwu3u5m5ASPm/z+0ZBCicomcpIGnMBRO+H6J5aCUo5cv4+jNTHeUyr7ZhYCH3olwrwbhkiubn43xLYpn1OiMnqmQwbbKaog+em0BDHDmii2a8/n13CXSG70fVYKY5zShmeErqi7zYDbuLo+WCE2dnQZO9ZNimUDk16lJJ8TUKjskN5aFCJQ0cIuW4pMSR1mrUUByVdtYmccLKbFFUid9bSnL3gWWV85n1Rlzmkeb2WMR4c0mFITEDTKTtUYDSQb3u6Vp+NQSr3r7Rsr3boWVUGyETO4+DR9+2hhuloT5JA0UIx0azPVULFEPwpmJzf/tczSqMXnyQ3AzjQZlDuR4RR/ZYMeSwe0N7DonH/SB3n87ec4+Sl4UvxtlNIlrXZwRXnfflkI1f/4HLWmFMNkbAxqs+GS76wnEqEqB+ylJgrkwYRrspskUoZeM3mXQv3/vJ3kWQXr6XFippqhWdiGeth8GlBFt/1wGVEPfxlGgV8k6bqJCPpjsZO05aFRX+NYv7KIRznB5T7fCiC0R0Ai/y9xkQZiehHlLW/kNpCB4TqLNRGBanmEI264CjxaO/y+tkczW+hTxrrvwiCfg6f+wddZw1sA5xhH/D+NARdlrfgtbYu3SE5qg2N7kmEva4GJ2jSGxA1LMDlD41psbzhdZltIoBRbvcrdedSoxe+Z62i7k1zHBzLtW3OcdlUtvHcgFgsTqXo7hfLa84nHaNmNcsA7JH6E1lluD4JM1eN5HW/OxC28N7xQX1umyWFMCHSFSkkzOYmAxFME/wZ7NJ+X3jKa8wSWqxYsAssZjdSyBUfrK1ha+OyQBw6zKlayWE0AUFQznf7K37J1AHoM1/3lJIbzO007VdyJwp92ZRhB8Zw19ZkzwtDaTWGdA96IfFF8GPNYFxQiOmfVss52taZd3b9S168qIkulH7AG+ncRj0ssZ9jqoh88ndnAgzv526nSVSd4qau+XPaPVRHMjVerAxm6Luy6flucG08DSmgDchxFCnSQTXPsOkobTASqs9+Hb08T7cLzRBCm2wUz4wUyaLmCK4Mhw6GEFd7JyD31lJ52hLWU7jDPtf2Q37whyTYVR1I04SHC/6bGcQK2WbSUCxzgeuoJSf+8kaxXn8dC2G+bthEU04Y5MgyAxqsMw2fdCnsFQmGi2FF84rF15Mh2cBPNQhhY1V7zs1EwT56JyBV7JgpAA6SxP8qXc6cwTzRHZRqKxJfXFpXODp3BbttsD+d6lg+Urjjo+/TCb/PVc7+dhr25MxpMbDIHmkph5gX0afiItwimvSPo2kXMbGymrct2bnXASL1iq7GSfAyvIFO9UeuJF4vtlwSqPjqT9Bd/vcTtF0vd5KnvRjgZpC9QqLolGh0i0a3qcmGdSgEtg4KkV0boJLMggDANRbB5PsRkUcUogzNFjgurXkHONv2hOGgYCAttaZzVfi6zj+QN4GcAA/IZW5vyYWlBU7FcFqCiZBfy4GQP+I1JYBCOCgGSz5tUxtEF3V2pD2XM70uH8TI6Loo4C6SqNaFJ6Ut1xgJSN7mzbksYPVelFj4ibfU6t6B9pPho5GsuNx6ZjKr9JyOKYdss0hUj79YzCsVeJpkIbsDs3a+uEKxHHYvaEiahT1YC+LheZHWuMDpaqjP53ctrVrih8xJAyf+gwM6/VKBeRbNAcaXHtPgi/+7jqRKLKoiHC8D7IvgGTmh1UpGzSmpNEELLa4F15Z4s85ju0CPAH9jdMj56wWQD4TIVBQuo4eOdcp8r8EfH37fPqOm79kZnMXEzxF2pLMDWJEjblyZ7X75BY+/Hri5bT/GJkiRsT8T8oGzkUnUWb1+uid3sPHI90DlzQ1ekOMP0kcbf1xWDpSKCqtHBbCmB7XqLEXavUgxy54IcfZxttwHRtwxB6JHtkxLDenuuuWfTLGnVtXZxCKVR3jsAVmrL/1isxyXxj35RZQE45inGe14WY6HY1WlkZlQQZjL+X3HfFUSlon7YWMGAPcWMiV45qzD7jUauE655vwKV28reASP0qH+syvvuATh1ubS/qf0z0e4KuTjCZ0j77p8Z1HyHh3gkPcFYZNfWag8FH+yFRSa1P3TwZjOo/+a3kkXWl9L0dlzApzIMv8e/clQ1fKL+QB2I0wquZPyU3jeJPZtHAca6gwJ6ssikXGeUD/PmhGZdBjADMCdM3k5HogS0h0tYFurYOIMkEW0r7BPbwGG8pClF2sWgwtMq7Y9uR3BawLRoRIJpd3kAL45PBasd9/qwV9/3/6uPOwYBQe6C+tCwrwDCzQCif4JWKi8NMWx/CnO1XrYnNyERVvMcezKrsltHWcPzVWA1CK2knIzwlKwaaDk4H9peikeyTagi4mijpndr2dX22FCksvsAfUBO4jfOClQFuWHMZcwCVBG4U2mDTnhiWXVq7A191kVBtvatPlueCpFoktuSxmaWjdm+shPSMDjOfuLZSNZSZFENOLdSy9GUil+J34KpgMjTTw+PPMkI3ADy9O0ni/bqsCz3/NFHFP1l0REOfI80UBfgYPqy9odaVetQOacpP+9HIQUYxnZBT1M2a0oXrWHXWWdY1rbGFRZL0rgcycp/peJofVDS2/MUHq4XlMydbZgNGF92xgqDhUUA1R8DMce0iCv/NeaqGmmI2jOG/OOVu+Ot8s+WkQYfo/KAzQX2VN+yI4+WfK7R7cfTTyvPBj9IYstl03K68sd3bSVFeBL54Hm1JzEleJNpZ0Dzc17HibPCO4Rvds04ssLevjCeesyOs3j+qR58gdz6AeUKppLWynMIFxbbUHbpWb3BfQ9l0vMIsycLuG2QDHhyc1ReyqwhkO/pwd1Na3Du9DdE3FuF3qZjHbfG3yo/NP1x1ifyVsFF2mhwdKziydyJtTmsSplSS+cw6mR/4MTgYn4HNmiUNZRvWTSfq2R0j+t+f1BM8L9vUGpuLYlzSAQcJZWMmR5+Ku0yxvLXDPSj/9YzbbWJ2FGb6QE8r+i1gBGBDUtgrPtXutYyPmj0113ioaBOkQ+hfB0o2AnA3d/ZxJDvjBP1j0856A8iqYDpmfHV4WkcdjB8hBkmvP3BJrK+eovILkPXCow2FSHY/2HXx3p3DH2DA6yUG2IZDymyGYe54hnGY+DplXAlK0XzW9OyApsXLvGEC/1rYy/81caachv1NjP4v3Adnr5zWBMcRK+xlyMTRJmTfNiLxFLwzZbD039FLzqwwiq8dCmYKAOQprh76nnOmtmYoQe1Ztrb4QvBX8jqraBzVd6sSEKHFJAUlMwzDJhKBF1911cXES8KY8DiYsVxhrSQvkkdzr03Ooj1gBduwY+2Cv8OtOfgddjqLPUrb6sGyFDtYXDc8VxwsvOqGFeZ4N/mvsJCcQyZbzeE+MOpwbGIWy0Rc7Wf3rBpy8sTkBp1nElwuQTUVu8YCs+kECGJMtpSRpVl+uVCNJ+djmF1udIz+1jQ66p5XCrHUbMHkNGuSfZLQnWazqK6LNYwTzyeosxYkka8qrC0GBu5lMcBcN+3Afc1JYsh3OxeR+OReG/GO09oh7O9u1TEfQhDzZ0taOkCII0VFivzshXx0ceqRHgJdjFtaZKvVMRqOcvoPADH2c32ipl1A0YdYmnvt9kmNRxcDXL6pc/OKAs0OwEJP3rQwMhAUTL3L/UqlqaEe+JZxg7qG/X3bUaHrRxgdydju9zjRZQ+N8KnUfy2SlcU4cxp+PTYBGbnVzDblZNegB8KX6LVfV0JPMpkxNVijfwin/+9kIhGuamgiulfeWH5lFaI3+UgvCZOcay2qehkNXQk2YaDF/5HwJJeNn9jAwTomedXiXSpnsyanuZHz6Uk14L/bqtrFuY96yfKsmz/zQjDAi019t9bKHoFeuEBVcimQGujYAjrdnPfhM8FtXTrOZdbHSYYeroUwsWyy/co9TN1ZXxkLBk40gGVwcy5t9AnGbuCBAc5ojY55DH3R4a2Bcb+dH8j+kzW2VS3HwV0qRg71aZT4oZUqn+GnYSjn7MHJzF/j3WFF604Cs/Jgdon7mETh8wTmlBb6p1He8XsimdQc1OxBMZlJ7P2mnzB/ceBFQnS7MlLbjzMrCFS9xZkAEv9jlGuXkQqAMTwxpFgznv0TMMhC3OHFAlbDjAcsM4wccXEeRCnM76Q986mTuLjqtCfmdlB+FU6kOAaeGWAfItL5loOh+iIdswmwH6R30kyNmM1jsCR+ThuWiWjfX3GFCIXklXHXhrLxCIExpt77O0c7sYh2D+/864q9NahTREWbo5F+TVpa6nvIUZLxJsUvriUv0qiMPdpLFqU8g17xCoQtH7kZuq0RrOzyoGSIbp/73il7ru5RUTUH//r4CxDpQ3JZl5PlDOFvE1mwWWGtQMzJ2AL8fScv8NnXB758HX1LXw+/Oe9vv2zOyemiZicrc3JmP7CJdQN3fKIIX6am/45+trJgfuG8KoYkVt24CijcIN2jMigOLha11Z9ATkezg0Pt90tMSNsSiQil76kMut5Bz/FiPA65WV88FwzltpL4h/Zt1rkLdJi5uLq2og+WaXj460/RxaCggy68899729q+Vgt/JOxVa0LE7Q33+d4UegzhIofhCSSWrC4v0fwS9E8Ne20c9InifzbixNKh1HQGwK/lgBdKQKnNo6c1UgFPKhS32JTPgp4i4ROgqD0XtqnWvQjORvlmxnPEStOXviQuRfhdD2M4kyihBz1cnKtsFsl9aYt1iQJJx9GUzycc/ty0jl6QImOJP0V8XX+kA/NqhW3bGlYCoF4DbR1ogc3+6uEU24zTDaLuVZM0p6vzKyQqL0mPb7EytEL3OZtYzO52mPNybn+dcpyj0Jnmp5OCs1cmbxU1jbMHcBWwCq9elMa5uxMvyXxWV/rON7FG4n9NW8xs6xYBgkYKw3X/UA4vN+nMrVpl+DjD6kiyNesjoVT0NGbSWQvqff0zy1c27O43AbDEUxraWyOLaQDlOoWJcTWiQfMk0t3tnNh4U8naKm1ZwuidiCjsNkBPTYopK8IqPmgXl6zCkTYyC/qhndqDlXzfU4a+pozaB9U363fkunLKC9M/HfyxV+XkDUgyiAYMXcw0C0tA4kOoxyCHQ14IDFTxTZqgyKhnUsgocUcvRXB2J22e5tp+D/hZmT3YhtOeJo8IN6aJUfMRzuZ+U5AGTRS6W0fvwCDWbZfF7uJW+d3se1vX94rjopiROZ6FLW5xgTfKAw2IyUrPOJi+s+dr/RuWQZ9UpLC9wLMqwREda82GRrr9u/fbeWZTLwU8WPiur8aufcMeORoSYCBoQOTS+A+U9YuDAVw8FcDTqOwnsCLsc8x0Ks8hVqbaAgQxLDf37Dh0u0kkHQnGtLuL2HU0lqCETTL4r4RPsl+uAp0bwGTrkNvtxasdLDrJQVjuod9ndeuEk4OE8RlfP84g4r6BGg8P20Y4SyCa9XmlYJckFDq9xqJcAIDsC0SGT8iiwCP3eWq5yGGsjV6oo/k8DwBpXyI3Duq1IhqANMYOef/k8ksSlkvdHUwm37nrm/PbT3vfbn0T9FmN95mXiQHgDE+i/eMprRMIHSK0ltoahWE9VquxxTCFEAkIOZCMi+/ifSHm9/h9TXpkPkcFmYMwgaZ7jvImDnXiwhHEbYOFENX10BsDnSncbflwNoBxh9ND32k++GBdM/G2Yq9MsPtZ2W9zs+VEMLSe1W7P/JsokiHUMXCHe80Z8+XWs+YZLtzjzj3bJNvgJtimYKq3tGAdJOHh8rgkOuqTk8eXJmNWHOpZNwBB4njsvfy4JUq3rvtKd0pvcBY6QW+pjGH4X74OkBg6qzd6ZRWW0lUi2Vg8UTg+mcnUhkbEggfn7JYWOZT0MELMb9S4UWkQEBkHAmaL50r4+J3BjEx2R0DpIiClPm8pcSZMa3uaojcdGE7SHtR7ueWHl3vtbtNUn5YTqWtJuGpWMFHuNUL2PvS3/oGSuJjeRhr+DpYJYNF/K9m/a50z4Yg6WwkJdkmYpG+fuMVQ7BzTjWeVxj5Es1dnsvpnMnuob+bqWPqi3SxqgPWy8Rho//0V4eWWRUXSiQ/9v2Y3onhf3TLX7IAY3ZASiQxmvLP9z9c44pQWCf/BlVF0ra6sRifsiFv7vxqWckFpCWnncNpNq37otiEw4/nTEhPnoQ+0DxMy47sUkaj5PGfwp+ULX7eOZLGxcYQpJBb3R938yOXUz3JjZIw0ZTLFXk4OEgGy9VVtmiXTSJK1SdDt5BpYJdcYfppVMOit7A5KIJkW33hLRmEEs12TFY+6YSkJWNMA28dlKYD9HEDzb30630gmDdqLuUXMlBL9w3E9D5zm5H+Iw8jqbHVXAc6KuGpDdryWmhyTP0OLOIBwjTejhkvMx9Hb9xOPjdmr5+Cg81VEwKXyiaAyfS3gixcqeEpj0e+rZT+rqIcbEMolwxl+/9kPnkUPROQORDeZFs18wvuse5J7zYf+NYBP2BVcDVgCVr5O3PtPjJik6gzobIXkqXcUV6SOr6m2Nc367co3hH2htbjOpK53OW8wA15Fd1k5UzVi/WsJoEn+PCdStLn7PJsRsc6378biOKKnX3EqIV3dBP1oyNQyq9gvWy2dZmq/MRBJPhUuLFzab0EwAY/Vbv5cOFD+P4qiHl4X1/eOkXG1pyYkMhLWMKZ0KqOQo/dhB3CWWyvzxeU09+pFGMEgadf8E1Id5B5hIoS9LL9JBAqkfhd96RygSzo8mZeXOkfcztTRfk53AlVdhg3R3NZRXiyeRw82VpVjSDq6KVr9jO5yjrEJoRji+FE5VPugQbWaEtm7zNIIKPj9HkRcRUoolDqYL79PhTvBQpl/aOzlV0U+EGtAqv0ju9MVFFk3cx8l9/DRSsTI2DmP+jVihyeZ9JAyXsYvM6+wZWKQe9DHg64p/J3MxDX8xchzKeoXe7dzJXwLeLidtPYw/HKvpxkMmDr6Ngv27u6IkvLXtzNy2dUYteprWPAyaVrUe/29kQtP5iu4XDoeMVFbdN7HFt56r2j9ZmfXoBSfL8z53IkNhFk+wnTQQsbzlZkFs4Kbum/K9rp7CV6BYBpM3q0t5ZnughjerpM9Me88PHqBqB0E69DhXM3QK9sbnvHKVKfgoYl8WylHVh2Dgqc0kabja5URUwLvZoBo8lMuKr4VH28KCy9nokvBK6votty4JtO3PgmyPizCKX8RCp43559wbLqGfR9KutrByBX91IFB3nZk96bdT//DVp5Lgesl5c/o15xHYBlfey7gJ5nPw9/iq4bpTiiy0Rk/ukO7w43vIZTgejKZPXP6iiME5HvOyhTlU/hSuUNkZ9URlbrRMggyeBTn7U3Bs0vVH4i7uqvoqXp5Zh8xa7dHSzsh3viaB9gfsDBZc8uxmV5m7BHaVSMQVdVgUNsP42RHms7Lny+7CbJ8dZPKr9cdlGCP/Yd/QmWHjHB2fqPrPAb2s+TZV3T1r06QBNepPd8UkChs7yRc8yRkkvUu39zlwJG7Ln2Nm9S1/OmE5Ba3r/s0vmw1GgSj4kzGUeAen6oJWYPP/9floFi3uSAOxHnj2tHdSo50IYoYXtufcnPNVfxE+bF6C/C4kbFRNH+vFnX/4SgqjzyCIoRi+lo4fYD1EwZEeuvqh4AwGvexgF2DBAuylHa08mv3OUFG7/UPhZPBAvzjW5LV3OcrW3SwPhNpEwAcqswK9haK+Ob/MZTdiZpOC/MZ9rFkvc2eTnfjqgLkyenXL6WThstz438kXovvKSBUZwC6I9JZfzDCnn+CeqqbeCGrI0RwNBCkt6DeZCrZIySHXrLG9o0hM7fh2+DRqruFhTKxtjzJ8P74lE0XzoYKBNxL2CgZMb86OxJEvOXbK8TOQMYbtjoDPhHw5yVP5ENonCyEq0zqB31gTGp8ukc8gOOi77OZXjRTuZbRMZ2pEnU4QtJo96yZNn+W5daQbUlRB3lbO/NbkM4ebuX3IXKmWmWBzgN1Lp1Lubu49wvnXRDHPuVk1tku/hGgbfQWwr41t1ga24c9HtKnlauuX0jSCbfYSCFG0mhY+e1D6JeqaSBAvWCp9902DZX5KFnqBFMEvYH+CT0nS8AHZzUzewF6lzNJXpBivwB64YUQm6jRNWDput9YgkJLIkR2dHymJyX3lYfCKgZpJfo2V8qU4x/R6A7XVZT5lxjxZd54tGdogLJsJx+4eKjq85kxjCEGbTZndnaFkL6ZugZzTq1Q3LpxVSQY9Pzito8cOdf575k2ywODsHPvSPsy7YS10PUoZHIystP9C/0C/CM4154/OjNtcX+O559XbDps/FZTaiH3os4C9UHZtxA/K4HfEjv5VC/0BYZZ9wR1Cn81tVAY2I7ZygUxDX0IjLi9gnNBEJ5riRdkZcwq6kjt+ikPF9hR6I0/sLGj64uoeOlr3S2V1Lwg/cKLt+Y/CUhgKUKo6oxjWAEbFutbGUzliIQ3CbuyniHQIADZiFaeAfM34LidXqSEhlDmkNVPW/AHd1eHO+MyzsVggv8xmPu1JxwuUdKT7ldqt+HQn9FuU5aiE6z9QtuHjBgUJRMA+uo1+8XVSbh5v/j6GLU2R6u3DzstLoBpOUGqlXEiYa+VjS5KGPG4CpBt+Zs/3+fArJFj+i4jRdYQmutq2b5ozNi9jKNbBX0fkvnEF57F7BIjMB6wk8eLltZImKc/iotZWClutRtBrgALjnldMP24LNF0h85KJMS0jREif348+lhtyFF7xctvZpv9wc6rIduAH7He4zKOt+gJW1EMuS/nFTHlobZL43o2DO+qjg8W2rkvs1L32L+OQ3wCXmZejyLGzyqFs1ZM081CW5kP+ahUSK3v5jjEvUVIYL3N88nZbO4wBP6R4T15OEwLfC3pgKjotmxy4rgPuRZzHahbshbUlavFf64AUx+/BSfcULojBPb3QFpcrxK83DiVnf9YpVv0P7ZC37mdX2cI71olj0mBDzu9vqNdjoJ71QArb04RdlfMgFCpAMz1s/qvNUO+oEEq3pG1hvOGQ8rlSOGNAjtnc4eBXfyt/0P1r1x7hHfbbyNptuvoRqrAB7k2Ugo0EBVc8EzHSnUQ522pkmc7eGN+41BtPC7umd4nIrl6fV7Tk9hD/VsXAfdVZBWMdffEbCU0qzAoB9YHY2CDffWFnCIi18n2A87LpWjA4cBdIdg1zkIU0//us1/42WechgxV71orGoxsUPyO3hjZTeECN7W8frB6oMZ/H6u0Y5hCHEaHDpxu3s9xcKDm2OhlnhOiU9IIrBbBx3oWGMJ5sbsibRK38X+02STSaZua8mRL4Im2Xj/eKtYeN8xpfFa1LECLFpvDRoFmlls/lVER9OEk9ZKMJAQ3PRdIylFNnuoXA6olXuQZNmgfMMiG8S6l8TmcUcHx42M0L+qea20Nogj0bb6c5ysCeu5NsCNAp44x+Wge64J0FTu3e2IKfG3TUsg26IOwAYe9Le1nNDtWlWP9TaDFA8czQ1Z9N9V/03KHpNlwKdHSeNRXGxui0RX00M/oTFwzKFBdJpA9oSUonytLIbCDwaYwt7P6nBas0PLkT+pIX2dYde+X91RmqXRYD6oK/cOOkfDwEgyeWAH78o7G9IoFXZWxnotwlII6zdTpQ9jzHPxuSHBsOR32XDdtOBGDTj+U7UpOz7vvOsxiOEONZzuSXZRpqGQm4HuDcDAvd4cEprMxVQ8YVaYkpHRIpVBAx4Gm6ckf4cBtIDAix2miG/gnhiVwuNB+t/96QP2crH4afGaLgPDfp4q862ZOVWS1RGEmGrrhueWHKne+4/KTu1Kyhp4Imnb707V7JzkHe0Nvf12D2FaJY4zY7zOZ6T0fGY6nZEHT3fiitIp72QkTRnSRLk6BtzEQT3txm0tx5D2rapzDHEV/u1vxlCV9d/yYRTFgN+jg3rpI7MB7onwzG4cYOcUBaFZkKgNm52fAle9KKHslG8ml63lndPGRX8g9Jh10RpvncwHOOfMWzen2rgOYs+MlgtFes9l15lJ7IYUksHZhRIAxr6GsQHA5T0zbpEa+/KnfnUdHfivPmP5bUuS615A5XFgbi72hCp05n/xGS6cEnEC9te7Nj3ZqgAVPjR299MQ0G9uGKEkSLQT+/X26t9djU4kyJcaLUoV7FkH9yDPYhmCiK45VbWT74A/QiRUjXTZnrMzwRwf0jvwmlyYyuXmQMbI7kOUmafJLkHKNHPcYQOYClUhTt+4d4Mh6KgsUS8JbuCXkh5LAXQA+POidaBvAsIXLH1vk79erO8Hj7KAAUauMQ22uOKIZSOdjdTU3G7jOapB4Dy+NQGzT57YQ7OVL8u01dxOmkHWP+F9F7oovQ0WbUBcRI/mk2bGvpJf08w1cm4zq4OU4insAWV+UUEumanWYnLbQr5RltX3aLoE0FBNQa3O7beQMmhrVO13sLbw+ohxcZV0bzm/nRA7Ub3EmoDwbY4NdIJYuw1QAZZHcIK8qGgpKYhpamNt61hA+q1FfxKzjf0lkGweO56Mx3tMEG9vpwO0E1PghvOgFEvJoo8IiV6AbHXdAcFXSAH6heV/siqQZWKRdzvKqIi1PUYWCITC5oNqnIZCXBbw8mF3Ye7NmOBfHHmRpQ16my72KVRiFnD6B8jmqPLgZxHbj1J+FQ0rVznb5IXHN+trq/mUZ4aKYI6ij7zrp6X7SlttqQnoVpyC6PwCbX3LZuo2et0dhQ6DOtPKLP/4fYGYkv6f5lyHMsG+xYTIB+OaJZotgyQBxQW/k/UMoVb1wkVSXbTwTd6CJLh8HTVr2g4EJQfe/XwLUacnyKEG8izqvb4hiCMNRepcT3PxrMAAGcTgGUdnfu+0nKEvl3MJZSy2DejRZpEX7a2AZ76gXaht3WSbUBTMv5HxEb3gO6icxUk+S6x1aFTCREqpDjFvW8M5Pb/JHpNe/lZX8mvB758CF3EzrLDdYHmm0Pv+Hkus826CIyNBNhiAqqEQJN/GHyicfPkb7AEXgcr7a57CkVd9VRgVxcu0jsajJFCcEpikv/57mvMx6x/Q1iZxl/6NuFpl2+nhH1Oa8zyf696XCl5fJVEC8O8DGJy/efd1tjoGbmNR1g9KgZJkEgoJGGFdqEGO0PRe2tKMSqIsAyWqdMBe6fOSAFOjhpOKzPqOo94Qaz6cH9I6aUVl/aAxRcZWdTJhiC/2CCKvuCP4b3gJgJ/wxzLh8PwsRKJYLKyV8WX/grwtHVrwo/H//HrjbNb4MVPYbefTCpqKI4nSXupTfUCQ6HtUE/Luk+cE/sx6jyk/gqT7ZFGpdUvLKp1eDRWyM9e5035gyYB0AwX+9q6yLgYKruKgSwvbUqxFC3oRz/mC71092EmRksrFzvYBQnc4RT3CccsF7aBpX+l5ktaC0lXpn+o8P+WOOF4hSior/S/3lsdPzTZBkaS8lq+JNuiovf6gIlcBRhKftyQG2o08jqQkXxMnNxiI/KYnZD63W0BGp93CulL+sDdo/mkZki5YKHuCGBRQ0tLKM3KdpM83e93m4Oyk+dXIPYcZ1n+bdD8HTfmfmwMvIL7l+0RlL0WVAd0Cop1ay/p64uz8rwwANK+2SPhyQfqwc/OoXjOUPz2sKAAT2AD9nfI3TSGHHcmFltNsB2YqiTjlDUqBuaEZHODoUqQVP64rC2+zKRVH/wdEerxEQ9ftIV3LaAyYkkgxlfH18qUgocNEcLKa1B4xzP7qYu3e7zSKgW2cnRAbGe5kkmdJIF+wkz5dE5jmkAbTAIpVjw2snTUiKsybHTvGz+NGuGowmDCJ4XLkS8GSWN1dWZfRFt8Iur3YWa5xmKgl3C9k8aK9Vw2pivBwctpMLCUQuYJ8PFF9rzyHScvymESxikbTEvIgUFYoxvPxF993ACruC2BHcYEPuQ/G4i7xd71u2YBGjcs1zZFNr4eq2CIlOw2nNV0cbxt+42TauzICLgeWyGXJOG2DVHPo2uZGsNutTEGdMLvsX8emVkiZSAD84NbzE8lroKDZ3uUc5qRqkaoHGg8lDg6pYqZ2ZxQ/DEu5fLLDxaDMlEZ95+LwySPH/UhqxtQ4IGFk6tMF4d9fAcaLP3NOwLO7BwVOsjWXqE+CWXvYs+Wz8jEZ1Vr4YJo9zE9r96WoZNSJQq0hwMwo6M+b3mJTL7u7pYAizlw/fwQoRZlSyQeX0VUrHNkym9Usq3aHyW4hOkz5uWsI5JmNG5c5cPdgRaL6h10hMPW7tH3AbuxFSHAs6uYtlalFOpblECQu7ijvQvD+Spyx9Hrp/4CYypQ5T3yVQEZ9VNOAeNqgs8Lh/ciyJq0xm3sQMOb9jvL6r9h11joQ7Smz/ttqA+5U4dkgpsJ1Pf1NA7bVVjOoLUEz3/6w22T91Q3XfbUfCthOLJxiicelmIlB7rKfMmzkCau3xU4AtftouyFnZb9YdT1Ldbrpu6pZXKEG/TOXY4/JO5juanuxwyq6qtMZYhZUfjZ2nhWSys0uBKzqcDrd/rty496M6lCGUFjK2yvwm1i6Xk9GtvZGwJXVN+Iuuc5p8hwGTnrAhqzyjYfDcd7MvNbSkc7wg6w2LVgO1kRiddw7wF26cABvm1aBISfg/dUgy9+NebBYwaGbKbXdDYY+jBqx8BzatvWZDoNV85W9ly+Q7/PTvjtwF8X0Q3XZvsrqFxZgWc4POo6nJVorvcBU6JKWRS2BLVWxzd+UQKiqCJgbEibQxA7Kaqzg0oTKEIyFtWrpkoUNTwhE7NK+RJyyLjulE4GlSjw5fvCvIw+W04z3xwn/mEPAyHerblfEzIWZumTXtyF1gttYYLpDc0eXdzI3RWnOjWc+h+uiZV66v2qqd5neCgE1cfyjWrzRLi5Lb8y+zPjtxXAQRAr2iacXRPzM72FsZdN8eq7EQXu7WF9PWfUJMujcFRYk+ucvovZGs6wlEzK65ulZDxuHWfwyShoVXqnN/CzR4IwQh0G7BiJ3btLduFYW709aP4mK8kYHYJZO5z/RQ3mEHbqRmEsf9FnJLl6Bq1YDuxkcogT5LCeFyX53Og0B0CisbDWFbgop7KQ5gKArljKwUF2nRTwM46G2D6YHKDMKU+SIbq8+2tMTGiacIKB2G/kP+JuHFndXkFwUZXbaKCx3HoWbK56PtTX2DxlGPsASbXCo39+AF7+uj/P1G6VKDssgPrMoks18mFnlvzusZlaqrJyRBN2JYAGogNLEBDGntLIIwcB4m1xhGCE5MriNCtvcTE77O2yQcATgFqAQDTLhT6D7vZp3ooWGWvESo2LU1fmN1Idiu2R71HswAhPomRalRqPH6kF/EkddiviP52K5/cF/KzOyXKU8OabdN+bW0GuXfNQaiX0jMPtl7eQOc5pxnWylHWQr95GDUZTkVPNDAH46TpLrnJ5ujo8PFNXmjoP5g3QIrzhjWqavrQa652oxjTC1gCRKoKUdukmdAGo1gvwHPj7H6gtV/Z8RST9NErKoGOHXiCtX7zw1xKjfWGcuW1a0pKlhSvlMgcPi1jtHKuf6trKydbu/u64RG8tBPdWAAC7fJR2S0MaOOuOoHulPLWraeU74N8kPtJtt2CZgYX7w32PivYeCh0wv2ugCkyek/sGrDqrDQlzlm5u/V0jQiK2mM5B7Y4S/CEbxv3qxdPaBgpAqMc6DxnDDf75XXrW+AUBaVCCz2/DHxavcUX9FxkGCQv0A4t0TLnqL66Nwej+JB62/3IHhAxrSFL2+elwGMQCqqJZtol3HVGTt3T5gu05/utR3rNkt/pCGD6EktHL5HS+UebGpXBZB1LJDqVKeEsL/1NK97agQlTt09Ue6X4KQsfPit4VXJLfowzPglRgFzfGQEAScqooM/PLL9dK92g+iUlSATTtbGgkcxHGxWHxsB5xHSn5tgC/8TKQz2/C4sTMmmF57oXwYQ9imsu4pTTWTK0UwC4W64fI40gYrz+EVT+dt43nT3d8DtsDsNEEzvuAefpriaWoswnQillz9Ysg9IVt2rZFflWRN6YK8YNU5V9XQxmzqqdYQ5HeNvE36yNyPj5F6ml/IrhdwY9gS5MGpcltW3LOjS3Oj9yxRxH5vF1w0misUs45+dtYIbs1oRfBGXJgRVNLIwIhfIzvquyS9nfQNfY5Wz3hxftbXBxde6tHcQ7Qfh9OxRYhV5YmqbAMgKZK9swCU+N8KegvkRQqTOFUFGbOFbayMYQQiX6+lcJ58eo5VhpZ1IixIiB5rBBj+SkFIR1isQzzo5H5H37iFt/mJcqRFNk0ZgYhQMmTlds4ooYi8Yef/zEsE5Pi5r+jqe86qb4l/l4g5DxtmeREnG3spZTtutWQ+rbhrFjBQ1W10/DtHJlMgum22zQeR+Jsq1KcirYp4HQnnRB40Qi1S1ZSbMbGEylUqG2saIrE0UrCkSDSGI03+LDan2cu0at01bFvJV3Hw6ueK/l7HgQtJr6/7aTBrup8asDDZ6oMYHbEQnElV1e1J5WvPKf/WVaZgTPrUeVv38IGE4xAtEx2ovMi8Z4qBvQm6kaoirzcJhcaaazz72SqmA9aZDhxdbVT2CVPkO7BJ5KK18uN0NX9K0LOba9R4pEFZhsOCjIUkd85MN5sZLWGCGAmnE6t6OeYK3olwrN/RWk0jFXRyjXzpfhoWWMdNhMMMmEUccQ5HqyRGC1YM4KKwXSD3+kcT9BCHw28Ym1ufvd7OW3SuxEeQF0gNZPm5TyQ3mw49WEcn3y5cupJawflsiCCJsNnflX7rOCbrL/zxMyri2jS3x71FiqZpKvKm3z/hhqJw2oG0ZyNzDXizi6t5mU7sXlNurwdtawQipF67TyD2fhRA4e9B6NqhUwCmGeoUDiqZTPxLep1TRShs6nRyd22fC0aplMARw/+VK0bUVEBfkkX6ZDWI2zp3mkV8KYeRcW6wqltREg2+XpLtO0sSDp98KxuT0P6RrhIGyBI962RY/iJJphCR+NjjTgvRPxKIYT9z+BLJKl1reOSXcLh1gnQ6sQzI9cNTSBNY+7dKhDEmkOra9EotaVKsssn3w88ec4qJBW9ufb3Z5p92KubARBBOiuVuk/CVozgiMnIFVLLrCbQbnVAt7a2EIlNj3Wz7ox1apHCTAFGeC9mhjO7+0HCGkpQ2p8CYOno7G/3YVDWnq71NvnTPP4qWhz22BZjmdCM1hI9uXq5ehvHU52rvXAguDe20EzdR0eijw03ed+mjiJYi0kLESAUQJz+6FFj8Icj+7DVOYdjWnWtCUbVwr6OSYcdb3I/X1Eaunr/0y0IDDJ7mDSHRmP61b0eg5xTtVXxAL4HCXGiJH2uGCZ8WbvkdAIpAo8kWUtQtl8VLjWoL8dgh2hEy7FXkqSS9W0WZw9+I1fdbd6yIy4Qiyz0ZnFOMrvj4ZXeSHYu+oDAX9V7QtEiCsqRX08vwkCBDzdDjaX3Q/o7AWX9DMSlFAa6MGZ7LHJ24aNcmkK6BjcrE9fyxs1jDzsvDyzDkZjvdl08xCM2uk8Qz7+7IE2sMwfMgJdC3RnsLvQYriFH0Cagp0FTeuoXNEkk6MHy2vr2GfZFs47kSKXpImR7uWk9fJefeLECaZ9MZuS/rAFzSlPHLqph0DPyk+ThJ4klk7h9HVXM5/sgsVyu8tqjLHh+PqJ7l2zJRr2rVuIYQIiMoGnrNVbNMnMOTICLSQbl57LPI9uyZ9HWL9jLg4MaGu8MYPhE8tDzBvOklUxbsEmEOXmPNQ12Sz0P8/QXWkbJBCbzbECuzuTQIcz0ACCqjLtU4w7XV7ekbSqjnEbBxRoIBi6jcx4QnJXnn0QcVg6ixjcAdPJvqCIOc2JGi/OWn6HIZlsIfC+yjp+OLN4rYJLbmdSNjfligUjZQa20GqN7aVv5TopseSB60ZRtyqXUnrvD/HDEpip5EIuRr2wQE6NfJY4lxE6Qbc8lL/E95DU+AqaGKoJcLNbAteE4etFTXKo/TkaAzZKBEQ3EUetkzxNPnKD5dc390VPiQ6Hah3kE42NgEq7ruIO1sN7YQsc16+41XwJnH4bh6ecLgGfs1ehqn7cAECGgDiG/xcRpbbsSHudX4LZfgYjH8gVGo0lYwBM1BlxIp2UWGmzgTLhUqqs6d8imf6F0yuPdjN8Rsq+B1ZiU095lO2sdIkFSjN/Ci7dPKk4ckM0BRg1wDy0Sx/QaOWvMuIFdp2U0YiYI4KbsbVPc3Y695S6htcwJvd2xs9L0EBKpr1RpmcGjnmir+EZVt8wTKpYV5mshgK5NHvaE7UZglgQ3PxlSQ5pqtyIDueIuCg9bzKmXqhq+yR+FtSD0T3pfQuhIh5LYOopNPZ4vv/y5ClnSLhKA5DIG4oFAfUZQZGroq6mOAlob9I5EOnK5a3g5Xqj8qiF8bLvV6pE+zSe9Z965nZ3qape3psjtUxo2yIzV3cuOBJz0RHP3Td6ZSKsuABdRwmn03qqwkKRE9MYEDQwWXmW9VB0x06eEwpLJuIkfeRLHB4QW5yPIYxaVACLLGgJ2uOaepmDNNMDv1ku0y+tRuYi+jQd+ec60I/2EA6FePCZfs7s2CHCYf/U1yaTp4qp7v0OBW4ZqgHropyTSqRiu1TryIyguvoFS5CE7hQd43+/e4dTw6/fweB71lhZu+hK0p/3DpvA2MFk+TEymkUZLOOrGQKCboHNfsqJpad90PeEn6TJf3A9iM+qsfda8nVMIkB6tcFDIOYLjdi9GDht3ldDGMYNQJTRSAaVWJWeMqNs9svdTkNOqAKyXCEQSw4U9LQg89DkKH2VxbVaQnpxzuzG4hWh0dIfHKm4QMMQuDYj0L0I4vBDT5p+vBkG8KGqVzb1QAiFdicr0sFpPDmYsNgExlbZt83XVpZ46sxPrHN7pbPMERtqh99kqNh2QOC8u0ku/RXLHPbUDD2DU9Ns2gojATIHwZTAhHUWUNoqtziG81hvxi48+ODnmVWVo26HA9l++xUlbOX/0fHmjiU5cdLj7RI00cFS7QLiJqDsT8AtN/7vIpgiXiB+BCHik7BcyZOBr2ILHTaQuskgCHqlPRDYNK+7+SwXp7NdD62QM7xTU31l/cQdlBBB4PmR4aY3VkKR3avGiBu+SwZ+evlo9PAN3lxxWTNYJkHvvTVYmVNLIaZUTMWhokgTq3MUrA/nU9c8au1Is8AWSsfNAQLSycg1F8AKMaMSjyuDUR6TgKAPohUhbuoPhGaBSwRuWHWNhPymJXL/u8DmV+3lPYiWiLFxDk5ibn0O1BOsJ49eokltDoI3ZwYUcXIKiO6SWEhkCGcHB1UOaTM3+j719IOemYZ5cka3cQs2d/uTBNuiS8mjucy61rjUanc1R++MPUHxyqx3/iI7lEEdGPms4k6IIbzicCSLHwM0wFiPLjNIriJal4SrghmjOAUFt6JatkLzoAcbCGKJdbLxr9zAZ1JXSptLN7zs0ljjoZjhsErctiGObSg6pyC0kfKZnq3kzQ81jnBXqMlQ989q6HVio82aY3h9CcfI+F7RusZ8AZyKG0ycPSX+IIKOfiKkjx9bwrPjWyEd87kK5QtWdlu1Xp4EoC/QvUag8je2n2+t4dTgqKm+4BIy/Oip0GaWeVx/x1P3QEy3UFlmXnSpzts8adHkp0eEWOJNdLM+AVIwYwCaBO2tvdj/iQUOQWckz8MNXuXiV704bHIN8hgmYHojEqHBzmtezOzIhYLlewsgiZ4W6WVKBbY5uQjOwo9vls7RSAuaHrN9LOo9aMbWA9ZQphe/pf/ixdkyFs9tqbtHLgYyPBYVurYeA6Xps+jkflyXDeCtbokun83QH0i7EyjMQEJCzJ1MIrCfMGhE12/TvGZZKUaocEqXxKRVLDx7yyGvd0/6OA2/C3vm4+9vKrU7yjTwrkoGXsHIOyCo8QpbPGrfF5/25867kvTead3VTEamS60S9UrioQ7gtTY9KXurPR7YAgTqmnEeIbE61sg3I08CuqyMsvqfHorCur5EpH4/pAiV+DgiRTPlJkMS2ENtJVx/CNSsNOaeZtFIH1rFjgFarF6G/KwjCOJYweRY6j40UlwGxAdLI2eQfTc0C2pxWKxphgPz4SVdny2jkAs4SWAH8+8q/kLHF05UEyufWoZquGwGEmRZ0L0bnsGhQuQV7W04F6CkgokrieTKYWW1tl/COMEerftx+bfVtTQpEiVr8nXPT6tTetM2xiBEw7hx7/OvH9LTYxDg5H1Zi1GkE53G4olkkDGJD9donNwZJVByFsUv7OPPMoTXj8Wbhko3lQzubXJlsc6lnuzpvpe5YMYxHieqH6Gc83EgMo3AKFcOIXblyS769GeHCdYnmjUXYqjXK4ljN9YrcOmxth2aqqA9tpAtRhaC+U27H0fK2MGyqPrfyvJ0Wm9fyX7O7W6X6bhA69iFZSwFFA9NcZxq33LAeAOlKCUhQU9gUQR4tMugpVM4zqHczAT69wsRXzl/mGwWugqIlbPcBlq75OvPHSjwk8dxGg98MsrRmRFaO3DllOTbxTCQiyiK3WQL2EeX7gT0Tc4I1Q/WG1u4EDjkSD6fqTT61DDXgVMrE67f4iLgolzhCekXNq8+Ir/Rf/jY1OrlCRIzAZe99NlimlOZ8qsYYY2Gb47tqeIm2baV2kv/H1oRLPDUjn7CHR1xvFf7HHX6fsq4b8ut6kAuDqDP17lck7vORYB32BCOQSg7hdr+nXLRHj0C0E1+cZ3e3MQqeuYnB2k1mpO5VTpHVxUaS6MqD+Z8CCy707guy0eukeZziPcjS39dylvgjtyB7bnuS2FmKNShh8i7R2depwLSmymLvIJOgSB2H4O3fgFGJtW71H0ypLZY7IRXlwAES4u3oBqJoioGuXeD9yQHOHmHpdkANya2+HXX2EEosag/ne1NcIEwR0gqWR93VoLwVKLcWSApXAPV6F/WXob5h30s1kyCRGW7e7kBgXLLnzd5IGoaSYp076jZ0MXngjyFRhxZEhWGDpFC6FKdrNfb5LOTsShHcrHQW2Bz4TbSqp4O86iY88FamrWfdRWwcicyE0iLxleLXZiASfSeMSPXm2tufxJRdPihZiE8FrrRTd9AGgRfq4EsgtLlrmHoYEBlrRai4i6jy8nCgzjbPui1/YsZRE4MEoKnLA6ITy2PnYvBOtZWlfcc4mnJggZczZsxQpOe3F+bgnSusyGWULMGaZsEaxy5A/5gTZLaIiu6fMf0iCGX1X8VrJBRgKyp3Qozb5NCQkwUkPL+tm5GzV9M+Y2iiiqNaxcdLOsGMK5/CNgku/aSFuxQEbuh7SnpZCtzGWqf94dRJJeJ18F7bekVjw31RZonW7xx5ZHhj5WUp2GxwIm2IYt+n67CQhFAnAyOisxEx56mHjKoy9T05whdZRxr4cSoAwy9oZ8fEuckwKIdDSvehKD1ACERU7cSlbM+oMt0glt8nAMlP9</t>
  </si>
  <si>
    <t>a/uIRGv/kKL55bi8qhxaZ4tJUht3PzlBEVspNT3DDDAYbA97CLxiS4RiWnyg4gMXpIhs616TrL3Hj7UV+C9/Yn5zQeI9DjQcibfADkCd2HrjAraprWxM/bx1cgUBUwG21k4cucwkS2S4kk8dkygjICaBS0C/tiUurmXJgdlTZl8Ox5kCLEZwornNxZj7Nxi5htD807a+eMb+1USSvwlU89Yqc5+7Sp+nL7OJZq8r085ZbGdclCG0s8sJ/mUqiQdFPaFh4IBNo6u3qmrA0Uq2rQ/OJrK33caJ+8qKN2acARGFiBXvKJPezj1nAzXJtueZewbnUUC0whYSIRVPobZ1uvCqYo/E/r5YHtgCpD7CAI9oWN+ql56056EccU1ctpQ3cQQuVqJK0/ZYqiQXsiYLxpHO2WI/SxmHGuN94LKqn6FIbgKQXfk3q2d9kpG0ug21rjV9IUBC6JfX7/URChcTATKEcnTo+QZQpAMxL1Mrx+0Yb/nj0XOc7v9jnNj3rTS9+V5MMNelPIAAXLglUvLc85saMJDSWpPI7peh2ddROUyR0N2srs9PaG1o4CD43NKtDpBkDPN5TIxwACT1s0wPDpERkVCXpfiOV/hURbd9Br2tza9LtkRpr3h0XKq70Oqt4RVQLB9h6l7WBVHAv6Ycw3yZ1v+/NLwVg1XsS+QWHHQVHpOevAzsdjnWrkv7BON3+pM6PLZXqq6XOX2ymevLWib+ee4SHxfDUkop/zWIj4brlcJ+KagzxmhA32x1CkjLgOAKfqxNPHRzwuvgEJUVzmY4/1DiyvdKR4WbsroX8lX5j26FzSbfxR0g/VnJmAgCcR9C0EM9njLrM5CX6peXJePGqg6N6dgqM2b6oKpAolYaAAjJStKUkq54c2hw1uaFekDDSdnsTE8xfekonf3l3yIOznvmtI6bH2Z48zwXz0vLpsIdvp4pGEKMXS7ohfRi5YrFSmGVljJGTBIqAi4LBe4dEd3OOy6K+rUjBfQYCZt0Ahhx1ALaPgcFPZ22yi7B8IV9w6rvMSbDh+GyzqkEDDe+EAGoISgq8X7v/OFUrINxRa8qMVr9B5hRC5bvJ8jMutrzsdSMZGCSnHPWfAll4l+CQBayUgV2vG45yRqSjL0IeuwPupXell9MlF5ZTThpdiQo9//RDF1a9WwJu+lOK45ZHONGGh/XC/ZsQoAxKR3/OZIi14uHkCSwKycnoxV4G7XwcYGtHdorTNWWP1Z6hm6RSrURu4wuXTQqw/GJcFlLMlD9HpOuLcWj9lyw95i4OzLOjy5lwrmIsh0zUpf0N1tx3Gb4PjGyPXMz0aiuq+PjZ9COOBEv342BPIFQ+1LHYMzzSc9/QJ2Z/NxvHRVaDrlXMdviQ/GMIitsqInzVnkJgc9HH2p77Ibwty06pErtDURgf/MLAnIC6qvF8NPwk6eGydWdlizAphJl/ux7O83oaXdu1QDRUonpBi75b1V8EkGdUAoxR5qSB/yWeb02lyDxHlV5ZmCbxpdOG79WrAajlz47LvHsaZfmmDFDISzHDqEMeoO2NRyK6i3gXefFhtwLjaXAIBWkd4yDQT+QikbNEkQ9mNi2VALfyVgWCIS7AnvP6PIgt/eiFsHvCmfIf8zigJPlrEjtPb75CPhtIBkD587FNjdurdiaUqgUAGPH92YhtxXkmtQ9rRpcpIOA/rAJUj2kYoGOLqF3j7tu+7Zo63Utb4tEaeD6A8n3EkBwfn6/ChAJQpOU2mDE5XP1szqwulkxH1DL/tmI0kzu4nOJgNcl/pM7Vyez5xqkv7wFxKodBwBPW5gFekxRpCCVdlO/zHxAWhojwtwa1mfhz6xGi7N+w6sXq8u6O/Xh4+YFH/V1bQuY84uHwTyM7srDv19jOgndgUV0sEpt/8VN4b4sZ/vZ89eXKINL60jkktf6fNE+iZ7VqPohXVPXYkCb065LcK02baocsO/eTsVM3hVq5p+O5Gm7st5TkZbdjJhquiMSr+WcU+GgyaOQiM02G9I2sAJoyx48ABY9Be+fMjyBeD6fw86M/1JR1vYn6qQvLznrSlBV+ZmS8spNQZyYJ0KaU8H62h6gxKUyTq4hvcC4wX6fhJRfdaZeLlUhdbMbtcajQeDYUhqKEb2Hxk19jDZqTgN7FoKve2rH6cXIIjy1XGoL1s2XkL/AyzZWptMcUxra7BtiOj1uEW0/AUoEaTysE19hu9PeA1Kl0Jn+29nREuGaZfsX43bhcnT4sZ2TB0+kFiwzx6+a5w4QKtcH+5ExJZcdsMdkwyccNz5ppk23tA8+s8M8mzpGHG23Rw/d984H8nKgQiiJ8O+lWwd+vayhQq/KPy7KMcuwNgxpdk+fwD5RpUIvPJdmmoUjiJBsD/NhA/p5H4LdIBLHo3slnwxuMCaE9yZNuJSI5GSqE/qjDnQxCSarVzm2q5ro0DI+/dZ9PYGcZLvJdtBR0loPfUasej03quRaekZVjeZEnHrdOUAmEgFvgEjDqyJPSgnkOJK08orYyzzcVZ5Oo6uGX2f7ZPGBUa84r8rAz6E1ptT19TtzinnE23fLb8p7Jt/Xb7Eu8vyL1mmHqqKRyrhwHbjLqMhtVK5ojYuF/hh0Y2JFbNjlnKaUi4eiVjnCfR/TYBDXu09fAiUtTByZM8Yt6daaJvONp1RuwzQa6uGC2PNAwVEVlORnMQ4/q/HYOUBw8IrJfXZLo37CYGQTLXTbWXRcdxw1Kw3YNoYRHcv2OMjjgs1TzWGFBUkftqGTDAYIV4ME4F/ldYGCFEkgnjxFpdrboS+4n6xLZejDrdvTjbMOsszIOZt9YZmivxyz5P9jlXWtMeXpXpkP8ZCO0nC0hcEDZhDqCOTmmwwjikrXDvoGxCDHInUNUPxduGOLAeV+AmLlR3kMltfPZxu2S9CpISK8J8SAD28wy4Bi3FGV1ray1tg0vzCMfyg7jJNwVRncRVzM0buHkwDWnB06lcUPcmEGnlfczii9sC+EfF/XitfBlbiDy+PuGZrmDlgtOp3Qry3YpLRgQjVf/KwzFDRMxGCdFUP2SzuDhl7KfryW1V1fSXh72HKibhOBuOaFN3ShanOU5KZaNQ4RpaDhPQJkXEubUNUZQ5BNAlukpPA+x8nVQJnqL9NSZ4e1iJSxZvGlxzK2RVMIcPVLAp5y5XlkVbrHHr2SCrR8J0l0PUirgXgBuEjWJD6KrToT9VdLiizNVgKySbJkv82ohOYgd2FQ2lU4sNLZJA0U+kFNJpkUi+ZGodaHgLDblP4BR6FX8R5LvCrIN5DAiHfQBsLpN1E/SzXgA5tw9XQ+HbiHSkRBkUJk7i+KhtuE4MsILx+RnmZdSvJH55bh5GdzuSySyUwhIB+pnsaOU9nI+Il+e4awcqrnTorqe7L9RTLxcws/RAV0dE5u4TxYRtJhhOZNaiWnU/YV/yGguAB6fwkCLNB17EoTCu/LrGYUFj22GwbX+dnAzfa1VBiCQ4WX52k/HhmcoOhW3RY8Zfi1OLn5J66yYCxE22Py+47QV5Hb9KVRSD/0mgxl0IG6Q/SUfLqzn+bWgb5oar+4FXFhEJOxzri4w+MsD2jbtgvBpgDVSdRi17myixhGatKRfxEtgMDzQuwdPsGjogTD6k2jljKvdRi8cdG1dEzMxCMRhMTyuRg3Ny4r2ddep8sze0EbExlyQsQNaES7pOkKW2kANzvT9l44NoareEsqxVNG54fygKNPpTHLbXdIzpfqXQKhHE3CSzibW4BJ/wGiRXjIPQgs9MZeeWvOYhkF5J2w04oMT2pgOZOiW+gx8DNSD35gFzU6QGOqOSDC/9RXoQDnSrz5FBQQ20ZDlau8bp+gd3kkU8C5wEf2CHWpiow563RX1N8D3sBdVN5l79BFr0dS5jkVPaykZEtoSZhM2dH1De1J3r/gZTAq9qfRNLGB55ptk18uzz2B9Xo/lWebVSCqkUbgSUIMJeX8iVOnbmGeGzoyLm8w3DXOgc63RY3AuoXcMTD4/Xxt55C+6/jD6iRKqDUEqpBMdXYzij9WbfdkuxQeM7P0jRdNV6WKk8eCY6vtO2s79PvVwvGgAR/cOdEPzA8V4CMvd+WEnhbnLyNnfKtYJIRIXzYqVbM3mDMaJLTOLe/kCx/i+JVxl0RlLtMFinIojsrEi2sdvROKbOx4wxeLcH0S3XdtCWEhy7r7VxTs4UHGK++508fKsmjcIMiurEyBcRQnCeRvYVaF/8wsNcXYDx8yZfugQssmsdvyKO6IaLrmSn19QTEVmrvs2WIXLyWsEBynweBvPtw+xr6jiUG6cYWK46yQSCH5lz2VrmAJJLB5f5Akj5zT8AkCaurx4gFLukUrCVg5lKsfX9qA7AozFQBvAvmmBcljYi+BF9mUxPAUHTdXbak04hGy0aPvsvgPsVT8zgqmCD0n9z4tnB+xr2iVHdzQEVAC9agwB0AtuDVEFO606wYx5vIfdpUFRXHK/QHn42cTAFzOwZiWrtGym4i+xxeA/tAp/kre30+nZ7AXYdk06NgRrGprTc/0jaD+oobI2jAxSTXn6BvIz++FnHel29Lm0PYAJumnrMovniR3T3QqILdiS7pcsrIfbC7Le11TjDNlXfOlnYJJMk+VEQscleIuzfFrEBGvdADunphfqgaxvjAIlyI2W5p2oLF8snc2+kMxjIZSxjHlBbaBjPWsP3Q3vfjNf8CNNuTDSo+Hwz9kd7X3FrOsduwxtHwv2Xo8bJKdGwWBcxE73pZ67f3o3Njz9gj3TOgR7CgHDUTWnNNcI2tP7UGUB2kAHCyMa5fcqsnRMWwaEzNkPBiWXJ9IMAu0G5WLI/YMxolP3DQc2wbiHGPBWjkloTaLp3ug94h6VM1TN1i0pqpoIR6QN249VhUGMvaYqYwmDZw8nqHFG0SZkR83zw49+w0W8DG+IQtAkVTRzJYK22WkauxAdMvC7qxRFhcgLa9/c9COheyj7bEhoaJoe0dWN83ParGaRiSUtJb28AzNq8nrymnAtQpPv67jSrwW09V0z/P3NPA6YqelVJFPIKysrcRIbpnVJR1fWM0UOE6ub3+zZ5NZO5IQopd/ScWyzHum7Ry0XHkifts3h5uRyLNnVLNj0hZFwfSookNWD0Dtwd+WUGYPVStp7SVjlduXBJDpLm/cLn1B71we65B3fi19/zonGhy17twJSM+qO1Ca6LmDBK2lI2OBJJL4J6K3AszrBIpF+ogrWUYTCZVCQLEMLoeUU2R6rW9CQul71h7WIJD5xTkd8aQtwSwIinuUfGmcs5itArdB7+pscmTQzaZCRASIob/lbS1xTamyb9L8LuJNn3x9kh6O3Tjm9KZWA1StEi34h3waXhoadJRI2niGX6aRhAIlNF+DNY1OaAJh9YFK1a639d6ZzU6/RKwwpbTVHF0MPB//916fPbGhl0jbroqbBPPAwDdF/lBbRIz+P+A9qAhkiMfDjz0Sil2+JsD6Xfpbzz9+KCq+V1PZjwDidcsDIBEVP6QnQxqm9FtAzaMzwikB0m/dOqiPz7adw/aylmOXsA5Z1oLF3bl+JALBoIFxTFR/e0InSKhSH8LnQJV3H2pQy0sLm+g9jZtviv5+E4GDE4U7CE5QkMJjhdb3UWHzH7op0vobNAIVN841IZodXP5KaeFBBZXbHJuF1fZf3z99HMKmUBPC725tr4oaxptrK38KCUyx4q0IXZnc4EEPnFLZLJPenSTqBrEY0ctjunqxHU8jCH0O9Cgim8EGH5LKGiLpaeAaKk22dlRT6ioREzIxSk9dFxYifzWuno6iQoQ4PhzdOMMOwB1iQ8HgF4xGwk27d+lZo62l7YtuE4KCIiT9bSU+Nu8AeHiEPqD80IWSpjJSzzcciILEArcSf5hSUFQg8GjN+NeD3tPS/qvfurUsdlJdRkq6q8OCVu7rFuKNiSi0FxTVCMTR2vL993dzLqbEyXQawaJukwPzO0Fsf8IEpklr7HDx0CfUiqhEe6KO50uKy8x6AH7kvV5Qirq+h0m0jCJGTGNsdEdc9i39vte5rFqkMjVOOgwGa1symyTLpPxaPABca7eZXb2CfZJtZ1au/xr994Tq+cucHSKVl+3A4AnuTPv+Z+xUS5I+PBeByDjAIvUDLiN3wd4f8tbzoSKbHTWZiRHWEnWh5biMtXfVhSiJ0pfo9Z/KC8SYzgI/8k+b+9gsx//KUdkQ+pih1mnU43OCtYFq4bqwVqLH9jspD3pe9nQRxuhB52TrNUmclvYy3XhRpJcx6s8VaM1AXn/v6uLtazTl6Pgz8WQLMim2MuXtJJgVLoCUx8/cM0fvS3qkq2huuNs7ia/cywEtz8be3MAdN84lbIMZmGRcIQJEiUpH/4ZNPpl7Rjy2LzeZx7QCzlsB/ELODJYPzSxkzqnxVAmfl0dD9pkUOfzE/mNvjGsNl13ck/0a531thjC0wKCNidNqx8/XQZMm0QYWolFRkuYZQofxead50RXzk9e0epGk5Xdfnzn/tUoZj9nctkLOo5Xo1vSHsm81mClMm1Z5HoHyNe96ZeGhg+HZthCedeR8X0WptyaCcLItkIqvTaI0/xa3vSAHTytvgno2v4qubW+eBaE7Np5t0BsGCQajxz4gzGtBtBDbPf3SWG+t01JC2QWpCEm0Hk5ZI9xEZR4PJ6cZftdz7k7xbfQy3dsCVdCPJ67dDO9u2JX4xzrHT3cMu/zTUEbNnSXrcrTxubIPBw5irOE/XhXK7pjJoyDZT/w3DdCMssTMrRt69okIhv0bomsmTWA0oT+fSRS86qLNngA5S9or3xlM/7VJNTCEyquMo5pevFGyGnHEiE1bLt2N8IcL9fwRoKoAVI+C4VRoNKZJmg3EoO6fHpLCj+/uPkiqL5jCO26D5WIjZk090+nmwEVHsj13rjc9wVIKvI786klLrohPfkSmbbWyvImSMRAzl2igTS8lWSuCEnudFEyYKLf/QQV12/AT8kv7daS8QJMb64DFGrdCB0dnHyg6UMCbbP7IfMvWciAGIk4fBb8w7SNpU/zgsYP8lMjoewpSY7APmvwvXhV4PgOZ+tVfMczS0HyajVteiaAXiROfNu2f8exGiJT20xl94ovAU/mE5HjoGjFdXPLYD4li8FYw+I0n8QohDDHo03Ti3Spdlcu7M4NHdlqUJqmT1tasmz7pwgIPCESn0oo0Soj0+PLIlytPdO1hakCG3MgngApZPKP424ouwl6XeZtf1hn/mrWWHTfStbebK4gGQHhK9uyRucge5ThgV7RX8Zw3sSJHlUncKnVzKJlDafYRozBaylfrxKikHyIv1Oj1mgArShKmq5sDvpt3yOSWCBlxzkYrzWSAwA/4taFzSM4C46JIp+Ffyq1S4WimeJfAfjq08+wmjwmusw+jnNTUBcq+bZNMzKl1JeuK0vXoxKtjDV9BK9bIc071p1U0j335Dm50lLaB5e24I1aNtyHaZR9rggo+ySHNmqR44qGkjFoQuTPm2UzQxra6py38g5GD7RIVQ8vpqBMtUlmdDvmelIhy/TLBaVJUo58IVD5dO2MXyovAyQnUHHBUmIoaGsIEbrjm8t4cE9tg0vnCpMdy6r7QW5KZOwcatyMEMRMWC6Q5gmeZKl+lCpa7PZWqpkqID0b6+ZEIkZTJdhryf7GFPGXKvrNcZO1cxqiWxHUOHMojPCR+2ed1puKy5m/98anIbD73GeU5EU55fBKUzfD122Ubmb+x3eKwThZ+EzEPyx0FLJ4TGOQVxGbMpu9Poay6pVIWX8eSbGRrylZhrH183hi1KBs7gniIw6paXhy8Mtd3ZO5vnIlt5lgSMbE1BW25SGJ1OAAWqnjuUjgE7+AfMMkWNNJdlPTsyDgRUMh8PacBvk7V27wDl1Ebgwpf6gECURwcG1T31fT5zLnFb59Y2HwqfM7gztVblwYqt80R+qRcIj9i3LW7X/TUe+63RAWOLSssTvsoHXmqx3idaIqn0k0I29w/7Sax3L5a9vh0DPFtpaxGiXs2V+Xz3bwufrQZEiGByIv4T4f/bMpn2Iq2oYarqEZZOaf2l2mRFWgYn41R4AJ/eMfAU8zNWv1cPdC88Nmm/npwqf2Usb7PODpMk1GlbTN22euxpnNhX4qcx0WjDkpysumTJkywF+I5g0ss4IwT+TxgZveDh50keCUxSltxx8a5rtphnhG6uaXabo+R/TvYXgwrnovn6AjQyJqFkcyitUSZSvrLZzykqpohVxRCd7fhkpjEr6IJ7jvIGPSdXQ+QxFL5h8a1Ot/DAqPiqCUXjX6Jj21uk9cwOKNCeRqD/Q+4yOOOP6XzWEkA2ZvgaPLJ8iRAntKkwbIkqRDwM+rMoZwlogruT3FNWnmVj73M64Q4Vpcy3LUkGj0HWgWNxVnSOx0RuLKhO1/chYHoABKBdSeK2cVBLjjtav5DxKF1qwWnojXVTN38WDilYibS/ZyPGh8dqy0eT4SBcgImfc0wcQrMmeACUoPJAVRzcaR6KLGKvdZzk9KzRr2Tw+lBmoiSTceVWDSsaufBWwtR3TcA9xccgXwv618/AlH8GFLfNTEVYQ2z2TbKiR4ioqiGSiLdjW6yHByj2u+VmnpO5NHttCXaO5BAC/1PlnRvhoH3nZEZbWKYfQMwzL0oWqcT+3DNFOoei++dTd9s2CEoxQUmRoPhTaB5gRHDIPNGUXFF3N/SHFmjEx0SjWeQ7H0rkk6lALF2hsTJ1QxoCBcUhmkBKwmEBOaBSgyLR7lEDqV6LlLldIg3B3FHx4KHgHkBrYmDLE5dZ7RmMoctu2V2AmETxKtglI9NA2D+kgNsGhkpIwv9ry+c0ebH4AGmbece+kZP355B6hLdI86aFi7N5kMQTbiTr01LLQLEr05L5qTE03WPUPdVVbxyntDI1J6PY2HBeRzi7Y3Av0+sbTt9AxBMKFKcjNbrflPwNA/3BxNwBcpIrfsGc7Qimy25/Z4jpTvJIG2nCfSvCfA3WdijxowyrwetISU604xclZ7M6NbBnejYAFKyEoLwDazyyLNjTVLTOpxQEPo3nc6GQsi4PRCTr7HuEOXcpoLZaGAtfZWobCZa3/ksE92yKcecbPn4drYmHHmnT3nXmFbxwyFMulzfuet2Vx6hNIucrsTW2+N10BandG/XpDCbGwVCIXo2RExilpxlvlp0h2CoW0myKQFS16nLMhHeGp9POkdbiTVLbuZTVN0+M1t77ky7eInfOZ4AuYT1wqaWr3AmYstRAD07OtaiivTOq67U5kQdUJ35kHV9aGZ6ZlVIBxGIjHl1JZi5CCj663PVEwshXduygijRxQM7L2Zlzxy42ayGCTBQI7trSWR9loFkYWw3qKm1H8tmfKnoVWxkga9lP23GMPHCTOr3dRH0AOb9RuYgm+wuXndbiN/23bWX2ZbBJzwmEdkjHn3y+X4m7l+QTnBNea/DTXXShPsS7u23BEbYPmAXkHq7+h3klfgdlNe0fn0xSGn1uVVGBnE7kogp+G2sq7DdxVsbOfiyiBRhS5bmtVtwyVMr6OPHuwIlHqUJliLrh+h3dKLTDjSpX2psDQA1IfOYmop4/5R95PX9WwlkWhTLfSRrw90v/jEMpXDmurZ9S0F5Ejs9e15AcpLHgt86UkwpKMlzq6hfq3+TUsu9isDJFElly1Ng2JO+An5hYf8JQsl36R/4R/4BAmG3Fa56ZZRCbIRwcZnrcTqdvVxdcmw6eFkt8X5A1Iw2bl2coQ4nF8IFy9iMswoHbCgNYDql6O9OiNm/USmrr+8W+WpisjoqWGv0U5zDxmlZ4gKRkATk3+wl7+gzZruMWD4yJAPgzoAIL62uZm4Qt0sCBqNgUmpG7glucGTGCYFMy+XsxCsLAzBBaKL5SQNIEsAcuKLOKUfj0RgucH8DVmO8gIBnc3iM60lQ2v6BGftPwor8yBj2lPmN6nlJ6KEIXpvURQu7yqpF8Yc006DfiAd+JEjV2hxlATr+c5gfwohGGeo/1h+aGUdacTsATnPgdcrcis2SJCPjT6SvuTXXr8J8fjRptVu8mglVgoz1autC/BctiwT7NHx6MS46xWtq6kuUFDXTci27dCv4AGHItctvmqa4UcQ6WSIOwYNr4qVS3JHdZSzGgsFMxYjGTyopgFPoclQXEY4yBbF8ZMf7G1+IhBoNGAKWqjF37n5ZYQ9pRWvzc/MrlUFh31W+3sEfYiefT6VLB9q3K001sv8dolKYtT2krml8bHBLZhMkt/KWDGR+FhaAGeXB2Ll0PKaRSPDHcGINspH8Yl1yyY8TjFjPa7+Pw8WbxawKKR5louhP6wnHolmS/9IPfwV8ZfEAx9AXzSLP1fleweWqWiMWQNiiwaslxnXCJhIwTj773lU+iFF6tk5CL+FMPVj0FQHAIXUgwyZEkeUQV8gAjwSjK2etZihmhG/LQLwoNONL7wSCA43MbGSe91ojviAptrfCN4JismScSbdd80j8tJToPBJ99zWXchjINbzXVWiy/VhgFIlcUouhZZZoyf24wyAS2VWacow+6gn8oOi3uRsW/xNK/GCwHG6ht037KOlT4VcgEgBGoXqLgIsNGyBlLtJ7jdfKi5gJuPeLC4thYXfMuMFL1FfQImphAYsBGAY3WEwKUDFbBw34kXh6ajlfuF2dhPeUVu4nRdqbxPNHY6M74WGd09/h9jkDVn+/2xgtZLUCyJz1RMqDfEznSIKQ08HrunEVqgOH4GE6g3felPhQCX1N+xf2ubtpKs78QVCeX4FCWe68qalRlRay5zJZ/5ohCvQYdYyse+v/JI913tzuh+uSLnrfDETquVEQu6jYt/XvZ5aponARTZEQvSITJ17ivjcss0Q4+3JD0pWiUc5sPz2GcmE3K6SVQa30aeNhJszY1+tdb/IJYXVEN07MXiTs1SCSyvwR5oEVIdi7DekNu6g6EmOtMjom7kgwaPNsbXrljbbmZsFNODVpC5JaY7TnFYb/PBur1uPbTvPeOvW7zMleQlCv0roXeFq0zBGk7CkgwdXJ++0RPArYhvGTx+21STyUld0Z9vEfDL5jr6bzd2AfO/VDobWQTZat8Co9ttQktYSFzGj5jtw+l10O7iwdJib7QbS1BONeESlb2w5BQbALWXNvgozrIeh13TF7qbohfRh2WVLX1+i2uIAd2LAa8xoviOADfS4G07Ox8wBli5AUNBcnOg7B2sJKbQ8ZMNh6oDMnxsorq9z4/kxQMJqosYN+VrPZqOae7Z7UzyF6xigODgqXeMTEEi2W8DkCd5U/WZb016uzqjW4wq9ARkUyIi6hQTOpn9Ql5C2haID+9//ohaupdQjOFp0ODKg1gqAC4aoLGQVwYP+0yNrFOniCbmkMkkXRG00wHAuJxBLDimwK7hHLPLqCniiKdxO6wXUnNGhLUvhZ+6V9HaH3QwMURyirLLmqZ3uPnO1beMT+O+GW/6NVp4Hwp6M7xdZ8np6Mi+bE+7tTSkQZDnPj85UOFfX3JSH409dQim6x9YDemo9e/yufO8M5zSLHD7rt1gjjTC44SxG6gsIqTPW3V/MSVJXHmZZ7OJTXr3sV727LdST2AmWDToH4F64qojLkV5vggdvGn84SOSf2SSRRYXVN++NLLypAzcnnevPJXzIQwMcKVqZXDkHsNo68k+ZnL3HBN+SYtEEsUUoUFsQHRMDS7vIp1SbOEeFhlmv3865lI3RWEu6Z/jwDiUrR9q6JO1vVc2PK7yq9RgbnMhjCtzsaYRQ/3mDqiMx8hZSlfrNTYgukXGt1EF7gKDrXVCC74HX33ItDF8dlclNTPB+7RW2oQsihhOlo65w4MCSAChK8DpUOzPTewBOqx67IaufCt2O5aYJNJCwIHUYv7s/2U/hICBa5rAz1dBFtod9vVtzZsF6ClRn1ABQvuOH2BB6KVG2JnoXXgZgNZIJtqMnojJrgwZt/QIPyuquPUOwkGSgFmRJNfxMfRJUA1eYtX2AwK62oYLsHpwGttUHexy04TD8PHSC+8776gs/jNtgP7Gc0HW5XgQowJl42lZJ4so6cvQxp7i7ETkj4xIlBHU0l+oWTC5frCriBWchE2k1Viif8aGyRtoRtdHuvkfkpJZLB8WbLd6y6oozCIGtlK7hkPXkeVrvrVGVkGhrMlZMamda6BRT3SI3Bp9l6CON1hPrzAc6FsZBCSUgQE5RT1YfZdTUAQSgAIBOYsZ+gs3zvdU+kUx7QcmRqHyscmmc3W/eDNeY8PiAI5poz96JwfQhyBR3sxFI3KWxjhSEWQeK6GCHLuVivpGTbO8yLD1n+kdbf0VcWQtKjtUI9LWWp7FjYiD0adeDRU4m1UGwYrlxmWnxs/c1CH24tDLVZv7Ulz4LEZBAWwwvhowoJBG3QZ/EY1/7q83M6LfBIwHOl6YYbcqABP4UfIuyBeinW55eMrWJlqPJqoqAk5HhkwBPBh8q/d+cE7/vBjf4f36MZ2/hhWHjwpcKXoQFN4flYGnqsRQGI2oIhnyd4PGhXD91+UgTb9CBDjfnrAJ36LwEXGoYT3gcd1tvY+mp+6GBagohSQfbPSJQlvLI4s0Nj19+TmFdtXSJ/fyR57B97v/IjHjIYBfBG9KsHpFMk6s2YK6FAgdQQ3SBGdWhhkzwkRi54rnteKMh0U6cRGcJxHpAXvoCTmyioVnXVu800L9xulic5k6faZ84RaRAr4+8/uWTAaBLV8HoTcNDoz1bniZEkwZYRFWS9/kA3hxQMeqAqel+8Twj0MCR4/RWNSIifYhZJbatk6ys99AXI5s9YRneCrl89wg25ck9KDC7isCw4awGXlEiGzJAMAF0hY23qbzIa46zkKa6p4fGQOMid5N3f5felAYw382Ihge7w4ImUJhKahPo2EBSZqjRm4RKDNcR5UG9oUQgnkDdAmg6r1w/eJEo8Tvejzuvq+NNzZ6mqB8Lpmx7bTNDhrz7cc82nD14wjLp+s7bWsdFwLsOCY8zQAixVUFTr6fbtndqoXRijcGHfxc7ZB3QCdz0hl0ODOUHiMi76liMJi1RJ33VPwuaJ/fPRRL5N+vLRQ9UTH6+eoBzn5w7h8uN8je9UFtWJ6SA7XHgzP8h3z9sItcbAQn5LOwgK8cP5adQVmeEvLp/uYWbf8jy4jc5sGb73hUHPmOo7D3ZnBTQRUhww9qVqoj+fWm41mWJmpPOAWFF9Yzja8aKLmYNp15AXXnQ9hfOxce3FszkCSyNkSADwJhxqpZxUt4CsAkxTyFVEL9GGwiinKCKMvhc3or6xHIAM49NyrUI79nPAUlQYT3xQZfZdkRYOetuH21w+7ktSEPjaz+hvx1nMx78uQyQi1JnSqmMmVu+xuTI9C/r5Yo8VXVk5GcxkEoxXB3xgrFgy8j19uXUq/YWujK/aVxJ+aVfye3Xexylhrpyva65zh9meTIggmJjmi563oYYyGQaVEx/eHBB3saYulK2uBuHLdMmp+7ek/g7y0YLfILdPbgMC1VcmZORaZs+0YdRpYbl5iOOvH/vujs8W+w4cQ5yqxYiiVjQwMNiDVffehLmKrWKZ+RAhV64LMNd/RKoJ0Mij3Hf81gk5uJ6C0AptlBAJCy5LhJW5JrZgAobspNYXSN/V35qByEFJoUaRzVWQejQ+V0iCLzDaiUvwvenzQ8/G472Sp8VqTY1DLR41kH+0MxuLQhfpClo0MGv9H2ONtHytNRwUN0tOVN719foMJNHO2Svpqz0vqudCd8X12dABkBsIUmS/D6vYhUonijbCVIzSn3ODj9X5EXk35aPE1dtKWMZKBfobUmJ8PFo9wduOQKzNKvmVWMeF74Fw9PdGT3HrBiAh4N4rwt0UZvKP/2ijQrMFN7niE2XteyRn4Jk0KnDH6N3WOHxZDxtx82tuwqPBphe9DbiBJytnhjRLCpoCIKcR5apyRE+tMpedg4ok/6ka6GPPwFierYc6TNyWqFiiECa6b6IkoL4T4BKzRL7h1EuNyZIhsS75TccC3Rsk91VKfL49/3uedJHbyv1e0zoi1HC0VLjSuK6yUmX7rbra8BYdSVFrXNFdKptutToohpX+539KJT2dc2DKhnQu6UVIc9QATp12oG2QJyTiddff1en6+KFanyeVVgT+qF2hJk/vMwWDI82XNbMA1VYhgT10Vyv9ItNGaBfTYvYnNH/+2b8FleUgzjgo+XMfoce0V+vU9Ojt1No5/a1Xz1h+UD0dIoHzaQd+M4f7Plt+qmg9glU8JfDFwnViJpSSQ4lQcCxFceLADfaIHTf9FuMYv/NnOqS7PvDDRh7TXSCQS5pa0zROHqvWlew68JDuh+Amo9L3EsossLz6jK/h4+5yxYkHH2BhsjwtmpKx2UhbWHXEDzw9WD4PSIvc+LClZHNOvxcWPJdvPcmmFzy49t8khXfjxDL1GbdWq2oFdytWehO+9vYGCnTy1h8ttDOY1BgVP+Wjl+BwgyK4GbQFa3AmPlnuQ2hA6EJWuZQu1oymXiVYmZ0Ftw0as1AiyEfwell57cZ41rSQ74kv8flDSBS4Eh9NMi3PtdjbMyhMNODkfvvTILMQE6xODtx00UmpzeMj/+ZqaQXub5Dyd8b+DSAVWA6iW3d5uvYKIQDh04h9bS6LU4W0yxzjKyHusa8wCKawvVDXDZKdPrvqpta/rTfQA8hv6lF/86MS4jKrzcRAVOSqiALroHOAvX1VKqz6CLqXlV43KGyYOpEH0GUhxtbWkncRtkQ2ibBivgLMfgzVo0cExBAXyD1BXZrE5IxZpJUuUXXRHQhNAS2wg9ac+RjaZbeBu6ZfzkfQZfcbuPF45Pl6gW3eYBB29j/7+V/i9ky84U42T3dd/biFSUjhhZG3RF9jmKYQXxUELN2fBj6rDiL0r0Uqlw51/1VwUwNBkRZxH6pj+3fQIIhYAjlpVxkfYaEwJiBMA+RCYqs94FplXWXevbAImidUuCdx9I0XAIgss5aZNP+1g8ZYzxzvY1zfhIwzZ0/G1+OTj8CecpCnvXhs+1BlTJpuoAq6YYTC5HBUpkA2kulRK0qPJHHwZ6ONkAtua8yt2rihUmbWG2D4kJJ+JD5u6jFVlNQcpjZRg1xP8k7+pxQpGsO7/2wfgt48HrXYtDRw6RugpzeOZ5XU6JChkpMRY+HLSWwVDkktvDyYkJOqKlRE+UZ7P5KOknvA05WHZGNoKLBuhp8K4Bdk8VwBqcJdzLj3igQ234SKXOh5MiPCgV69qRnQX7R21OXJor+UTunbUSHoQ9qt5GCcKWK/D0CEQDV3RFN6otC+nG5/sRSQyCmbjlOx37rWCWCIO5jYvkVqU5VINfat7qvcnZlGXpUa5MW76v4xlEG7If7k0i9MKE1eDyICfZebTiLXg3gerewCUZyL6S323eRTxOlJGrqwnzT/zCfOpI74tykHiPZS9Xk300ZmWNfCyXiJDIXTXx7sqItgLBmNSIB16Xl/ozpXCcMJN6T3zvJ3gzVUw++cWOPaURfR+hzt4PwXY1M5XXTDdJ6m4HYPj7IVFPJ78N8zmUFQM9tdvhxSoZTLXMoNpYJoYbRKfQcM7CpfnfMBLAjcwDL1LzSXhDUUwQyfF60+L/FGG1cdhPc+ua34kIfkA/tDuxqOdg77K0O3+4LVMxJX9m31cnnc2blsxrnm2pogIajLi2V7Ezlu+opnxbxaTp03LhV3gINmw84p6DyWKBFB/MQ2bKQv+EBFrHhwyyEnB7moegoTyBIrqOX1eI8ft5I1wF22xh21o2osT3n1muBLke6dyJFd1dPebpaLCSmTqf4m1kgB3baC4VJnfO0s4gmq3aRUL6EM8p30NwEbXuErn0LkQ4RylkUCNOalxV5RYeI+NdhNT+dKER8ntjUHneWOUi3HXAxLA8OSKVlGor1dDYSUKKUA9dyeFBcuDjKad/fIcCg+fQjaJNVPqKzy3xEuvSRqSr7ahvCu8Y1HFp8m61lcKa2Z9jSWJSbwXb25iclRRyBTCC7fkKpS+UFyDHp6qz5x0FA9TEJKVEU/+FJj+Ud0j7qSscimtliyL/0uxBzM3GuzYZZtn4COtL6uBzRS6WHZmQIC1aDkDXqsw5IgGy99awDqDLXGkbOyhhKnXC+dVKPtq3GBOu2niBTqHM+WqEptpquL4IGI/1UoL8xmxvPNBqETNGk9+OeazJzSoKW/J1W4vnAsyKkSu4RfM0mTBWSpxztjb1wuW7BoPvZ+I2UmRGJZFJdvtXxWC1Mt2CMyZ4z6zafEDkLZ69ruXr+aAOeugjRa1crtyeZGkfciQjDs6zgbPf8SDIWNcHJEdcgxNqTxpz4cE1rFgVPh/JcJ424B9UjmR1S0YEly1rBFEyUdapIc5222GkzOQZRDDqEv5dkfY0v4Nkytj89rMocbygi/Dh7R2aV66AAUWf2/mOvnI/hLlU7BLkzayfrw9j12oB48CChhMsSpvHFA3K7aKtx8CkBBARUQ5oDbx3Xn+u0C5na4luqg7YJONd8x0BA3DFvV1lamtgYFY8Tadxv4eKSYOdFULAIZRNSWB7eChovugdTOj0UUROE18RnZrDEaaXXJVi9/Z7OXOF8cz1lMCmaBXqzE3H7dWyh4LZd77e4yc9iB63qlVMlOmVSxxrI3dSS2EbhPM0hOcPOWCR3zFOHGKp7oybFVNwJIgZoFYF8wO2f0audvvYOBRWQ8YUNx63rm3Duf54Fca3s//uZytGrs+5HURMJKWMGZ2RP03UBiAVoyMKSWgRVhTauB0mAHuNG0aTtnq6EWDI5gJe+xFfKhAcSAv5zDKyjm/jeF66NOfurhNqfDPBTRPj8LHTgHXDbsGFo43nCDOF1eW4ER/qR2g9Smu4X76VesC/Q0aTg3gk50litiV1qoP9FFxIWiqczH/7Gy5h9Uieo+kyjjpHvBc/YEaujdutiUlUJ6kcK+QVqlzf+5A5n0tA9dt4yFtbPzNT7B+RtduMDuY1mdLd1ORl78lnlfJi2ir3FhWrUSC4MgwL4Xjs5ZpPS+l1O/Uq+T/BLKLqXZ6+QpyuwhmQIU4Aqn5rm209MHMieIR421N2+0cOkFc0DLrgMvZXizFsoMbP5fRFVFMm010sA2c9S/AmtEICXhec49kmmtpOQovilH7iR7Vsxc5EwHowwDhBzhSRCJxVBvqzKB0SOHwbClfq8YeQQet8WoPszX5Su3jchqKx/OwOVgFm6rXQLkKIskENRhocwbtRpQrgaEtYKrKUhxCiE3CVYzNDVaBfyRLaJKJpzEMyd68PL851YrcohkkiWshvXUkN2nZNDlBgl6SFTMVUb1IWwWtTTy3Tc1Wq1Z2Uj5V5QZXamwBNbTtCsPQG1LyEZovNYGW5vt1/4anf6F/IOIof3gL6Tkw/C46sVsM76TeNcVXbbuodcL0gsKKoJStTgLRMYu+9bw00dbUbeGqvwij/XulpFXd9wDcX3ZXkXjktW/s+TfGPqF1mYfGOXfFutRVY7gmaDbz6mlFaTziOZ46UkxzLHjjhcH2r6Sv3WUgMSz/Z0cHA9auAntdFj/dGT9L5n8HKZzVzP5zkgccnrSwcfEg96ReMTex2drL28XTWiYoFcHlJImg4kXfj+wrivMlOA7Md9KUwq5cFxtS3L/kMWmljAbcvkR/6m2ugSOlTLA4pMi7x58s8jIEPSzZES5oV6yWKYjZz9iHUInreslQ/GM/MXerYbDD7cqdHJETp0W7Swl8pe6ABJTO2dw9CmIC2Zh3X8YZgVMGA+dQyqDxX2yA1tO/EiIwInsG4qo8Ll9Tt3ABIheMtfTPXLOhLMEU9fT2zqC8+jKUF0PMBbGTX79yYSfyIz+0A6mUTY6KP/GMdok3pqNIIbn9IiBZFdPGtnCOmCwxXjOCDOMMDb+fTSHk+lvGdZlBGDLBzbD0kIoVl9J9DbHV5Ri/IuAFdd7mPFXyenEZNEovHJp3wfKH6PDXC+FdEn7V8D2iJCZowIAemMlwsAjfYXclZJbEPFu8kKD+6Wv+bOEz0YjnKSjFbklq+3ARNZSXxwpf53QBx+W/+k4hZwJQ/8aVxTrOJZVhv+jIV85k+67GENySZC9z9XpRU0J26zl0Gs1QdWm2T8hJdojDqryK9+NZh2CqKCfTsE5FhRQ2WvOu3KTAbdYSWbilubX8Oic8Pv8DGwe/e9O0fY720Y3v+EzWXzlE6rsHdsSVyItzKyRGApFhTMyQkzWqBvsvzE9hthIWnNBTaj+aU7eqiv/2xpb2DM1ff7xD3Ej70EtbU6vFNcX3k7CzHOG4u/9tuwPl7opH3QUXfIpvdRzCtBqKVDp54U8JmSPCK+SKHHU1nIk/guy6c2chn2JoWacZOyv2K+dBNpiA+1GOxp/TDUPhWDeH26tS0xD2uB8u3Ms9glM5iRa7x9ET4yWOvPujSa+7Ej5VEHpcYVUguYzdnRFjwSnz/LeY9VlrZ91CqCl0CBhifQPC1r1E6DcgUugxtC7/zEoGs1RNnUgU9nyzpoLpwpArnUDnA8YwLgSEsgCqieEooUDbvQO0GdYhRY/EG73ERNZxUHg03idvYXIXWD1+EC3kIYUvg6pt20xaSdOKgjBGPrMIFPNRZMDYb5mU03h2HY5K/5Op6wmKzBgUxZCknnQpLYckXZcxN3UziixqJhveISQAca27Jnl23XfG/7/ZjLqIgOgbAJ7cCdlst7G87P8ZNbbdUzUYXfNZXLgo/65qWjXCWhObUZkZj13NzPnDDO4mJVBsHPMKHVkR+Z8xD/93bES80l71rIy+rguNCfK6ygv5IG789LwCAZATpQWlcaWN4M2stdfMXW4wAzTJ4Wy/lqtYfoLADkTU4f4BGnby/fzy7raUHCn3w2mCUv/MEooBT9jOJ8PUU1O4wg82jMVE40c7SUiixx4qvxT661kut0ODveFSh+PYNDMWf8u7XbQf6asWh7gJrJlwpZCU1ydp7ufspdudWZxh7bi5nV9sCNIcglo5+UVGAiHWsFyPn4F29S9Y9ytGUojWQT2aStzH9M+pWOh/ywyg+wyHt7tJ2VJGC78xFHaKcSCwwfnkItszKUaN0OiaGkWPf8TG2Gl8dn7uP6HC/4WPES55R+Oa4gS7r1JNYuZ/upjMuSb9HqIIlglEv5ZA0LmaE7afCIpSMQyt20J+YBOI79jUFLuTTutRdq9eh5CTiCzxf2xAdI0PcI7ge5y8fhFx/0lucnLK7M++7oXj8zUmnPPNP12zNPA7xOqzgiD9k/FcNZOVflLIu5i7GzrjnP2WCut9P2xkllmvqbPea/AEJW4be8X4FbMykWlkfpBAr23emVoFAEFBjvIG2AJdVO+sYJcUsvjTmdGBYjZjnw7ujWAxZFFIas+xqBP8LYJ9k86n3VcmUUcDyy/urZqmBbkHnew2SJk7Sugik7+PvoNDW40rSNoHyDhZj1qrBIPu7cW7MUn0QnHMScE5Rr+vQoYXGltmIWU2zERJIvQAzdkzJ6MXb0jRvxZltdElqzbODAZE7fuXFAg2K0J5FOnT+T1cb40cZ1X8/shPGCl37L1zvdUV05F0cPQEc0BUr1l5iJ1owZ3F3HT4WGbF3yEDRjThf0e51hawIrE3Krw7GnrQqIhdvkeDGrelFNyAgKAL68fdBZwYcojlCxArK0jgEMH6m8dWfNz4u3+oohbxM8NS86Cb8ieYwQtfPQ8ZN3ThB019MVB9FanSSC/LvnebYYxkiOseKevPsX+xekr/cMWwRCKVf3SNp3Y+eyhUdyDMpwvHUsYXMYnpQM+wE6IioKwVr3pzxTq4cFbV3Vt87XpZjR6OqCRDHXnWU6hy/Dh0QYqddBA28uceqvdSteuRAd3dkK5gTvT9nRnhAe9Oy8767WPoIkjs7kqdv+GPcWGq4xy0v7QX6c5SjRVq8uM6ZjfWi3vUk0JR5gQ2Cay1FI231qATU+3aVaZnOstq3Wl3FswESaYlKXuvaOIqlZ6WwcMQg5RgtM4BvncLTsMrlqkQiiQP2w1RtdAf2ce9QFBMCVlgNvvWVmsaH4K5+SWU6L1oOBNlOZF22nFddDiHRu7cYTPw8gNRlZPi0OsB/FG+qDlfSlpr5ai7fv6kBQDicqsHrXQlv+UbPmgdkaSiy6+55736bPoOAuAg1JLYjpH+rZw6APOGxq5LsAKTXODbQ2uxLKw1YWhaY/KdJ3HgQHa5qemAzB+m2Rmgwvx4mzzYIBu6hXDRt0JVxQImIiaHsPb/w5jpN8RL7f7I3ROSEo2XVFpjLDvBwJUxKbQ/QXZshvuF762blMiThsFH4tHhcFRa4m+Fg/jMF53Bi0l9iZwNauXXZbDD7XC4IrLon1An68HoDZWu6ehZMFs03/BQ7QjoHSe/UTLYM196f0uB5IuSJnWmN037mgKCs7kdWdSyaGfaHDqE54WiKZP96SV4EYO7FqkhBH7orkAJAbJGtHuS1JZ95reEKydPBz6akNdou2WzCgZkhOELiIEegFbfwtjuMxxkG0BZKpGN8FtPv2XzfJOnvO3fuUShOK37GXNVHaJN0X8Durz5n2psDZUHYA3n9wTswkWXncnF7Jdfr1cPQZQVXs7Oa3MckhsAsJzT7RdAe0aSd0etcWQRWdt4hLun6xNptrc8KPFVMLi+4IVNVPWAP8YKxKwohQ1TJ8j+ZpPd79Y3hwUSq9ZUWFirR4wfRdI097m6Xp7N0OeQlOniHNCwYw29C93TXubUJjALg3gvAw0llp3/X/9QFzsNlxO1JDUoECyNWOO63emLaD/0kquica0nfbE+c6HeeLfMr/ezisjUTEtNLuZgOeWrznd5Pgw3nXKo1/gV9eeyTnFYH+lTrDwmCB5aHwkn/zUeJxAMe6UcsUIMUhkQVE2zWUT8bZw7Lmc+p3Xysh4/+ulJYAtK2utUNF71Y/EP6vVW/7itU6dDrcDnnlAoNn1TJQmCOSbmzQikaTeFeETazX+n9UMAGTTyxWk4IgX9jg/uWXBM1SyQSiISbbx4jon4K2DtsDBv6Tb9dmMoCilktQowUCVkOuUyU6oThsyAeyYpA/4BwQPxOcGhm+D1KvzVO5zvmzOqVKYWga/uZeAeo8yb6XM6M8VWJkpw2uxbxGALxUoYNU4Y61NBlEu+DGrG1DGKXfWPvRlNn8cPaE3VxoKXZaL/tZ4GfnrCAKrTIAtWQ6ty3ImgXJ4i6GS0FtEnTmgTaaDBZN2KftH1OoXebCdFzgxmRy4a0Ul/zWbCG79U4NQszKSN1Lx+BIww77l5L58u5goTRoyxtGNDKSf7zyJf1MbHkazB7ubYbqihfV9F4BSB5kODd9A3jDiuC9YbcHm0wQNW2Y5iis1cmz/wVLrjdNGXBwg58EOsTxvCj0KDG0Rh614IQYDWDvEXXqinL2Udx+wo5hAUrr3TjVKklhhmNsLpqhy0HNFDnKlJeyb1KYB+1ZNalTmD3PR72c7+YdqkvDkawfTUdUY/6Bo6/rB6bVeCOVsKt0YxrtJfBHGJBvEToiV5iZAI+VDB/th0TQhb7+hlyEubeLrrs7Xy5EZViP5smG7De0+jr4Vy0LGgUPaZmM1Jykh0Fg6W3uYDFMo9MBp2Pbh7IQkUZ+nr3LcE/xWoLbYer1BGnAEuNgTliTb50TaCpkfJo+auOKO2NEfLCIjtyRgZENd8exKI8zgCG0Cp8wrhJ99iDTD9uSjsNcBwQgBbu+tK3MEbh6174WTMQcp6nhOZpmL2OiCF4W3o9CrHQFOr/sX4fHhDafYZErIxNm3fyeRiu2U2zkgV1pY+XP9AE+x43/POs6RThUwFDCWokBfrD6FBZtabKH66X521Jeq9r1UXgbkETHpJ0A44auyw9GEuKD2ateUZ/onagreCeSgt2MqWR4d782XfIlbw8k3Qz7y2THlbbPiexwd8qYR/lYOLQYSqSab5kqi3GxPRQ/LNjZL3WKO3Qro7EvzqeouJpN//rskP5JiNveCucvLBnmuQo2YtkrdJTqUaxskAvMfDXgbSUDOXxjbTcSe6ySpEKttvvD1DQLmLzSEDKqFum13kgQLoHRjcx9qKP7umYkpHjTWqtFHrwNpIKtdLKGYKBLPbDqXX1c9T2rirLc4NkIhaD5CDq2VXX5ZHZGhqUPIuUcw3Wji9pg+rWl6DMIWQ3gdTNQaFWqFf8rNVSRQUeRhJBmAmWINibbfKnbSUe1z7+wRvCCIKZYZ4w/l6uYreiKfllZlrpbI4TjkgKZkRRtKyuCUfLAd38hbPGszfmnKBVfYLAZeh7rb7XTAh70i/SeRUTXhB5uQG/SAs3LVNyTWCN1URBaknSkKBHaGiTO1lhzP7RnfHRWwYTIYchpJXhrULONseA/HCAqQmEdq7w6WWU4KG666KaqwdTuTPfTOePliG8M7MrYKrgtq4d5oXwzxtXz8FeBLmneVjpkM0WWznZP76610t1n2zKMBXyQ0hHrm70cBuBL69pX2aYKPOBqx4LrvGBz9aNfYd7vOnZvxY/8XnXmLQs2/o7DMyK+xOoSeL1UwaC8AumihhVQoXIzDczl5znld9XZjCT2tflSgcHzmbqqmTcB3j2yuF9Ad5ezGoeHFwfAB3sHGS01jbuN/sHgmNu9Hz8/jVO9xEQjZwq6WO1OOU+jPeFAKXn0rzmuU0R4gqOzFcxLmKrvyqZ1UOWWqvDSbuRaicKNvRbhl2fq2LAGWGpduIRsgj0CmHLLNDI2rOZQoW59vOUP+kXTKAgek3/+CH2ViL8sombfESY8eR7NXWloA/IPqV30PQcvuPAhK2uaaqkls+A8W5WMXes3BRuQXbswX1my3AYYGIqzpvnJaX19JLXQp+yxBvlImU2rmi9IrH7sE6XD7j22EVx8AdELuqh2htfPXF2f68qOO71e/R2RXuO1jKjZutLSdmuEBnr3ATmntzRZW91OM405zUvjGPDEcRkAHiPZwMDTo61wZ+HZPjCZL5ytkarY9nTjYsETjuNAuKAooOxA9mx13/g/8i9sKqlm/SHecza3xOa0lQVzr//8qzqlKoi4RGvgrDqpsDRQY5sG+1u0BoF5CI9zal4QbKfPJurxOevfxbsBTGwwHZef2LV1k0dwjAruVBzFVvr4YzAWaKefUn6Am0VtdEl08wmzg9v4bm3hqF1KEZT0OWKxfJ7dqUiz+JnRwjXvDrpk56cFhyDcS1lqEdLyBTbXjMtP/qWu+ewtJVKd8Un/Ek0226awi6U6D5frdWCy74inZvfOeyMycWuNb1E3JCOBHRXncCDYTaq/kSN7kEsuVv6CRh4k/xGe5/v5caj/rY30vDDz/bcXWIf5NQwGxVSsJs4p790LlgBhjuQSs4xKxmSHT1ET+M/SSWjA/PJvGGCrVxMnG1sL7bu6/04hRFroPdlTwUi0U5Q4EmjJzDynXFvUx20wWzDQMyXMbjMajnHmuCwdMBwhNdi9zDZBye6bl00G/WgVXixVUKAT5+9EnmEYvXHogM1UeEfVzolZNFjp15onD1RsZ1b1su3BmiT1gXmxRKJuYKdLTxSWs0zuUpS1mhB5TBVNe8EbBqcZKcbUAbpnr6hVSX8+ozkwtiJgzfZaDsbSXbq3vWRgIQECApKFftJC7u3lImlSnh0yUku7uirtN6iuYfqsppyZQJF2JUSiF078E33aocsd8ajnVlgMLxZk0lWRcjbgfVx/cImP0p5AMcSIbp1lyJP8iPDr9goAuuFqbIqala/zKZLTvaXqJ/OBUuLSLhRwCd2+59RgNWTgZAfVsjHWtGYlzb5jn0FydgRyFE1Aw/CBKVVyYZ7/fN9qdyQ/dLMCtEquMYf3rcNP3752FK/f6kzvDZbW5xjX2dFFEfHTYwKmgFOrROOpg+NoeFHQYbx4LLooQPSgDVBMgmN6Nt++Iiz7IGnQYQmOmEYTFWac8PcuUvIiBjJ/jfwUxu09hSgcYrCCvifCrmmJU2ayuk3b0nJV1P60QA/+Q7ZI0lgoEh1vjSizirXPhdocA/gYWDvwM9EKjl07PbXFwOTmMrv2byEaqtXw0qtO5H1fXXSzAEjjjC1+YAB3ueSIX3oCtwuINYxVMUQKb6VVTeI6b+8z0/WQHd8jwgXBG662BaY3Q9giFcO4t2sEeF75w6XuU//rGO8vGi4Opw2hsjKgRYGpLgpJ5mkLZI3N1hX3R4H6X/yWMdPmOx3/cdMVk0jJaw+itTqFE61Ov4V9dcglBP86u6UNtWIeT0DPBHk2LAqs3xozqOYxZY/Sbg7QxAtfElywsFSBezmFibk+L1pWqi++E1Y70Bgt/nCeZNQzQU7+KQaxtrbwli9UxOygnfCipKoxDNCZ3vQ3HtPQZVe9oi5cYE2N8MYCGwfXPHt9Wndx5T2mfN1fgKy1LzGQvnz0+eNYbl2sfR8ugJ6ABikVTNr8061+LrsR4RIBnYRPqBRD15+G4OZ5MKgFIIWJdbgN169miKbrTBWWfmvnFMrAWxL5MO+jc4AtQWrRgW7JVZup7Im6lMWuPZDWQNTYr/eGhJTps9JDT4pD51OytccweQQrpFoTKfZvXA7brYZI+ax0F1rjX+Xfd2DTw+3GvzAqSQzBXYlix96jp93e+ztBzVUaCIxt3MHPE8RdE2j2AJVa3pRwuR8djmp0stLpzAiuN2Aa4ImlFbeF7AqeiTNV3t6jzILP81yrsmawNarWCgFydJpAWilZNApcmvD3m4gt/os+TsAjI0fdt4pYJyOQoZB4XBBF0v3v3EJfrOrWflyPMMhjfnfr0T2GPAHQ+5k9Ycj9Qpa8betq2Bifmrn+wroSqb6NZAkLZQmtaZZInwpTe/TOOFp997iQuBcxp7tSZ+C+/jaIsbPnLfxteiRfgLDXGf1ElgcWLotEaHMqoiLEILVGCZakp7wfrLrlatMoU697ncCApxU/iU7eVhHrMYdSediUZzYPZR9chpEgl1LXsRewia8GEJZRSZyLz321uGF4cOk0UUf+LoHAVnd6v6gb4oHyqYWUFv0tiEE03/IVFtYGQlwsKlhP08IVY8pF/G39BjV1Ws9/2aC4YywJPFeRRfG63U7Ii6lUd+oYI2DSFnx0W8Wht3yjV0RfWdUReVTwRe23eb3PNdXsBLuvT2fsUN3hkKrrYR6tEi19afdSlFT7iCXj3YZRXy0SZWYy5SzhBiF6VuYt+RUT3GBqbCyd1xg/m5A/uLGYvb2RigDpbTehet3rQ+0Z/TE/TW+LKP7jvSTglVsAcjDlwTi7DZkFa9n/negkp1AgViAkLtVe6ktsjzriRUpaeaZi2ctwZtnLSBGMOIszwduJkuunglEZ0Qtps8Yx0YDk7rcvyenfTiz16lxc5U8HVWKsfVHW/lAQcVZttKbfhPE+dC8eBK+y0hv6IkTdKGMy64oyjNCueGu0Z03+DgXFgTJnR5SlOj4U1v4gERl8unezNbzyU2p+hUDGfrBLh8stKzeIDNKlcLxPKwMYCN9iZd3VZ7e4tKylQ8+C2D/kw4xiWqIGRyWHuYPQug+igwxucXz5ywODMe5X9EYT6EUFTEQvx0Qy40XYYbEiMsTKXc+kf0ggGUB5/MpTTtp0JYIdUMpod0bY6HI5k1Q+aiN377MJ2U2LP9mFJ/xw0+o5O9o5XJGg3e/rfkPJS20ePVLCfWSAImF2Ljt2w9q0y/EP0a/L0x5moKrCbcMS/ffc6snbieA1jrNh3eqNNisrjVSok/1EnI1cEbV1T6ICppXwObOvcZGhONA7OIOuzs0C5mux/u431tszQ3/NiL1E+1vpS9Tr57ErbfhyeRBoiK+whO+GH9mUFbY99DjeUQkV7/UKWOGeWNTqtMf0OKTe8GE1YpKH4o4fNL1R2hGBPQ4KRolJHBB76z+CeWsJJfp/F5VCrBh2WHmYjrypzHtvTqPVmt6aCtRS8eFWe07SJFY6qQpBK9iOwieVA76tJd2WhGTPJd1fpGDc+iMxMhHm8vuqdSW6pxwYxNgVwNrerk7400bscg/iKhYxFC1LNpwijDt1QTJg+83S2bmsCwi45l3w6k4ji7m6DRO1O+HgTjvpjFbd/uNmbROWFCTRA5IkbyY+A009wMV8oCW5zjeyi8pom4JU2CNyb8CoxhQwPlAM/TwAgu+F5vNrQ+j277TeLBMOCgOkL4/j7Bklpj/gOgMmzHHaSUjWpq2hVnPBcItRhn4z1Aidbx7nE6+CjSMCcZMmZ128AqILYK5q9D7BpDF7TtxCfMuGQpqjG9+eMgUO9wE2OorNF2T3+JE3pOmIVoiVEixsKSWjYZ8cC8oRAbLyFVlCLiM4b9nb7T4mL82r2UVH9XPFCKDK5LDxy2GAkpjIRFyGskFlzoxnogHjvUX8hPWetirMq+NItXvvCitcU2OFEv/bp0DoRrJYHGMOYGFDczGstVil+Xs1NRlfqr3nWYZ/DS7BRaT7BXm5U+c/epvDUdD84ZSe7eILyq/di4fkIea0tIEJcZOU59aMcgcd2JcjezgdHmsazjlSL9I3TQD21Bzu1XClnmAEQkesu2aGSPGk/EPetOp+iikc3x2GceuC6AyTfOHJjy3UWEaqn1PXiW4MMGnmzMExG0AWvMUA+UGNTUpjS8QnmCRgAu+DI6YroRsTMrSniTL/N6+oFyAEVlrNmFcYI3ErhpU0/yfN8rlgxcmq8q0d+1ZHKIvE7J4BB33/EA0V7021C5PIWmuyIEb5BruKu7XFSxwrNhIoawounzmjJHrT3jjcmEeGqaP8CJPNrHQivphMaajSWuzLeBTTmyFXqP6MMmQusz8kbttw1jlxLv3qqyVtcX78LWc+/jTqgSLiG2LOyt9wtw0cNOPzckWlh0e88746uHUcWMAWVlylr2dyQnfVVc7/CMS7zWHh/xkwxJExqHcn4N2lzqtgb/BBRqxhBLTIfJnijJG4u1lWRzR8O4evT61j71abF9EPcClEQvcA6DQMTUp+M6L7+os/XQ6HrFH+1vNssGues+CVgdokEbxM/oiUwa/94a3okupvtCUEZ4cbxBJfcBuuLd2EIFtATyUH5pm/ad9sy8Q5AN/nP+wPhTjMI3rE+BsIXnxCbwW2PxLdJqkrB/PPr/mpikJOrkjpOBJjp7UsmmxMi/WwiLC4toe4MJswJc2OZ9AVEiprPgb7DmCZlvKBb7IXNn/Utzg91feLi29sXmPNNUE8C4h7adEdx0EdFXs00DguqOWrQ9AA/AgJCZV8iN5ZAuv6xFcWu/A9bf+x9jV6s4UXJv8O8MsibOFuNoXI6vfAVf1P3UIX/P+D1imwDe7Oguq/pRGnUzCvbaiZvpt4kOc5+g+ra9x+mDzJ98bCRqRxTyFb7yQuf9KXe/9UEith0dkDa4DBP+pewxyd+S21O5zTPYNh6+F4DoOwNxxyTKxYNI1bZLhz1Sv5j0PjojBTY55sPI6hJ69GT4WCHNiv6hP6oYpLAj9sms3OcKIpghbUIKLKlk5L9b+aJGZAUL8dJg0YlNcRtSnCkZEfzOEGmnhO1QPVhocBvLpo8w/qPIvPj8ZePVLOGUxVZg7iwr8c7hMILelJY6zICnPXgRKWvFt1IKkVzV1b3mPx+XWLEiAUjDjt/v4hhl+fHhAXr6eSJ8s9Rwii+oKFFdlfEzsOwIzU0SMpR5V4pftwdAL9NtYRscoHTCq/ydjyEShlguwDVue2Ek/Cton/vglYtX3qozZvBB1ssT64kqZbI9n8XiO6oiVgD3I3c8YGYiDSLWF1bHhgBFA+q80FPhZpQx23H0hMFQUe1IX+leB6r/dv1Tnxdfoov6NYpZjvFi9vS7h+Tfx1uTRkeEzSnftmOF/BEUFtuzRanC6cpnf0x6qmx0z6UOThInMx7GguEWimWgyLS7CPgUVTQo3PLuRv9xdvvkKg4q4vITndEmCs8kDSOX4Q4GD7z0Soli+mZO52ErjejBEepL2F5CsmlUfPrkIAXJB6B+hmVTQSOqYCmwzbkUloFIYeeTkoVaivgvjUefErt18vmfzq0c5mWVQpYJ5uTQJ9Fd0/1csythkzYNsHYQLs4g0uyotzs1BuB6uyfl+volI9BliurvR7CBwwEhVYfs5u+3QsO857ka3YzEIEkDZyjFb8RqST2maUmq+qBRxPBikQ3Jz0wRNvg1rcjfrVU00T4hGliaAD9BpbIhHZI/j7Mj+EcOuq7IpcU7qW1Is5JFbNiof9yx4YhqCNbE95hd+00kx8OVUat3wK2uJOsIzJL5++7U/RIKrrSEX6vAnVplzBRSjqVFDtKyjHqaTSR7XT4jqtioMtXn9dIfiemr+ZVNBt4yAKv/ZQSEmjUEQhWpb7hUF1Vpbur9dkuOWxX9c2kg5d+3EjSJAYpsOMI2cX6xQOVDm3hQNA1r7RYJ6Lvu2iitjFcVPRNvW81oJNHPAtPCNajl+1avuIlSxBBIQ0awvapoyrF7A3uaVlg+KI9kV9h2P0QhulhxfkJhhxLg13mlb8liRAj6ieQORuA7BL21+BJou8LsBxtVBCisF1QRtgl8IlRoAu3UUZfXS0AUj5aQGpdb6JJRPOioXMSnVHaQrNKBiiuD4rcWUpJYO/TciF9wQ5EC1AYVThueFB/VV86VYSTMMbE138DjV3UqSbDsewWNgpYKYGNlcdg23wW3C1bl54YCk9SqQcRdnvcm2fgzoXbkUGE9B0u4UJpXYSEGn8YuktkXIaxyap0eQdbr9NW17upPCO0tFOSnQ6+V7dWgan7ueZpKdQyUCs1f1bXLyjcG1wLsPl5Z3i/RR4FzQEP913QB7NPOZZ+ziTWpvqpvAiQaVCUtKNmKcNV8F7ms1xCBxRQ1l0raHkP0iDwQPYXPeFphz9CVaR+pVW2bnRTIx/rwTKcEraFqkLOHTptGQSeCs+8kWX4Sgp9h9jm+qOurbkI1LPpGzvzDxRbn7K7iCjqhEuW+otX9KpT1C7oFxo7NgrHeI+vTKJ3N3VwY45aoscWstmtKIV7UnvguYwp0ILhhJIFkCQtzn+TA70RVGucmWi6HxlMswQp6sUwlq8mciNc7uLYy5tBHFp2XEKo2P7b0/UqJXiiS/e4TE3MeADvQxrkFNdP9sU/lBYp1dW6SeqOwptW+KxqaZM2KwQ6tARnFcAgGcHtMCrLMGV/1RCrb3gW9CcMPZl4ejwDxMrmktxUppJpIS+YdUrwZ8C9mAGHQlWnFpoHbQG7msPToEG0EqpOy3OJZNCXqm9byiF4R7kQZzAd//hL2k8xOCdDRfZinVn2ZGqct/uQrKqjnUXINhleCbBt0Epz/gCikjrVXXNkGB9xNYcW1xQC4MOhsBq8RgqUVhR5DGVlRvmtVYH5SmRZ/JBTfd/QVoPAhH6cZLHC/rWdoBW+Qu4uT8lmugo1wrw50wgSgGSup4zS6PBn/KvkMzthRsb7DuAZm1hlAnBDsUh1G8lqdw1t8MKCRlJqwtnrtEZDkvCdFaW7X15uIGcRCR1i52yM7elgHBlPNjrQCilaP+QCaWyFszKR+2sEZTUk+hUmHDbY1KlVDo6KUP6c2WWmVm8SAEjx5OFH6vJCGxMfwCeT1a1vqRSqWi+BGa7w9qpKJrF4qcGP8Ll+Jz0fx0szrNiSgvsQVn3xL3xuZS5/6F8vhmyLcu9wuYewGyxaSYotsBlU+W8nBDclo0n1PFU9da/6EFgvxATVlNVl5Z28HujOgv4BpfhbS2zqUuQBZa6CtZfcgU2Up4wcA3dsnmneUqHGTGRHfq1Tfet3EL5Jke9zhMKlkOUYBlAtM6CA+Nu9YWaxVf77edBRkiiA5EdBowSb01PzApr4WtLz5BwZJuePFsTiBbD3RqMVJhInfzX9VK3J0p3diB5ttmG44EEniA0845ZiCb1nmnftdq7XReqDvv1Ji3XMaoV+aC0WqsccdDa/zmc8DTvwBkQDDnOj84khzdjnJoB9aNgeJXFTQr+gjE21MFpdq3eaKyRWCDDR4VhsjQY7BpVyLvx3eT9MFhofvrY/zG2Kd0KYOA7USbxzSE9cK2Y+LMuP8Yn6XnztfrWpvLFlFEzCanWZ08hWl06COmvHPl6ESUVQ9fEpKGF9FwNBzwaCIik0IiGHpBGLAiys7mRsQPBXQ5wxavp5GNPHnM0fPveI9L9y9++MQ9H3i/nfVie5givB1dvrCqcc2ywYf7sP5GDOxa7smpo0wB9gfhm9OMebms+f5yMhbJY68VR0f3xRwY1LnZLKHfG8vLlndcUlA9l8Vbah4HeVryxVimiBE5V3IQJSp9PxrcxH7NJDvs8Eofl+ZHcbMX5+yyT0nCn0SOun5zN2ZPbVABm+8pN3Lym2U00cxt8GBQH2ibk0mzv+65bjfDjqYjREmsoeTcycdLGEoCzqVmaTGrLoa81r2/+VSz+tUNlMaPgwhQcHAxndTH5NqUbE3nWF41RnHpll15znjeGTBo38HmiXVmz3w7eoKORi1nMjefvIH2aAnBlWil1h2RxHqqyWh9rnDtCTNJ7Uvugv2YIotTSjoP/ici6wXW6pOrWF6c+UaiPNSxqRtHdo9Gfc9djO9Fhi1MQgtm5pvPC7jCQ1eUl58o9KQV88PBzodv44cIKmYpEZ/3lHFncq1k794IHiwfudzkP2E1axG+gx8+7XcEmdKpLVY7NAiil2MWN1up6Qz+pEv/Tm2nNeAkFf16Vks4pgllpQblJ2AK77d61p2/AHHcoe+jjPOtGTvYFgRLD6VJm5SRoZ/oHVcN6F0fwWYlWRfvKvxq5gPfXyWQrAcluXTwjz+QbDkqrlPHanEMELoCUXrWCG4eo6nNU6D0P6nl9L9k4MGYPHjcIQQi9LpCQIG3e6VTSI82NG4mk32Zu3f2ZzQ/vXURa9aOs98UTSEUZYWP4bRpJEk/TD00loNwMofS1cwy02ma/6EPXZffjJ2M84tUrLsRzSMHwAuZIzt8/rFS35ANI71ENTPAJNWJraRvv7BJDOuHs7hfBDju9g1Ao+ijQqgTFed+9g21nJ6ATBKbdFTKrfoyF8AFuRsfYLXbfNRDCIEaIfx/qcTYGcxTO3VQUpeJouWuRn7refPyIJ4txzvfU/uVKwru0z0seQSPMvc9Usjsv2UEHqwnM8m3Z6fer82ahLCyiIhoiqO8bRFNLSkexxm9FHTEnB41Wd7WtBuYDvwYCq7nBzDADmRWsCojoiq77sAPLm5BqzzT6MndZAEaXpyweDj2Rl47pmKDCW3IjxrbqWghsIqtyGXkDsM+rrpPbkBK4bpcRESAdjxObgtzQKFpBi7q/C/tYwM3OSckOZzDhlaSLymZy+RcPXjQj0adLeA0gzg/Arlisu6NiaWQLEZGMIB0aB46pZPR4J367OqRvGi2KxBAqqGUHYfxMKrNe/W/BlPtnvJustE0GD2Cuteg11QUQZ0ENZp3iFxyed0TRjmGOLJ5dnd4vfkNMqPV7VDkHje7kDo5TDG/lkm47jddYb2sK3N2pH1ut9eEdUUE10+dZAYQUVkFg4jQ/shpXfY8O5iHCObXKGq3ywx9IfRJ+/kyglen6NpKB0XMjqSDWins8m0yGz41d1nJoO1dmYiJ9FM+U7MmNEglsHEOLyxh7lZnyNGBkRPi87Lep3OSXkHXxtocQwMJYM7IRHvNNK010weKMIaeMBG9R7k6GuuUttCRUJUEJFegfQxfDH6VqyBXFKBiVP5pGz2yUo4AWFcrlaU/N8YXZ49ShfHEn6SaU5qGkzmRAO7Uiu2okm5FQhXJmcIG07qb7blxyKNCzuQDU/ccqcFZxp6pAv+4ylHcyanCQkriErUhdVbPqEjh/ZjXJrA9GPkKt1jHuBX9esslyRgjzlweXF3X+NMJsWnfte14m8y2hA/0EkpvArqKe7x7JSzHMVYatxqkeUSqfl3/+RG8rKFRQbLxcNvLTXCtopgn+/l1Cqn6h9gnip5SjR3tjwqj3xOdB/wUzHfWbz9eyfqUA10EIpU9jCFJGveGjjHvYpGT9ylX2Phd7wQ0paBpehHxonoWJYcB/4azGfQDR5bS5EmitEPhDpLq6ViVQzaw44jvaRkAQKLgZzMT56sJl+lZUJKiA3wDU5vdu1zt4AxLoGKJrfy6qipJK01LKILwliR1FmrVrfaO9ymyrjflvYKJ9VxBxH6gAn3jHD6CG7x7G7i494mfAwS2kxdnmu1wpNo0uJiMbVvRf1</t>
  </si>
  <si>
    <t>0rVRUyF7mULqiuXsYxI4EYHFsoiie/CBEAjGDtuyCjk4AiPANEqhiSYDnT2m3lPGqA1UgRErxd6HT8i4yOz+fZOZT/opIUobh1s3awGSOxJEewu52VnPztfNMGPoNYuccjbfc1qdRggazPt0fitmPhYqS0N7trhSK2px10k2+WBtl9PGwtFiPFT+Pn0CtMHVl1vXj9LNCPXdoL0CL2Q+xYltJhdyY8jkXIhIfvj7jteW5tVcbWvXUQfHEmI+XtbUYGqfbesVv5pXCTEfZ4zOZM7D5q7DNodnvXsNTqjNRIYZz+deTD0XoR2uJr9i1G/VqXKISclPUhPOT5dIziWwY9PZuXBLZKn4pf/K/Aj7dxwDxNeBg3O1lYrHsg0tZUTAQnW64hIgSbnDYGcQJ2+/U63QVakvCWf9Tgf+CDgWtWkJUEPFRJE0aA5PjEIC0Mih8+bPY/di4oRtE6S2yxcTfGKBuFqKVtCNZPgdpFSO/Jb9+EfASsow0jxjbM7sFPh8IFnTTZqu65ta2jxhPm9XyWJ2ETdBdByI7BvEJrUF671On9I9nIyyEB7UEsj5Q7sIkg2WeKpI3ISaTHnzuGalavSeuhz6HGP937u2yqpcHoHR8WKtwIBzkawh4MNaPBZVGIDaw8bk4NjFoCk+RcdtixS8OXGhWKx7pW8AlczzDMgQrsJSuokL6yw73DYK1gWh/82d9gbYkKDGNT+SCumpSwcctVMZ0Esm5nP16YV8yLPIWirwt+MQi5Kut1tqEvdVbYyIp9YkM6WbshxC+dOrLxIoP+hNJaCyLGpDmeEHDOsZ/IfPF4aIqy1SXm2wOIu+xssLM7wi6glMWlf6MQDRU8a/Bt1ef1cnl9TMdx2MLz8W8cq44ImYBs9LnA2KaY4I6MAeRgbQOYcAGETtnvC3LeafiJ/WCyk6SgptRKoSJ9KnBcka0T8aN3ViHyzYNgq1kDvre3ShLLsxP/W8KJTqAlmMqiwuwkVvtM4rVZJ1GM8H98A/kwo18et5q4GvBZgeQKa2Gq7PZui4tV800G8yQPy39zfWkYNgFksZxrIjUV2sHqKJPVAGYEaaPJDoJFa0VOPy06KCeWNc6WvTj1FU0Um4ZR0PvVCI7h+nzb3Q602wncKEs4eQHbJvAHqTmI8DESXXcJUVLh3Cp7ZqznwMv/WMZoUF7EefswhaMpdvMXonCaazPbOZSXhErTqt6ws0+KSY27uzqL2lp1VWgG85uzAhCf99DRGnaNN9pS2g46ojQ4d4XKcp+PnlMGixfA8m3AJsSC01Apc5l2NqbUyyL5d/kmAOQooRWUJgUR93cLc1BIomyRi9KHI+SNs4nPKIgXR3mY00CWwGtzFy7G0/lyMLH8KBlzRm7uXmCs7tHRrMXHWzP8tC9GQvMKEkgvs6l+o7lD+cDmRTGwkRH4UXp9PnaHgNuYp8kd4UKpXbFYDHxd9qmB3C0W/gEkwjmPzeAUmKGDChKch8lrRg00OSEX1I65+C/yIN/vei/pfBuOJkZ95gQUujjV7lisHb+7EE67Vp3PljpzZ9Cnay3yQdm68EGMuceVo10eaXmNBJ/0nqcqeKaACnzxJMEfscMBTg6PtwHY/p/qkFt8zOkkZmb1/CCg3Kc9AiKxu9cEg1P7Qc7xCjxvqgswGyqwf0U+oZPukdRe6J5YVw4uW8hbQ6C2nU97SjqRp0AWMP2IjGdS0Z6VFT4g4VMr72AVD237tD7EkOum7HvtGLe4fCW90rS/1m+AxyoTGYloijQ5dE29tVeRQSoAfrEtbkN5s7ScquAipjvUXYjYy4xzqmXh0tvF8nOz4RK9Cusc/DxRLLOmhAfE92Ws5k3m0KXEJZ4nOvvIYk26qxz+kzGpmAJJvX9rIqFJ2QVqEtt+ymL6fGC0ryQwtfpitaNMrWryWNIMXU0hymO/golROKPt/a0cyDpAM8KNJRaR1VsYhXK2bUAE5f4H53Jw1pB9cMO1Fjui5NaKF4W/Mfru2hRjVglDmIc8WykvnBccHqy+LzqairtbscCzY4wdqYiRfBqJ14s2gb9s90f2yOPy2ZAWu8ba57Nh/nH1xYaT72yg57Z9pauog5Ruzs7MRHlr7JZ3VeKXd4G1Ryq/aAH7PIychpE50o19zNIgeZ1hfa7ZHX/9OajKu+e4FXvQv9tP6crCpJX2JyBvj2yzGkEaD/QD+kVPjgeP1DX18R5CRyEKWr1ek/rYjxS8bNr5BN4n7j40v6uhf21lsKMCrsKTxWopzmvEwyvnfmWdiucdezh7T06HVa4P6tJjTTsHK/TtZ/SUdlQMEJ8FmTcvtFJfrh2o5rx0SGywn3yZsaYJbbrmb+xtXvJgtA2wiMl2h4JU8To/Ol0fatrpZmtHM1k8/mflard/XYTS4Npyo+JoKXqMVAlhWywtDWhkCS/p2RgFPFnlti8rUcEqYD6H97t8faCd2EZFXteZ+QxBL4wv7zfUf/eyh7kfBKeFv/0OfvfMqqWkPDM8i7ioOuaUtHKqDnBBz+ODQyR8WXNfwnflaFpmmDil7F4Y0Twtee2euxenj7PVZppW+wPyYT87vVaBs1agJanI9emcz23k0FfidBgERm3iBGKg4v4gIl3uRYhQAd5Mregv4ad3v61B07EK4jx925GpLHaMLnmANNkBiiKdZdF7a2JBKVwCMlJRgB/BEjSF3SteWHt4LVFJUGzGDeGxymBdOIVmXmmd1I4kddiQkVBBI9KHDgSjX9KT7c3cxWi5pPjMMUkLyHSouWBIZ36p/tX5ySTUrQK1MdH9lC/yzsAS9W5Zb5YndLe6EJEfee+TIOYXLoymMu9s1EOrtv25FBC+cggVfi9MYz70Aj14v5EG4oFWdUARozNDPqRP1JCIfvOxXmaoRIyYhE+sQlm7szAEwZQyK1EIK2tcbtAcTfGogIQdtqDea2mXs2T4DwLO4mGLVikc8bIburGuXAkYhZ2oqgUGvgy9VBvPcECM5PGQ6T4ysIo9vIkDZoK0OXokhjQ2Dzbc0fMi3f/eMCJ5UwgOhx9WXd8pR58uZRBNhwVE21XAWnMpEvMKr9Bc6n5HMJ4zHo0qGw5slnjf8zv2P3qetFCIwN12jzlNKGKiT7YWrKg6as9lEi2KpWQJRHov4U3EFJimy38shkVbI2DY9bQm/UnaaA6cYUIhInvgL9i1FJaT1d/28PsVJcAyPcaLk+mIcTYqCgoexqHNI5BpYfIH9vwUaHekOShUDdqdqdgUt1gb7y9Wbz5TD5JFg2TlkEW44KJ5BCQAb4MLcVAZV6OH1rPSkFLG6wyFHdy+pc4yWmhpc0v74UuCYuQI1+lpriAokmbAwNhEM79c63gOnukFIOOU/zadP9IRxiVM1TaGij9Rm9Af/ifBuM/Ke2MmKlsN7Bgp9k4W1O3VZCQ0LslHO4JW7YpkJr4jzKb149clh2MtV5TLXsnB+PArVwIBwD17ubVy98mwofin+b19uxaFV1ErYiQKvCwSFqv96YTL6jWkjJTL+6UsBDgro9rexrTopIc45U8C/MpmFRKrSduIFFVDUXn/m0xErx+lPpGPMIMODFG2CwkQxcBtO4pT3+jixWIMIbqKoHjzSr8vWyefgQTstQNe4XZpZsUg0ScOoKoxBuzRLUZbbecM7+99NcaQReiZ0pzEowFrNU2vOIjMxrZrzuvm0ldcI1dVFyVHBEsESnYbGGlTMgwzvzO2lwCCwYqaTOa7DZmkkft3OzzjkbnCOqLB6ceDHTp2LOrvdjUGIgQpKS4/gTz63EltxhWuPfkmoTGSPIWwi6mrnWXJnTLWTj21RVgbeZWEQIle2qDmAUeii18gVPLNp5sCutMRq5xAUivsQZFEuWiAXPw7L7QnxkS/MJAatmNzrloD8WDpjR9bNWZRM1/FiNNUP4mPpkIWRxTAuKQUSk2roeZAxPw9vpp58iD1sLSV/wTj3wO+TX0o85d8zKSVP8MvhnczSD3zjbkIklLnHteYezxg3/aImDJG16jhTK2ubqDre7uZxzIb7PmrFy1gcpTU6bEQH0cZaAtS/H1vpmB3ailoEbBQ2gJFjUPlFU+WdsfacgAMFy7sd58ZYRbW20F3pAJSfsDf0fZl0msl5GcJNE3dISeopahryHvVW83FmvfRZOe0Wt3Dkj5Baz3mFLQeVdPoqw9pNbIj/o1BsK9kr6iOieNkNQg5sf9iul9758QStiBLShK2N36UBJVpmkOY5dA9cPCQcFKxz34RPhOEQjXGMY7eEK+xnkJB+8sO7opVPc+thL/GmsEWn4qpkGmFU8/qSiDJDvreE+cH3uKqqTwcbMwY5Cpo7P9xnMndpoap5XAor+m2rKz5eNWUf/LreGYKXYf3ByII9iCMRtH9X5bXTmHC2QUy/S+4u0xLRo7mkoLbppXqyAXdB4DQlQCf502csLasXoIphoAcn8jkdKFqRdfFBR5aN8c1kdiP3339RfNcxEwNf8gVk3Nlr2hQiwRLqBI9VTc4GlQ4aRCpr0GQ/QIzfmfCmlFUMMZPCvuixnkjE8Aq1DsGAKjEc0JBbB4yQGyiVOBVa5FfkxXtC9IYbIWMERxnb33nrpj2fvQHh5tLt2DPIAd0j2IpFwRb7P97qQy5kbhf1mHkFjZcIZ+/zmCDn9bhncCNgs3mxgwg/pSUSz47d3gaZkl97pQnlfxi6RvEhEbvMn3zK5Ena8isjIHqA3GFRQSSOQVb5x50pfNw9GXvzQGTRSjvbDi4IM9gPUgtyUC6wyD4UN8lRIFj2v/bie4KDqoUukl4ZuImbn+2/3BESw/APJlRh0gLxpSnqBsHe250hfLJpi9coUFSWPUNvfUWTg3C83Hh6jCsm6eKUnMMqabL+UT542BctlnCHCt3+6biVhoGXExq3W7aN4auErhwvnwYpwvJAEEgQAHgsAWh57QniyLTxrWxFLGD3ICLZ3/+pCRWcNVCUCQxmGJicbIfB/xptrHPLYBIP4gFPAfNtSIiqsric1tpn6bs68D1DyWWl+jSteMg/eGjaEQu0Tlp1a61VXGZSzT5tTCB234/YO5VkcCNdZbWnpdC+Z1MAc7eHvW5GfiFUykko3z6LeruD3IXaPXYwyTkW5wQPrD0FWiFk0iPHT/VqxyJLyHgz9Y6oaQ40fASQwa1ifM8vWIIVOWGLi5De7oEMFo8i40vEKatO6vUfOUA83Seh0PgqXdAksAN96xjqsXSN3LuFvCq2O4Fz5/CFXHOlkav6lv4/eiZbGfTbqIRmF0+Jsopkbtz5ZkQxw5MCEpmXlz+rXpjA5QIPm0Uwzx4CsLjVXA4pQSnj9q6MW0ahQBwlRtLN2/nui9/LwJTgVZxJJQ/QouFv0p0O90QkBtRb6IkEW5wg4Ji+en7wSrJ01zNQr7HIPpVQ9gBzwgyVYHi+CTg/PgQ1QKlxEprKU7ffvzWVfsJ6W1RqXIf1klKspgvrfG6X3w10vB7RvnagLfdhhj6u3alUOwjXIKYA1HnI/Cy1J4r7YRc9IkGyhZOoQb10HzCJSm8gWsk8mVfWmLtjQRhcO8pxiPlo3+ydQDxpxbY+PBLRruKQJXi49iTyo8mphd5l6qEsfuH2ztJMZ8HEx7uTZ+W2SY9HDP3AherThK5iBisEMe+CHTX+DoyBjyqb1GbbrmLMvNcCMPEdtje/W2sIlRqUO6r5eSu1WAyUSm3k9YpcD5W35CrMHmk8Mz46ecC9BPjl6m51ldP2oeNGwWVw7N/944cKYYK+2vkidwz716RyZZBZQBw8jy0jTlz4HonGnJ4MT2M4XQysvM+wGRLmqkF6GyLedpF1qrnF236qaHbDQQd2hGhPrqHTpjnApQ84p1b/wMWGHQrguxeHv1dYlrw8rUrsQOlqmgf9XEaX4aRGwYKgtDAK8aG+JHh82TknxMFpcivOG9/8yeYLhyh9MdKK/4p4PI0yCPkcsP4EAbclfm4xSUoPQgjTHe0w+kNRklsQE/CV6dhMtxAIeGdz+zNwf7cRQXCN6oYoUvTWMssMOA3aLY7qmdtlq+XrQNNcYpP00eso+lzB/Au414/dsT7znA0QihnWDF7djY5Mte9ZTjUXnci9nvBIzB836Ocg/99JAYziQf3Rb8UXrCoYIDXeL01SRA+mPSeRbZHKnxJIyHQ3EHLl3KPOc9jR9SstbiUx6IQ242Hh29C1xFLXRdQeCZFFUKhqHTKbUcUpaPzGXrVdGXJ6ouQ7dgVM5+iE2o0imS7reeuNhCG+xlDDhvS8y7L2GgsyHG94F35aAsYrWDTaZITONozcG1UipLoxG4WV4IHi8eTuzHRt8P+rqG2vk74pVOm97mf22h2ALx6MJkCpy5Wdm79HOR3PgWobQMnakxHZbwxgxhS+IvaMwfumyYN9xmAybIBmWf9H9AYJDJ4CQDsO84Q151swpft+VrBljcUUnbyN4rj1x1Db42/W4x/NjXk+4hvtT/9M/B9Ztu2orgkRrAYv5t/pPxtD5+DJ4jYcj/Cwjn36ROEPNOd3tq1Nq2I8fAoLYCozUF5NwXF9C+fDPeOcQqo0/w+dvNqJpTXjQAQHAN6L1/8bNK+22az9s4/vzE1AdyCZ6fwFxXcYK+kU4/+Vby0cc67E4Dza7ZTp6Jn6bBq1pRN+zZUEAV9G/Qfv2XJg+/cj0HG7PxcUZr8O0T7/UMCujOQHmXih33MO9s805BQ0NEOGPOXwA3TSkw3rInLQgHIe8L7Y9rwuNVe/pRAYgGc3ipiuI8u5Vi/S4NITKvq73s4LBLFksFAj4wumgx9KJo+XZhHX4IDCAalMl84N0shG9/x9kyTMovnxApV2E0kIg1Pm/UbDjRcU2Q65XWxeyYSVJusj3qcy6shFtly1GewkAIzjJARJFIeRPvCx9wl7ov0hCIUC/8A/GDnFz2VBgVHE5QWVRzj+CRXH/fZT9QCw6c39JDMRp1nuBjsAlYdLS4b+CwctFxp6HA21bR5FzPSTq/+TsZMCl39+HKZCX6ziwglqWkoE8pi3cspKPrEph5wJvMwXzm4iGAz4JWuVCbLpPan/GYqwZTzB0bgMdGuLNMJaMuTD0Tbpi9RnsdpXe9RXwuZofh4Df9surtUlTca3ASYNxZuC6N0I622J0lNKFs9ZLYBgcOQf2GRQ5wlcAcmkmgx1fJ17zLquwTkMEw04XU/aowfBGA9NBdPkMsLZmSsJJ2dkLvT//efi4RHaqok/SuRNvXQIeATiIYRdN0SstJG/uLKBps8WhT/lJjieRq5h/yu4g0gsEB4nqJaivxPciP3Uzxu3gGXWqsDYYwi3ohTn22lTcZ8qy2DT+tkWRJBlkMUzfhTULCJ+RHLjN1eFGIIP5eA6s+gbIoP4WMXCqUdEQhZnA+j8YpHwPuHYQePy6uA3qGkX0miE2Os/K6x79njEpBhVtYdzhsqtvhsWWjrZ6pJ6UMJK/vFbx6ODf/9GecKMSALRkM/h/Aa1DBv6QZqD9ZRw5IcJA8CMVYMSdmDiVQa/AgFuBd01lik0lAkJSTDJeBUfeqBGj5sOoY+zMx1O31wF1nV//HwFwpBU7Gwn3XENcoIkHmR2BIcqjkCpvtrDERF9w9UIn09hJz1o/xl3au2CjraaeKjCDUGwBBs/yqEROxStnLjsJzddec/JPWAE2jaqhMmSGvBqCtWW2k4GnfhcBkg5UzN583G/NHUQiDoG+GtiJaJRSnxKNpIsjajLDX9aJhZ+2UhRrJO1ef+J0LmX9Vmp7ZS7VpD6Sp5x1YnVsw6NjWSYMAVlO1NhNmHWfVmjzARKDlLMWZpcTqW2gkWEDLz9OM7u0GeaXt4qSEMhkzev/JWjCuJMHrALnU8DKEi3MdJkiaoQ0dVMac7oA/b5mGVUl0CfDUHrXJOd9f4c41uKclfPzH7SPrKRCSuhicLsdacEee+11ecezs25iEtF/Enfv40nOJJNw7VfLVfwMcRRncQqhutfCeRlEv0Q9OU/LVI2KPG5yGTeH6phqZ6J4mm4rGThKjmnuk4+6yxQPjXOfHW7jcIQhD0sG0w3PK2iYOI9B8grfYH+ErJJPaFe+pdKO4pEhZeS+idzTxIWnA02xlTFJiYLXnJv7kPavNGNv/1CWRpqmm8uetTvwYRrhkDybkSGyRDiufjPOu/fmMQHJ7SlJMztrrG65/wcEBXv2Fk0ktc09L4+dXyS6IH9ehwnbAdyY0zeyFC+Zf/FZe9pbJXgEnQCFBAgGOXfdj/RAMv+DEhTOuQ3Eoxpo0nwOy5vEjlStHQGqdgGbFTAl984xEvKzwdI6KX1TtNCfiwxe5U1jXp4dLYg6UsFjA6N/ZJMkPQj49xwwwUQEAeLGGAqBkWWXJ8jnQDcV4wH4FZ+tLRJ2HcH5kcBpxmQ2VI2tjaE5Y2FU36InSDDoVc2rw3eTl/P9yzwBCW2vNGNnPY3ni4ldXvdkC8n/i8PJE0G50ucQ2iY8BsWVrv0VC7226DjlwAkA9mxgYOm3ZcUCmXWT05mWAFLkLBZalji4befqxxiavMFV5CMVr/ZDoxCegUXthX1cW0r14/0PGf3HDLaNEPfJS/uiZDHYguPTD2c1WxDYV7qoqlhEU75ccJKeHUDyZ9pYuM+m22tQUJYkzFhEbmNcT+bQZABhNo5ZkGNlSUxkAqizVWX6IeuJIvhsRMmF0D1ITfpLo45rhWwm1aOm202ihqjiVT2Ip/qWY2MORo9Z/aBqlau35LVRGg2ZNjU/8EOE7A/LBoM3GjDD8YJqPBzecAPDgaWpaBbe4VXfmQsNTsFlu+RkoXlu6FOSjaHJThJLn37APiV/PLTavX/hrUHmF+4Xy+l+itpg0gFHxNvXYMbWePzS/LcDXQcj+CK6AOdfnlJOHVnoKsogd6fKHuBngZjb7Em/93J6FwuPiH/A238C24P64DiKa3S7GPFogXp3wyhUrEvcmI1moFafXb+CVNQgdCxkEUJhSImoTdOcCmp13raSdJ0LmQ73zlSMBwg5NRip2lwddzNmqYrEXfoeVO40ad+EFWURhwPvQIU3QIcKw0xYP8bbVS3SbeonRKXaQflj8Ms6KjBi6bN98ARIF5WBNmyPX1A5w02xtIzFmvQPKv2DgWjyMHXBHHqYLzGtZpZxbf7yDDAUR3Fk2gpxJL+RYOrVuwYuDXJiU6GZ0h1CPejLUP84cjlrTiY2DJR7yb73hE5lPRWIyQOLAIWgvcnbmzG/GOpdZm1PDTpGZEr8+UpvEZo3glokyUyGcvarbSw59lrtfmOc5R2Wn2uMPAUA162jqZBBdURMZXKL3Ge+3ENjizN7+CLopxVtYrtJ8dhGd8gURQc9JV6y/njQHmhcUCcoinE4rnUomeJd/5DwEV0j8sAH7uLsv7rXCQ9r8tTe0X+1X1jsgslICfhBny9FaH0ZPIaDSyJ5+mSJ2E4TNoDS0yfIIPA6KR1eXEFYi40N9A+R1tH8EainuOpnETUBKqVI6MBhzKDnJjR/XaJ8g/XGIg3S5iFnBhX6zqYuIjMMNqJgI5tyv8Uz31BTTyC8oFjWYdjsDhfLzxd+LYLr4uIBeJAunjQwjKeY0yb4cd6OiH3Du8fTb5rfwcquZhwOClUdEb4GAmcVaLa0EVuBcKRVw6hIXcQXUOdxf2Rrg0DmmAZGKaxp4Rgq0D9BdceGUEr/zgWC9xh1vp2memXNlV/NxZcp029S7vg5oLk4GXm0QlfAjKZjlpLjrkGlCp+2sJYlh66iOD1WpT+6TVn5VyZcP0vOqAEpt4ihyQ+pfgY1JZb58ARQaleg8Mt0zkOTD7BLQVPzLahAGe+T8B4AZO5cjJsYVZAE5LYY5w5mT6P1CT+jZRDXdew47KfJ4HUX5zoq1y3GLaXbZnXV5MX/JucEqmvq1Fmfx1LtRF5IJJcAgKJFlCrgdtxiheBtOPcaAIuR7t74uA5CkYUIiKXTIb8e4gczCmKHWdyyFtFh1WICLFvDf/Zqe7Bj1YDzXsxYSiZizIbu/sSHHFS2xE4vDYaRYShzQWF7w64x74baaNOVc3/CFSZZdX5h36JvEqGMLKZkAMUXH7iEOaTyNCPAcXwD3Kte7GbcOO0iCq0UEAabTU46Mg/XJreDE3EqyRMh28WrYzhIvfXAi1fYuIW56Zuch4Fx9jRacPY9HuDRtasVqWLh7FFcqBuieQ5qIYBLYC9W7EXtDwnCWHGsYfsVc3EXvantuwdFH++wdTYU85XgAWDDPJ/8S8BzXWXZeHNYwXtAGJ0LF9+FF7ErKziGQG4WE17avMHUQmg883EW2eUuys5ofIT/JMPHsEvcNOsyWgsPtadrHqsscbWv6SxKYc6ZOrw08or404kjOqzoXbQPQZHshxS2nEB6TsvYEN/6lPzKjWmD1rKv0hcXJA+Vj2+uIo6jBG+SCvhKbHCq1vdZLUBN0WANe8jDNR7E72bXKJNmFZ205w+RhV7vnLeFxt5mYdNEcpKpZOwcYL7euYok9j97MA+NvLw4s6/7GEqq0kNelYexH6sw7eeVGchhkj6rkHUskRM5hGPIlmBXTeSS5y8OCLlqVMTvBxw4JIN9DxfxI7BerY9yTS2MVeKQx+VWsPrRtlKpVFyN0xdgbRO3g4ryNBCC+fhr03uNDzXW4Epwl+vEr8A0Y9vyyHjjdVwACewAi+uBnm4fkofq5xUrlN9++G3BJydlZG0+1w/N0GGCAVjgK1cKwc4Z/vHavKJECZn9jGzrQbIJR6y+6PC1WQdtSRc9BBHhL0KcPPLtJ2/kdPfkd2Q0m1oL3oBrFp639zF04dNwnu/Fwyo9peLKslPJJ0v+ZBLfgIE6orfgZAgj20bAq2mPTamdrc1qz3WAlx/gnBVPrHA9rd3aQF5CRcAMOfuS4WpsNsGc/TtLmdLAmE09nLUOG271qLXg+9F1ozibRqHndgqUyLPXl4heg8nDWh6++9T6DaUBN79BYg/JgiCAe8zr7R9xlHn1BqWqBIikis35ITbNifVSgB29GBDzw8hyPW2H0SRPAj60eLjTiBRfjnJgWpCe/OVMCZfjR6TEwQrM0rHKkqIBBlR5kwdWyt7JN29KFyNM1lAqDm2FEm/hGvW0N8Ykekh3SWlVo6mzLirScS7R8B1hazDn7NQsHVAHFzpIuhmC5nMRZR8by9erPIwI3Eve2F9mPIBJEI6YJhFneclDWnMRVwh2/MXFDvhQS95Pn6aMoMZ7ZMvPY9kurWSwqJg5D+AxhRWi+V7KsmWpjHh1A3ZFAVjw3wzC+um95NU68N2Ncnhy0jNJjZrqj7OTDRMmW+6gDV9IGWnOSfTtpd3Lp5E+BGHDT/dkxF3AKiDm0K4hWA5f+drzSiFPP6ffddFiothlvo2qP1CF7r7VXAYHlshLhF7i95NU4e+FmSCA1BcO45QHExPlk+qigzmGidQhd5H/awjeLCOgwyX/WqRjiTBhKRjbWhhZe3BaCTJBFIbO9O9XPrdGoxS7bgD1hcJTjvzh+xNX4uuOOSK3ELrb7UG/c56+GCzCSMSs6qGMGYft8G48F0wxBbHQHfvyufUgNEXYn4SdcV7s5l5kw6l8PXOlDKmQNadHrlh4LEmznNBpLo1Yw5ICaOnNgkyDjCx3m1Zty2Eh06Tet6QQCbP6AbUEDp+u5Z6Vb9LjfZM1SA0GcHp88PYkR7tfMaUDvendnWnw+p0vw39XlJa+pDgvkWpux0ZlQF0tmi0Ztzvs1C5Ny+ndvpvcCtNVVJBb6SN5Ns8aorGoj5VNBCA5caVhhfa+glLEumDkHlv2A0cYVR+rKBwcp7NORWhJpLxTUIAVVbkDIJmFsp1mH+rbFoSElz0rWn9RMAZxV5HlP44ytgLAEJ2UIaaJ1ZAA7zErX7nOf7iZu+C73ls6jr7YXLH0PLu2bQI4nSFvQ9tLkoHFD+XakfitdtDPiq+zfTa0dcQrhf+s3VLaN1F+HOEzFAZ0XDp9SqtNnOGvq/d61614d9cdnrgQynE78BKlppBA6wP35bp79QUbQantgAQRsvJdjkcBJv4HaxZlVulCwqN17p1BeaGhyhhdtQgadS0lGhEv2Lwt0U6s2SofIyDEAvlaacdfFrtyAhN+l0iJ8WabZz+A/jMQ+fC2nphLE97uQkR497ptw3gORm3bE3XFtr4azLGo9DTDlzO7MpOXjQYpvsgC2EBPbjHA5CNgmUrJOcTuVRQX1m6mH5085M25ItNGw80WLdbkvUQGfK/TvU4wt1McKR4WfjzU9KIwZkBjuA2yJLeVNQzy7VcfQ8JOzGONe0L2akETUj3wUJ3O7L0mlheuMdRRBrzBs/v62YWYAIl2OPGN+upoSvtD3yVt15BvAE4HfCSrdKeq6E7Iy3r6kEgPEP5Sn6ARTHYGMxicslGxbUILE2QlmvyAwuoiQPzyy9Scn9slxi/J2IRZiwF1Km2g7MvWal+FKoXBVkAdb+GiRNNkr2eWjPb3uV2K/CdNk7FXwTEbTg1Wrk5spNH7X+JlJF93urax6vnKU4g6jMOwn90f+R6mB8hLjeqTHUmD/28ISw5UywM2i09uHZTNmW9uE1oqrJoPbibcXlJvCERsvTqbH/m2Ao/IvVIkw0oqBW7MI79Zs9Ddk37VXcKSwMnKOzVqFF90jnY2QrTc5BgK7OIXVqXb25YWLyuTsJN1pHdrJHxa/uSao/kWyO6ki0a93zYQP8qnrSDoO4j5JEhhR1X8Mcy0hdsrB1rklFO6scNjsfGiA9028yWaQMrlHYb7AaFQDjkauQx/nE/xdsGdGU1w6g7lxKvvMFFPd2+xFyk/oFgw85U5GNkVI1YEwq3NSDI+tkWBkjMY2Ju0xttuII9x52znHrqky23f1k93CywLK9vyrTiLWMy2MH69z7HNuIaTlmIcoAVbg9ZODepNLrBsrDXM6Cl48z2cqZzR0XbAUAUg8GkdX7r8d7FUk5BA9mSTqxhyuklEqWvw55nO/T3aNRbX26fU+SF4wsUas6zQnrWHBhu9N7KUqVY3nBqWD8IxBZStItxNCAXs1Iy1M0T4ykOOMDvQRivk4Io1O+erR/q/iP4LCA43whxF2Jo3OakEOEBIyXPi4QmCgPGB5h94WKZ7V57ZNTxfZxpHRv5H6uuu9hWMjNKHkGxbrO7ow74mr08ETlIfWP4nTTjbxTD172Ii1/6H7yw6y+C2UA7ebMqxwdJvdaM0XixkdvS0OIvT14dGDpQX5uPOziMDtuWNzQxxVc1X60wPFb74v9toMjYKpXQLwu14fLqStxqw55Kqty0EUx5p6l6r0NGLs3TqKTyunUoDYhOT/jTlY5aQbUZb+NHLk62YGeErv+qNZRgwutCtzHxCWsaGnBZABoR15T4Qp7OIctp99uypC/0PtBruh9oc5w1VzJODDxvwvVm8+NIAzOfJlm9vo/jFjD8HQaeAT0rNTnhXeFb8zNbvCaYriqmT8vmyUPuuKla/hLIRLszHXLIAaFlEoqceEic08lGYW1nsLCYgXgvjwijKQU2NM8eEDdLQt5xYrspHayeJHHTY4MTSLhFoC/OhRCg2WqLJRE3P2dZ3OSyfvnIpOlSa7VHODAzAXQZYoKnzkDfcNZuRstflF36qngicZ63ZaaggWmA7t9Jm8o67Fzi9BrEav0DOsDu/f1JnwbSDDBNdG8AbLPCp0hCCn3k5Jk+ZQqbizhmPd9iGGTLJBaGMXSd82obo0zdc3YV28S5YUVb4UHDrLh3C2QYNVMmz2Oes+kTSUY6YSQQxKDbpUN3SNIbeeaQZSDCD55u7q1dlMDbs78jtUXtc2bZxzEukxWeGD7i5KVpXreSCuukh3/L5ivlDR3jlxqzplomsyUpJ9+vb/fbB4UB18P6YP5GbgI+w13fS6HjbD9dkgdQoej93pHovW+CDCVw45VuwDHg8dJT8N/Id9NP/RmS8gb2Llo/JEXO3G05jvOjBKS3GwKi5u0XSPWiKOiuQhXz3jNOXJb3Y+5jbtJw7u3s2BMZNXKQ5ySWPpPmzS32Ija8P4Z6GXa93asdmAuNLgM8ym6ktzbHPDc/4HW4DqGf6wLAhovrlvxFNUINLPEeNbFIGmSA0tgx7H0BDbBTpnQXgbNeDJtmxqFjmWGEd5VNBIKc1knuepoes9jh9DJGNLasd//IUNY3Odxb3qqq+fjvnJGA5U7KdD3WNEIXcX+tv/MbIld4VjGEhEphHhsvt9hekm02nv0XrMWTfMQGOfnDQurVc+BylvgGq8tIHsVU7D3n7sO07UyW//jcERRxwIIXYg5nYuDpyXtgu/BtWxK/5wqljufVodsVbFKnaNP1TTMUXV7R1eKCdySHZA5OdwFThiMNNHDGnHIbegb+rGIm1+gYtx0NoIFNCbvcJDGyjkrzKDkXzm+LCY4iCjSfXcnqH2w2ciNOIQuV2WCrVoVej7bJ2sU7vTmicH0W7fiG1kP6BxWGtuwE3ixqm3srxOSm7VAIolzxDjgw1erxFI/0rdSW0XlqH4j/udWOuPHWGTNif3OO2E3FBSyKu5l1mbEH8dzT91CCdo/GUV5mH14eEKoIxDG1heLVC14ELhIjCojDMoOn/3ixJOLUI0aNrcEhNxXbpAWL6bpkaC075x7lxHhs2q7uWlpBYfNQId4mwFX+Q3xByRz3mLkdZV+u6Ydp5KUcbXp+w5AK2f8HtCt0yhYxOhCXluWXQKNtqBGJNzhRZT7UBKNx/E1yxI4iB7IZDHA/aKpKlVDER6kFCFOk6sU93swpbue0YzuxTmMm0g9OkjeMWLXpkXeyLgigNysxIcJd1wRG+yFjXctJeeWQF9TO4aDm3T5bKf+7xv0a9BhPdT2GbFG8CRC11c5KSkFiNWTepOx+Uy9zMECYKcOnH4Dff55es4S8E1m3NkMWrI9ja0IZGUiW3YJPjjiHtW4yEYmfJ1vvKhUGMifQlwxSFPYHZawdin5xjE5ZHjx+XapHik34ztY8be73Uiz4i4HyyN0ZL+h/+Oj44o2oIHw/zoa12m75WIdXhGZdulot0ES1WaMJc0qCdFhb3iLMg5VvfgsCRowzbqfaCrfwa9oIK7f263mYdrG9rRlHNY7u4OHxgpkrE72luZ5gdU/qKbKIJkGR+5o0KQbGI4ARhBypP2pFvrAggXnBU080H+stUJNBdejl6gHJ/jfiAImjoD1ytDwxwyGQ2HGJH8GTkIyLPLzRJPV/7rT92WNcNWd5eekuAaHtByiWRKrC9XpekujFu7q+uqEDW6kNjXjfO8Kb1FFG687cctUrLTt6e2bsIkiwO+KsTtMmedFGitt24u/lKrUjBWjDRx5cgatwvHcjF7wmeEtf54JnDmpkKGBGU1CQ2n5hCS8kYB0OaB49LKXq/2cRLR+6k2N+Wb9Ho0OJIX065zEdymbJ+wn+X8mUTUGKxjvn6y0A9E35dlFNGyaiYNsv9etiiRRZKezoeo4q07mtoKawd57SvWjDcrdbhBy9BKxdtV3M/8HvNfB0LGbuZAeKMfPj7fss0+7SZhAAHFisM0jwsH1SpNNceJHs+VWlhMeBcsSffak/e3AcDRzFAH96AKI46bDbkVpXulZCjID+DyjHJ+a28NGunWwuvVDeSzPxXxa8aGg+/QJdT6n29O6cOBPYg+Vs7Cpt7yqzOsCscRSaK0QgJsWzny01Bf/TmQWVurZjqQZivQ7LMqLu8qXy2rRFLDAi9qw2MJq7AWHTQbe1IbmKWlGBvc/N2GO9XzgBfpoPmHb2lzjtHgqyMun/Fd83qCAXUZv1YvDeHQfoLnVIwyq4bIgl7hFPJGSxXeDEbNVjotRAc5CSTzhD76h7i+i/PRtFDFgdc4II16YTNC6Al7bdSw0Qdkcr/NP0ns32K7ztEggR4r2CY/d5EKK7GJjH9XFtyID99WbD/LGlDJM2/JZheePDn80xPot5LcJpdaJ8GV+INl5IvBi7ZoU39GM+X2vEcP7iRIx9Lfvnsl1+0v+i7d6yBs406bZee2rYXeJESFPmpWfR57qtf8XIP3nxCsTsWAVkPeGUXMUQmD85O5sBW/cBXpeDy2pRomN25nRAxrjkU5CVQKP0Gu6pFEzOQnAMIpBtEOBtgv8g0vjQPt3BlO9beXdc8M43Qxys23/BugOm7Zg8QxHhqJJ+LzusjZ2CaZWd/UcZ722bGLqfw9arirmmoARxmIyIp/sldkvzpT/IToU5rm/2opSnxIVHT62DuKi31eDzbbFTT/Ry0yu2ftzEw97n1gU9i1NHaEp8nUwMxE5muAYuUJCQA2cwNdt6BPTHlW7PI/WDMUIQQ7BXBjZXUkBvvdCZp55+dNP0DBsFLTM4OXGy36CXLNoWKJVcX8rnaGJQ+bfZUJPLaX8YF5JJiEX64AWOK3QkikBwBLIs2WK9r6LrPf+rTzapz1TsIgUKsLz3f9m6YpQSuDFumjK+Hr7OGN6gxIYaAqyY1uZfXcSFIRxrD0rTfBG8NdAor7Ze6/PaJUAnGsPNlryNKyHNDygNP37LVSRCmNydUHbwutDcOHHZaDZRfntEWT6HxW3SchF3IQvMA92416b+xKRhVxpIVvacyGjYxbzuMTLIx7lJdSFyGpx/fez5EnzATF8Ef9punXpk4O6s9L+T6GrTqcW5KgYEAP+pSaGefiUBDqQItYnDtTOyBwgIy/av13ZANK7nSQBj0epeKCRmZgmlBYh5oGm0J+yE9iG6MRNUqAYRwbAjXxWsNTyfJDh/oggWCVGJEWkRPYCx7XPScR3/v1/bmWqvU+ed89Vtyx4J3xKXsNhesMcLMYCHbvKvBaS6vG8QI4++rzwl5LWjORlIqVNB5lx5vpnZSJrmXcfQlV0ajpIJsJqur+Bnpk/gt1BNljaDwNJHbCC13uMVnf1YCVxbcroYBvS2iESdDnYnZIBUm0yFVOiUEqfr7ZwpP6BZWuygrlt/CC1TwEESP8b1C9jQ7iDodqxfEJ01xWdcgcJFdScF2OAVg0KQNexB5Mhj9sjj33pI9MPTvLBHFsvyrYWghNqdiarlKC4vkY8SlUMvxlc3cRVfiqKSj54rvg/0p6jN5rsLN7R08LlVfQ5s9WZevbS+zatGEllXYrlMhjaWpFMwq0G+T5DigU8HLJp57zgFI5d16snJck8lUjQ2wN7DLlZOQF7JtYW3MC/AXSKeHePyIdzUk//85KbP8thsEIjbDN2xBYfzAwtjO/Me7xipDwMQZFYeVJlVL+riCejvj/zdbN3mVv3gq9tjqt8iDcwok9u4jWw9/Ws4ze8/0LUmrBT+WKTv75JThskgdWI51Y7z747FKMHgRyDQMhmmLnhWtAM4LerJ65JbMdhSJ2R1kXjz9LgPamll8fuJ93kAwKPdhDSiC/8w6U2ojz5Oh6slxk9s/Xh5VYMK7veudPt+bwoDRx67qLVGJY4MqXqw0k+rrgKBwJIf63XMFNiradmf9n62JefmZzGhxV18cdV2lUC8sv2653ueS//Hef5+GqcEgyE9jMriisoRDJTw0cwuSvCpYCgp5ngyY822eDTUNHREWCs3l9GHHG+ia2U88lotR4Y7bHe2aZQVlUz5JXpknxPuqL0gS235f/k2/l5mtLmQZsJ/mTS4v/xdN2R1JuJznLowMVgnmKHUSYNyClyg19UiYDTW7kY+156faEaOTvACIzcZ9jc4i0z1U/9gzXDIRWyn/OAUmkHV49VlEqEMfYlHQp6EjjZWQleQIoJ9RXlWPzEqibQ2O8mhtU2sdOpFQnJ66DeTd9RK62vtipqF+QaBAZLW3fuc8uljI9qOhf7ZSwCxpNjg66nE/g+nuX1YGpZA+Ea5wJwQm8+3HX37FQszYZhvk6yE6a6mkg4gr87IDMQSRfhGfod06pIGKOAheK1HZX7FPQ/69flC4RxyxZv/afxa8RSIlV3OCkDODzOpxb27zsQrX2lnvXmF+kHF42UhxYGjJ/ZBO8ecA/mbwqmu/KWOlFdE8NeD4RlCRVtATuvBUFGqGRPQZBqO5qfBo/sqKiPZXe5i7VBDiHsjLqEeOc/ezcdujpk/HHW4X6khul5TFgloLYEzTegfUkFlT0z171hpyF8T364cU4oDSxH8xSfO6svTUu87Cc52kXczz7k2QVGIkjyZwtmw1SpqzGfcuzKFnBwdvLr5B6xNeMb2L6/8im+s8kj2fOX+cOe95xz7VqdUUUdzTFvS2e34JNV4cBIuHFXca4BrOLP6a7xcgUsZXZh2UT2RQJp8Boh+ce+wl+OrsdH19gEve2m3kyf38h7CXQs4bnY3V73QoOxDH1OWfqjh8fVT2EzTbf0xQS5q/UGFmEE3XMzeSFvPrS8DeF0qIThO/GoVLM+V0iOAEKG8tuYyjCHpfhVN/IVyxCAKzgnQQ/H6LKZYzEdvotENvzmrIUK2wkAeV2HQDvfH26jLTM3hC+j06ktOoQJXHhKzFWILKacA5srxjMJBkHMw4lslErF2cmhZQeYqDcNn675ypX89j/EINgevxcZmsX0Ntc+fIxckBads1tvkHYCMqp23AA2XMS6kxILNJbH3PRfjRMhfA/NppXWCKmovMqi5QkuPN04tpF0fdotZXzygNWiLi2MoWzFZxyQNopFvqNIJzMZARz99TP+pawrTk7xcrbNVeIWGPSYiKnuMg1ojZEmmGp3+yx9JQvuk2Pi1S8IhMpZ1CLxtiKzQJrE3X7UDwkPc8HtOoUziPQnH2g7X6afVLsBZocn7Jz6GAJ2uzZkIKgQNgtRx9zFDOWTHa3mtjnCBlXEwvh/D7aycx0/39uMh/MKRH6mPWziC3JYbCzgsrJraPQAIgavL/PJp5+3yV6ifp5SBUBd5vQsQAlvlaRx+edGc955+pO61b2wIxl6fgw8qHVSHGVqoAEKcnz69AzaX7yeZffAlnV5NnyQCT2xYZe1q+YceY8l+piqfKApyUPYUYoZFKYROd9KSkajfpiyjv0vCTZ1lGUyAsKmoJGTo0IIo2i17Ui2ckLSpU+tEWkWUAYltDYtJTyHhtdROx14ZUwOs4CC2XDS3UUd5Wv2PT4SZAhMc12mev+r7uzBoLhe5swhEKKmTN1vscWYUnsfT3b2L2pAwaMTTbrGnEfgDxCC77Zyv8dUcjxhWZOzfhaFDzXqNh8i1Gva2Nx71eVdVc00JlyXPU1WrQuP+7+TQlPFsgkT9B+z3vWXEagxYqlHZIZh7uskKLitL6FdiTOwSiZ26FOe+5BELLbEgBGMqem3bDcncv9aqPBY+hNvL6SRcQqYjD1C+SvkVXaBKnkxj6pmxXzFOPANdR5BD1w+KTE3uY5NlRb3ZVWO17Zzr1XCIdnYuATSgMjWPzyBereroHcDm987iwZ9XIeyhM6dFFbymizVcEb5IDzbMFbgOt/QTD6TWs2Y8e6o1AGx0myUQRKb6v8VoAxKqGsuWRgvhLgNrK9G1m67TgDAMxA0Tk/Apz4AuoDu9osfogofhiAvktZrQsSdLPMEV8wMiN33Bw8zoyZ8pkUilxItlU8rwRkSc9CoZZ5PHvyqbyJ8c+/QiqvAUkmAEDHVK5bxj41Qq6D2HdMhGe+G59EKOhyH6kJIdnHDlROADirq+gLH9EzY5Wl8vAoxiVqxy1bjJLfddf49ikehPTBXCPgQzvTvuvdQP8095XFFzHrRErgYLFjSHU4s4muydLIDpPofhvZoLFiwAs51WlBvqeKB4I+IVZ/7u64sYhzo1YHPSO0WStcJcaTMY1WDYsToeT6mePXEr7AjGZ1xA/XAjasC6YpFE+Nq615BtkguI4wu9MZMrYQyXKZIL5EBXXJZfrLMFIX6LTKSwEd82I1rYacPASCX1XbONCUa6bruychzsjsgCXeYNRh4orJnWt63TWw5MYkWBmrpZRMBj63mF1XADlIDnQranBAVTqck4n0Vw3FiCICCPAaJy5qaT5mmS7EFjHdthER8kqyY3TfXCp3uLO5pkgkorJV8SLEnie1HJl6EOxkV2+kpwBD5MkdW6w/Eia0wIyb/EWRq/6KdtKBD3wLn3WrJqZHwoIetDHtKka/gpWEqrd5VImAU6vcduCXAadjQdKDiURBBWrdgvpYiREDi8F8hECyd5FoY5xa2zAh1clYmMbabDUcOeSjYLY/CzGmuIUS5lBS0xK2PnDbghRsc+3iL6RrGfriw45wyxoxam1y4iS3QHsGfgKUrijzP0Xin9/wvZDjwFjFZun1jivM/ijdL4qndL7FFuzWokmAFUA0heyjX5Zrdni/QAdF9uT7QD0dx8dv/HAkHtxgk9CSVWGELrVCfC5fSif3jTCucX8izMPe4em/+OPSCHBq/NX/P1x34CNw7mxXxIsxpRF5QEZhCneaxIoeVSPGWUlSpvItxj+pAg65j0cn9t3p7MuG9YI9HSddSR4NNs6vcjuRj+8ulFVveZlZNQqPzL7TJnRmJiaHTT9Bw5HnMj+ylc1yROXaM+oO1IokIQVLICVfumWJv38iPmnSE6dj5FaCIoqXh7Eham6PuINBD07iqDFUc/aMtZyzV+JENjMN5bqgUWhL030bW55oTCbePuFO5Adykm4cU8+7cehB2ImsjHoO2CaRU+7x/I3OZLIu+Sk9pvYSds7rpzv5RLIVUUTtV7OimySdSrBWpo+PkqbhnxR65gL1UMjpeSumjqgEPdvfjVdhWXsi3WANbhKn4WNZhHH/kMm+bB4lGAuhPYXWglqQaeqlsYlCIekllDYPEl/Aa6m4KunbDs65spsR/v9mUypwiwXxXJI8UTVwucao1w2XHUKaVxcy9XEAGk68cHfKoKayLVZEgh3YcgQX/G/kKL2MAcH5sjibzKxd4kpcDoHKbBCDYoI9fFhaJNAChaY31bOOBEHirl2QF/WfNW5yYxm+JK+7VtxwbwCM2degn3qzFbMn64RNDPYrOtRg8VVdS052JyB9x75KMtbOd79rkXPExiKtCOq3kKoVGgl1Ngy/PWt7QVtWdl9DOfnv871WlpnuQWRYXCq/Y8GWlbbz6oDw30wykYB/aajNknz/XhG2yjtl5N4NxKNnUmin7aBznAsHiIszeHuZtKKH72sMjKqL7RJgiS2vZ6wnF7Ps3XM9SMCUFciPUv/+JjCnV2Oys71JrlFZ//y8Wrl8w3Qgxj8ndOb5qmF4JSaJqjyfDPAPTOjspZcFeRV0+MyECEQCOU5KOD+EOaXh0nFuhrAu+s3LMZTcBCQnUUsmG/rox+Rsm67eMloeH2ri9Rfzq94gQAcSd2jA2saQZrxoidRIlmjoygzVk/romPkUSCJn1yKiYEvtvZHkqIEH3FDo/pZuWmkDoTirsZnWEbliTA2YtHjwCmE6YnjkZhKRqo/whpJE2kXW12ITeED7LAoMs2PswxyxVxD9hHQpKH+xPjr15FKXHOT1xwRS50EoMpuLPEPjIgxPOE3hrHr+girj9/4W8RMghJgN7x2/1KCqa6iBn+DbBkxnP/bTeJfub88nPZ/OK4WLXGvHHUywSEx+ZX3x2oQyXl/dRl2UONJEB/x2b/5t4X/DjtOrlmf1F9GKVhJqlCE+HC060T9HdoDWfOcRwQy5ifzv7+jYP0ym+2T9mu9fo8+eZqSDl5FHF5YqWQRGxTnAo3tyn9Mu4tW8nN8nuQ2PZqxsluVGI8LQ0qDxxda2gtZgM3mBSB9YFO5sLhgFJXENMMj1oqvEGKUCv1dv2057dwpgQF+IdD+sVrLAd2zd9GdBblLdyta1MHFi4GEi8DKDZesq7lSvKgjttXUeDwyLiJ1+g9TqP6sqf7E/tZKyIT8d24fdJJJ07rs06gwBnej00QKTemUC+OlZyTK4MEzEnVpLIFa1o7/bS44Vn7OhnxTZ9d17aYcyloGb38WJ4K4tbp6NFpUrCCXsVST36kbRme4GbPpJSoICP4/oPbfo8vp2usEbLgJrNZRhJRuMAYPr8fs6Nh+ERz9gs/7W6nOKqSWYyNfhn0X4FECkzVbmM0xdDWA8/9ujxGHpTtbMbTTEe2YSlgVRDSyxh7NZsjXJRH1m8kyid74oTcBtbrF7G4ZbElwet6w0Ph7G26roGQmYpCr8hTae65YDTpmFV31QpL7Uv1nm7zgmC8sLJSs9FwFcLptpj9WR3eLO2DRbeqbsZ/2I03pR0ldy+obu/NHZIQK+YrHdurbEvY/K6yJ5/qL8Zy9EMosLn767WaHYq5bme4cq3/cGd1xcNpapnGrzLMX3/XWunjSsHURXZXxWlDEnFdyVs1jKU0JGWcFu6E7m3clXFFBI7arQOjC1L61J4+NcRtiglYrVQfVK9cId3m3nD9oRNsbhe7kxBBzdOl/uuDvfesjfntSOuR4DWkdKIbhgPQT0hgw0RU+frjHsUA2/h83GG7PceN92m1PTDfWkou2XBjactf4n5VYdMYkh+jPjgWK/S8Lz7LHqlT0tQxW4gk+hYz6OaFca/ItA4o7aVieYG+wrmrHI0ArgbDCsDR5rNlhnVaUs0wfqXd7k/s40UEcygfgPfSUScbLQt7n5a4vtrZZIebWP/2HPfjpwVdsHOyq3oLLRNcGbw18GiAIuygToAwlXbXP50AGQXNgouwGJPshesNu48aR/IPv+EZacxiLSjTEV/NxIJO++u733Ns6mOSLUN5rm9BpOQWvHWZV16g+EZmmHr8lxTIENmTWp/kkRVxdyxdC5envIp/3EhxxiwHe/jD++1EwRdPTjTQS1Gh14QLSRw8TdcQYh+CaY54XDCd526uoyYzwQ7I0dQ0Hfrzif0i3XrKtDGlPy8chH77iRsWKzpaUx+i8SPVYwlPIr6ypnr7sZyAcawbXmC0EhXf65SgTxrCI79N8fHvT1uhsxPOlhfGfQT9duPFcsHGO0n2ObDBzS6jgUg9IjIVJkNBzch5U+8GFr5rJLegpk/lN/W582MwEHbUhjoSZnmvPWLqwm86JRjH2kFoBzR2VRuUy1nuic4xdxPE2z+2QTSpHnRisCJrpJU1IBCed3w0h1t8cIowY33FyAkCoAuD+B2YRtCkZ22EF+j+W4YDcm9EU3gWgHlkBPK/SJpj2ZC4ZuTQzzFDBbKAvCO6WxC1hNs+TcuyGMozkV8x3bLCt+QSjezO+2fhUEuNB2ERQchtRaiHl/CapBERUbqLNzcp3A+NEpeJankwBa8xplzFm2r+/phib2l3RDM9r+RH8QNUprOuIFfoeyAT151/AvDsdgwDJfIDz8FjQ1DJqvp9yd6Pm7iy4ORBCy/bxNWGnI2s1ppzthn5qN5y0UsfBLo7BHrOPXfZrupj7E2gmpO2dERD8TtlOFElwjLN2yLzXnY0Ts3834MwvNUAAsVTwCsJcp7EBJZMizo0GyNKs+hh9vJHIxLRVaJxm4Z58bOr81VnRL6Krx9EQ+vI+jbeeyoKKuJ+QYX5ebB339XQMlI9neyBR0GJvFtEiSTszMMYj1aGRL599H29XHP00wcXmhzPsWZnA2MiHd239j6i8yDItyzmjt8vWoZHXa83sgma9AxH6fQmBrbORdM7cDHlOgCerIaQ1chyCtkp+J903QUsIC2a8SXaZQQhQrnL3/8jBY6eP5cgCmDrKCrwGj+xYPX5ka9kMwEBu9X0cxyeMitt3AufH/QFJdLz5otAhH6tePowexJQJQX9Fm4z9GAhw6aQkWpZRyUseU/JLJ/jAvLSYxpfpTHyD+rLPHK/fNij7bMHSq2Qo7ROv2AMtB1LgmWD2qy9QjW7ZdBMVWbqAVE/UZDbS/KLgaqqNzc+4evGyrLF3YLo475fCECYi6iV5jP6BSiCebM2oBxwZ+qiTqIYoSLOS1fxMOKVoKm0uYsbh5dsnxX0oNMPJElrNdN0FCXE7QiDsBPLWpOafAgZRnNqDHPVHyJyHBhud5Um3/rjCn2kJyQxH46z5CGAt8m3+bR25Lh5heYwl2WHwwRFVMGQHOSUG1GkF9LupieomKwgMPlGCdI7zYuiN7S6nZcL22q8wM0db/NQfloZhpTFvy8WWn9DeQSLqE2cLrDAYe8GwzIs4OomnU/uHb5wo6Vej5BzXaKqUMpkH5/aEt/9PD7NHsE4Nr85SDeZDFf3jEdc7+XP7zbB9fpK3laL4JNY+S9yZoCRc4S9gh7iPb96zbhirtc/pm8aPboluvVTqgNndbl/7MIRwguU0txnHWvZvR5sxo0VNmr41pOI3ZUJKlljS5nzIK48WntRbkZ+1Ek2tmsHMzq7SLfM8Y/6m/XnsmmlfMaRVH+gdah7ZLcpc806t+FTDh8ztkoQ3Q31stlJZYm2fsnzQk4cMpw61z7hpsjVqgL70n9h/nGDB7ticaXxmX5NgMI7InurNYYnCgUxudrAOatlCYXElPU7ro9Mp4yg6BdJ4AJI7fs/KeREosdapt4/r3JPbq77m58UonxvWiq0CZFAq+AjhaPDFA0Xlfc/pUr2j5t4Q9mu24i9X0BAnS0aJkTzRNibvIaKtybaUl+FSX5alp2GxNKiQI4lhlsHznz2CbKdq/cnd2/dVGz4AQtFI8Um9ovfW//BJUbSg649zIN2n8TT41i2tMuQkLwvAj4iab1nZ4V6e0eklNq87TNw6oBV1sYStkX8FC36RloVeUzwi53rMXCUZEnnWn5PBNN1OvwjIumW2gkv5CzIoM/if+m0LPzwW1hDqpJVdR4V8oqD9mugDFHqmE9alwgzhp9BKGWcfhPVux8BqsNGHbmzlUZhiopZ/liy1vlt9X48fJh4IC18BXog16ELtwo8IfmNia6+DRXzwqBUF7n12RYmPAlBtV8gNRtJXJohPL2g/0IxGzQMCpGLTApCmypr6oLDbSbz9xoIHNo6cfUYTq/+e8cBoG+hqXfcaRQziXZTRevqu4jM0Jtbhjs20LzupJI4Zn8YhKqgufrJvWhIqYEQN2N04msHf7FItiyaoNvzgmtqYBa3erVUwekvEMDROC4cyMs5WLa9GPu4/h9uqGRkh2jmj5R3PM99VfT4ETRV2MC6eImyivC8P+doLWOcz5LIjbrgcgOEu53v68mfxjZj11xgxtkEKaBUKxgXCXDl7lAJNb0zYP7DFqAlRuem0fFwo6qBn65Mw+SOz4xKPQLTY2QZmtmpMga0TRYyhKq/RMqo4/uIaxlho5pr+7bEiY8VMlJuUnEIWKvGQYDjS32JNiRsic9I3Xz+M5MVa0XRDK5lunLZx0xMCrgLY8Wsisx1huqmcPQiyW10MHotNuPjDWkU7f/b1PHcbz5bt4PwIiqcwEQ5i72TP7npOkhmfArt7olVZ2UBzrD83qGEIWp4wnDmEilFBWzRQYsbStl5hbfaIStYEnh+fZm3Ive3QeDls1D9IqK3K8sjOGdbcW/xGu9W5qMV+ygxh/172lqCrRlOKnCkABxTcVyyld8RmFIrlc5fgCIaFAE1fKA9+NQMDfq9DfcENs5nMViP6A21oVil4hXGsnSsl7jdcy05jVRRD58jh/zJ8HASYBPTCjfl2T+OMchkYt6Ku1yZbCGDKWxLkMZtdUzztqWccIgDCwS66C7qNkhKM54xkReEHyJQLAVb7tRHZIidym0tVdbYdTx9lU2cdhbiGRoY5/ThLhDnmz0RMe84j1AyZ89RtKPtWKQ/VRDbeGhtvw1OGCLjcwqdEtUPON05zt+BFLgmx6gLDRPs0XILrD8JzuxRcMhyj67JyOxxmLyl56z6ZBEh18DDhY16M66eK1ASSKbaOE3yFwqe+aLYQXkiTgS6GQb2k+hPJlmIW0J2SbKWVrS5DhESHqQ5BnhBGL3uqiMqbZAyo9nqpsk/xrsZST6IQx9suIl30QTrBfe8eAzIDMwrWYdKB/v3I05b6aPhzkbSL87AdciyooMA7QIyURLtblPwLcofM7Qy4jCmJibHqHjcyNKgFxX42g5Nlps4Fsn+LM+B7L/zZZI8m+XgqqQjVMVj2oiGLPhh9kUmCcRoTVgwlaL+Ka4S7KaC76cF102XQK/64TRMczNjNVudbzXM7ZbbjxhRDWEVkLr8D50OlA3K7E6OZ3Lhor7t49tZEW4DewnG0QSRtNfUjfPvCozyW+ijjuoq8nurjeJ33+HFktVChUYjMqPa+h0rc7aZD5mLA/7Hcqr7MXlgQwapIOB8iLRMNpv0y9BsDVTkr2vbIZK2D0A88DYy0LL/ioaIqC7HjE5YCFA4jQEQMEzJEvY3cPGetsJXDd1bEdL9+sCa6nQie4Ghyuusde2F55oSTUQGWqYXFR+HKC1NAfSQNwxEzWTSWGDN0Piwc2Oq5/Inbt8UxrPl1UEBWJcBWZ7tnqCqMKS+8aF0pQj/Ams+dPsa0wnqv6ZVIrHRd1FkHfev1+N3zaMaZkv5yV8w9fcTFkE13OiXE4Yeh9Mbg3c1JuHo/GiYa/gd+Ju1j6QMsojVD5FEjdBD9PtwfiRaDH+IG3Au0ss+6Ypiyh3YLN5EL2JL6tYGMY/rxo1IOwFCg18h3Ht9oE2jiSgLv3gCmQylU589S+xiab2npGXUECdbuJWk+A9n9y28Vf32E64pNqhAymzdqCWMCnxs+/Ox/SYSDtOvM47AomBfU1WNwo1AeHd+14yOXxG+/gM7mMswf+h7XH/aTpSxcCNbI3Wp3fY4zooVrB0gpELFh4jXfbTa8FUtoVmORrnsmQIKofY9ExS76KUT+0BvPeE+ShFyZd/Dsw2kybRStQRY70c3OQzfB7YFo9frk8OjeWyXen1Xwd8bMX5lhcy1g/wRrNgs4aNYE6b9Titz8uXktuE13IbhvBSkJeXgqm5ETUDTsA5QHNdEkuIwfULOsNZm913BFtrq62WcD7DcGl2xjIkPQFe8jy6WLT2sHL1rskIV6uDJbOLZmSQi0WgfVR2F0u1qnDJ04ziiJRU+A70BHBmdrBlIQr9z8SkrXoTYy9AWCd+XK0xtuo07dTNPkFDxo710XIGp0VQUxHg6Z3YAPTwzEJ2S9TD63UpUXEqNNCHSiy04DW69TVu1anrnt8bQgEd+HLdTZ1blGulH7UXNUMgmbE3QNL4qeDWX+chozu8i2+OFj+s8PAdterpOaOBLI2uyUIBL7SRWO+wWJAPDlpbE/QdaX+n+pH/VfOdfLnKtVaP0Ss40QAoc3I/zALEgClFyhLnmwuVJAYbSKobQ1sp+aVC5wwtjVHsfAMUWkFpHODx/wHO4+/13k79t8/4Ee+7dHj85SgfZdKxyoZ8eZYPQ+JlsLlLMOc3w99aDCkPcamM9jzs5369UKyWIR8o11UBxarkWtPMLItCPAk9iwVkpjFDAiQbodfMhSsDo+eEEGIEPtV/0YPbOIZKiMBo85gKShX75ydLmnpK/NhCd0CINmun23fYUhUeOrsHLKnf64OZiCsWwLkLQ7/kyC8K+nfZ8CoNmewvsXciLxSzS6oVynzGg+7eNfVDe/sRckYCkxcvTi8dNQsi6Pr4emEOqQT3sH/6jnU8tK9oJKjd9DYdwo2xmyCXOfHQG1w+6qeGhjgvLa9+4XY4JMfcGWY5Wzwh5Zn+tx1I9+uErwj6PPQXt6qFbjWCFHFXNKZ9CecAeCA0rrSuAL1IHkciQuS1oF2dkQz0i9NXjSYpudkNzizgl/j/xF2kmOlqty8cdMYvpN37/2IN20fG5rYTNrrkl4OVcStItShMvHhDAzMWl2bA5G5eWYQUBPfKZn2pfLWpvJQX3Zy0PS0yAhvrpEkXAw8SiC7TtJ6TwIDMpfcNAPJ8r3j197pzTZZqjo1WK3wS7yxlY0JnrNeuC6ItjmNd/goJbgM0YEDyZh+wPqrXg145Kn9l9nmneQJKHKv7fASYpJBR3XX+kqIkcyrK70BQPK2dl4w9o7Z2XCbjRYGoBdXNP6AKyqy3AMy8leORwAl8q7N9fgcg6V7MdQgWzlJ3mMukzsmVHGG9lQ4jQuH7doC7JHsSn2SaTvu3grBTzDnakXT4HKHYoztw4NJ5osy3FvP7IHAYRAAbJuIPDkpItmdkbww/MciQH/CP77hWB41ndo8jchuvYwc3/iX8sxuGqmRIoi/Wr90RIrPN/iZWt0mQtb4ywYrESUng4J2l0msoaJ8CAXB+S3lKPeWBLxwkK/SuGuTHq/0WVMCmq0AdJd54L5XVMPK1PfdceGJwAMnXvr0ec8pmYHx3VvKtU9chfQawUIfYDUp01AiQIFltomHElmZEn60El4hGY1nrFALi6tFlaNPMVtOisJEXQRImqWB/GhI5h1Y2363hvawpwPqR839smxmOx4wPUcO8U1uLEDB5t+eoi286wvtez5HDRlSmUzkzj5nKl8tg3o2QhWtctej1iam1Lilm+qSaQJ4sCaBBTgwMF+NtGD3JViXBvOu0D6tDwr00MZYdQt4/yw8wtk3Pl4CYHbyiHYA00NNCL71hGzo66l2rQWCdkj8vrNyKZMIMl2LqjcAoqno+M5MDgAXG2mNmPWaxNQdCXEM2nP5gcbBfXvIPOvhBjVZoi96RjOmvlqlYyZ0CNWA89S4+eC4hca0kRmEkZQyq2xHr0qzerkagyg+vIkSj3XZEbWB9ceovi1qQtw0P1K2MbHvecpo8uwqlB9COtzYUcCd7n3wAtdflCijbc0qG51hATbF4XmMHo2NWJtGdzy+gE1euJCxx68fETvf1O2M21ldzZ36orsXOxDhYE4LmnE1E/tZiS3neANoX2mhPjChq7kmS8+eaxMGS33D46jgzqI919qhACKzHG7o7Y4TI0xGBkIHwwTzIbarKeWIFhK7JAvsKHZGb63catJb5s58k+Iymxalrq7KxPrxLVedI+sQCZQv3EiKlF2hQ2IV6bU1/EYldWnCj5afNglRbFX+tZTcUzas6c/hV/u6TlUcn/HuN1p3LF2E0Pj1JRdXHCiXI7CThXDYDEnb61AM+3q+KdBVb9DQ1ziNNrLonteEHc98gH54jEVIwl8h40zu4vlwfCdstvTrfkJzMnA0uWakLzBrx+yWAuQdfGheHgui4w0sTVtP+O762I0LBqBF+VsAp9JHdszyy01k9zrxyGGcMlE8+U9bzAHfFRAp4HKUjgorOf5OG9ssRNmq8HHPiSf5JXu7R+3su4s2Kxc36b2siCJRHvm5dY9IdYh6QAAKytHY2VPtv44S/O7HF6MOMNquJhdJyUx36bEAEgEPLum0Ko/dAVkvaf1z9CCgd7k0gNPwe56mSlEPmoX8II1m0ni2dyWNS5J3sO9YM6gr8gY7IfzXRtlfOpcI2kuEgrbKA7BdK/t7S3eiuZTcQ+jdL/ez4d1xSnCHFoC4nQtwoIRv5n9qJcjubtK1Lj1ngitUbzCcOyJ8tEmeQ9HN3NQb7SuQ6xAHKzFpjoAvifd5eOc1jB3lexDY+UjoT6g7FYNg6jJ6XsIfTUijlvecF4HuzJ5oHQNxpTi3fyNGcvCLbyj2viQ3hD/Ju0xlX11dIqEUaP52PRXANwSJcf+kY+czZ6q0rsruN0dEqpMibUVnaVfrvSqRny/kp8PcX8VMzJZb4YTLsEG2X0eIFJ8K8xbQg3urP2euzdjrJMtj2di97Vp2rmEM6JI6voGnw9A5Qk7VJKHnfSCXvct/+OC8Y9jawKk8AXcBcbkwcKAVVZvx7veaMcSHwsLNrvOhbdprBKeISMpHySZFNegN75I9QB08Ul0sWRGrhGj//0WIio/JDvpTDOegvH6iUANK50+3Wuc6UhC3i0SZeoIDzn8uzza4RulfAK5piwQpR/r7yMV/gqwE35/N+HkSlsRiWUBMZHTZKHUFqYzo0d4fGnt8oeXOaBoFbxGpEnuRqdLEQ0SjryhBXrHvI7QixbNS22Im3rTVgC18Gd5sEYy0cIHJ6oMICKA8w/iqSlWm7dOpAjj8Gb7soRu2Q8faVYljV8y8MVgm5ge/nILGGApS0un28UcpYh0KMTQqRSNBsdm9XYA0Ls9MYg9n7WHm/IsdkX/ZTiYBlL55BhilCHDIr/X5WHskxXmtvHWbAGEfS6PsddmrZjSSVRKvTUFtCdMj+fBu+Fdo3BFBTw3o9RhpYbTSB0SPwRajd4DFVjd/KK/JNnHcUfSQz5uiWY1cRWRdtdbES3UhCyvdOv5V8ZY7huvBI7MdFQtoegsGnxGOhhm3oq50V6n9fQutQ9/epeSgDVQrykIsrePAIx1JgXdcNFshmXArBRY/lsqAtOkJHwfQFOpR5rpeM/jDcVbD1p+u0LoC3hb347TtcnEO3JoMqCDTxtOKiy7t0FM+PgAjEc2SChn7kQPTNLHd0OefyN+5gXVWhXVyZbIa3kwF6Ro6/IfNzRAETRQpwd6rYqXVFAini1dvGUWpV7LCj47PpX5AKuMOwgDKDGDJ7IA845tmlt+2UE7SSFc/3lNPOawY4w5X2CSCxt2OhL6sJ7SCjleP1wV6IeuTUb7AjoZXiF6qUiOT02eEvYVLE8+qNm5uHPGPbvEPgoVroQlal9cuf5ucvIU9VFmpQEZuSDnK7KCyjtGFeL2i6lHCqnkHmkBPhHUv0aUZrWTsc3bpkgTGD4uNHaFLKZy6ZiXw/oQxm6FsvYumETvJmFMh6j35n0CL3IRbGcusCZs7AyZ1CNUSrP7juKYi2Zg8uQxA8KRCCxbEGT/5wO0CG68b1IJR2pF75m92srrRJAZinECRYlGcwd2lYQzTyFSTTpdhHwCBH0QZ2hzL3FyDKvnedjMMrEEX86mQVG9WJB/w/LwVtqB5uQalGpZAydgzGg7pgvcCEZVewqWyVUXTs2iwqYbd75uI9fQRJgItUSKxfxp5F7qUHY66kCa52aT4hiQvvUutWF1ACKQ3KcjUgSgoCryU1ntF37bVsndU4HcS5AZQn0Xg0fYLGDd5huUUWLo3G/w1q1fsGJ/GBF+5uvbY7Xmw3KeShTGoCyh/GYot+bUYB47JGU5l8cjXxYK+A5vX989jj9vrxoNijQbof0CqUmx3y+Ui7TytUZL4Pxt7vTASd6InUoDFSkLvlIK2BJuGS6/sKA/3fcoeQ3eMIExvRD8AqHn/jKdtk3TLlYJp8PK9jaougSQgE1xjrXydMojtGsp4gRrtRECsxH83yBvrqP5JAoqYDD6n3pH71yvt4eynKYuqp0TNsV+hmrcQA+0QCWUPY1b3ZakxhHOWW4OZRR4sBHjF7SQ19Z2NvvEwymZOzijaWHY0Ml7nV0ooAjA54OWrZWAMq+FzxIzMDuGLLrdAXcShu6x16/KpyyfhLH1d3RU8gcA/rfXQFQgjKwp57cidT0AIv3Q+LclOljwHjWmysN6bhaQiP5nZRtEbxeF87hhk0q3pI080mOWQgqKBratVnRprXHBdNSE+gEXVkAfkbclkwSnHyOKc8OsZ8yLa2pbuGOMmFHOWgJAra2KB2TPMhpJrn6dwgvK1YWMqRZDSzFhOpdTaNH7I6RBV/vsw6XuJSymVQdgmM7MLyc/0gEJSITwwhexpAvUOYWn9lQFTTrz5P2RwwhNizdup7OJGeVwsFAlX56cjT/MBEQ4wHX8u8jJTAr862od0SJjlEy8e6jfXTOAaEQ7aFQYKekm8NXzPBlBpZ6pxx8H1rixg+NSaMSYnlFclHDGrN57IWUZHcL3y34t3TJMRxBZNftjBWnh2mM+skD5jTV4SGSLzEQXfiyAMkBsUlUyKJNrLjf4hOGqPvnbnoDyxC5RS9z5TVNZvyWIS6L4aV68O4hyF/NQvVec/cjVCG+1aiTCgv/mreVsnccLg5LPERnTc4jFuQzGp5H5uISrFH5tscnxqpcxS07UWoqL8XFp1OZ2uBkZv4tj5Xge3XdPJ8yNb+8Xf8gziweMlvhlRWxwBesQ3pp/t/icW25uf2pWbe/XKNhd+6SJWd7OYUhKzL9r4YNUnXKWBw8b/ioo53ZT5nF+5KAcVDlt733Ifrdd1hvy4quERkfyY6Egn7B5yAUgqqstgpzUpDUGpQTne2qq4OzK2mrAtUpckiYyT6jc1szUGmaGBaS06aQbpZ0T1WCnwskCejqaYsJkCHLaR4L8v4lxuuL21TbZyg4HQafRVWmjKSVB0tQVGlwQGRAQgskXm+hMZlkNAFoerKFJ2ffab1LPkw7XnqLK+8V8IwWdKS/ogBYisP0GIURdvxnsXFqd8BchosHoJeX5Y02C/UHQ3SNIyRnsga5wxK1ahtNU5t7Q1XKDgMAtqRx0</t>
  </si>
  <si>
    <t>H0BkC2HRaj9ylYEyOfjlqZNDjGcmlcjkKiDRQVL7Q+/hzFWG1HAiIvFxLelkO49UThSu67RtxkK73DbuDYtC7lHND91aaGcp2ViB17H6t68IO9Xg+9E2Cweh1SzTlyzDaELIakilI8sVDN7CVduemwb4gtC6ODO7kI565DrEkdvXg5yUpM5mZp3pAZfhlBnhn1zwNan4kF2FD806+15wZ9h5hgkzA/6GTKb9joTqJd0LIA/F8tRvUlkNYuLhqUTSVmaza3ZCe2F5MmJ5FgfBKjCGmPEOYJ8W4XnhM9kvL41ACpDfL2kUKCuFZSTO/5HfYb/kUN3L1+N9Enw7Jz+trS6RD+4GPRitAr8yVHE/qDXzdox/kTlYVrFaE/7xeUCpnF3+3p7pbCd69bpz/FrT6Q6RGNDfGUjZs7sAo7PpGTnKOBKTDlMrpLx5JLQQ4LxZg2O6tpYSQ4CRvLOv/4P+rE1brO0bQVUnY1On4Ty0+6KbFBhI3w/8+aDQYuKlDJkVgp5mveOZU3rIz9iVxoYnhtPAcXKFulArjDAlV/apSgTEnsHXFLcPKfyE7XrIHNd2h7pzHdUGmay5yNUd3Q70RMH/jqDbtb1OR4WVljUrcUkevlN2Vni5EidUjUwCSNS6/figPrKY1K01In7fxCdFDUClyoNeD4/czlhexuzJYBO2uf6lUDphwdwU0+3NwPSzESNwGSMuCfDT0057Xf6EyAsDMEVFUMGxNmEiQzJM/6R073BjyGV3d7J79S5qx0Ci2E5UCRH7gw9hv4cmuRLnp3HznCP/7V173pzpjwm1geydJz/lYhjUTzHCv1J0BR3Ucysyi1xxb22OgPXf3bjjqLENjSudl6GPth12F+xUdK5UTNXoTrD3S1oJ2w0orvbO7atEdSdZ5S/ZCbm1UpCF05u/7gNxHpZmHzJWaMlfQ08mL425I3CvTFJgbaT7UwCblMmfSL+WV5qFpFPKPQag5NUdKGAD6Y01mGD4KPV61b9ZkSng3YptmbFO7bkLUHL4NFEYp16oYytrj9auDPwcREi6NgIfNpwVcdONqNXx4zVPwa2VOx2IptGL1CUyUItgo9di8Ul2erSOPzKWCcIz7PVBUNlZurAkwtJwKfKrAe+G+rfyqYvUjbO4438WC+Dze7jVJdg0TG53dDnr0mUwmEKphNI1vIPy/y+aFXFIgym6ehMFHzSMK3aTvviFwmLz8huzZcST3vgRfRk2NfVSOQ5k+jA0/yAgw4SJyjmXkgm4oiPqzuxof1UXJuoWfl63yMsH+D9GY62RYNvSZH3ai3JTKZZu8JnprHh34wKSizF+GyZtGpFb0xF6vPiUpI9rbMLKDKdTbXdaWN7hp2dcrIedS//I1oRQiR6J9y+M9Uan1epXK6YkNmDZi+A9bJTNdF9sDpJy4qHH1iXJLzqpivDpY5CHWR89UsvCAVv36rw7biMzdbL8LIlin6IXr6nN3vFgodU5T6B7qZFlyq+VOpT9t8SzZHNr4Z3AvzZrLfIU6Xtge5ndF6DPLeYdkf7wkpiJOnwNP/+UD3c7Ispb2XZJmCUVQ6jaMbuFb9rctGuaA3nZyNiNl7LR7PzCUAWJG0ZG9s43TeOdHMLUT6sYFOjtVXYmRjEXDhzm3JY7jxd3EdmxiHqD1G8E73sPX6EG8+HAl9vwUzKrWiK0Lydotv0r+y06YrCGFAOV2DfSqfwwInpoOuDOqSA506XAjqg8fi/OeVNCKmBBq8gicgXYeAkJ4RmYwnqZya2WGC5PJzHFCKMaqwy3niRd6oAe/uZCPd7FEPvQyCd26es5HoCvaLGaecwSE0Y0r7wjD6HeoMk4oy6nRehR8g2g8ZGK+8Lymsm+S9JmaOez+1350dKWWPXQjB5CA+TTeXaeqYrNMUJ/1Tkl1Nd+Mne4elVhlDjQE2gDtY0NfjVXGH0ffNWRA34W01HGRw4aWkMMcs4md0m7/k+11geEW3Kt/3XWzFx2N4AVtxXopdopTZEHeUOajCBncUPIiQU4BKCTjXvPTjYkxqCX8XgH4ttDaOEiPxf6yjKPw1VyX0FEccVevhXZ35IfjSA3Co1WYgkcxlbllsU/9B3u2qZvrTwgBfWdiS7YcMcCKyYggExe3FzENk9DxsmSxlx9oc5eZZgkVVALbL3ke7EiwAQg/mfGm372mXJhOiT4imwm3Ik7Tw5ZFPJ02KxauNgscXAohw2JFzjBbaIyNTBHcX8BsKIkDO0GmtTiqon3jzmzO9cnxKM3lGC2KEPCszVQ12GpyBVMYF9mDdjWCdBKBHrXpsuydi/NlE6gcpnFYlaIoAkES5Ken4EInVZdsHMxh2rXaRGifwDqIqij2u07q5IJ0mNS7c/eg4n5tBSL1lX+lxt4eXSVXzUYh1AaPoRHeP6O+NeSjYHJAUln4oeOYiWs2HVNJgG5kHqCVDtD6b1+GGQ0k1JcigJGbvqSky39RJRo/GgyiP21wXKVqBz9Tu2TCb6W22OYITZKc+Yoha1ey8VLKYO+/zrcnLy9Hab9dvIaabGJfOaViOBUYjImgk/S7vMPYieZTPuMU93RrT5bEZ/Dma2OouUs5JFiRZK5To/SeUTtxcFT2PA1RZqFDytLPCTJOyweP0OojNsXL0k1KWKxKy0kNy6r4ddGuxca0VLIIBpH+PBN/Jba9TseMngWF7Ks8TPqCgKOFYhTZ142ltDcAC4WS94La/RgsfI8in/d+J3YbRYqwrAnQe/yHmWERu9FdSIKlvoHwvheyS6LVNCANeW4mi+WQrQAwGSkRlT4sWQXdXU2FQv9lzKvlEbGDpeT4e4IbmV5jLj9RRc7X6QZO4RYyGmEtM1osLdsvmFN/LZDuCaLT4iL0EpBeRtZVEduUJSNTjO56HX/5tARm6oJI02o8BQ1mgjyq6kQ7c5OR/7IfSGN218IgUi3S3zwNRIEV8Ih0EHpAH3rTElryUORl75vbd9KHfmBMaTZTOvaYy593lRdGI7Bmltksj9jN33JzO3QLUW9GxwdBsEs6v8/LoPQuWQ1txkQiSwiKC+frqiCMNza5Z/A6QoNUS5Y7YLJyU5VgfD4hLXUyGdIebFUXuHAzvqVeQ5/XGztB+zfX2zS4o09+tA0pg4s/p7zQcgk2mc1C5JuTzxetZAUgQgzKMBn4Pb5jrRnc0gtkSif50yhJu7lxQbLbgtI4crws4bhrh4XP1wvCParsgB2A9wdz4Vlc4r1bSQ62+xC33uBnfubz1dOt9WGUJlEDVfI5D+gttoVllvlTygnew0emW7Yt5A1+4OU7fzFGLXCYIEGvQdb68wi2WBXtBWCM/QYLY0yAHzVqv4fl2jlD4YRD82tGOJEHMKlQa7oQlncwPFHcZkOaGJNCqAdj7mJ8UicuP/4TZoh8Gf3HgEpMvonmJPMdD0dOWJUOWmlWpGLggGixtXmsldZkF5N8MpunnIWjzmYNCMZisLbYjW4tPK+zV9BY0/Pi35fhh398Ox8i6xW48p3/Zmia3ywqkeTiZ8F+9bDSTt+rVuvcC+x1aJCuQczd7gXq1f2n5AY3nVpzdnbSYVtVFoYeD3yRC2xF3g3r36fQbGZamvR7JuLQx31/h2WoZ160RJsZ0gJxes9FA13OiYn/2hWAzviQZJDGC3o4PF5LBprfSLGoqENrDOsJo22DOpLPZORtLQG8lL6PLm4FOl1boEH7qVosrvMcqsbqvOxZRc/HO/pSnwZLAlv+z7Ww2fQX1+ZNS+v+GwyIP38L/j/PTImB5W99TNZXoIMwFv16UZAp94Cql53meCIsTGlHkdejUWeEpdz/0UhQh0IChEWwp7GbgOY/KJCW2DkorExbV3CnmEKCBIO2szfA7zuWYxC7t/eVYtTQP1L1o5PzPg8N3VqyYNbfoL8Xca2PmORq+8PMc06Q6Ta4kxAImv5H9rju8bkOWmYw5tibI09CEpgDVkw/VeUkGuR3R9PfcIKziHKrbuT3A4OcriLg9GjGDbCI2P8+HbKI/pdT6iDUwddRs0qN4kuseZRy4wyfGtGze77KQTXZn9aLPYwnzkV1inMhbPIl9T7t+VK5kDszUhu0RhOWhcjNpc5O5KDLVvZAQmpCyDBosiZ/EmtdqpS4VFWhJRnZpI5tUS6yRgoOk2T0A9JWrxfUqQrhNlBJlXoVCytFsp22qTtV4egnauRwvHD/x18d0N4cK0OHYpYRMECtyscGNw4AOl4u//5zVdNX9tm5DRtzeNaxMOl99hIakmjovotI4ZMIEl8X8C7dvCX1FaIowJfoFoOsQcAWCb6NxNTZHWlPS2Szen4mgVLIJN3+wiL+c0AHvxnySMTatMW4E4E53hi6NsVdNZJZREKQNRpYTpwKzl+05x2gE+HzbwLD195fHN9hHNa66bEcQBMGSVmwkYdx86XEoB+qNx+QsCi1+mURCdx0t25kb0hr6lrV1y//oWTmqNHnLwipbTB7kIvbXzeBSMEiHbfoJ2kygFkpWfbGVOjopT8rQ5VK48LYbJ2nj37Xcyv1pkMMFMYiYRHYwDwA9Ug3oWDPKGIHXNRsRCY2EeqtgP1pWJukhLsEdaVKiT3mRTgT2D8JTRbw+EAhY6b57DRhkRFdJWCzOfmZMcyrv0PU/KyOp7Kp63cRzG66hnT33bp1THugpiMd4x6rlDNVZgplt9/NFq/XCBbubw+I7dqWkl9iCYiv1hd4yQuBHVeLunm/Si8NGuy33pGEYbm+7OFjkSyuNtvNQu7pUfza1sQOitVC/0w89h0eJ1UHfn/1v9z5FpmEBgdsWsaezuqJWRSHTpaiRw0u3CgFak2etleMwEhHKP+5z1/KyTfLsX1HRZnsxIVm2WShwDqSq8VsedFiflNF+ZzPF7O91i9j65O+w9wLlMrQiWsynXqqce9gYy9tpSCliE3j3xIfcq1kU/OkTh+Z4Gl9IztXpvKBNhqm1AENBobEhjt0xBnPnpQMwiuCOLaYaOQxDp4siXRxKQ80m8oUDYMJdhBEMK1asoyYzFXlgJgSfBPFOgE+ZR1raZ2cLsXdFLJPds7SWaUZghUe5zcoNnasYfKmrgpCcuxxl4SJAHAj/obzffTINUq2JzUUuT8WWfP7HiIZAk+5mGHr50eaK76V5OG6zU9yqaUyyDzLKWtJ4I5ywt7jB1KMD85SADqcGhkoRr/w0kR4v4sBvCSXv/COq4UmQbskjJMBxftDogs98ySoXxbM8tEigO2NvYBfzaRV8Ec//KXlhBn1xpcYyLgfA6/T3vSe14FkgjrCdJsOalTPoWr4oLvFKTLzV0zgjAuzkU0zozNVEzSYucRFGzlYyKjnFZZdf0u4bP/ktoC17lRy5gbeD8PsP6ZKhLR72v35D4IpwWw+JVby/EyeMRNshCJNu9bI7XYpR2yAvQCv8wclrgblrqLjmAZ2ygyz4gxy8d6k75d/mLiNK+776xeMuBguMo/pbYgGpBHI4/a7Mg8zHId26Zx+ybidDGylFhB0Ar+hRRUmtmHngBUHS5BsilpntZ2G6yTFxHgHxHhRCP9nQSKUdWTl0DI60oWL/WAuiJ6JrWxfPYcW5bYIF+wfoSq/rrDhwG4ArHGDj8IEIJsVbKNk+3UyenpPWi808wrT0ucCuSfv8stq53y7ofvAADlBexuDUmWKzUDSlYupSstmJfE05KCcvbFARteKBXZe4UcrYHTnQ/YuurPE5E24dsSvjCfmxxrxB+jVxhSmLAPgU7zmlH2NmeDv+63a1E1idtMei/BMsilVcIKLn1al4IhXJ3FT/1sZrQeX0k7WqkogkrDsINvma5+queQ2wgHhuCOvOiEQ/aY50eMldOPgYnIhdqo8DRW9bISQb4q/SBDLaTTO9DXzM+BK1H3nun5AKS4PVcYhUE8sloDBoMebqgFOrw1D+3S7gcqMVZdwJhyhaaB3gIIz92MjH7EmNZuy4mLIf7GMEgnfMN7bLEWADOOMYv8U0o7n2WHPDo042No973OKuXwG94WUtn//x1R6lmBJRShXvTfb9HXUGSMa0P3+IRCZQ9tYeip0yTDYchT2TkUIAKRNBD4GyaB9fRhIkGp08fpEmnUE1uwyDeOBhNUK1Bql3qaRX5Q5ig3h8AV4NVKn+jbiTCBjBMooXILvyNgA/U00osf/N/tlTETkF3dSlsJvK5CD3CTp/6z7Jg71oxZzPCanwPPn6JdrDjDRH2W0lEev+tv3QvxZicbozf6D42rO3o2eIydbyQaQuAFMkYohBdOzj2OGPtFoOtu5uv6cv5VLPQ6uTAhVH28qPpa8WRaYaXkdRvb6jDzs9fhcvM0ELXgKyH1EH1IL6k+Mnhdjpvq7kT+vaPuFkP4iNisYsVzrufu4xjZvcpnYow4u5cFbPgcjxO4wFI2jkgjijdHOwXehGLE4SfpJrYqsvk10IEDtIag8h/bZy+HLtYjLVW+VdeRsa7RXk1QWyHkrmqAsynGEUc0tSMkfMIK8vso91oM1DUCxT5LXmTHDIb4ABTvF5HkWLTLJPe+F5nhjzxPDKIg+nQaEgisRqxSZmI1iG51iPqudrEtFvNOshUHtjyRWA5pszfNISlUhSr2+Se6niUCOpSd+gI2HeZ6ia6Yb92bcFvTMdYeUnGCJu4dh6jCTl16HovP9KunlwMOHDAJQwUKVtjwxrtPcwVE4MZXkKZA8WQ1UgA8GZb4Cju9bemLcLbsbZB5p4fmBDBrVFm3TjGotDNr2Idhjfhhgtb/QvueV5ttptlld72vCPN+wocAR9jBNJyagnOwFYb/yYGGtS9v/kg7WTGUcJ0F0b9o5HYKtlFzq0wgc1cIaoDM2Hhy8ifmAvM0rOc996dBof9xx+1v8QlTe56cM8GKy2JCtPW38cg63mk1ze/HggsxRgodOpd1/4sS+mTFfiKcJ1jQgX/7eWnXuXdQ4jvS9h8oge8ZBvJ2H/PBCeewBlOYGSpg/A0cWm3Ize8jUOdZwOPsMlDLLila6jcHBAFG/6PAk47oVh35m2jg1YD373DOH8pEyaQvzp/7Rt7f4jcv73t0C+Gq85f8ZzvqM205SpGzS5Ceh6368LY0V1JZKoPQZcha4peVXICJtPaq7G6MTpJCwfV8tK5jzEGso1UU9dIXuwdN3vfqc7BNsZ7HjcaTOn+DJVtTSJ693f57PNUTDqCHazMVOsF6buwsyCcX9ylu+HP/nK4YTDf5clalXfZ9A6MwFil0qI2rry1kgWLX5T9zjySHaM6pPlAxh/1QEWsh4homutsv7A7m2ihFp76Gtu+E6prWK9NX6+GFFgJQhyU4NDm/M6xOW9+zLBpsc9MdSV0D8KJ9LwSjil1Mr5YB50H8ig2pzbp53XUrHgb2iN32RUmMSd42IYZbkpGfHaukAM2tnvYYGzLW7ppLODIOB1/D1Ctb44MHnRAGXDggn4rhgu3a5W/ui1jN7RZfeQVn3jqPV/YNpioatNCr3wCnufGY/vU8UydadqVzBwk4yL+BfOvM9jff+jL07nQ4QKxGM8c5ynUnBhCv2O6uCNDFCZpb5nz61rqUvdoD0MkjPH7iQqQ8494/gdZy/OTGOPXdG5gmXYH3ZkHECmboWrjYTj4uq0ugGXbcg3L75VTozS8noHL75LRk32RBzrZht++jedrjSumRNBYLQu1nd+FReMXAFIDIRECSbesuSbM23SGlncrAbyDmRdcd7MN2hb88OiSw24xGoesnLFTxnswBJsYOdTrTHFdmI0ARRTzxswgaVsXBPJBCuzgYuzXodp+lFDPA9tFlMMS2zfIjIJiuIq2F9KN4sTQcUsnp+a1Pm1QdPiLLg+zLk+yF5BZN/xd+yhSLK1OSxH90OWExw9gIJIDvAXOih6riKBQyLaqtbhdMV33bkqFJP5pGMyivS6iun4NVKDWv4Y56fyLJcfp/uE9U0400op0ukvl7In2bzSe6off+M2ekcK29yMoNNxnrxB1mRIIZKUBMzMnWjmsHULQklWxwCoN37Mi3/lypD6/ki+PwiFNmkotTfn82o4pwpwoojfjhuNSPMCMttovBH4TbKVKhTQ1slJz6cjNIQjO7AP7sNnYstIonU/3+InI/T9KpQT4al51D9db9mYbpGg1lwUeDfSp+fwrKacEkkGdFfSzV6oK4Yd9lcQLNhCFhzDcWFPmvo+TyjlNbKWROVcTp5LOeZHLHbfEBDcFZzB5UkIJYh3HIGo5ycz08AcA2hW8Ag18MqGeLpUmPbeH9o/hzvYtkSH30WnMiSkNKRTCubgbe3TEENkJRCgNpLr4sJK2YAct/XgmuzKaHZkXH88PSWCtpqRI3mD/UeQgZbACINhqWUzZYPq4r/UTHOZykRbzo3XsAyIrjJDOz7CTKrZMJ9Uiayv22XzPNiMR2CEBoKaObeXq0Pycrw8bZKNJOTPs7qKrszyj31HxieoOJxhLTXxkJznxGz2g9XAlJ0wW7IDfyWHqy5lBWIh42DdgiLZXUf/wIm8BwTbDsRHCPz4E5D91JYdJS0aG4f+IBB7xTzy7l76PqFgYZpMg8FaFvS4Thz0G9mQVeGJyq67sdoU1IB7HI8vjsiGX6CY7ZbEBsacP4yWk43w78x7I9vPek7uh21F3dIldnbrRve3S7PqyiSjLS89Zg7/L7JhvxtJstiewCvhMjc7zNoADLh26oSYoYFNkc7fAbq506qv13QGuqCMsnbNo9odg8Q5e+gFzm6IkAnacXmQU6QrReexNVjsUHBxIsFEXCPMIhlv0xJb93f82vNpRTS50tJxphYyuNSLdoaf3vE85OJdTLCnYWWw5b0pbh+Q8ruiJxYNNALDWGUZj4LQJCsUWv95baWlWmCdzlAOhyfl+a2kjmsAs5JJsBvnmSsbQTFEDoxeLnbFsaqVpQNLXY9N2gvZsvh9Ke06+6jaPGWSp0trD1X8oTSzyzT9oEaSWSRkjBYQWRBwqYu+uaZ/liCiLPP2AQTfSXEnZHt0W0oeU3eZOX53bkIRjC9V7iXC8Q6uz5hho4lWQdUQ6BE6Hs6Dgvj3mdFQzHSnzTpa11F9dgW1CbWi5yvyTc95JalbnG3UH/eFI3g9lCbi59FLQZqO/inhjvLJpFVGCIqMaV9p0Ve5oNyJmRcSLWmMyDLsIsg5eyS/HJ599rmHfcIXyUj6E2HLDW7vwtEzj9pYCi1/gaNH9SQYZqyhE6hu6/RIPHMnd7ftLFPn3tbzQyv++eRYSoqTugVMfdcyo6uvd5Ypy3g6Bg4DXqeqydGm0xl4d9x8F2ziTaNJJEoPrsU4Q7nKm1zXR4f7OR6Hm5mxjeJfWyFcYymY/dVaJl4Z1+uHrfGjQiURmR69WvK6PJcjmYFzZ5EBgH6Smm7Ce8ECco+VwRSiiLC7RgYkFQEklSo1ZG3TwC3oozYCthxEbMHZudF7B/+a5/D0wyQ5uYCSPPAPAFHYB6rx1K4tYdQvk7E0JYFqsslm5ZHCbDud5RUU0u09dWMoZoVo5aw/MV26E6f6AWtbB/ZBCtjouBi9AdmPhYOmA+fPZ3yYwpcWV4uYGfYt/6EHN9NHR22/EtzWxDXWkwpOrKSsoq68ndem5wImpx/C3hBNJSqrx37KnH40mck4lTe9mRmWEJZoUlCiNn6PNsX9o09X4KEPu1Ia6/uhVLK/u/v9HggCb8harAefb8frOb2hLYhWuVqc9pWsnqZ+vXgSRVNoeSUXoI0ErmUhh4MdOT+xkktUrI3AXjnkMS3GbyRuHFDxMP1XfIHfUGmJ5E9pe2uDGJ4UZbk+lYSGrHF1hcG0m6ilsUkmBR7hYTLnlIdVDBD4UIWY85dYpkJT0OlUrPger3UjgN3N9eMhdSOJWgI80gLrpB32aXQ1Pl727jnNnO6pRr214lVRKP9EVwgv3t97BtSy57Jbq/Ti2xlPK57cUccjXM9V3OzH/v/2NpXGWsgYyXSL20gV+TJ5rF/gNmRYkjmwRshK0hlKDSLxTxnmu/MRCyK9M5bQmi8Q0YQHxLRFYoKAFXWmaco4thB0tpYSeKTbf+ypbYc7YDFZ/+2BWO9u5Ueo8YiKicTLRwCHtLQ3e/l0O752whKUUbsVCLIg06HhRuO+O7JTxfgEYWrKcwDHBxk0ie1rVuk/O5zGFt564pC4esaI2zecGPCZhBCm7H5AsN1HGqu/TAnFeloL94nBydXYWo05QVLqLNChXGsMVYJ5U9jpNx/0J30//96Mot4A7T9xMZE5aaQPoeAIpSlfS3HuahVQftKwUBUsdT1qb8gswpEeb/x4QmkuTvD5d8us1wJoZ+FQrwLhOIQtXaPMUCURCJOhxt97lvJOgEHj1jGwGxqAqxug7zbwOL8OeqgEF27XLMzw5d4F04kQBxAbeZgptGRC4L3mO4LEgOLcG9bBZQFs6BDxzQ3AbpHo2oDlRh30/pJSb/A/rVEbfms9/uw3iF3f5uEp7mR5yo4Xqd7/Zj72MUr5srIRyp3hwlXDOQmN+UU6f0dxPStSoAKFdIz3ip8MYyG2C9DKccD2/eHAycP8lnKqX2W0K3tr8dnZUPbwxXb6EuaBlqZqrVzarlo/OHEO+i58aY32Du8jEF0PbXh4IA01sdKSXlAY1Rb4A3Htza8xs6+R7Owh3KGLe4qJw3Ul+/BJcRH6os0Z/u9lnXwJ+07Ywr+8tUO0znCgMFHQt/HW7SWQzcFVaoLoHNSy3MWoW0lpEQ/LMTfqbTx1dLbt8l7agecflGKdODVSWu0d7RNijRMI88u6k/P7vH4sFORFhN4J3mi3+/ES/geF0vzh47wfGEsnShk3UNOLNib7F6IW/yypc8Pfi+2SKdYDcGkdiICzMJY6AStPWGC1Xyhw/3OBj0tm9UloV+YQ8YsF8K5NhFUk83vaEVmNm1uALvzHh6w4EX22XQ0OwTiH0NK6NQ+j0J4jiKff2x63GFru/WSqdMOB5F7PeBkPn3aOMFsMkAHAjzAF5fZjaMNgDXh+DZS5Do1bwnDavVZmUP4AUcDeBgaTHdDDMbI385+BpSlcKNYWrv9ptzJS//sw1Sf5lQXGD8l1AeAkOROVk6svL8aIRqY3ZGp9thmKQX4EhfQi2jF/P1GqpEpcwXpk/zUJQqdyCJ+8gxJzg7OsXoK3EOv/pofbuz2z49qIWQ8VRG+DeMfRXEfDblSLW3KHTn73y9geQulFSVh/hIqVtsC3fsvm7F5OV//E0h+SpL94aibTEYpfXuDuY+iw9UNKm6UN7ldXUAW7wPzblBl/dKoNW5S37VxDZ1O+04tGHglFoTdZuTlxGwwfO2o6RPLhZSF3i/WfukYZOKYynbA+92WmkSggWuaXJyVn0GQUqUWclJqy3GYF4S5ZLl4TqNhNsjEgZlG/7v0M76a0Cn7HIgkJTg0BD4QZi6zwkZahoRW3F5oV1beCeAKhtv2ExuWFP86YNbL3C5DR9MbbfoB6BWz6j2V3vWfHaV7v4yUcTe3Kkx+83mrpsLobQET5fKl/ksO0hn5ZsS16eMH4f3WHWCLsZ6WGcjzlJXFs8ceatUSAfXLCk76zex5nzq0w/4XMSZoeQG6A4epna9CzzHL2Vggb7T2g8JhalHMX1nYMmOhU2EMyJ1F+NTd7/cOe6uzsY4QI1reBLKjPjhG9RZgIBFTRgCd2PmTMlclUBfubciqYBOP/1KHRFucCrGpTPh9jpVcXXvCL5CB2LuJRbfubIhHB3Wd58sjZBwZExZepwsO59vBT3vdJFgZnSENQQQZ3y7wlrkwFbPJPC5GP7Izqwf5Yi+BLfkvEBrk3LgBXArp96ZcC7VOVADR2rp2Rsff9099CDj5HJU8fST5U7n93LfZ5JDsRlOYcck3TT5z4kpIBfdIpTu9hc8yGsGdSFb0jUI3jiEFrJPtDcmDvKT3VPnzkIs/kr9TTX4VPkYAcPMnI/yW9c7jJDsY/g9S3oHNsNEpESiSNfpi6cM7Lgqr3pILQ0eLMLwSn/XUbFRA5ZaQN8Kh6XKMOJc6V3s53479lRpVzR6L7SpJCsBaIhTviyAdttEDW3RIo/Q9YbxezHFAGY+svWsraMWB/fraRJX5W+8Bjvuj0j0q3Kogd2fRiOoSobxHVLnAgGCbAIM1vbEYnsKggFmpltCbcATIG1RSw48V+kEnSwds7iVWdWhX4QjsM8HIAmLUQrgiUj7xyOh0+NgFg8c6/jJeNyKD5594IUaEv7pInFkLJZpcAX6JniLT8Z3bjhhRe2pUuC5OFPe6Mc0Hl35L6aCt6WumMJJ8idd4y0IzHSxOStkft4TptsYX1uqP4GBbaJfPj9epy5AGZ0XAsfw9RcyY0m24u6zIOubhw+K+E6UBVxyYhKiE18BS1ni/yVFES2fdqUI5MqZvpo8lRvoupLnoxnSgZpGrTnaEoP7FCl4oO2MriMovnmYg2kp2deuiYBg9vOpQED/8vleUufIlFtoNQ4k+IAw/cP1O4bfEdXpvtAjKA6H43dWUyT6VQIJf6A2xhAxNKSZP5/B3ocHssou0XUu/hB/iq4PKOaRvNexRaWnynHwEqKpU4hgrMSYgssu/lqxhc5XKB6KjJKCcqUgB4izqC2QSlL9a9tWl+QNoykw48JAXwwRZW6Kr+5Y++Sp2MCUQc0n8DkJwixdKUELpoaiJXvDPI85O0CK14MUjnbSRAvY0TUi8GHYvpIbldHSLVsyZHwxz+CzSrky2oMKY1lDSyRlfhp58BteVBY1Ke3uIXt3ZdwU5BbRbcIrCXbT2wuMQxsawbmkKHm+Eu0yhY/bJR/c/qoYyFflIJSpVOzltXYlkWLAcyanckT7F16U1lOosTlBOslzD7Zjf89Vx0kOFX65Z+MXX4AvRBKmd8i53Y1d2iu9MjJUu3oxmjfcTC3nYkGkr3/VK9ZZIHd2u+Rkp+2UQ+7nSpelfPM7sNWBo+CW9Y3YA1Uc3n41rzQeWXtnI5q5c8ISuH4plFnpF2wDG3HGL0HZZQqaFJq8s7Mj3CfV3f/61YQmB0fRqtunRvGckovfOCtfA9AWtjb0XUBMVbMDAlvj1ZPym6eYve+Z9bnF8AnIYmR7epksYcyaYY0ipcDolAmjKKW+SJJ/DYbSgForrvXKTHFq/QQjW545qeQnBqrryt46EGx8eQOndpOjo2ziI07ipqqGq6DAd2LZXnZlyl0++wl00QRUcq3YEzE9Zi2PjdFJ7Ejr87yXdz784E9ara7qNT+rscLyIXkykRT/mRUboliyR78a/DVi8ntDvNpM+AkO9XaAurFdCwr8Jc1tyiejVc5U+UiQlmeTlR2AJUmo0o9IP3WnMdKdIQGjj4QiU7PjmtFKH/ajAuDDzG3RGn1kT5oiVghYN30kPYC4etTYDCwq4KHskHwG1OuuLIQKI6jm994iqptRBafY9btyFGqggzmv+U+Nao4fMkAbdpIrOfIeMdp3AKS4ODJ8SOS8mMGSBp0/ppOKqHjlQxHdZSVGDOI4HXJqXBQjVz5SvIhZnP9RMZ/lMQiVRAPspcv3tFuQQ9czndp+2VojhfhM/XPtbgIBo+U2/JPBBEoDxl0l+EKK5jD+3TYpVy6fF+yZG4OWR4BoUCKxGSDm/YmXkw6soU018GDKzzUWfHZr+fbg4732TLYtY4+bFfNU2AaC76i12DsWLLPYF5+e3Y0p4LrXoJUn0dhl4uDbpbwotrtYmbNGBhXTuYYpczbbRo3vdCfp6Vxc8wvKnVp85rXIozqWgpUQV622Lc9MV2sQJL8Cg/faswdagT/B6hn2qvQB6xRWAQOn/2FDSx82Bk984SnlVdrhnBLu4Ai3lIvs+dpeVX5R1VvQ0QttaekmNhkhkeXXuVFko3MrxHRUO7v9zYX3Fv5N6Ejb4idosvhMe4T5teGVsQvLxZCtqLlaJJPhatkUWSFhdfND7dRoiS99Mhzpsu3elBBn3cJLNjIuvUtlAwjun1iyJac/fpTib2TCpcHdsryWYU6dN16yEJfgx8zScC6j8VoHj00FtCYsOMxYTnVnL3+ABGUVWpfGJPKtJS4DNmrjjBvA1S44ItB6rAebv/xx0uw8TvRjEMxyCb2QBg8NNk2/EkcHk4cvR1Tf9IIibvzSTxadwne3KPxCv62fMV4dDs7FAqAI0KxudzQA9A/RzC/DpV1Encke8R66I0tFaYB06S3U325gHvsHe07o2dElmWhgxpBAdsl5zNmPe808nFdfFQIrP32NDzFqK62XmHH4Bgu9DrkNsmZkscPS2hFSJAoiO+3bT6qxGIubTYfsfAvM4anaCaQdvtN2odkSGML++l9+hmPREP6u9G+2KQQAPklluzdLJcIA8qVlkuPFwUitAXzFpvx/WL7mlvthtgh4qQ1WVRzjlrJK8C4IeNbZriNRGWHPO1DEKgZNPo9W5KAxFFQKhXsfM3QDXWB8h2DTG9i4uV03+WB5h1BB6NinXyaNL2+IujpHhroot2JK4PMmHLC7ts3U8fOIatmsm9k9AA46555c+eyQU+tjhtNlHezbzfbemgL1ZLHpIyE3gJLe9vuA28M71jiATNz0CmQCjTClfiGGnZzZ2z9GZh0lVpNEalI2PdjomGYwWT8glsF8QVQIws6fFN3PhoqCwg7pDb9wSMkGVk1+3z3teyCDT9UeLgLOylMHKNTRZ42j3X/lVBcHF4yyqTR78gEsv4YEbRXPB8U9UXml6hQsGOp93mkZ2jYvEZbh5ApAvTfwTpIStZP1TUrJ40f/0WobmyK1V+2xsex/0t0sKYjML6mh5MZDtuZe7ieKQqYhMeIu/TepS06NrtLXzUVeWCEAdf5gWaKA7/F4sXQi4TwNc2Ke1PgO6mwxHISR9htYICHFxmopkIe8vN30Jhu1Ope/jghbwfGT1YpejjXBPQpOLndnskQduPCp8t9f6aggkHrKNwfS5pYYF7B7V1hJ6eeQpMRrmYOk/uYJgJRtuxq6yOGD0TjaK0tF3teRmkHjBHoviLZPTT5FipHFQfB2zPsJPFhMpDEkVzxFefCCoj981XGwHqu0rJ7esfYcgEd9dLg9wN4nB6qvjxVFoyjv+M/dQ8I7a0upcZkdFSm6SLn6c9BvhaZltzHGBeIT3byaG71qTutKmV8v/32cBfhHCHoT/G5WCg7KRMm0aij/iWJ8f1ugNMqCyTvk8kqSa2+qoEBPJCAKtYsPotGp9A49kONbr34G9+aRczQC7OKvgXFHk5gIrTbl7IQy/As1VYe5FT+9QWbSYlK3JQVA6s7h2RnOKNEroRxrqohraIgZ68kYPz1TVUfmyvAzOgI65GmsoARPbQksiuemst2QFbUmoAtk3DoXtI7JCdXZ7NAmxXJwOuON40hxMXc/PCqegBUAxckbCuOS+BXY8yiwwb9RYePp1Ydi3v3Wm6ZU7yTuVkByACSS3xAqK/PdUd/9yoi9fDE0n8b1UJqcBNDgBkecJoV2lm78QGBrtZ1CZu/NIOXBbNmTSm6oTuQorcyQciHNZocM+CpDsI+4WivGbNwhj2NZE0XZls/lZqwwumq3+5w3i9dTj7CTIfmrCFryXYdAh1P2BZRQeG8g24tkTms1L6GWuenspj227xB+TXCvylwdY4acTfDsW4ntIHHwcIA6k4EYIWx+Hyjc5V9gxQASCJJzRhbX1ejA4xLFF3jEqKjjQYHQj7dmSS4iZoAZII/2E25EE4rHzIB/gKNhrKTPdmybhwjJnLG/ibUCzIN1HQWEXPP4p/Ay55ylbvY7W+OkfA6CQezqnDgh1bAwRSsQe+gVlZGuxHGFvW3bX4l7qXxXnnasCkCsPFtbpgRe/C/Yb1X1JpZxfoLJrquR8MwTFReWJLcRFq0BjoM4j1pCY229h6cRoKxieBlplGuigkFYqoJ78lhDhiF0GvK0iIIOU757lPQKSiG67Z0tBdETP4qnKHR87mbfQ3vsrGbSrDqHO5Jj3NlE6ZkUPPY1/ZRVmZmMA+0G2Bk1KkFhMe3SKOVGslDhV4nCIjIoflcRWsBMH2ORipOkM5z0fN9YwDH1KfitmOmJivoK09t1MNXOAinBzJlQyG5I4uHiUZDQPx5jiNIoZznGdvhd6M+fjaCAyzEctlr1PsCpVXB7afzAViXM1Z8nawPtleEJsfvxPwmzi03NAaF9W6X9kpDAXXMsPWGu5S/wH1kmFT3FDq21ghBuz4IIrSMryZjQWAteF207SO01QNnk9/ypj9QznyreVOyqtH/mdOIeJ6tfTX/HNQ2kELU3jGtKkE7x2wAa3Dcnxx9gi30KSNafygFGS7PiBMnn+zzdq9CxssoV++vrl6QC+CsZRbG6y6nlgIUzUr9XH/objaoWCM6qUScX8eYyRXbXh9ffSnjcHanJl0ib5cSEQQS37z6N2N8BRmTNWfHo0k9zBb1i0Qh+0Syko1WomOCRL03Z575hF+ok2mh0Vd0uxpXfFhG6L8cZh4jQjwu1nTqk/FUf6V+kO+JrtimWlehAyCR9GYDzmmpwEjYQIbOdu6OoEGGXl6kXmG2KYhK4daOQdbGISh6Xhl5Bq08Jszmh9ssnDXgaGdZZU4rkbZsjSJrllWkNkQg5rb3esOlo4fC3s/ZRUiFqsznB4oQqlKQsOC3cSa5lQ4DT/iQMW50y/Og42S9sj5aVvkt9RHvT68PjIKrOi4/CXedWsAdP5NWwdYWn2GCku1YT7XCmsXrp0ePYbnz7X0HOqV0ZtPXLARrZYHVBqMilXhr0JrS1Mf6Za5DHQ6jDyWqxXvjR69gl90Drp63NS9Dy6uRg53OAHdjJaaFB2F0U2jOA9wAKupcgZLCBMsUqGKspN+nSR1L9Ky8ufei6vvIn6H/yozZH0Vlu/Ye0eDe7U9yB8zFpgaaeAOvkHtA7Nv+avuf9/PtdoIbY4odtNcz8dgoVDgJQvt1/gYA7sfrAeSkQsAqORwWucvJDQFb8PNjo4QMX0UrgtYjZQXyt7CEpv2HHD/cdWUjbKFZWvZ6hYOHY32FGOaUJAFK6E/+KGQQG43bpqcYegBsnvi+olzQSNlw0V2MCG3ZYznFOTdX91sIdhYAGWUGSyenGAFN9WkPMucqsnkQTeeKfFwLhSCY3eT2hnRCu2fyAkpinhJ/4054MxnOj+DEJZSPZKeSPX69cRKk44KrGLGIXfQ775PpDwC1C9V9GyoX0bNsUfN5yeb5biyngraiS8JRM3PEEhfeqSW9VsYsKF24meQHIco4uzRZWKgD/GX1fH/L0nKHsSYDvNrWhGjGaEhsz3VJkPwL+AOrqDjieHo5/0VRtLqvgii1fQL5079XDJw5mM+Y1JZ9jm7xugzx9Ij+ztsIB2o6pB84DxyNeycpJVjMlAwwwgOY1V/ej2zKvz4xrCPQ3cRjStynEIj0co/e7o1WUOmmZX/RQZHwb4dKqs7/BEzDJ98cyXm/Yhv4vaWNUKRaTKZNFEFLQbvVUVwnsJGTqyP7+pbmzQPjRvSPnSTFCEvOIIUDD2jWhYeIomj9/AyIsYZYOL2lCp/tBGEuG6hsjBLhheEzJbQqrtOrbcr9KwbYKYAjK9lyBfYj8jU6eRTCQ4URyLzykMpe/+RYs0zISiHSpTEb0XPN9Q+CAAcHwUnwGdfiyluusBEy/L+ckcP2L6yNAcnIJLRVHxEQQo77hL1R9rgYHvy9vcU6yPuLmI975r9AcCLVmICRZ4GkqfH+R3cDD1tW0f1uxjWOgl/FCcHRkaIBBZwVyalpnxXoaWqNt6nPJGHDDuUY68iJ9z8iW+ng8FwLM7cpmFDfslTAMSeKMFKkIjoXI81OPXNBReUTkjuw7Ok8iQLpPILEPeLNbryv3bbivUq61NSdGpdOcZ/69vydqMzbtU/zm8gN9EGWzY45yeSy/kp+sgB409ITkLSwlA1RxPDKeNEwn4jEWrS2C5DJTTXCOB79UbkZ8nTATaNdGjmEpgnYfEtQFbdnXOsSx8PWKNGu3pKFSClCliwd5fG/MzROCxkOSNnnQIgfbusUdvtuy+Gsm1ZKI9ARZoTe6Pi/qQZgXifa0GYgiOk/BaezYKmWZ9ajXtuCAa0ksDD3iarou+qWTs5b5iT+5k810LtLSOAEdq1cq8uoOkQynyHot6+eJW2psU4jlBgJ3ALeciFS0anRkmTxAM0H8DpLt8dl3TrwiSklxXzyoBpt03K1mVfZz5fAABtBqwPyLdN8RaTaZBCmMjHXCCpji1MmVQILscpwGJU2X+P/v1xxWW6jAyjiGAz4UyOppZpAYRNuW2/n8lgjqkCdrJ7mlziJCzU6qZXxvNLbvtkNGlz7hvQvPu3o2/rXZfhocYkX245bJMtBOqTaPaXgNwQIMsgsnh4SYde0vr8X0W68vMv/pC56tO1Vc17VwowDu9aVgdZoaXTN93cA8dSVk9GiM28IV21mEja3YbWHZHS5F9OJaFy28KIP9LIEu022cllhmhycC7/ZIiMhyYAlB5lRauBIBlYAd88dK/l54PRGwVJKCzSvKQMy7kO/ZC/TZsp5o8Jkq5dlF4cAWchBI8vaN66ZJ2KxnB96jOEMenQ8200TxADIXWCgWOpaLMLLcPH/Q5eIc1g23Obzo6dr9feAsaueYN0CmZSEJ8Lf/OZlWX/6vGzAIs7CXwB88RQHuXg/vIBE/CkuuLLNPABm/caVoHyffxpQUyhBBuIJ3WwTBqNkhNI/0Ea+AyPO3PmzO572kMvKQYcdnfGMuMQmI+pJ55vR99Fman2BJ7DhXZii6KxjkSjC2GB63paUGFtenogQIkO3V49STeG5CbypBMAXSWqFqC3wOrNdpilsQXUiF4u2tdHByMueaBuw1f+Tes0PpD3VzQV6BEYaMboaqbWSij0HbokbNARzQ7YKrRRylRMgGUpSIR7u9NPedDPbibLOIkVbxIpDGee4lzeG5VZ+hYDPb//sHcJ2FQNdoQqPeixtyDubZFEbb/JvhkNiad07gCiKsUzNAu3K1lIaJqX+Kr7Vhyqg/VoOCI2Sltb39ic0YWdX2zAKyfWrMTLeEJPm7CBgUueTz/135iWEP7HZQ399OF7+AcZ9n9rz7Es4sm/Kv6B0e1Ob2NSGv55cUk8V2BnP7000zda1oSRYirGNiY3KrTxuRoOTLG7fxBOkmgR+mnB1cy9binhBRsfM/uGkDgwYMrd7QBXt0ZW555JgvjWllaxnuEq5kzVgsPQMJP7OivzEnL2QBpG1D28RFdmeiYVKr+puOubDHIknB82RX2VV0QVeg1dnju27CiiVXwCotXJsG/JJsE9z4Hlf9OMdXGoAQm1P2cZB//hbgm+gVOc2FGhuDNv5iQTHIB2Aq3MluoWUCxstkeeNfbSVWTJTScwp/BSoo9LQ6GyOCkQMc0DNk6l2vQTfDHylmLx8MGlTJt4n+215MFBZxzDjaQYzGR4VblZa1paOLnwNBfF7iBmzFk6ExJoWoEsBlNK5MaWibGcEEfjdFwpb+k3PIyf4s7+UDFk9f9TkxkPKqV0fBe1TXL1DHYvlXldt+oiFP6obCYqAAHGTWI+GQdu0xulWsEDpAgkG6cSFcgYT+u/L5/p3hLudNkE1syJDo5X3+cCSvhnT+YSdU+MhIeOuhH+RWNFyIodF3GPz1CXtFqu9PrITEPkEBkm+OkXZZNRhZCMIYZrbKyBayAj91lIaNRRV+3MYpl7SK4pV/cNAbF0Lnfko5o+22aR9DmHXXcw6aK+4QmxjtbFJoB5cary5tulPr9jBxctLTNm4xYh42SpQxUDknbZqmooDbt2+0ZfpSYBA9rg/OgJgCVnW58d+rZvGVz6ui+ddCoJIjCY4ZKig3XAlagSarueMaktlULPUK5YcJTIbcSDTJDx1UbQJgoTwFNFcVQ+uNCU/8syrlz1fDiQ8nRmtkncuDxcVNg1FjTRCbkA6vEJ4LQgbfrVRYg0mfhnpX8JTz07KtnU09DcqJVqCwVzpPfvkBH1QfC53B+tYzM/MdtMXT1SFvv2h3EzkDbj866O+ftRAMrrF4PVhYXqMQ2GPd2R1DjEAwRTNLRsTnXUbbTuz/y1qceTOvgukOJ6P3m3ZpSnQpBlA/RoNm3GACsQmgzHQtIfP3R6+3cS/Wl+acOIz/gfrQeslnu+GP+BHrdQGR7NwILlZlEy/dkTLQSMiAVHdSIbEfPWC/cApP3sOJAN+31xTEcxidKaKc/yT0GK2gLala1Dkz8WQ06mnxCsOnQwtTcHAGjFzbzEvIkCA3l3KTbJBg9WD6JtjPFhrnd0+BHSq5jkWo8mc2OMtcQOCniWXUbhqQWNniDSj/76jXHnOsSmHxgqvV++qZYyK7JRDZ1Oc9Tubx1WeUDH2HKAFVl2+YepZuayhB+RcKRXnZzAtg9xz4NwaBVned45i+/t/uYk1Qq2htz0zbXz1G0zYLCc4wv8ZhMwsDTkBy+B8dRtpO7Fmjdw/k14wBxjRTH1bQDqP20voZ7TZi+NfrD7h8uGGLvaaPW1E9VbCuQG89jrKMhi9ZVaBHRU1oswWmRiRPcyVcoauwnxfyPKB53GVxSYgVUzHnVifMN/AiiSQ624FX03z2CuF2nDzhhyT9sob7B5JhyX7tje/3DcssCZKy3O2Z7jhlDrjcBlypISeKJnZBIx5e2vdmrcbz9zdkbHXEkczg1mgwGADWNeaKKFubn2LSOa57kv3dIw2UD9F7VflkPAvVVgnGI789OUbffYzHTp2dG45YHxO1Sz/IQIp84ZyuHGRETyUUuljXntxRXsDh3VKR11ShSnuj6JjmqBsfytCMGYFIKe4Kw6PquIjM0fjXkHkGgR/mWQeL/lLWT+oZwA+CXvmwKV13DER4rdl2KfIqjw5jYZQg1kO2YBDLkAZFMTmhIr9IceV0TGjrXZ7t0AxSNIV6DEFBqUXPFTLt2wtLruWJYnru1F7ZzPhG2/+BYxUgKHWQ/uluvJvWC4JOWiiSHu08w8f7Jzb/kYkvpx4TbYlosCMbfs5KO+JL8CzE7FzORFzqQ+2whFw/gRBtPRC1mpsTV7SfaH5IgDw7XKNkBQdeNo2h48r+90P/rdl7PVfQittYYnoT0KQrEmskZH8aiq7nhQOFNQOxL+FIuHiwOuo3Ukpyr+BmZ7PFhrJd/gwevozb8LwLpuhXvKIKr+IuATg01ASoZX9pB5d9BP/djzJGfenWX2L5SHFGa3UrzQdylNS4ugTqoRiiCPaNHuu4urcKupB6h2sX5RC3/W+UOvgZBpcEGCsMeaaDoYwo+e97XK9RnY3HSKgS+9M6QO4r1f/YhWsSmY9f6A0UeQFeA0hzSKahHanLN/USZZFlMS9AbDygL2iJqftY7AoUQRO8oOP1mcUn1Dl5go+4fS1Me+LqhgoxUfbCcnicq138yHrCF8Xx1IGWqEsOkUmQQPRLzW+GxUJ8IGd4WYRf6IklnofQaZriVwUkSAXxTWbJ2cIbvJX82xrZI81d5/1sGvpGY1wf/VbvKThWavmoG+2yhAfWx7Eu/FWIQ/WPhFDSEDSy+drVETFo9s8XalnOFnQfq+YGnmfRRNkpiBwdIHe1kcP2XnuJFE1IXo2XA8THpx/nDdREW5Hqab8D0kKgCuj/1u4dIe5cl+jlY84hqcetouwv10+CGZafKtXK4ay9eAlQk51C3tKdsxM2CkDJd9Rosr9S0Fv/eykxGUn8/2HtWjdttj///U9uP/6swhgadSnuWg+FsOIGFp2fFEM5Dlq3ksiLuX3e9YFdxitgkjH0+degkc8w87frzVwYp+rxOQU1g+z5wxICls1yaTjzvi86rDvAxqQDfv+CG7F6baH1og6Kojb8oyNT1SWLbiBn8i/jyvwUSm9P6GUKes3e07o8qtJF8uJvvXF8fwpmxR8IwZ4LVZDPoumFXvFBwvnSROEAbOvcx1ixzkvmwvdYpUnxDUZ2SdFZCp9hv8Lee01PYBij7aI1rMM8iuKbJD/iwlImVNRncdwlsulaUuTVd0EOTNKOaCeTjjVqCQyXN7LSv9Gt85KmlnnPJqxCNxOc1DAV7GnT3XNho9Xspr2BTRMYeXi6EdcogDj2YyMdGpYTP8BI5cYk1DEJtfqHuug7Qw0hqC2DPVVJFMlvFPDYzqnHDGkpWdCEQIyy02RSMC4Se7FtBIk63J7zRnAzNyclkfeJUw4vCpGoONwDxRs//l2GSMBbUydjkUApQNRNUARz8dXVTpCqu3XR6QQiX+o6q1UQf6Z0xlHroi/dCZdVkkGOd7/Owd74zltdQxBt+t5/S4r16DX0mRPifLRNdKDoJ+qvIKDHNkxh1HKa/Pm9C1FiScNsUh90vo2pP3kR0LRlz9e0ldTDhm6IT1f/jS4ZWRlQyIKL4d6bpdvTLTqb0xM0LuoqIx+bXt6/LWFWip3Rjo5B8/xqFmsD7jm6aUk0jbOOV8Nk7gpSpv2j1g4vZ0dT+FLSYI6pqRqV4s+s0404QXQp2WAD7XDZTKlzR2C0SBKUEn3hz/JnFd4VLB7xc5BsHnQfppRGT0I4IQr3bzQxbGmpnADLeBTwwO/j0ZGMwM3ybWT1EbZrYecfJOnWxPQ3uYaID2QtpJKuMu7J0tUxGiriNmAH8H4sQgPq8pEisDMZvRMva1QhWf82f/C2xmpK0tLqmZkLBNzH+nKvJ30FR/eMryGrfD+bggRHXIly8Xqpo+B7DrSET13N4CpkoZ+XaEOYO8pRnDnOkLXefh3FH7K37tnddScjcsCPIi20C3zlibO2bKXSzzrvRQZehmpQU+3bHbqzVEgy1R7QWjWKFPiTn+bqJZDOL1X6NqU7Yu5F9NqsFa/zU7u25I98lb4YEXyUwvJHsYli1a7xBD5VeWm9rO7OFn3r+r99Iz17GA/95YUR137qwMG8XAY9SPjb35fbRqGfbs9Nbfd9MjH0YSlSXewCheNq63/ymSdOXbX362oMaFF4nT5CiYnlwk0OI7y5+RYJ/4D+gp42yRqml3Ue0noBvUCp+UH7+n3taRgbJjw5VUwT2bcfgVJf94j5gSKkwvWwFvemcr6Le1tQ6gokkKI+cPOSg0k6938sbgKSJa1JtE4wjSLzNfcp/A7qRMEdrF7uSBm18zrstFkkQlwoIrzXPtmLu2S43Zhhekw4bsmXl2VroJTWhGr75mmgei4E89Y3O6WsKH/dYZ1+ewalyaRMC8CVgZmZ6pHcMXM3GYYb9q/aZ0ftfTl5TJQaPsJZtXKdfj1UEEZ7oINg4yKgsTtgTYd+FpTN/OIN4WT2qbwHEuDe3Td0QTfVm9rajvLH2gBVO+o86MuqHC3Wb0nn/CLRzUvkUErQFsGpUjJQruUTVv33RMsWxFX1HaY3TBZiFT0XZA7KMUUD+2VWYwbm0DuCTJdtQeSZxatTwjvxD38h7UN8h4auEgNsVjl+lpGfzwmSRb5XZKictg6OmMwwwKwGGinuG4WKkfbnS0N39UWK06fTDqle6WZ8bruYxuc9oLbp9ImRhr8AaSmNsyFaozOAcFvyo1gM0kbB9GCwn7tKDB9wg7sVbI0Q/f86aMwGq0Il6rNNd+xMuM7o3UzkncUd2Swi8NruBKhZ5320Qv9+/cIu8eStE8MmO5bWau6WFp319sAU9u5Zyo2aE04gRxjCHmnGyVUnEmzi3Dx116lyQqX3NjZ1Ys5/7czhMK0HJaBbeOOevv8lAhCq9/ayCLpa4R57eNC09GfcHsH+E4+3fKoOCdVpRtqdmm/GM5zSjeQip2uR/KwyM0Zqs0W+jqnYftFCZXoC9iC1hug3a+iq/vEpjETaW4nUA/FZjNgSWdrw5XAOEegMxUHnNI/rkFMq01XJFXAZZAzyEBG+QjcGit6UkEFwAhDHEsrToEfFMLn+yb/KBaQ/q8KLqazC5NjB14y+OE0p0EaCI0OQdaMFww1PhXeaTjxBl6mCW/gxkOy6DhcbbhPD2dT2sx8PtsdykmBlP3sOm8oBV7DxQQh9pvSF1wzy/s8kA519CrwR+UkXKq6D5171iAObQrts+gmuYYxNrtIKTHhptoDaDIowYbUn3D4JxKEiMS400PU/AOt3tJ7vUwZDoZ2EanxwcHUI3JCUXVflPuhW8pmZB9shjcmduOmCUqYww3d7FjA7MXNhRqwLUA1SgwLo3U3b8+OMAcLQyUMgt7ME2hO/Sj/yUro21awKQbxIJvp7zhnuvCYrIkkCfDf0+SowjxJbyoK1XJ7i8EHIxcGWdo7vcUhwO5F8oxRQC/d+VK0cP8dZ5fN5hmQXtozh8l6fD1Uq+/ASa2/U68qBHTWFZsdcEcZYZKigviYgOGaokWNoLBVWR1lxQyvpzM94OGyUJD5CsJcPLdKaKMuEWZxwUR1rFs5bJbxB/Lx9akqHfR6QlRgegtBS0RGVYTmCrjidVAm6X4HlKBqcQ2xUA4t+zEvf4aXdArTcf/tL2vfpODGZAhgYjNHWnamaUzlSMwzbD21RVZPcId6s04YvRPimY5ENGiN2ZM9GdD4yYMCR8BP/ShFs2kGJbod3Qmv7JqI6lPEuR/lkG27h5fI5KAFv0Sa1BnpqvAwrefZdXYCztDbArjgz9ovoaMRGLaDc18XLnp78bNBo2rB/B2+U3W1OUt6L5H2I5nYNCw8lkVm/58d2LdU45GiHe4mz/OZRhF4rmuGsUyIE5ChJV4i8v7H+CuhHilkUS9C0fA9vO6F8RPDvoEhk51OW1dfJSCjgOKo29F4/wwDguoZvJpK4+anCA2a/6n9QszE15E/yZsXhwg8qprngDCPRJZdImpzTSs91c+DEligCFzXFJYRqLAHDkEZwDb28xHW4VAAKZakhhrwGgLlgR8p/6Bxb/Ya7uB+Xf7Lfo81PY05bqoMDSo7Gu8t43bU2aYO6jJdl88NUomZU8VMVN/ltdCJj3K/yV/LdWaTs2E8Bj53o5ABRNeRMFlW/U0XDChC/P5uswA9xfr69n5l+ks6z2CHr3YPCOYiX1ZT03b/SQZ2PQ045p6Vj34ZFGnj03lpnQwfDnBKIGlALqBxpStHVa+zsUxKiYrmgxqJIvKqnOF7DcyjjB4cELLMIwuwSSIjXuEPLeL1UhunCrU1jOtzzU2nBwwaSG+AlE8YwGGiKt7HOq8VDZnzhsHUbNoehqv50jN/NyXXaaE9HSL/4KrHqFcgTv9qgPicHUtUHWg10Sj/LqlNmYax6GR54cK21oiLSDMx9FbpfpdmSA6XJHg35ilwHfYhjNKsHRZelW/mCBMhV1j9e83RJriHHztmNfljKC49+q1N78MEQ1cfS6Sk83NQmUWPGagKWobLsIj9k1B+hBirnUfD0L/6fthbEg0ZBabqJawwR+aWNcsIkQlPzlQMauPOS1PrntAMtzlGaBi6dnVkyQ2iQSRdOsVQwFlyjMz+fXSoUpxprzl5LmULekfzsnHyBkXx3tXy9pvb6r640a5o7sjgNM2KyS4B03eLpsX/mmvZ+H1E0IoA/oaCnXI2XBt7Yd1SkildLT7aheCA+nX7t2gXAfCUfPGwY8sRaE8a1WfZifn/LMasYTvvhZc2N0DSa14UEd7IcP9TdshJl7Hqc2bFiaRSpVhxkKoq4VxX0UuEnylPu7Pak/afafvn/buWgefIfnEzVtLkugZu5yBz2EsGn/t9aZibdz1QEPtjqhqqRIsZgUbYdGFipeTp4d6qAfzQ+CrvHXUcNsFkDxYICxoZIj5vVn1MgsWTcNwji5JYvFVr3wKAJRWuWAC5ftBWnWTAQYpQYemf0eWM9d2pgyDSdDbVGpY06NGOPqO8g6zRNzoBXw4WRUMe/CtB7mRyjCrpTuUexbLDaRdBFM7x1an1MrXVPkXb0i6vg+hT6nJud+kZGwcWVJZkmyI6iDB02bLHKbUuDGqQJaF/GvSkmkbOrliEMQAdpUvsG1cgb6XLILDYzyM2VJ7n2fSh16d2AFjQaiVoR2wMt0aJ+pHOvIvkGEtik977MVBXI8qK+IPkF/i+brGjSGrp91pB7XRew4kJ/Snin5SPeXxZZWO1GhP4Pp+qKu1hi/2Vj/g6eoGflV30du/mdsvAlwANCjnlhhWd2MrbowWLiFBVBJi0c7vpM4B9bNoITNGhoCX/RJUohIgLyUY78JgY6UsSaBPwbBx7VTZTZQZ0LJzYlkH/dDLAnh4angF0vJcbGiNh56xJV1xOKbhL4YSuxaB2wZIwpOGuEJW7gUl1bgdlPZkLvG7QQkYgTM/O43Dj0iYtnLbIUSDfSUdDkfT4BooSLrs5jcqUo4LXDqHYV20lKxPKHnx/CdrQTE+/roew9TunaAhr9FhK/jk8lda3f3eQ9LCwo8uJJJYxfltUY72yUZ+4xtmGbqaxl7W1rX0JMILpqMAtWrJdkN39bAqYWUf76yClpImp5WdfulU1IoilAh57mDiRMlP+dpGBJUNPn7Y9y+zX1ZaCzjhFK9oFrUpgo4nkCWuBS7P83UOUbILGk0ktgigiSc04JpziJl1tBnyw+awDfi9BrFl6Kmul6jnhtxF7P2xDbEf2gvibwla7hznq9Xc4mEe2GxWnuXGRY4n/5efd9Z8hRPU++KF1hiY8d2G5PPlO0NMf3vKSIqgJgp3s1faCW8QHfZSuYn/ME2ynupCqIeaTbH6pXhmoSRf9yA0P9ud84vW64jz8XcbtQzVmOsQOcOjr9h2g7chW8VWSl68Z7hu4QQ8DygyntHVAnszoPSK6/HfC2unQm0DhxzjADGhjIhCfi4ZQ6/67C3dL21+/335WYORJOsNXCiVJsWSdBOZLopIBPDCi65EY5gDuJTz6DDtmSFIC5qFEhvRujGhP5s898CPb7akUqzhfBc3iy2ZiX5AOGnqiEF20j1cpizuxmZTTbMr9ICUzL2WNOzptTn91jaTjaqYTu/1OKSC6eWiRWJkmr7wFFGxxrX/bH63laO+I5ekEQS3bKa2rmAE5+JhGgEnTamfjIPDiasxjw/H3U9SweeFM1XwizlH1Gm+YanaodPZW5DYgq7LFzprpQqdJCNRSX27rUd2Y6bYPaDVT92qHA3touq0btxJ//V3G1Z/ODzUEx4uuEnTUO3RAD1km5+vPSHsB9X48RVyXB9qs76gaOCuC1HL6KGirlD1Jy2hvZ1/l+PHgLXpJ7o0ne5nSoJ+JsUJ51ep1O/Vlf9yIasOHgyf+Y1CJxLT66tfrPpf70qCmz+o7lNdrRai1vEUMcCkv8hESjmzkCaRhCH8qfuNyeqCFHgJyW3k4G0zTIpbPzOh1HVO1VXHZchavZ2uVGOkOzQV7T9a9oUi3k14t6/2a/F5xwZwdX7jnKmYO/vN/i2cutxhcLDH3T5RJnBu+RLUe0TixyDR1MzpPNnBvROR0lpEaGl+ugXOPa4QACeAa5Kv/iEc8m41ERkVUMbk/8CCsNLKRG5zrrpoYj+jh4rI9u3cxHwz3QCN7CqAnzBh1vwVE1awNk98DueCHus2dVz67u7l3arpVLezgvpa/rVZxUp9OhtEGssk3uUootEsYlTwR3E+BZA0JNgNXiNwuKqAjC315eaTDTC3igSKXK3uRuVqji5sHYwTy6PQRfzrKToqVhL5F0bHTNHwe9K7Vs2Cr3YRWe3tYYfEV3YEtXh1xWXLLclB/ARjlAqhxw7I0TxQE5e0WBQNPfS6DVv8Q/T+9rDhtIbEFF+E5LFS1EXvBBE8tkDtpjN1naT5hFDMtkGs932IquoayjF5QbK0SbwwV6OXwCA32fb/34cAh5teoGAOw0fFjzBWowYMVD+bFDVvIHSwKsD6lzdMhJKG3tqjxoWuY25E2FMdra+ZcAKUvnbRemgmQr9MTBo+oq720moEG1/uhrsyBGfZpTcw0d7RyLhq84EquTALSyh9L/GiGHZpMtlzx2fgHPDrPyX1ngsezqVxQVaTmutqf2kMypxDyxtTUgSTFjq1XqLg6ALxWVaI9ydM9986N8sRBjYkorsZgYk64vmIZ6SrgkoJAMMwdeZmB3ig2pFrpvmE62/UCxC6Ovx2niBwrTn06zNui4i2VdD4yWbejUf2Kf9iEDPOmB+dVM6h2qEDBAW5laxs+PPk9l4+kPEVaEirkhYV9wi4FwunJdMsvKCu/5WuxvvGBpzuhqpt865IQxmo3lRt8cV5XKU9phyKnhkNHfYIx95oIhHpsfe/koSw97ZZ5+TdohtlYLbgDoLuR9THGeo8vnNI1RjXDmUEQftXO+TXi8lf91wePeicygHqMBGtXQ8yeZp2oXK/tRW2CDT4ZGFPsBu08X2WzBYxTQAGzXQWYOERGWQhfEA+4SbQW0o48nnyLMUhLpmYnwX0fyyZoqh/UXtIp/J4xtfYDurUKOmjfpCnfCceipNJ0s963/wQVrJQXzCA+7nTlv8K/QF8rdpF7k/CcAPSZWXbE32ClJUy6aHh65jcsgf7zK4UZ111QcKIeUIZjlJqOg2B5Aw4cyhjaA7ewglrQf8qCcmnP/WSTjNn0AFBXe/AEAXpFZuCo4/f5VHerwdohMlSNxAMbgUGpIoYjB+ZUbGa8ponm+coIViU+Kf9dF4QZG62dKKLoSFg7vt/l5HuWCq1FxmGB4T2TZxn0J2sWZl5R0ynTwaYESY6l2zRbbmRjPQIDyLD1Er6DwRGDFCzzougBOVBbJ95MB2jYCVJasiyRG55Y7btmpdTsF+JIxlX+ELAnJxseIqSqWjwP+/yZh+hrNCHb+iv09pEXAami3/WyLSDpyG1UbPWZCxd1phzewdnluAitFLExOfqveK6feBx23dZIn3ixg247dYccGTmKv5FjOpZh8IExXFMLgr11Op9wtujUrQNjMFK6BqPTBHcyC+4J4yboqfyTx1jfix4A/FvI1qlrUIxOk9PobFuEMd24eIQFKZtktaWDo4p6ouGZhTw7s7MYjcpyhN9qY84MucmYHSX6mMRVzoDAT6up9KUAZ4HSQabuWMCZ95LyiA6wVDxWI3QE87Ug8YQR8DxunWx+9lxzPTgqDaEDQaAZAT8a77SzCwHce2Z/7guVA+UBcT3G1U91ZkCLBD5PIaUTGN4QvMa2pCG/xJ5YSYgRpesvhUYtVs67vIOd+BRw0CzmkN/SC05tiZxvnTpOHmTLIbp2S5tPYV9zkipdEY/M9sUIjLj854qRqh4vEjEPXKWvQVnSS2Ltg/97VqQOMvkyZAwBIlRIlbLIsF5sV6S1lurihj2RKMG30sgFUtHNtb5gO9bLNe7MHCflBroY0dVWD3AcjsuKw8KFGGTUYvMi2yy8858LaibRjt8HgnZYt1Wkx0cXtpBBBvcC8E3HqCMH75hjCcQbSB5TQJNtows0kS64XzAzkI/pXIap9c6Y5Vq6Ee3vR+5TCXJk2cAjH4mik/U+sektHUcMkQq9qEqvGiu9Gw9ee1Ogzf0wmRqNW6hHw3CcQcbxDIXQm1sAQRqA6203Bt78LOtjdmlS5mhPJrh2+TkzhlMNd66CfsfyPPbzCu7INuqX254XnW/gzxtm9rlWt34S2AE6ahylROjPM9DpcHDKSZ9mN3cMD2FbdFEPe4xyAabTbN4wPS/hnmIRKkoI84VvcrDlxP70xhZgbBKm+RaqlwCJL92xwRHJymFAjTZwrgmSTqnMbmB40ERSniSo2W1z7slAZ7uDN7ylbccauWUYBKLXqIWDS0lzGgMMOQ7Y93R7dYqiAMZFBcd7Xbo8ypS39RGPhhOh8DGwhcqOLBHn3b17v4pXED5nv/J3rnn5+BPjxH35LQ4HlOUst6ftoTgWXBtXmi2Z0T9YO7DGAxSDDe5Vzb7Rz7Nv/9B/9QnjWJhG1OBvepkNpUA83n+A/hfAuvb9Nw0v+xi7tHLm3JnoXpAjewQxRROBvLviD4awPCD+ii3uD5WqboCtwcVtiG916tn2fKJ54ylPupM8Mpq7vcrfZMS0lPCvzoZfGjoUO4Cjw5pYxY5xLiTlX0icdhJ1vDOySNgHSCyDCU7lY6Ir9g63ftF5VlobSK3CtaIdCciPdgpowXwPtpbxsrVPsaa3UTy3GJMDaHFohalpCHaKRLzmz3UoJeD8haRAKTmFMWq7nheMvFOoS0XOw08iQrKbpGfTHrHaCPEdDWhlqYgckVtvX8gJbyA+ZVB9zCz0lIQSP/3RCzy8UernRi2tHXV6hb5v7GxVbBFNkHaQ01RUFRxq23FhqGV0r2YZwDYk7d67eScS4QNi12AYOqX3mEzGNCpFYyXHsP9a3tx8oO3mwXktwjqA09pKdsrzyuZNAQX3zSVmsMb+b4f7sw3elrK5r19xhm1lkRii1eNchBf0absvUIQDmAxWYkUaO1dQHiPYuhHb24Q7WzPOUHqFNUqP1x+riNLn5Ip3Eh0sDRf2cNgOq3iVqdegg+Cq2r1bwrYBMsR4AHz4zXxVpKnDOE9VbMlKlZebKpo/jOpQ6E2JSiyL+aMAAB7EWZoZ07XIAVeSoYuDEs7k0JQRmy5Sbr/OAyLX6KAcxgZXTS+3IB4EhpeClrNScEDifceddp4UDeZbADr3cBqc9iMWeNhxcl45X/d5/Xgay9Hxd0jZrkk3rpG6prT5hi9R3vm8N5+xZ/O5Nk1WBK+5pqvfOuzGlVC8ctAobQxqEWT/SgFvXX8mWRmC7I2nk5DnxAZEqJf003i4OLOgvnlNBf3ndCrndUHAvE14C6iH5Np4n+6XR9t7T7FmHuMMe6L9pPhE9XCOLHIhIwkI4vxFHE9eqi+BceM5US1js0G7l7HvuRXAkLKrREP6xZLMOUQ5y/d5FFu4U7KIMC16L/DGeytgulXXut38XXS136uDii9uQsUZjvSI729RUseFoMS2j+8/itJMhw9fC4xt1aIOnOKAKICZ6Xa1hUwZqkv6hIrMBcTh1JBnDan6U+MYdS1ZZLhXXLgkskf5uXg2UdJQBsinm1QICDFArUNRyxRmfwsaSlurVywMGrTccmd4c1Mwv8dbx76rtO/p/jnTcJNs6wg9355FDmOpF+/37oM3c9UekIlK92Vx0YNEZ0NhJFf9cyoX9ShPknaBV9zg7T/z2KILVH/9cxOQITr35fUDinyIPWPpR2f2xbfbejmbRRedZvlUrstCjWW/+W/BSvZxOjHjYib1Giv8Gyt0k6iKSYjC1b/LDl5nStjnl/DDqDCMpWnW5aNDTb0nSw5p2tIoCbBEGNnbZVuzYeCahNQh8YQU7lbmFSsBLlVnZGSe0nCo77Py+hQUKrKih3CAzxuw5qVpQsg5TWRcUu0aWcsnUGMPCgkht/jo4X/pfo0jtzLX2zHx9oKOxIgs3oY8P1996RjXcbbB9FjOEfaU8bgd47fIuGOuyZ5k2hxKnhgWH2YVJUQhLhX3n6L3rkqYiVdoqDXC7+Nz/0Tkz3mIubJeuyBb+wbeIWszRNCR3B26njO8lIWnQuWL3eIRN0y7CCJauJyC7AnSrAftxtsGbBLG7L8358H0gnRNjTzNvNfa8DuNtBam+uWyiOafhPqQBISI+Dt/yn9ZNBi/YHxdaAwqDBmqvCJNeDfla3Y4OLjO7feXyuvu1QA8YVfz7QVYyy05nuWpjqDdwE5ehhjWjByTz6F5cnDdMM1Pg/B/a9TnIYeaiXLV8E09zsfFqdpaDBMk/iICoiHL09fA7CZJnHr5XdqHSK9rSQ7CCNhbyG0FgS+JBe8ff8nYAFsPo9Q6fpIWjWxIeNJAnPPgFL8tt0C1RdbYOKZsWulSCYvO5AVCHoaAMkGANGcvd6T34alG3PcMlOK3SSaHCkgc4mazVSGLI87dgjCdgu4pevzc+PN+mp9JnwLhzLwzoPVsfMQexNrdguSgErEpZMRqQW/EsFAeJiG/P/K3M3C8ER0utE7gfF2TO6GYbnhz6HSlUL4fOE2Da7Gri/nz+x7OacTiZ2cE4C4WKpBgQ/7AfBR6LZft3Z4qIJIFaA72JxIUURPrgpchtkrxMqOt8036AuN8OBNIsPt8K1KkhvZCedl0upIuhSx1zDOFE8+3TQh0y5pBPBS1oJhUZt/V9PzBOJIviwWYoucy9JacwQVpg9b4TdZMbCA/6RumzfPZUqt1F98RWEB5YlX1X/AQdW2PX+6H5Wr+tsEr77kLXvsXAfs/yBWWp+FPYVDQrd///gAJxZSX5uLNsO4U5odCC/WyOnGD5ZudJXqfdk6501OYVditXN7v3EOSsrNj+iEXECUSxSl1tx5Zwrjz7</t>
  </si>
  <si>
    <t>nqVLF91bsKIWUV29jTuPWFZwdZ9sBN7tVOjT57+UtXMDz4G/02zztdTQtMsgdZvc0rEDESHfTEJDwNs784n0LO1hdav3NR/pObR7ENeIr+lV8hWOKCR9zl2wvsU+0yF8dD8k/Ss/XJ9D3+sqaMD80T0aoCzqRVEeVwbdmLMJG2JIa5M3ajJzCdyQXL4ssldAokMAuGRFSep8APAq0KCqkC6vP9g/AZAfp+I9ZG1ZidXYjGmfrFCxkjFvZm7FXWbI8LJkl1TnTvV2XOdyQDLS4CZ3F8+K/zHzWml+xtfv1iakRDhGplc+LPzGwzA2ATTFd4TOY46V9hbGWgrYn3UiFWG59bkxTBdChZE0SUSuoNIMHP7cx3KnZSGRmu7w9v/ZcQpe5fT5CE2FJQ5c+Xx4Tzh852UfnQdFEGzYeNPJAQn0bLrESHd9lvTKoEfzhPIVk5xBE4rp2XeU0N+S9Hy9F28UVRHo/DiKJEWWA5AuXFJ4dlUvmSrilUnKNC4G/Od7/6Kl8kstINK2uN7ZQYI7ESVcQNq1DsqjqEfSzTLgge7Y/Tjnhi14AJy2bkbgzS81Le6H28VASASo7y15vy9rcqMH4n/huw8dSRFDcHo1k5ey9VB8OgWkOM5AcGGIM865BEcXe/QtSu3d/9fbhBhI5OMyAkkc4hqsuCgnugrIj4Y0LWe3vefaDsfU+EMgbeHA2JRczKkif3AO0MQIDtEO6cbN9Uvgscq8mpsrC2YjWj/ph7sa4GbvHfM2dFqShuOLEBoaTseFI95iwCDtELPxKqw/xuVCzfffuF1AlLNE2AqXMvG4KrQlDv58LPOkNJaYPXBLbSPaXCVEQGaphJPqDKygiFU5V82/zQD/XtVFZhNpSAP0HotW40IaeOsIJaChu6EddKNiK9i4VkPmdSQKWwexfCKjYfsN+RbPWkrvZmb8gfjEna2d4dA+KtqZmSK7OTbcVYNNEJlexDiK/KWPq0/96CfSh4uiyAGSaahavwr20H+vQ5bOWi8WC9vUBhioIqcd/R2hSjF+yIitXshv2Bbq6M/s5i3e8ahU59chRiq22qs/zUttkx8RX3Z7smgpILWY/8OCiHrjr0zUqkxzgiIbSaXsvBty/MMgVbIki3i5uHmpSIJaWSQZRtm6KAZUL7bVMP0XCevpMEmwz3Th86mdg08ir+z0ABAMAcHHKS0jJy4KIo0Pypzjz9LJ8cmUiUAW86ASgs1mtVBhSsTCT6fINvNAcFdVVrrhn6njGqIcsIrPjVSFibvwhVi1lYWVgb2mbo2q5yUEC2C6QokKAByEv2nygNlIoDchb0RXtUEk3DtN2Ctea6LsZaBvoYoRD6raFONTc66JYveNKC2VwgjwwJtyUdXRPW4ofVUZYfC734NCvBmiPsGEuFa7zR68vnjH1ZXZo4HULmLZpt8KB5O330oapybQFrNNVa/A5ogwzCib5OADYrC9r+rDY2///tMRLod7bEgJ3CNGTIhqvE09ElTs+5zJZGbWyPlFO3Px5DQaTka3X2zd7eV78RRy98XnHfH9Sal7lmGVPAdM3TOQ4BdY9nVk0jEbUJ1c6ZVH+WqyPxlpM+wq9OWdwAuzclgS1xcjh7qvs3AV72woNxqkrO7uFzsCzeitItyaex1l/hr7EU96NPydY8JTz65wD8rLBHYi/KNguP7iajZMNoHiLsWCVq0AHqnC2cowPKq8QLVTg0i3XUPOn/KRd6eOOfbpwdEqeHqtwn6vYd1pkZfWwYMJsROB2LIKF4H040XzbP2M+CpssbsUGBEZjuIzMwgD53of3AKLdSz5wBCQbtGguUOIYu148i1DSoK7yhg8Bj9W3W/2+7hZmq9+Vq/yrWBMGuWtucEAzKGfx4O73r/sNeG65Sr8YH1yPZqI1RticTDazw30qkz6cdafDyQoQywWkQCXGb8+7ac4w1a7564350Gvfyls7OIgJADezUtOXtMum2R+CwbEX9KRF9afhQ+X9ppPNSRycHwN20Z/B+1GPVzUokOxuCksFNdRZB/D0dhZIzU6mCE5lKWMKJHrDOpmEr42jZ3zhyRNmuOO+IG1HqaVYR6cc3xOwLpe6liiM49Lusf+CVof7HIXyhROYhRCiO9axumgxGjBLWW20CvxqaVngtkuwb4MlccHPZX08Nu90+lWRGqZDM1Ix39rPCWR1QWHFnA+BaT4LN0okUgOKp00xb9UEnM8DVpn4u13PCbOMor+0i+dN9EgbRmIPvSFag8LvsRN0K7wMwoijk8eBi0tJvomFwiWbyMg4kkUrnPVMHNves3AxPhNjTkwt52pyq1WTLW1UnbObf99pm8EWpWuhrwJZDT16ykb93XvkZAJzDGMPVne/ZqRNewUiwU4InhjQCBrOsqpTPgCzhTI1cuh14PH5peMBQ73ef1+DbxolQCeNevQshpE4ZP4pNPPVnNNjrdZJCKsU66csQBR0M0Smm86qimrwVNnnipnMsnqVqC0PM7kfNM4mP1N+Rev5PWzwPPwN6fbu0OF9gTQDTFe/dwcu/dPBN00APV1tgW5Z6o4ZXAtxc0Vv4C9MMc8tuVf7NauDVSWn81JEzkECKU2AytGVcqtVSDbmHbbXhjr7uq1xLI7f2pYEUZdR4FKfnh7OO5+q3O/UiEoZO5lScBs/Mh6bHNZPmsIuvVcP1gn1L4aYW9YBvChrUNrcbTNOliX40jrx7Pd5PgEtXNkD3s/+oK7s7ACCvaHs1zBhUklDmvIiBWks4CR1BeOxpTGXr9THp93LR1LvLJqVf46eo5tixm60KcyUsSSdyBHseK9jdzXxc2v2ESMJybthZFGMhg/RjJ2ZZ2qKIHBAnrDgQgjH/0x4EVmmKvEfbDbBTFY0xz/bmX26B1JAESsE3ZB0d1Ujm48rUVvqPvsp7t01o0feihWl8JUOQeMF9xS98DdyfZ0Ft3TSevbSw7qPqriQru+KuVPvXYSNK21nB7PXvCQrGv+Q6oFSxPOzfVH30i0MVwwC6xyQdMXHz6js0blfzMtI+Ezba1p5jFQ37lA1iwVpM8v+Z/9I+xn4dS6lGwo+WEQPuDmydtLryVP6/xH2lLx/nq1+Vs/3mdeuouMsaGK25w+j8EAmY3QJrSfkdH6l8gP99OOtujRFCw++8DCXdVLrXYLT60qxVMSglq/UZC//cW6RRzTs5uz7F/WgihlQvK1QFEpuZm4LBN8ZaVj4dCV4XpWo7e/gIguKYJebfkX4vl0XLy/VFq0HdOq2RS52TE5zj3jyhndhtz8Ntl6IcnW5jRF49lw+w1kjvz4lhBCUqxN/MKeFuce+CwIeHzAMReBDw0wg/WWCSANIVZ19SjyR0dCQtvPx3bEIH4J5t3p9MyBEZ8+k1uHBZf3wtiOu9DRf2Adeoz9rdMOgT0MoCcYWhaDDeAt+zihSc5D9cY4PnSkwp/Fk3QqVvvPEtY2c6mO/66elyX4THI51ODc3ojtYrZdY3Oe3I1Ykbzpj+PciGg3k1quM5wmwzQ7ZEOO+4+WUbjjj344WkrScIfJ+xdlOQFSAY16wAUyCag1aJdif7F6EeLIjHmpO7ofcSbUtPFHCph63iU6X5L/vgC7jeLHU2RQAyaHRILdc/CZ/wbeqpDIM3u4O7YoNzVnfg49+yWtEKqn0iw0mM/6toY4SS+rK1JHi9IV0lI8+HROwG3ZwLQ1Fvq3dnSsxrSnuQQTgIRvr97IPnMgEvtD4bVO7ucOtIonV9xBlJU640PhP0WwzHOWs/C1/c7/8SWTS2U0hqBDQMZu7iZqaivjfDuiRVPWnOIndBjMGbL/qFs/5StaJAsCRFeGpf2HB1h1s5fMaaSqPutOp6Bk+pba0g/JF2BFJUo9PaRTo2TRbyStK7dTdps2UYD75ozKuLt4/TkTMQZh4i5JWKfH6hpKrkRiJ6oqbKFcgXQ6ll7fIOMHLQ/4noZv0aDWGiwgqEty7dlbftYhfktYKvlVNr+BH9duKj+jE9BIRPkGRzMyHuvLWSBLqQNGWLb1VPwkhy92OcCqsgW2kChn/IRnMhxk6zCtzKNdh0Y8vfL1A3c8gbtVnOyn7Z2hGsPgAWWppr0nk/UPCo4pXu9j46t5MLztbUciy4qSO2P3YnvpOqw5jMg9wIESkUGb20FbbdCQLlRTTBbp1Cs81TlIQZes30TJPvmXItmujkurYsE2eekqBve8HSYqvdpSVlbZA8E2kRyrFuGOfCDwb9bu8ORB1XUgCC2t5lfib2R3coP8bt2R3Q43XD/FnVB5Bc7tam8i4UTJ2pPSXr1AYj/Ccx1nnokSUJwvJM5cNMEjirzRor0BndfcK6GLy8rQnpOSIZADIvXXIZT28jgSuSa7HkKy38Iou+qknYn1Yw6hKXRW8qxbLIZ9LWy+4z+5t5my4K8Q1MdVRGjxsBRBTNI7nfonvEsS3JQ/HGdXmru0gneRlCvgcoLu+Cl3jGrlKOjCDsVauf/CIJyzaC2AnhXkF20NtIpRLJvlNjL525XZ5kVYpsne4V1AUYBZD/Fx/Vtms2FPKwlYvFzai4uO4CNB9gE1PlNIkG+4+QrPvNU6fPVMNx4kUObMbTdxGRjHkHRiivxBsER50PXe2BpJKH8CiumyufEsSN4H6mdOCMdhXwGAoAaeMTCqrav/s32BLpU2BHytBE63uI95LTKjaf6DUFd8QRLuUBm8d59fr47UmS37U4uYseosLI0Ml2uUlmhNBkp2rJaVUfw83KYE7M95o2pn7fX27srLDbRUuT0KVN7lNYVo10++Uf76JUOYZzxqYAA+7NHd/4AB4VfSQjN3uUvtSChpTeCggHqLk4+o7cwguXw+9niXyMWoUspospn9BFknXffKMLmbXT9sXYQ9AKkKyJKmJ0X5unLSXXaL6Z5vcWMxujegyZHIdew3liBXcRWbb/q8gjkW8I1ZbvkFLyQO7LiaZxVX7Lht2723U0OJz1TOa0GSMgrqUDvlGR00x6JbQZJVTZm2jkARtAsUVjpwAV8IvA2PH5itC2vLFojJWPbEkVSXI9IT7YvY0BX/STFgaVg9zxqZJloQobzCIXb175TWxM+Wb+q3CsbreEGXNK1y5abzgWiHf7EFhlQUahW+78xQWHokAsmNh90fGTmvdbimmdOpb47EOS4U7Q6xjlRWNTIGRFMm8/QPk1qhVaS1Gp7LOTxYqd7G7wtNuEUrJtJcx2zklrp4IfYRVuX6//75+whnMdvbRqo4HbwJEGyGHHcJJA9NhdIVYusSTynjot3RXONK/QsClHGW1eh7dgp6jbOy1Rs4gThumhPx90ZetR4g6emi3A6oQui+howvwy9BTN8u3coqlajIIRLfbsiyd5yACgOkQym5b8XUxZkY1eqX/8dvxVCl5B2gAGXN9FIvZ7Qah5F+kLXejL0N0Plzld7l+VDcvUAorjSRGHf7BQE5g9z0cdihheK727iSz3R1HdMngW0JcLkHWU4A/S2BJGS1chmN0R2vvI9ROulxE0vrpUY2VqMtCq1DwWWK3T++2e2z5kVC0pCwZlQClgPW8embqEHHAm7DbzPEWVzLSLdtUS4xmvwojAjPye8lYnLhJPXde337pd6LEuvwIH/AC1GKEaOu0HIZ3vt/M1PV+VWja9ZzMua5ryh93/GsZjQ8xRnYvXOzAyVXvyQ16cSRzxU65wJ3oZzhFMPefICX//NN/tB6KXn4ItFvw5v1QKTZMWAot+0mAZq7y9jt8A65h6v9aNmSR9ZPUx8tjo2OQSzlrZ1TWUwx9JY7vytchcU78Opewa0nXaX93dGQgJGMcge0W/nzgLInoZuQUoBfp9ma2URxYgBj40RojNtcp5OQDdZtBbZihHWGU2pZvEkSWvRHI45QGcZx4AzsHT4GADCTW/rVj1k6isth9j7aqQ77p/QED7Ssu/FNzQ4ENiddXlAlkrvs8evZ9pGgfpTq7h6wyd51rz0m7xj9wZUrayiF2guxADSkgfnBJQXLZa/W0ExW4bc/byqPXxsJJl/zkX9457BKi1e3PPyXlYbx91Epoc1nXr0xnnMWvg+J2WUKI9xk2DoxbzQKFqBoet0ao981SMcjnstPKpYo+D9oM/WHv+pFjCjlX/KEy3U+UI6QOFcDBX5pT8vcZOsK0CNsUmsK6JDXT60v3p8K3ScX+nrA7zGrOsWNfo2X0XVfMXHvoCygB18XCgmmFnZHVbathQ+Z+XpoWE5XYgFMfCP8AVzr6M+Ffc1ldtCdxsJyF1blDSJE2RA9z8HWgUf/PqLyEKbEt1ftPkGn5LugSKW1Gju5LeAjPrnVXvmK+Ec3dtGILtgCZBwH4WTtm8SYT9K++cEyx7VBgtyI3w5+JHMj14ZxdLPTStr4g2JVOyHntZQWA834h1JZTO4MFDGyygQR0nDIKdkT7pYQxliATFsfYPhKuxPNhGyPLWs1ET1sUjFQ25zK4rtlLiMgRDs4in2vioYYl4ExOaJzoP75bSWfNu18xpjr9ssAjsgXU5x4xEj/pngvFavo/ZnfNfdXLhoLw/GJg8trdOtiSPoFzCsWWBTILWsDqD6Ex+H98GcI0Y1fCCrBN6ktrW+bOoPTSk8HczefG56czR+JyVf+UgGG1vVi9f18AcYsGeF2KkgHvqdaRy8fnt/u39g2IZbdWTIFF+j8Xl7plh/jv/i6vBxHyta6FFJgHX8P4QvDkEg/lrVzHFHmLf6k5XbBXPVFb+C6Y07718p3ZKQbRsC9VhQnGe78wQeCr18yyF0j9bIhEg2em0HA9sEeXdw9Zl6n0bdrWl0rEtZWtRLGWBZ+UP4MS2aNvsjC5YKMFqrDCy4JAi2ZKCaeBppsyGzrMh8rgk5ebI4Zr8pHlMo/hnNq1bZWO8zixkHIK0UL9ttBTGEL0Xraczia4JOysAj2nrWfbxBhLpssPx9wwcMFN323k3OSYQGnRxPgZteRmrxFu8BX3FXOCPt6BomJplhmkB5RPVSd61JPunyXy8LLiKL0J8WySpL45zXVwHO7vUmHKKgqWsDRMU0+Qh1VTdz5Zwrmh0ahuKOwiIFbD48J8XSs0jALdoF8cUZi240FyD6wuwvpnh2HYRiWkgUkMcdzCA6UBayJcUYESvI8iVUuZ74bYlWtYXY6dMgLl40/qvNDerK2x9a9h1vC1BYfGhQJtP7m64gquzSZxCn28MgzYSgKDcd6G4yJCSA0++NBsfSR1h3lmZ7A58+JrMVsvvXK27Q/wUfWv/6srIbURvKBcHreSEa1s15DURj1U3iLSYG9Co9KlTbUJFoq7bsX7uBvARPiY5f/uWb4Hg4q54f7wzXcz5OGnVfjT/gvok0MKZ0O9k/ZzkwjrzpOsCRdc5/llCOOxqP2/HvfQq6Yhe4mDtSFj3uSRWl3/c0ezRGS4c77+G6YDNrKIjlid+m6jk1wpZvLR1EADBl1wetURzk7de8+aNVHQTeBwKeIz5c5cZOs4YHWsBwyB9yQK5ANO70D6GcP6PWh/x/CwvXMM/JWt7uuHHf8XsuNqoLTqfsExeRyR4jfBT/nd0yiQn3Izdz7QJSKK0qwzn1Uyfp75L8Pcs3BvZ9uWgMYYTiDEZwpbI2muGsNK3ustEwyAAImsmXiVJ27pRRmLiOtSintMzsC+WI0r0YTMBg+zcy5jlB7pGSmdbhLrizu2oCMzWINqw5IOPAZ26GR3YQDRz+KQoY6mdwVL3TYE4Y2DhMRHJe07GIo824Rtbg6UWL+YA9T6dDFB2g2pisNbXUIrkLqjoEW2KjAruKVOmKwzIRH5Js/SHQsE2kYwIkcEa7+I6jInN/QNII6pMgSunD2+GKuZrSpQl8iUjymtfkopUdblF+F2PLO5d/stKSxK/m/JQx6Uwyg3tbRflm8PJwH8oy9KTIzbbzci03XHipdlwI26k0PVQRX1Nnc/PdYFfXa5uYWiOc9jcJWNWtu3f9ii0bKwUBwB350Wa4WprFeOYfybGslwKnFgDuTUi2mTGvzsQj3JfW4uPiFsNqNYqZtwBnuxlprGdfZsmVVsYxmeLuTHZCmUW1AD6+O6BwuwMGPwypCTdr2pmkT9tY0Po1k8M1mfrHjQ8PGjbRDHrvIgF93kFPcx5NiUSvSzMBaka21WJ4ClISpChSbDJVXU0kAt7ZQ4sLTNk71qzj0DXsc7AB+V0FeWMjPAWzXhbOhOS0WmLWaXgLc9lr/TT2k+/xDdnQjKCmQ/NkxGAFgOPmVp1qKJJZ6Dpihm8axYjv+NWpSMOabEwZ6jZz3Byp7vj3ZoTiI1ObL3UX1wKHyNJAO5BmYRGnS/I8Ig2m9E7BuWxvi6+DEYXzdXpbw7xs4RgyLfcYPG3kaK6Tp6ZUS1xPQSfuveO3eSX5Mhirw/vvHM2Iwikr5L4kD8RGz4V29nci/sJ/cZ6pPafE4xIh0M182tLjDVebA26EqlumYgBaLyn7chaSJfbjvlnAsBr0Dluh5SqyplkeqP/4IIyOlffImsdQk9bc0m3Fa7TIzeHNSOfhu5Swf33JBkB1LrEFWXEUCN5WIXd05WdqLq1Hdx1vlz63+WXEFSTqFY4O+4Ofx7xUWKH/Xhy5CG3EPB6YlXH6g7Y7S8I51Zd9fD7Ny/+GBpIBCHHFv45jSQMyLEpAmOS00XHcJCA8fJ2flQqj/NhhJvyVdsS9XpJtRkOfND4UyGaVE8Ud7OgEk/GbR5OgD5qzsvZEuzh3zi3hwnHFVSFip7LsdtoHQItnt/3u6IiMcLg+jDgi0mloTdzKycQ95onNjOe62+iLXHByhL6IqjGm7xP90r0eUNgyGRN0ZhdRGnOgZtwhUm++I4IGWy26bCeltNDECGu73005JJG4n/QECazcNxx4AVLXM5VZxcXGfXYTZMbIaXX7NwGCiltK7cp6NgXn47nUuAuZfV/vw8DBAKFxzd41JPFF3vHw8zpI1QEm4C6jIHVzGcPo5zkcNGyNvn1BOQc0bdK3lTh6CWmYoAX6O7b3luJrewXQJnbeyR4l6JC4b0mOJGgbHWFTbIncHpGRaJWRCsB1WEsOkFfxXfzPdJFLdfWTrcZ7KnRioWYl+sPR8P9QEqScqwAiP5zqAIvc8CE5QUK634XkEq6AVMIJtVg1RdQKnzOm2hV0yYlIDT03lfzbKXKwvqQbQuoa69gYHPjnsBLGSupg0NwGiEyDRIj2iBAIIhnXM47blWLSAqlX0KBnYHiandaUL1LyLCySGOD5ZrYb5B/N1VIHeiFOz4TvOFB34aqXMrmLTz6yBjZrN2dH4kk9aOVL+uaLnMS61wfm4VVQoFDkbrVD+7MkZ5aVFYN0TBR3bTReBKlPmdt3MGtTOmh5drU2YEkcm61xtSJFlFWrwVqze/9a9Ci2qFGvjyfwOJ7zGti8j8wXGF0M79vXXz1nZCLEz69yVmPLb9uX3mdvYKZXNi/Wk6jxlxw3PqjLnOavFsCaT+/AE96Vjxgh2wWrMAq05rSeEFOxEaYvTgxDBrxViACLwM4aCyZHwSArBfkjlQcoPioB6F3sEDB9CyXY1nkICXMJl4O7L0HklL8eOCY6aExb4+bE2Kb0I3fNctLfPShjTvuibbfvrocCsIWcREew/3KmwYkUuvc9kgVWXPR8L8Bim0Dw+c8L/SWNstY0rt4liGpOuyHF7frYW1CMZIGO8EbCTfe2uYjIq7kwzAWBlky+s9woECnU0tjKlGRhc7sAPEicAKg7eJpL75G7szsXCqAQoDu4NYrVLvaLXVJLe6Zl3Kj+QzzWV5daFAB5suEIu9MYjPHtCJrioTekgUNDseT6+9F2IksLFq2BDHlEtpDJHL/i2n7YbMTHiU6uxCqwtZ0XI12iDUEeonljf2pp6ut6rojEXeJiHXMZmq+1Uw3kM/m9fBOPsQpeRA48VUspKKsetgXOmUR+nKc2RFTcxydUiDsPbZX/g4iX17gr+zRbIndAEcjtRU8f43aEooG2wO09MBbCTcZilpMRpNJab5M9DIfnlNxw/NVk0rT3B9NuAgLmhVvroJVerYdZj2y/McUAqPGuYKEWrZ0dguYZhITHseu2tx31fzCvUMsKkg3VCT5pnsJsWANuTno0BzC8pbCvo4MQ18hUF+5T5PDLitMNdLGC0R8GhDpGGevJp7NYeSfyyaoOzVbgnXEuk6xD9Bjsjkoqk+PiSrUxuMQ5MraHMSFbN1+ZjKV2hi1+ZhSlUEA2xnGQm9TuCRdHCOeay6ufdXjhRiQ9fcBFZN+vE0Cp7aAA2zDiwkOr2R9f9Y8vWc2yZEQe05FGb3Vu0OSy750MVrYBi0m535fR1IQWb6wS3Y68V6t/YvYWusJ0AalIdKfe+1pH7PjZNlYvmJGR6T6ZdC6pwXScYRH5S0aMP4KdnboGOHJqFydP9narJZGwxRz4OmtSs0A5bRlQBW0N4FOmMJKpc+uQmByKvxvV8W50h8EsPHomM5GZuqNk2Wj+yQRRM0N4Q4OAAo/HVrv62E1eKPR1Md2IoehyrNgRqT4GSC4XIULEPMJ28R9c1weNAm5xr2YgYWz7ho+O5KNAljCJMBOfm8bJhtZdyf+P2L9DbRdapCSPzLkzWh08YVpxq5KLImqS7YLSfnkq3+q9tU929mjtih+qad1A57ogqumnb4ycWAPSxS+jb1lWHy9Siocuhb/Q9GPJRGOX5iEhZ448buW/irhPPpPYUe/OmuNc6/qtqYMsnOtr1l2sXxKPLo9e+60woHcfiBoGkqCG6HNn+S/llVMfuP7eXUnyLLh0y5mNNyFEKcKP6hnkhERREE5tPygyqsY97VTQjZ9/cxR5Fge9Ee/8e7diQiIRK1izkvJgDg4zXnXQT7fGjp50rU3qCMO0PIPChX35jyiDVTcoPEkSyEALRLXJSSLIjwKi54QRviBAFvjKlyjXHLpSq0lSiZ/sbqoWwx1++UjdlG6QIW7C2JMNjZksQd/JA/PSImDvy98gTQQQ3a2w0ImSaJYGElUidDkUJeGZD47WmiGIiTaD0pcNwSEwS8jYYB/HZSdvZ2waZvXP8LT4C/5HGJA1LcCTn/rumyesyUnZxRSy+JXtDtUp7NDU3qoiRmilrLLj6PrGkCLMR/TgXxeXwK3Bv0lUlGVmv31EsXgO3YLGYGPhr18MYW0v3v77OuYsJqgUj/4aVC2BjyXV7hPew8OOnMEDInHYoTA5N/Cn/16hBcQDY9ePx4HG/SUoW9iJ0nzcNmvQ8GOugAQ4l37O4fVkiR/bK+9wasJS+d25NWNOg+2RHVX4ZojVMI6c4AhwV+uBtDvl8yHgYXN9tQ/lRLCw+DbhDyF9vN38L7hVqMgTJmIuBUxtBRx/K9qelFrtqtMkUM8CIJJGLN18yvTxk7pqfkHzF+tXV0js3bJGAU6CwePxVxQL5e8KYyJrxJ48kWXBenAEsBtGcasLR0WdrfvC3lEc/z1GjEC/ecjyPI6W5DJYDA3xaB936LmdZDXlN4+wPoW4cbvOtBegTJWEfZhy415V270qRGOT+pOZ0ypSFo5Vq1W1nIIlMUj14diij7cZWAc6PIDWzhYhNcr3g010k5pIyyIq8lnDNhCO9jLmXoe9C4yiuIh3S+WoS9b2voYv4lPzPq699TDRQgxYFso6gLv7Fe8gvQ8eZW1NS1lBp0ukMln2zHhoxHvRG0RKDcLHwhNcRIrdLnIt4vKwRLWOeGXfnrCpmETqfV3honJQ0mVCkPwAQAOSFw+E2SMLgD1rE8E/wHo7s5n6ndsworPKGRsH8MBCFyDjrYBa9/a73N+YeRdv8fWk/K9F2zXkQV0KNJj6tLst1rJRZVNZ/9pKV6xgKzXZhvEPcXk0TFtg1hsa2MjS5v1wpntHW/w6ugpgeJ9jImKWJep4LjMlfopsUyAkQzcufXmGOPqWkxOLV4s+UJSNVgyo4Pc7y+QUS1aj0fPdL8/j2tbT9kOlxm0m7/g85QSmR2yfX2Js5si5Q/fr+hJyX+SLUakZ9YmlQTqda7ewT7qeYTlmcSO3pC30wt+cXhwX646TOq1bTjv1hqTDTWXmj63cmantvj35MAzZ5FJzwMxTWIvsJGRFlKHZVvYZPXTpKaa4nAWVd0YbEp7b1ZANEDByJGd6P2sYB9SXH/NL/PFtRimb2bG+kCkRo4LIKrf8IzabuHghQerlqcb9cBws9CtqafTst4AEhuCTTVCn6IRvPCSyjPwweu41VFdiEKOmZa6cXsVxGrSI2NMzBsSHY7jbcaVb0KXuns80tqffDrvv3NN84RoJ8NWhsr1ETgdwrtb5BSKGwqIYNgnSpAFHPloVWzMp4YXsX95cNKdgSNyvRmVzSSgcwoSH5QQJbwkAgIhF2ksFYGvX9xDfFnEQO9O6DwH9d8GHcWx0CbxAfC+5Z0RHI6H6EwH0KnXfSy0E3StfKBttt4ReQxhEwZ91nhxkBiG7asI1KjG0ESrRHKAkcfcFOe1dcm9w7ZYVqsL9/Al0jhH61MvCswdP45B6hTLkADbUlXEq9PN2gg7NnbDD2IeLOfrV6q8DVadwyPanObrNA+ww/16ZJv6ednXmICKsVlaReWol0WICmqyoXeObGM79wcodj2MG5uN1J27iR9knDYYxNeHuzTbicrhD7VBTZpy0KHAcIDwsmhKIoEmwkfumbo63FM48uwGI9pFIwpsqy1f2MmR+y9KTk0Lc7hLqohsPS2xl7GqbdqjISFCwI4GTeAj5F0s5xZkmCF7+CfD5pt7e71iB7BxVxP0MbluGM5nypKvUOVRxkCYZE+KbFM4sEwTzPdRJC+UXPzdVqAW+mXYwCLjwONaN+yLLIJ1wJLj6wrLT99yDWN85RZIVyLGotWQZYUlwhKPfutwAGBTK5zkbPUXDCcuBjSgcEu77xUNERsGPr++Af5tLfJ6Mx/1wdQ6XsI5PH0DEKquck8EokE4j2bHhP20yR5E69TZ0XTWWlCInoOnqcgqTDLoijNQnNlzkQlQDKPY0bu7ta0Mkjf6r05ZV6LVwRWGndILLu+HKqqC3LrwObba1PvHKpcChNjIwcW2j6u8ohnTgiwO1jY2ab1pNtiFu0J2Y09w0AHRNDgM2NUr0WW/mWqdzjkTqdt6vTpTv1qHSdRHwTuktZQQA81qjHmpQK5LUVXcbZUOd2wDH22TiSc8vDXgkc9TioaOdBR4tSpGFZamRijLuKi+Sdc7kZDGl02vt3t1tfovqr4oq/YNVUN/6kHvXBiriQaoQBl8GnmIE/95LWywJdPbbtKXZfQ93X8M9kGCUq5PVoOgg+RXvo851OHn1xMkJtb5XJ92QGK7JrnmiRkP78TjSIRD7tOh1UxL7yenkW3PfK+abC7VsoOcKgByCPPZjbfLAjKqhyr1o9TjIYwymzxnihkU0e11Ustixjtvr4kEv2+hX6mCz0Aa7JK409gUyAH5RFL8tlttlAfI48kQ1HOoJa1pnK9eaFwwm2jFHeys+G0gBDESvigVlgPG4delSD9EXPKEQtwbsTKMv1X83OpbqDKqE7GIXgh4LDzyNzyu2OzCSEZz+A5exyGEMV2FIbGKGVQbwBXwN+565bGIVjmBXZPQnRF5uL7u8d8HdPlzAEaboukpbLwLnhflguv/OZixLyWjCUOK1q6P/BetA0ZMau4Dnr4GKx10BtdXm8s1DiLKfw7MdZEb5OTiLqynGRSh60IG9xVzBaFDUIlcOZ4i4BCUhApLvV+dJIvFUCYSYX1pPg8d0lAl068qd+OZujGneMW/M2PfBzGidEfXRzQ2QSPjI/nMyvTXRpk6VwZgiX2cOoEV8u4KKZM/dmtDHZWVTGgmW3UaZGzojVXf2D6vY59zqf3C0WSpiZtdQWXH+pUbH7gaMfAS2njgtVb7UHoMaMPKTeT4Q6Q5qEFDoG3vvRZRZi3xTkB/ULVgJpvEPfmQoW1EMiqxy9fpq44nmaywkvwOFMvivfIw++pSF1cELjDoCaPBANttGiIMCOrBXWq2XyiPNw+HC6h32Omu9Op7HBbq7VzHc78YiRgF8VX82Te59+4gU/zPn+S+emRmDrKgOEjU05dYkMmZg7l6/q8QnvnbJPanYUykD990e3A+JKt2ldkUgNCfukKLKcvMCYInc+fKMmekdyZQgtz+wsgKGHymG/h5nATkcp9Qm+wFO95bob5HiRZMDCO5KWg/3dht8b+0lRkR2EOq3mgTJ9wdPk6X2bsgigZakzVnBStoPvb3NVC/JRPuY/z1uQRObCg+QlYfEqrM5okfogK73ZerwqZ5FzMUNR7NL8jaexfRMrZSagl5/0rvQuOByNVTfzeGXzTzr43K7QXyE0WVutnGo41cXjXPtq6AQsELcgQFwshubEGMR4R7i0xQIzJ8xfkgjQTM67BtasA/vELhDWOOs6rmMz44BYMt1VMXECeiS/R+Owr8t/940IDke2/+60zpK2xtWnuBDGaADUoo+RZtGqhgoO9NJzVWmEVB61WCn06bGQ5qJ6Pd6j/yI8CK9h7RMyhtHwVSd5uENXmZJv3RgYUV5y67jMeDJIR9O7p51u834S6L2vP06ds4UjyQmMYfiqQct6U49nIKVR6Wsd7UfUVB4hV1cXF2BV0VRel5ruUgIU3tSQAUrcoW61c8vhwTHkVrB6TudjOmOHBWP5ILCOxiyHSLAE1OyyWN7/wArYx9zlDCyXLufcu7TZ9FbTMbhBjah9hoZYLAGIzYvqJEZjqA3evtaMOhInwbHqnFcT37wkaOjlY8PnP3dPkWfC7K6Fi5zl6wVY5CzQjaWgTKCyj0BR6iloT+n/VjDYKOSdvSWGeeG2oVrI2kMg/Hu9C6lg+J9mYhuLl1eHYxMNTLdLI5K98JkoOCaA915gKJk3MUHqlM6CHcLeXmd9vHgEpaivtdpGqJb4HLeNPVMkBxnCE+jWaXf2YtIS++Kc+yhIi0OVKYfp25h2LsKhKszl0EO7IbiCu+8Zl4tRaBtSfRMTWnHT8iHyHk1RQyHb3g+s54qPHnkj4l4cAz4etH9gd0hKVPQxRhXZvZNX7Netw/IxYueZZ8B8ruEKj0XSXcI9DPqMtW1HJEN1u1a6Hkzej0BHhmPV2VkFNB1kuHMLeDS/O4JkBcjHu/g/4VixWDdxV8bIyHFs40wQehN5ayoA6UdWOHQ9zhKUEm+JumeRl9eLTb5hmNLrZZ+F8qpKdpeaESmgBWqSPhpHR/K5yqM0IMsAnv759KuYzHjKG6nfFICj7v5rQ9QOcOt4zFuK0xhpZ5n5MHNulRtcLBsypdPRd3rJNl6CnCNfOhBpenIsdAVimmpY5Fq+qd2+45fRPNuZo3s2hfpImSj6B75T1cVC4+hCfb76/S7yr62HsxJpxHHak3Qt3wWvfi1AZ3iTsmsubl6n9u+a6jTG/nR12E1U9TRzjuczbkTv1fz/Tfvykdh5dmqMKbg28bJHZW693XzH/5tvdQPi2kl+51th6cfx8x+6gFJqN4yaDK3ArC+Ra5XxXR1ebTYv8y/7FePS8fQdvkjTqcXTnkXTwndbv5QzyQgqpWbCotfwQ/yHu/aVhb8lvmC10AfFHzJ/eqwlEN/i2s+cm0NoW7bocUmpI1XQHebXtOCqyuNuvviekCSpE2ZYbrDoEJFtyPJlPl4NX3K3wi8MW9XH/O4ySB/KELrRhhh5OM7PLUaoDUnNqnO/0WgjukzdvFi3vEiArHEI6WwdK1f048Ur4gW1FcZjeYYFveLHDrZH1EkQsQnW6O54E9d7tP+5bflHY/MV5C1zZJxpuM7WZlKtMHu+UoGU+djk4Kuzz3ddEJXDV9whlufGUTLezbJ4UL16Tg1mIgJPmORy1dZzAg/LbLBpka4buadyiDJh/fin02KYkvSbK6HhfYYd9Ml69YIUcmg6iUpuUcbe9vD7RBHiweToLRt6QLW4wGKIy1IrvpFiB/Q8NGuT33BcmY9mJ3S9WYE2SfvtwkkYZV+n6kSAntT3rDCAji61V5MUgS0BCds2+uEn3dKGFL4azV/aYSxphgZeYGvXsyuBgLFj7tI7aYNQ4T/q9g89DK9GPT8pjXMO0UaW1HG7hhVQcDdven0L0/sMO/fCNj0FcW5IfoDFNbauc6lqtHnJ3sIsTIsnogyEsPry9AxhQqN1K9KG1rUn5b03jHrM3/Op0TasH/+NzHo7yUkCjYj+vC6jGYj1VpsdCpeTFLVwwGFK9QCVBW1JGhmYbJCirL66SHeCO7+LyLC2fQdmWxwlb5QyVC61AN/OA/YpmFUEdNZnXRmvuVa1/0GDljpbdxMERpZ4f9VMURufg/syl4FakzsER5GkX2xzqboTMjBh1XYpF8pTL2exp4zbSrme5N6UlewbdDyICKLrNfZeuKLlmxeKCPPkiNK9rV1zLaWEW/YySFyD3tTWKGTT9Mc6TYAXaVMQ2RWg/6gZ9v5px8FWLJ8JBmCPV9oY70ET7W3igEO1D6a+VziM5lxJ4HZFURiCM/V9ZzHhE1MHt97ycRmzOogCWXGGBpAkT19ROAdYlmhim2Au4gdBNcrdVtBXTKGkpSu7Xbk1Bb3enJkgOrWgx7uiWHwOZip4ZhcNtH4MKH8suaNJT0ltaYAH68fVTVpBQvLjsa+2GGGEH+fyX3oX+yuy8hXAGsuqlJpT5wvO2t70aqWp0xQ7ky3ytHAxsPD5HV4tO7shqAMxxS1xoREmVHAGN6v+3My0GTCw16Nqabv8+XtROoMmPqh9QIvkWNfaqKaXc3rlYvyG1zCi1OKOZ8KtK5zUDonydVi82DlmqqTsbWCqiKFCujY6QsBALCPiUnQEbXu47/Iu6NNY96qchQX0a+rP42g5qGkiY8brnBKkuir1SKkaH6MiaQN66ajVEXloDPTH6+lUs6K9dVDJAkrGtnvUYBgZ11+y3ayaWvtwrQeDu0qEXn2uaWA4hDt1+kOw8pXuqRw/hRFSuQ5CqnqsQOtDtL0cB9Ek44eNibnKy2zdeEFuNqV6oRiyZFLXECsz41+9OxH00OrPn2Rt2zorPgCsrYIocpBQWwirhl4hrMqoH5aU7+asVlQ79sOET2o33DE66Y9vDGDb7nxyxl1hKuuQJ88E/JqDR9QramPCWgFczh8rAjWTv1QpFuwWQAIt8YqbG00oaDpT4ev4JWbcdK9ZxpV/Cj97lp68QOqmOau+SLaeK386zdzN8urBhJmLAqsE3WoKw07ECKQ4PP+FmFj4IXQNIePUIsU01cgzd492oLiHgYEAP1NRVHWNEQMKZxvfyxHPmgWGmOwGVCmJ6hDooxB9nnm3E3Scd2dxBhFWuTXXwo47TkGhR8RLkcseZ74eQtRIg2+yr9F1AfY+HdsqBv3wo9nmbyMY2fFkiCuuqLbAvpebfPGxgzA+i8ahzLXIbpCiAE41AE6B3jPfPe/LFkMSZPxnArTY082U3KCrth1cC9XjiGsJQm7ZR0ZTVMMluktPZA71VMXi2zBS3tWGX8bu4EqurHb8jbdcW9+vId7z4hXnpXpND5E4l9+PzEKTl0zq6rT+iWsyznTPZp6H4an/wpj2gV1mjsJOehcZBBeTfqwme9SlByKEMYNVgy+8NjomT0onvYw8oIUgFTXXP5j2XPklKb0Qr1Dk0Pyr3j7Cy0bgSzA7cOmroQlbVgWf7/E3UkL9+gbQM8KIrNJIZq+kOGMDyL6IAk3/oZCrohxaonTZ0kBTp1lM5Fvl70nFYJ7C2yZp1b/9DVcvaAV/kTzteZG8oE/2J6MQGzGmv53t4od2I1Gh0q42QtE46bKDxXVUNTSEUoMjC25WGZfZWoSoXqdIk4KiN8EOkHYv5e7ZlyX6Y/dSNq9PEmUQNp+F1y66ODgrn4sNIy3wb7f/DIUhgHk0tun2WWYdPI6wdohS7VCwvbU/5luc7qI+g0mpYk3A4JnHLdgUf/+Us71y3SilOmKOFmkptcQwd/QpnJqpXhfz/7GuGrkeoFNkK74rIAqZsTsxHs6KNu2JIFh8eL1p1ODymRjLaRdPTnr2Cphivo0ovppIGI6U+UCvmOTGxlgKgpeqUb5FOUQS+DmQifFDX569TPYZMaLiwwIzlYJ8GvVKJ6fqN15+wY7c99CcCQWe9eKTFXMNNjH+pyIWGwYzcKffrhxsJmlw2lImA+wmpYMMnir+vTAd7/cDa3WFQ8EcoxKXIWA4Iip2qzKFKXy1k61Tc+uU47wS1NAyHEkpYdXU4gGhRTqnU3IJVaYsdRLE87R6awDmh8Bg3Aq9GZ/Kxlqv+o/ykUIqwiQep4OwmurqfzzfOyBxnGn2ACZgmff3wbSHa5BG93qi+w2alixHvmgRmXMqqSkQY6r+CNCtCbnQ824V2mwtVbYHoQ4N5EejPBZLJ1lPoYNg+xu1yvGObkSoTMFk+Ei5Y68kQpidGGwiF/0JkwU7XLF9y33+l1CJ3kC4HTu834XbZgkyPjslG518pdmGoPmBRQBSe8rl+ChbelVPkRPFTvMkqo/Lyy9YdFVGTa+QEe5EUU45MiIal6cUYG8LJPiWW1quziKfvmm6QxQQc09iy+RUjHUR47QWezbQE0HD9pC4jpnk0fu+9oL219wLWB78XvXRoAvkeJqvziQgLVu5sGl/nLGI+OQg0bM+VmskKbA0+1HDLXMhna+hixpSNFMWXbn9SRptW9Vf32QfvZdU5ia3TwHjiCj5JWNYkyAF+0RuicaHjWlj0u8Gdp6yafPraLYVxlGQQbHqH83/SsSfZLqjSn1xBt+/z1IEpyHPwdeLv1y3cCXqhGJu5CIs7wvQR4oaqAhitUX5zCXTteRCTPttbOQQH96cETDVdd/0fK7ypJ5cLtsrwNb0m2Hz/VwUU3vw76MvMS/LsdTGZOvDtxzxgNVPlQWFGXXtAXHNdepEKkWk6tmsOOcJXcxFCruStRqDPGlfM3gauFqSTAIznEzi87aasSs7E0HLfo9a1pvhVU+Bo6hHGAXOjWGu9fbDe+3+LxyZKR1H9a84gbOtUcJSds2NOEEfxKe0z+WRaF9DGGGaUEwB3rGmd/15bp5lS/Zfma8Yvyk3AKCPgcYU2ym8tzCYIO1NKQSMC9g500Gr0degr74m//9mpnKHjqpwfBV6iCiD+unfiMsPiy1b3Ano3AQtC9qkjy+NuhAf3IYLjUnWDAVE6qrOkBiyb5/M9fOq3P9+G1CPr4siufHfFIgbBpX69+obO4S6JBO+DJkPuZV5sKADYZE+PqVgvHyksAaqIuu3vCmXbhil6vnyxsjwE+ndgpaEXJx9dy8nNLBnqCtEMdoJIohlMVz3ypkVvS80yI3/EdT7hPTZzDVsGbf+zb97Kb5sYIK+sdYNo+5CuBRrRZrq4g/PK5Pafumo2hdTJIj2wq7VwC7IVuPv+ihNIMk0Y0n7i3FzCr8AihU5LKl6PoUVZaFaWRZC7Nv5QV08LvHW/NwHw2OjWE5CGci8Au//YN9qdiSGR5ZQrTp1MxrsbJWXhIKh9deaW/bREPZQgXxsNTxHbniwqPWlGUFeQzZ70DHRIYcDbvMuP/FeE5uVTC5Vl4P+ZdojbbRcAQ7UvKdLJnGyM7hxCaLAedDJ5WLT11tAtHE+ReD6FChtvAnv28zWlHBTCdIT0cDSlxmd8GJOZ5mxXRD8ZgZarfEVuGCznYAssg8iOCq1bzrvySF2FODeTepqeWis9kU58POkIRd3G1dKnfxpIqYzte/wc7k+m1474tbC6itoLtVu11gdX/JjEhPi7VsKtxfjZsskN9xcUJ5bLWkC7QKu68Ige8cJOzC8H//jc2aJ3aIGku5zzip1H0FcH5neG7PczE+JgWAtPZ75+2Z73oJRN2xDL6FfErRA8kVsG0kgYxth9mALWmsgFkoZDwjzI0q1NH6qpFM1wpKdcOeacE/MZVhtbJ98FUgotuBUjsG4VsmE2vupG2mYrDTdgdtEzwR384e3x5vVHdZVxEGnFnYIkbWuMnRb0La22lI1Xt+1QOzUg+R9ARzIO8PprsIH/NXwnnvtvBz/E22WTjtSzHtwvs4hJHFnQDnYs6MTmckHF+VaKVBgKSBUoPHcQ38RwjfPoUqg0ASRs9TsHmtoUVht4IdqbgFrzQ3iLuDQeR7aSlWNlkjwbeup2UJpusUioM8Z3wAJAg4+H3qwKrEg6DtMreHmArmxCJgNLidPnq0eK+o0fIxnRKxLdvnUQsm0HYSQaaJ9/keb7DLyWiQBD6tY5b1tsw4/ZZEUNHGbnMu3kuqpI+F9IlUqJP2NcpQLbk90NXeNSZC6bgtoiGaJZTAi8qhi09ZvuYZo+X9E6qa+2lwUnXrEhqw4Jvgr3iZjeIHXhOL4yVEZjTPGZo/+OqdpCivdo39Os/H0O5QX85Fg5UAz79Po84roVkdVtKaEqUEDu0ZvDFAUnJ8Yg0/E1ZrRohVBNAlnyG9yW+jNJm2F4ONyUsoow787mmWqvLjshfoSIhpxvAcZXIMK0rrgrywzAGvGA1Np96k511GOfj4vGI9CkeGvxRa8crSff67dh8pnjddxKTFMyLYUOtdT6bQK5UtY3PK7+bx5jWHvasqUT9PNAuiD/vfO97HHZWbJZu/E1zoYvr9tDG9HcA4ptnGVY/K9LuCyS2ePirViy+ztGdNoAOOFfUTEi6BvxwBhIPOXqXwyT2nA5d0cqsBMyV3CtG9iNB6FuPuyLJo6sMv++5086dyVz+M63JESR1mEM1NhvbWNr7JWKfMNjZ0Bnmr5ltKSIwf0b19OZ54b1O2/UnE+hoP2ZYvI05nXUoeHygPVrQ4GPhN5Bmzv+bzP0wLnqu3Povd9tQI0sM3v3yEDMHBtP0W/NgI5jKWfn4a4aegkJc09qsiDWGhjEzJfkKbyQRLVTWfhVzb5Qzk/hsgX+Mk6LDo10Uw7LnlbYoNDBPcMaMU9lsk04RI/sEvPF8pNKrM2IYEszni9Trv//uYxftmr9tUxx39IsRqdtW3BdZI2v429KQpZkSupYE0tz08IAfeIebKKj8PS5HFgcjE1EdD6XpLqTqF9j5R6Icg1V5H/Fc9L6Pt9YTKnQ/0r7PrII8V9u/xDvHixXjHeiiNkrKqPcaC0Az7Y4kn1FsXJpWPmAIxilx42H7G0YrbTQEHbZXhhDtv3q+ZivOhfsNaS/dGw2GBn0I2ajKcY6sEQsTRbroBmRyxVtZ33ZkHdEniVc2bkcJ2AxiEQdb+Y6htpKqEpJSfQ5z1SY4nZluDmw4uLqtEkQSE148I59dhjDZF45E7H3gnnmacWPzOZGeJj2+ro4UnS0T08W0zKTqciDtwsx+GvO7Shsr6BSlQj4wpsq9pK1r9U2Bk+O0Wg6cjfzv0wLL2unMq/ak+wN+9cs4yDvqRFsdmrlNSWQOOYrCcs72tRHTM9n1/pa4ri8IdXKGLoEKX4omjYs/4kM/M3Wupt0uHn4ZI9sqbt7RYyXxhr7dj4kO5AqiWmaCC2ba2YvBOpEXyAdrQrmH2vGsDpe+PAXYrPG33KHPzyGK+p1LLGHdPNxHZN7mI0Oayf4Q1FEpz7oDl1aemqDeT/4UcdpkZNpN9q1FW4yL/Sas7tenrglILr27utHXf5AG+Cv7ls9Iq5GUd1dC6SoZUqGxMeejJFJhH/DmJjOn/Ygzv4nJouQoVbrKxL0niINIlAXk5GJHaFX6WwMpu0kKma3XxBu5n11e2n6dRSCmdAeoSnudfP0yZqmGmrDgGDRkf6StrcpBeV3ADsKRp2vs+DkqBNiEFUPg/smoTGvO+t2Yb4FwqonO2dvWHZZR39wrCxsT9jJWDHTWcpg5i5cXXn1SC2e5QlALHv5CMSPE7Gi+jF07RxgoUemxsjRilovstbS7W7sfjXanxanlawgvGjv3fVnKV4xEMc0k0tNUMU3Qx1s8/H26748CNT4Zq1hFlbiY8hONVGZYGBKfkUg4yzPUzejr6l1wrfCvGW9E3uORVWQCR/pNThHnmkP6J5Nmkf1S1Q5JyPp6LnkWYjOXT12W85YL0Gv1vGmpkJhv4t0SOoSF99FlO61nCHXRUz1mlv33vHRXaVQS9Inu28GypnGL3sJHzavkBINOkijyhhpm38kTtnPjZOtApUEAJRmDsvhru2oXDWug4ux46LRvMKOW2urz3Q3adlMxDQAMnwCrlRzaWEchat3iSOP5P8B1yiDNeM3PIE/ADNq6znclJCpWO63mGEUoO+jY1bKYnFfPhaYJvryeT4kofiOH3ynSS6Wv2eJArzoMjC9vmUmJxo2P5lXPPZ6F/d6YISASKFF8CSLjEV6jQ+9lPRlPX5FhckfRkaT4TntvBxmUio9X+V86Px3sluQ7pd4TOmsJeT1ovp9JiX0LNLzMxGodkpY0SZ1u2vKDk/k7g/5n/eRl6nEysWB3J6JZ6/tbOkKLDWtVSShcSqc1tazDlUpP7en+gyjFsx6oHtwhGq0m538RGJ7ywuE7SErYDSvBI0Em0MAb0XizAnFTEe0kz+TQ9J08UGxK9U02NBAuG8m8mj+zLXFBhx5k6APOtXVk6DWIr9WcqgC0At0qzcT+l0sjvKk3QYu0c/3pJjtUlJlpRihFCrR7y+UuAm6A73J7tu4DrNonTcseWi5zik487pYxf0YW6ZS1EPk0jYjaqmjOwgGf9RWesCGERkVSPDIoBJOWC0umd02OUnq6Z5Kyla9FiaOqOBkOUYFDKstDT/BPbcxN4sInMNZfAaOtzzYegxupA2TmKEEFbMwe15MNFiEpmYzsn3VRk+AzxZv9sk1i38EuiobEiPNDqm/76alKuO3KjyZofalmccyls/B9m4C0lOVAr6/1QCacGQQgsEMdClI9g+mfAE+7++7lOaHIWOfpAdjiXFZ2LYg2oJml4iXUOvhLU4IgmRMpWTqWsvFnUuG7NmLNVRlNF8NV/xHPn8KZd9JvrunANJBoVed+ERC/vIqd5CPhwgz+FkyVqhkowZlP4mtBK8nfWUMx3H8YO/lJ5GwxSzWqF5BvPSbhX9Gvv/U9p2OnGaszO1b4fsPbDavgKslJU+AxzMlQII+9ioxD4ABM45jnyyUZuQ4wRr4+2uCqfMGvwHu7jvnjwFsgVuBPpFNS4kuSFwtamNzuED5clfV0udhxFCxsskgmAHiesSTPd5Enc74F2pMb9dDt6kiiP9HeoVjIDo4rxeCv4WHOBd7ILJKBKLUWhOF0a2UwwFmF6PMb8oQrGmNCVuWVsqNc4lifdQGDbT43MNYvISNKicWBB2IDm4atdBpXojtUIX1LN3Wfu/N0Kuu5mUYiK5n5ngEkn4mLFWW3+H90yYslbdVlCGqM1EJXKt4RgBVXNZ7YGdKupXr9QQCtihicFSD3OQDVqFdwHOwVu4IoeaJGmWaPQorcDny9w3pmc7sgJ2IxZqiFZAraW7GOoRQioqKiBgXXFCQ0O8hkZXYjg8Gmk0pb2a6U0dSw72ucwnA3R/OyUHSMaPUgNkc/kFejcmb9hO4Y3A1d3zJyrI/IGTaFjYg2nfnc+L4vjM+eW6Q3RDSuPQtXZYQQkDQ+OsceaSmlZIawNlTCNlS1kmYicijHd9KgWEqwlDXoNLzKA+MubAwLcEXyaUmFbh/CR9zw3D9X8DO53PgnIkyNA7px+uCYkc4Ssst3JEKcHMJP4Qgbbdtvg5hUpxW/dXIct2K5e+fW6mzdJXP4tjkDJ684uZ4pIrQVjXRz5diaSTo92Wt1qCLSAxwF1jtIfm65F+fl31SwX9weIpnvkAh5L5LduVf77br9zBsFW3D7/UVRPBpr9ZJZRLMimtY6+Rf2f4ffJQPvCZVntPJpk29YeAEHpY3JcH43S5vZQr4FbzTc8AQoygy0lFoMS7VdMK0+VYztSz7l94JKk1qrm7fbuBAFREfTm4MmvziuPyC5jXB05PTvoet6RFbldKGzp1m/9Uul65hg9/tYkinJWAB+muNaG652St7Qt5wPHLueylKZFRjJXV5kLLh2bXJRXHPyHsO/lm8vnvh4mrfKDyQexHmfiZn0D8gSpKRRTcHEXDxxNdeiIArlGWPZbA2YDmh6MCBYwXe5lz3G829zVVAFo7ZiIAjTWJlirfMvQo6FLWzzIwB0Ow+j5EGIdPjrCeC3AKDcGPWUhSP6VVf6A3spjGkpX1AvD8i91C3v1ooPCX3uzqE1lM3pKB68Cv4ofCjqOEre7hj5JiBWt951QBEGz2X30TVDQ3jz41B8w6nb01sHMr9R8quO+Ph88OwsMdtjIN25FUtuGIJSkW3OGAUxQLr3Jr9fBruk9sGyoyGJ05rkUYY8S6Xj47kOxp2S13VpcuuDbOWKgzR13YHH6oTntKxw7xmy98jX9dl/zkONuw3yxZ0+ZMNfGz9KTvY4+kzutazjqp967NkefpkQI9EUofGJ8V8GwHXn5ksEaChhRF4Y5XQ07QEwX8VRq9SqCS7OOkVLR2lJMuIu+VbfnvZdnM9G5tnX+LKF3keeK/UhiYFyQh27/0uHGZkC10iK6xj04briPWKfjehC6NiJ9h5WFN5F2es8POlvsxswHuOdnRtn/9X8kCNKtG1VSxsTyLIQwVb+4rp3Uougq02qKAZ+6qr/oBz1Mo88kiTC76T7nHBDyJ1vvyy7rRDuqnGg9XJ6qT65JJBDW52YcDOGmIc2sGjKtheRBiFEbF0rm3wHT22Ltv6/pggZNmzDKvW6xoegIoFROodswhaXJxq5yRccRapMKXqk79J9KSpu56mjtL53xNssJh4AxaCuszsTs5rlDLMTDDuUcR0xDvXkz2gaxXZGYXh/a83o/3TVnyVCAeMRKO3V6e3CRmlFoHcC4RSV4iYQ6rsWeB5EotPBioXKiSI2MF62G3w2+9WboO0gIspGqqVWJgCd8d3wHqgYuEgcdpQoG7wvY/kDkSG71nyffNmWi+zTb9YH6uSgVEcHXQnkmneQ0/jYjTrGRsfmOlFLiucZusy5pQah1JuvlQpnv+ilb/+ZCu1aCgczOA8bU4Xwsgob6KJrhpESQRajrMU4Esr8FTtgI2tTOqnWQ/V8TgBAXv2J8cuww8RhLF3WFygWagqtZBb06pBA96E3gkh3iwKy0dsR1dgsq4AMDwKXvBn0qbrF3dgHPVGGSdRNWCoBhV7uCV/kE46sItMa8ZQdNMoTnklzM+wEe8CkuLSjL4ktfAPpqHq6V1kec8rgIRfvgZWZop6t80Y9zUX7qg1DOeFtrMZY+dOY0MayRhSn1YPpoPRm1snp+n3L7Gj+q0sii9/Eovfu8nMWPHdYmyLKSipcxsXHJYSzlfAyfbMta6n1TxSCbk/P19hbTgee8NMwGVa1npDXSJHWJ8Yz6fVwZqVHfD4EDKddS3gKnnUB5/y5QgBpVvgsGLW9WUHWdtBY8JoUPJYl3xo0YbsXOIsrDyDvDM69glIIpjv2KK+A7NpP6IBrZNc/fWn8DZojBWR1vORfaLriBLhZxtD0N1HZbVHNi583VHYEPO3Tx2lKJZawKq1vTrK8f9DYUENWS3XPaHpSLAHJ6M6e/nNmqt8bNU7GnuBIv1S5fRvpXT1lYAqrGO6M1wCctHANJSfzZprF1es5llHKjJph4jG092PSWBA9OEBH18gSTHjbgbcCGBfDv/2cQEOqoQFUg/VOahL/1pkLNd7e5FgFAngemHQja38uAXdJxbXxdTjqQeFFpgf9fMcANaOSgZBqNqA09VvzgnorF5J85TCyIWi+cf6ICKkF6Pi48HgAYy964C7wAP3ssIOjBMXYYCSnyvHp7X5z8ZA3xRUFOaoIZ2w6/Y1a2tIBAI9tJQBFxxs5llSMK7P415C0fV1I58Zq96sqk5SlWxwoEWP5rDtnkbXfVYod45CYi8ax1FBqqRYKmpEFk33BfIeYja2939LfHHwVa/I7LJki+4u+KxNsQ8qHunfLMEMaw/1JLPCLYjovZR4E5MsZpZj0upgbdyEoK6h31hAE8nZiRS51R8btO+yyKSJLTFBTdH010/jPFd5bXy2wBDP8NvwoByOtZzyG6mz8tb0gmVTjJ5vYZcKsSIpkerTZsHvxOHDWSXd88HK1JqdWr1avccLpLzq1OLsoSOsev2Bg3h2X3GsxB5tFtSxODh/RgGRlbcfNz2YkaePmnDs4Fxy+y2BKSOMKu4bA5wkRGS6u19yBXnspWdDySM3xjj1pzzBfn7dDezlgq8Dx48B+wwqCK1jFZABcIy4N9MbHeDPX0pMeIan8l/HfM6vpH8u9PyjjtLvCbEyfhHCDa4BREMpooo8XLjge57GEUhxr6jGJZWQg8qeAT9V75JzhqdTrc2f/K7PV/5MWnfeIf5U4OJGSbd9beDnPf61T0QVHqBWmaR6lMAl7XRcjwDqb0mAUlHUdsDqfz8D2px5A5EzgWnPZ+Xs5R9v/4rODIbRVXdOS0cNxbwXxsvULzgTyGT4rURZjqiW64Dh+YjoAZ4Kn51msgV+j9DkmRhY8izkOZhSEFmblqEdZra2eRWrWLedcI9XzX2yqhka207Ss1cPeSV/713jVhAfche2Xob4fXeOFeca66YSLO8+373uJpdzdHzQyOn95eQcuri9jCh48UAg4pts0fxFQrTvPe2cPrWWvcQbc6nEkD8kbpTRINMS0dtRYOHhACoHCVqgwURRiuTbUGJLNDzqSUb67KVWBiX+gq49uVkVOCqeW4ClHvt2J2CsvaGl0dl5TWnao267YtVPEcMHcz4luYMaMcd0+s1xE8B+3hr6W9K3X5GwaEyxggF8zrVEaDo2sXxqkYsq65DUA5d9eSfHRxV8tWPT8mReQgBDoOfCz9q9ZvNzUm6ZNy+veI3qNHjbOSBLR9HVhLmBVBjm6owSjNLgCRA07+yWEN26CROtyAocbpAwUfuMCK1hbkM8pPw0Cbxiq0Kb5N8LA7ODaGESBVK7jsRX+87K1IKexbvHiC5gk55O0GH1K+hwlxxnpF437t8X681bsaQOmF5TWaJpdG/Mf++EDIfnRw9m9ZwDqe0Xg3o5g539z+8/PS+oKDmQHwFsUEWSzsXU+/Qj/2qrnLJOuW9w8S7yLIu17VLD9SXhp6Dq60Oe/Yn0KHDzvcxev8BcBTcZD2T+mPWYGimrn024MCsX8AORMylVeTROSd2ri9d9rVK6GkHS59QIYzCyXPOEhECEEUheAo29onByABf6EYFy5xDOFVlU9rQf0JdXiJBj0rXBmwdxznLghE7woG0ylit+9Qkk7fsL6AeZDcTAAGgQgVuiXUgp3tDKCdd//7Cd+p/ZxGSW4g/kLhjrJnikGyOhezZomeKCEYLz3dDDuXm7tfdAsn6g3wWXrRMoTMYgQTVX5zVU0x44Lcohg7AmOME0QWM+0IvD5QLVynKPN8orLu8fDIqT3IzJbONUwAg/untndQVuJR0uujMoreCdC5mxfyqxSs/LRD4UqJ7W7FoSrqDlwq8KoAXaJhWg5Nf2Hbl96bN4jRYX9qBuMhC4a9BUGSNNKgHq59RRHfBTmXsE8QIlQhR7nf3LHwuy85szRcZ7eFclGjUOcyB/bNUIOB7CqcqdjSrzx0Hr0WJkK3+h34F3uS3jbgMKtC7SJRQDH6B0JqZ0mNAeaE+APC0yItBp8Aze6+K+o06Daj3QHR/c50zS2BQ7CXX3GUdHICCk+1cidfobxEaItI2FNYWUV/zsS7yXdSSBPXQzsn7ZUGcpUUb8SvUtTGRRmThD9hPAWCWnFs3VriPfN2ubLEGMqqyrgygNJMeh4vtYjIo+6Tn1B4ju9kMXPr2qYJgm5Y9oLgYJeCiWU3iSKN2JuwoFZnSF1vrw10YyKLnyMFuDnj14CClFIu0niAaRzF+ambJ/NpdWAMJKQqQiaMjFAPiccbcbjJs+yNlcXr75DK/yHPBxgPEDoeQhyFGwKxsqa/fvyOd7zpHz0xV+8bk9cRES4AT4NmlvrZQTqJ5lJ9eVjpkbqBAIjKLe1kHTCLiodP9rf9sPGJIs2BV7qncQwCjuZGHTia1QNbAYWDV6IewQE1dMpUEm91GP1zhRfJwPMaJbpMjLu9uyknKg7zYSeBxr5ybKkNNLje5IaUj1cIyiPS9tG+zuAsBZbhnwlb3hm4RF+rGB6XFiHXOY1osE0wdst7ISrBwLWCG5CFfEcn1aF+8HMNKG8ylSn9l13CzK/+Y6ToRJFEUtpTq0jzXN/ZHqgnyHPLqbz2JN10z40ZOKi2NbOQmXTePRkUA+0T6DzV3i2Xntr9VK3uczVP8FXFmvCsEGY11dDRjK7SAjNRwPqfmIEYJOj5ahfKNlCWIhLvrMCRqIgf2+NtHv/NcC47y2tbqqn/4pav+m50OB6DXNFXLCAZotJR1sqBvBGAbAUgMAox86tSb91ckIN6hcNzyv4LFh7JJCTMcgnSj2TV5AWRbjvLXWZ8HHjuXGSjHWZyxtvyLpBdI6J+aP6/xDtF1Xf7QpTahykTqOOjA0ytQx+IJcXsFa0SgTMuAE8aRQW8J+LuFyANKTYD0L7lm3bURhT/i+nI6lMITgT5E7mNOo/a8bktUEJMIenXyIpqTWCYB7DTgDz34kuyrAvFvIOAaoh9+YrdGbCWmVqa7Ftvq2yAwKtToOkb8CgI1n7169gOiJsCavVGn8EoiB63ZtHUYEvuDYm73gAHwR12n2VTLkclCwDE20YEXP5ePsDTVnIhkKDwhhKyY1yFkHT0MEUGmv32O6lXu/0PXacEMsZNg+wf84KnUEde0kSvBPqY7MbNv3CG8pf75IFbxEkwIs/8WqhPcil2iM70qMuuVmt/icki0rngQHdHNuvli8RbRF/YoU9hOYOSPSQc0AV3V7xbC4/dxtOE9uqO8Y38V7TA83jEt9RJS2POZr9SL76aTKU3k25YaR3bOezNUibtYxCNt34+lSA67nhl42bkAFK3J3/PmC8HvqXuqdLUqMCCVx37QkIx+9RxBOpzXS+Pbw+k1/oZSDHG6OMkLU+zRorePanlUwpj/pCoQytrRa1P8fLQLufsKwUaTiA7CKcA26128HQ1Ae91CYFE50+gyM+nhAXC4BPer18oR3xLGBpv3W1sd13JDNuAtEN7l0hn0cnDjpoq6Lp9yk7Zj5HeCiK4ef5fYBafpcvQ3CO4jodXhIsfFT7iXyViVn0C1zl90MZaUlR2c2qOZIfyEXe3S8/U0dsMziX8FY/B4qDHW401GUvRr4saEHiMkHaVh2btwxJtd+0R+QsXd1ohlrCsD6t+tVUFYpea7ppkLVydOrgFc6VF7lIXcnAKnLcOtyWkrHVAxoBcMyHvvKiOXS27LtDtYxMQOClTB8z98/bq3ehR4izu5u21YAxRyBKJAdL9+CqNZIFwQKKz683slVi0A+/eE/MqNbtbOGPlscKQhZsjLD7oGfW24Oto1QKzfdBU8rgucZmUMXTfl7vkTnyKA8tXd6o5lH53x4W71dOOGvrYn9eB2iyu3M8QozSUTPYQT5O350xTaNc7wFB6mXkENPyFDtdMiBn2O5XVkJp7B67pHORoPIjBwIw2DmlE78aV0E5csTRDOPN9W+nmVaxRjGrDRljdBFuO9DlZOpVmSDtdruHwdyQYZlnT24Erx3CGTfjmvzabvFzGKFlE78wHkObs0GHfXwRnhEuuhzl5meqDxuABLlCydSMKwDor+At0CvgD2kQqD3UAE8NlrlXyYsa5DeAyYK02WSrRGSmyTQPZB1oR9+eshla7h7d0AqAm4BuvUB4/JSxxVAafpIpoasVNk/VCaJkIUCqgtBC1/20HuSk/gS/E8UTHkl7rXZjTjtns6OoOBuvzBQt+59GJlc9dm01I6lN8byqvG3550iKqX2fvYa0zdx1UaWX0FbwCapP4b19reVVgo7VTObQszmyTiVLOMMROABy36LDhRNeQ2xGT7+ybVilvngQ6VyxFmMNliMGCBcibphQ2mK2yAQTzg3rNmA18AFyh1z8TG4SGD8InQv3wi5NHeU+ql05/w5w/XR6PrQXN6jSB3BVMtJ2ia7SHwUdvPPfUOebeAR4KNNaKAGsnPrL+TCAHuTbsJ6J5Z/M0oaSbo+80rUXwwDuITXtg2gKqeBjMit/FIKpIv2vD8pg04PGRKT07Toh4lgbvl1+BD1QitO2f25svjG8cXiWhc7ycGlwxRHbvbLlWVQf/z11K4P/i5uTaNFnLeV6f16GDUjuGae0V3GTvIKM7N/llEe5tZ0E9/AtA/gcizlQMdUEM63i8JZm5DYy7Z4q53KmSqfcsm6/gNkSuypulkJ8prwgUfhgdx0E6MXVDvnf8A9djcBhcVVtXrFYQluNPrSINOPmMZtebagisBUFbnXTy2Gl3996J3DPSOHVIBt7cNVn0hT5hNjtsnr4n1JQYpVxh+ui7vN8+c+jYZcLDGYZ4hvYx4IrO1wXDdGnwat1HL9nBpPCRf3z5ORId/hRhfn/crQBVr2a9uFvuSq8mRjsKpiG5jhBBOwDJ3Y0GGBnpVg6yE4mxqzw66y8cMOSVc1hvE75fePU9j7HzffA9528N4Z09Alk06qZqrZwSWJzpSWj2YvCacRjEDKzsXaUIM5yX0b+l8MPRDH6RAIworz28svd0Gm8cQ87rHKRi3TuIC5CF7kcFQTMPqQNI7uHhyurVs01ckvAAno/EINYSbm8X0v/ZeW39f5Uemh0lJg4K3NR5JqkNf7PVvBRfo/bw+CPE0mk4azUzna+ls0EJ65yIvXAZbOlNTEC5ShhkPaZUcLafi/62t/tdgDepuWsBo4K8mz97zz1GxPqputVyR12gnrZ6GwGRutJ66QlST4koXC85iRUXrQMmQP2ozIpttNEBRCxafd3U8vliyM34QZZbVLu0A4LnAVQ/mazySAxaGu4pUzEQvuc4lUEygr/k7aLZU8/Rp16p+rdFLX9wegsgN2E1LHXvEFXoF9H4CQYgFX6BWT5IV+tegqc+8dPSGUnTBUpPSU/FUWfOiYqlmKIMBar61hOCkanc3AhPTEPawcqV+ZBgdDtQ6NAf6B9GP8jEVCSA8XcsaTaJ9KchpT9OkmlP8ub0T6sglqUFNECEg7bRknhAGxZEEsFSqfvX2P8HkcROBV3QdJn2dNMJxhPhv5oO9fk13gl2wL9c1/nQ1AzqdD8+GrDpt/0zMfSRBt0yRKXnECbhwTl9/ubK/YZfTCD/uO3+Dw0LrmzvfAhhn9V5YL7onYTVwXMfN1etTjtFgnFS7Mi/nZQlveWT4tHVt6wEyjjr6QBnNQFwIZXHKTHTWkux0Hfnv+EuPk6VSJW0Krzk1ryYnUGgnLTE9MVvRzbCORdsdQ4EFJReRHl6kNdm90eGH/6//61xmkADUNmcsQ+vS7qyq6KcYsTFuChue8jq/ZB7UgY6GqXQsnBfshAydvrd2419rbbxtTwTOuBETVKt3tVAxbjrOIPF+YPGBAUb/Ry/dNSx7NsyL7xHpLnNYq8WADD0oPPvlAHb3MszqiIFUENpqJd4yX1wC47cEeH20+5WHyfPx7TqFjc3Q3p6W2VJd+L4Y0Is4NVoUaahyP5HygfYxjJWNvUmTcwH4aT72AeP5MMYwGQ/D0vRSJk1QZnzJD1po9WCq/E7DrmQ2sLXMCyJ+1ME5+5r+fqdQTOK+yFVK20TmWKFlfN6Ar+hBBaqsx91YjIf97fBo7ImN33cycUmfX/zWyd/2UtPEiYW8kT4hooriaLrAY0/dvy8wPKnKFSi/GbSyc9TtS0YWE+DtE6To0bpwzkLrdn7JdmDa/cJsV2Ak26dMlO+fSeVqHb6XLcoSOFLjKh8AUA+6pXcsyxCw2OgSmqZCUaprKbeWhaWQA2WQVHJXdZLb7KaIePfPInMKRfg1lrpPW1IwfnPZ0P60cQpnk1KABTwREOkbsRC7wGhcE0FhvFSyJ6Qgfj20wrUketdDwwfZygF3CmqsluAt7L1d6ZcbC55l6piD9TwE8zmX6CrRxOFkER7dZtWdCATpDO9nofHoSfwXuvNd0xm8Y6G+6pIVaw1w6KU6QuePPAWg0bM2MWP/X70U2ujzZmr4q3p3TsIVnNgbtDjs/mHdNtZAo+nlKP4K/saz7AQDUgkIk5IyNNbWJt0PemxD+s96lcV6ohvr0QWO8P++dkt2KlfGI3ExzQ8bik07bJV1+TCwawKYij9q0GFi9mAsjR+12spgcIMhpKhGXXONsT/UzzILf/oYKPyh</t>
  </si>
  <si>
    <t>0A49iKjLLad4ZmVGBUnF7xVNoUZR4onHR5fGXwRTP2GujuzhxElpmv+kbXr+EoaM0BJIlXE4BH+vpkrmlcxL2HLEDt8+rtEM+I4pJL7Uon8l8gtagpOLyzqEd0TO6YHrLbGgeAb/bKoDcQSL9jXHSmgJ94xMLiaEPBdU1ug5Ba3Ib+udE0mMAJ/k3ZdbCRMFa+WHOpJ6iAtWs0zy8DmSI8IXm1A2f3ytFbG9/B4FFpWv64MGf9h7x4iTKHoKt73Psug5tlJLxcQJ9uR5aqCBHQ1Oj36FdEXD4Wf0DJaH5R1P5k+rD45NOSNH8Cz+RdMdHyJeOeq9Occ+805tU6YzCx1fly1TP+B4MCriyF2qSHKbMZeV4LsacYAEUbzxas9n84Xc14uNsKwcoH8+a1igWcb8zF82z7tHH51XRZ34vTxuzvRM75l8X6a4GmWG4RgyPQoWJ79cTwyEJ1OAAp14NrCEReqBEp5OwOpT5HZqG1f+ODx7Axc6ImkkCYLH1HEhZbWcd+kr4lNUo9FhOvQBKfObCZafFLCxFWxDiSBaT2jc+rSZNCBKtK/7jHHhmgPTjBsAc7R0wcmxeoged5P7vT9VTroFqD2a1zqSDDUoi32FYwqg/5PBDdw2ovv/C8reoJDObCnPIDNF46gsSYomkZLpgYgH0pt5ZTeqLoCAHo6HrrRYXIoupbnZYr8+502124TQNs7rFLIQo6xaVHfCvaPQTEs+z7XLuvBQR/p1Wd/ZosUIReuSlplG+W2wYuJKhgPPJ9pwmi0I9qnzAV6id5/1IZwALsbtDPU8TV2K+zm7edV/eYB6cP/AwY3hXbY8tnN4UejzAEhWVrPk/QXwpo+Ka8BbpSCmhI2COIopfcjifhjLJBbvS9gUEE4S8g9ETQm28q4xm6UDMbjUN9HoJUrQoOmR92Yd2aJ7F006TkRqe82DpTmOD6VvwnspFhRE4PXb8mKaHOPViIEoiGD+FZIcvhgB2bqbI2CeetECulSHKcomJI6/9WEa45ket7qeQgvY20DyJawM9c1gsdf/JKFbvkEMlGDUHhgvQxvhUUzbex7hGPoEp6jVgC/1NDSdgxecQc5kM/MzGuaqb9MG/yE3RI8N0MTz1m2kJhKysveNBLbk6ucdl/6lbX6agX5B9GJBGPPSQTFvfHZESjOH6UA83JclBImkY7y/R8ll/348pNityqeW9BFYbltHu8YUaoYqeDzBPUI6Y6Crt9MNu/N8v97jvsuUUlaTbMJ2y0tZK/pPTuDf9RMgpxMAxXRLEC8E24P9sltUdmMSplTFsDTKm/Kwr1sKTv3WQ0Lq2yufQk1k0qIqCGYdpzLcoAToV2lebRzsMP5WFZ5oUn5cixNzrpiRwh95qaKjnapPwppaVSnNrUFVawhi3DK2QlWhMdHJQxia5mIqbkL16sWetP+dqAe4c/GYekL/K9GwdEqdWsjePxWtErKJ2W7KNOCvoM8jiZ/Bd5Ya+FIN13zQY1b61jGEmk9df+cbf3PziuNST1uW/GY41pF5wKuF/QKCyb96ekFUN19phuWN1N+O+9MGX79E0mLqsg6Adj6L5aGLDaKt4QG4amZpBFDQ+UEZa17c171Kjn4epzShV5EUwxBK2TdIGzQktTDs/lD+x+iMK5A26ZQ7YKy5n6LfQR4CBrMiZpug1pkNgPhflfBt98S62T7I3ZSPeLi1/Mz+DVvUr8XpD6xvVxeIL/tubSIy2ydR4Aa+8gSOUG2Btoo2pmiikgqwW9o6UJn/cCD+G48agseF3knT4Nkw06ZZx7PiIB1MYQeSaZ9bz4lIU9MkzOGRRSxrAwMXFoYfqsA1fHa8cKrb4TOz3GjRq7OgnJr4sR9OCE5gzYQsN9mv3PGrR7TFPyLz0rvabrGztBBAdbswPf3V487x6EpTpIK4KrGe5AsLQX2jDkTFZm/8Kk01zefVf1Qqy39rLLGahGBHW0TtAIIyYc8AQubVvzxdyUhol+Fvci6OkgfYW7iGiu7qNDbngdIhvBUcS9jx9oL1Tq3kCUVo1NTUCeI7uy1sQIrsdZ247tSoRDxkMxQPHpuUp1jzHPmz3NDWSBCa5yytVoUlDuRs1TAToG3G2Hpm6XcDpbGk4LiaBvAyoJdQjO8QCGiAEYyBgxL8oxJfHvJ/uPQRGyamOm9Jhy3k9MjFR1kzj4dZab4ED7mQGYg+Qi3qroR2WfHwyA9wcTYWE8JwaM9wkREse35kUr8+pTNixpVMxcDptKLFfo5dUG0Ocwlgng40Xd2g42vf5y8Fgd3/wVAEme5eXTKWPyQJVaokmvsibrsMogOPcKh+r+vWrlKEuqcvD7SrnMUQ271ndFaymoFQuMMaQMe4Iwh/skiOPyJJxMQ0sshFw4MEL8UYUGKddk9xtRL9LuucOJxv2UCINb7wVHPrSlkp/OUNPgigJ765EzZ+DONBAqkqAmOP8EsTSne/8PvsTkJXRh1lTOIv3v1ZxtcdHEXA+Mjh8f0Aw5f/mJM9uHeaRe/vLjtc5OjGfTVBV3R7nEeJGXmwCp+7R/97ki92kHW6i8Wh10yvvNQ4KJ9VpzJaAA3IaP4ke054E3pUcu2GRu/dUBKhtGhwDdNCGcID2jcFgXqNZBdByWaehZ85/CtCZl1Vtcj1nhC5bQmasZajbKU/1cqjw2C2ZVQ4jDyQ6hmYvxJOsNtLwY972FliISeklqPfHKbuNP922K1TFqLyjicikc1Ppk8yShD/CTBQ8sxpOFn2OXk8vDu2W1EafvPU8JuQLbmxDpumIuRCXtsE1R2CybbubJJkg23f3HFclzzW1J/YG3XHqGjuM6+h/nsaJS6dpJGo+GmGbeswTuKrvSG0ExNWSOhvGSyNcLFK3OtRkmZ+URn+yJS9eCPPEb1TB5LDo5is2MqfsS/TMmJ4kqf1PWeBIiHWmIta6TybWjU5KQZ93OHjpRrhpeQNUzpvo9l4StOBL4/ILC5ELXLIE4hyW7HN/01jtlmgum7q6+prQitiF9Qa5Ve+wh+CyH1orBSpMrnyh+fKOwV/PNzpOKHCXRSJeuHvCzJP2S9SdwKQx3DanbrKITLs4lupZns3gCV2Zn/pmnahc8WvzFqjt6pYajNCnJYRFuP4MhqB64z15DspEu6Xn2LcR+0MOhz0T8+wcp9syKD7TGcOBssC/qyQIjp21zm1GJfib/bHRPvt28dYrqsjGrtRUU79KORB06M3kaV0taR9kZae07KRIBUn58uBWDmoVtGDlkXLriuZUipCdx9VJNEIOl+xaSeNs7H0WZDBWE5pdQS1J9huISbPPiEYkP0DQPcsUjpAijlaWxm6PsDyPm2gPro5IwWMwdE0BzT6RKUXxNJJ8qHs/kLdKC4fKGCsoLlH+ea/yXlJC3e5aYyUBA5KJWd8BEh7u+alJMveyPlT0ot3eoNuLYpweLPjS0kx+vmafNIGDQBqjaVV/WsklvJqNRNK53RI2zJPcu4LgsTIpBpUPJ9FMY1pF0BjchheLcswnRVKteIlQ05naX+syGbaV77vmW8ZVhKbzLuCMX3ekMlTOqHxWRUqW8R6/sguR9nX7eyPTPO4FqqjRVRUQ8IFZTNaCZ34j+Ln74mPgdBJYQdGb1Xd8KmSRbdtuuj6hbGJbiMNLL6RdFHOsY9/FjU0Eqda5NJgfMpyKCNj1XnEmVpObD6n2UonuBEzB9AwemmqPhy7QDaVSH9blL9p4CCS0+oQDS086VWX96mNIPxYQidBxlUJgcM4QMYPRj+o2I+amX3HZzr+vhjHYftpJBt49kre+4m+7Q2sCJxdBasRoT1t56sltVRlpApHUpKlSbGT2gJdIXytjoo8E79A3T4DY6XnbH4thqW4sehy/hsG2Njc3ScqSUP/ndmjEHl8KDuPre6164YY3CQHzapHV75znZQ9z8rMsHZ//xTtL3ZWKnbj8Ch66inQ8QkKuDsj0lyjO/+zKN6pLjBLusWXZwU/Rksy3UT6EFceRwi9LW8YwBXOjbIizDGB0DF0bskrDwxR/8GYRQhGUzoW+aRTM/Z3fsHBRu2ZM3iyYs07ZnMz6op1gppl3LnmHbjcVMEfiPg60UP2TZvPeqszS9CctW1ksWMDgY1AZbrOqgyFgAnL5TpBTdjcN58xTPT9Sisou2fqz7XtvHJ5wgaOZ3vkjopDI6wNLnTwfCjQlVB967lNBN32dTbNZqHByFD1gaO2Ad3wkTpoZiQPA3dHDIxXC271F6WQtBWtOr+Es+/1hz/7jMize5ODKYOTRi0K+t3jFOiBZiStEH2+0inpNEuAl9fqsFz3kZmx36orDldxtJlr3b2XW0ogeqdQPoFcqNtYMx8MSoHx0U0VGOZToRQU3TWTs5HVqGnVhyKIZU27VD2Py3LoyT4Bx6eSQI7BlnNZX/DemHeLzARCLoM4P0qwAEbfBn/9dCP+e2m87gMX8/032u8AkaSYIvbaAkisrU35hCUzqrt8znOvtYMmcv7hh1/n5Cda/cX+mhqzyqyeT6nWS8j5QDhyyVUQSiPKwRFcJaXv/+RPx9x3YPFe0NvgiZ/U5vNB7HJAEVInmpW2QCTYS5JXLI+DMk1cr9EqM65vZbqI12OVXTGDT8CDAX0zXYeSKjt2Hnz3ajA1SZZm6VuCoKwupPrMDZlOX9b32IRWzsMdPlLLiVFuP//1dPJCi4MO+GStN0JY2n6CK+mDh4p3/jo4W6oZ/2VP8y8TB34yz08otY7dZJhhaZcfgdMxawfK3/SVdldkOVm30i1k6+IMO+081dmy+o4prnAEAvhgeQ/axmdOFY+ee8mguy2gSU+yCbJC1UrEJ0+AdsrWXMMugVrBhQ6DnkIIDDIEvwikcT9JxmH+OwKc5RB9FThVuo8CFWY9fcdygCJz11vXoYBgyq8G5LOPr4D9XY6xATZSoQ5clnddEl3riMS9wyNRviN1UYaCOpvBqrkWb8p6s8d+dybY9Vv08J6T1FXxgsGp9G7AvMpgc0lPxIP9oA7xHTXPf9R1CdiFxT7+ui8BdDRWHqsGKoJpxk0dfnONaV7r0m6nEIHBTg1aagV+J26/rOVHlOGfJSgQsd7EU0Vo4zlh2eGXhfiDBWwVUO0LGgPpUqM9A/rTbym6gJrXvXQcW8MhnOHkB+VnNz4j7+vuFrFyOmokLsycYvu68xBIzm1prENbCR+OTo3pLeK+rbQ73XeQ+VEcFlZddZTlbT26O0+gzUDwBAY+6xdfEIemDSc3bxVOnQ+a8GDWzxdBfzaZqPySO/YmIvM+ChhtsO+zakyzS1ut2i8ueKhHYmH2lX81/u2wVsKTzZV45VuGnRsWOyT+Pz95s7sFC5TLQsJ7tYjKOwO2FJcN3swR5s8XkTCrEF8hud7J5ndyj5XSZpInjBbbYDGCjc6aPp1ovYS3k44Hwp7gL9g53mmhfkp1QD5rH6g/xZ+9j+/neFuOBvNnxfquS8jDTBZYL9qymFVJgrS7LX3+sRIKzLut35fHKsBsd4TkBVlN6YDUkk2QZYmWSrUCTTU0olTnwrH2g6EJAS5WJfKvWlZKX9zJ0fFc1d5x2q+mNHXVIFXtxVMqAE8CuqmZDqPxMcMnzOt46951Khoc/4wHa8N97fWqTksyuDOoxLD49nOjkY1AUvf+wVBJMid07qs/cVQppR9aQMozThBmF4EAcWUsSPjlQnnD8QJIr9ZgISD/DDMpv6YEOnhb7o3ohYKuopQd17L97Qosf0qiADfhWGOSPQOpaK3Sveu/qw9jsl1oXfYpnemlsIOwUDfQ2zvlj8CVo/ZUoL0GTYj/IHS9cJ9xxS/AuAJ+QZAff/40JhwzRlQNSDZTgFsYzr3yYR4QNASOVFizQlmnbLAbPUWJRurLdv4YaLarVVuvOIhgE5pwOlRIjymUoJsYQ5ZtMxVFCIA8DczmIOCSQlFUf8M0jR0+TmXPp5uyp76vxDgIY4u8fjOxt2r4UkI6HMtgG3Y12+trcAvFcnTo/MLf2MBI10ZDTwEbCMLbEf2SD2jPQhAaopuRtOq6N3iTPJ6gGnZunW6mkTGeatUUpEvtkGb5IUNVkfma8xMQj6gkntZSomD7oCha4VVGhK2Hgah5zqYohg7y/1k22W6tG7Ug3q2efQPJMa0PwLKJxp4f8HL3iGKJ4h0tXFFiLI9L8HJjcDMpjZ/MQk4KSdRe1RiXo1jspjGyHmub3ee72gg+iu+PE8nD1sIC0Wo5TCJj4WHXgDf6TfwtVISwOdPoCsHypFtvbmJYP0B8d/amMdL8RSFtmM3kCejzHjYRbcAJfHd3W12xXLCBhmIkjJrXhuE2lqW0nDyFsDCWHXGffs7Qf6hJktcjLgZXuHExFeDXBh/IsopdJuBpGXonp0TUAQ3BS22lYTH1bTfXATgbjwgiD8BZ75zPBuvCUMqWLwvl+o0pL8L1o6jxIcn+jbw2HPe88JJbjX4rEMdXgeV/Fo1+zO4S7Pu6VqAEIFH7JivaoVDmTE2Ftpz/MHWSyFJAmiT4LOzs2MhEFKKile4o8Y4hh1vQifP7MES4dL97Ot8qiMG4tGUonz2POHO/rzA5YjWKDlemJJtS511GeBQC12HBQTPuobEuGKRhsQKVkglckpYBLXKSn/LXQCIdjNqMv45KOJvu4BO0pceaFLJMZdqt8dwrP4v4IoZ90q+AlCpsdqiyk7J20teYAgAOjhQAv5RpEILQ8WaZypn0qEYT8LJ6ZE0kvAWlRqoGKHZvQCDbLp6yBTV9Pb0CNsJxAxorv+MRYIWJMif47hG91yx74RNtZ93zQ20PKly3buK7THZYTiCZIGA8gQES3xqRbhUP3BUINfRhEu99HZPOW/ipF3lcwzkkQeMcyF/n7+VQSpMg1ahHFKyi4AwsxTEb6/0D7lyJXTi3nWrqgTLYl3811rvHyNX4S8PWDp+zdhRz95VQTBT8KDmxCoHlTQiAt6E2LC6LsdtLFdtagcVHbXmVRhEoPImu6gGUkQ0vFfwrKz8itWGK2ri4Xeg+LA6/FMrz4nkRUZ49v358tJdL0et8hfuZJBc8vypdI9cIHo/+EaKR2Bg9ZGeg3G6rimY+0Yt/AYY/+CKaBccoOroSAemjjZHfDbdKPTnrXhjks7+/FiezWi2idAqAmlBZ/uazJdCKjhiJbsAF3A8rtlX1sev5qq7Hvwwd6NSq4fWQq8ImlwuZ/BTniFp6qzjxPuA/XCI+TQ71vgVxaPSH6jD6kPx9VvF2QK5V5EkbcOslk8E+KsUidjqxbuzyftC10tlGp/tSphWyjhGNrQrfGaHRcn4nz3c6rdjP2IEe2a8rrqrAoXjVgir7h3WYzSINRyUxQ88wBH+rlf5hVbquOBZkntNJbZewMEDn8wvo0cubxA2BwEcx+UhtV6KRepo3UZtt+vNoKnEzlzsnuS0RqkC2TDjwGjHl1YrXkSZN7VHKhuNh9Ze1rgh9+CJNmMgQENVImTLTTkk/o2kwFjL3ibZWoRdSt93TPhvtS8tehj4/7Q5K8FqrMlbkXwTwh9ii1TVqXUqaOYFt7lMYSuoUMtckKD4mqiwd8sQfArKcodAeps9zmBio/ulfaIYzilj7VIXCkT19o3T4X7S2pWnNteAkOwjpeUJ8pSZPLDdPxZpyKJs+Zgz58ZgC8/qlhRVACZKlWSeVCfUo6FqtLKIq/YGCbMUb5tzL3ryr2KuXT7QhDQGMLzTq5nQ1yF531apQoAVN1sGrBqJh4oH8vys1T6VblPDCwr5Aqz1V03ZEukMaIINVatU8340vh/6o1fyZYacHkuZrTyvOY5Pete0lg2HH51fB72xmhEcunkVEwDVBjcwvrzo641AgbunD8NpVOrV6lhCUFnqO+NYVGdnyIDYFWOhWQhvk7myOTY2P5LNXjo3lOfj0rKre1mWybSkQVz+IpeKlD4Au25D0P1E8uWmzZrbFYAajbUpkIeJFtvehaLY/x3jmBbWx+RsYFd2jcGF/o9vrRrdPM1yhYg8uP/PJQena8b7qGjb4FkA5cg0pSTNh3XbFpkxLiB0TQW9UowbMaHPez13nSvvHniO/JIfuu8+uFzGW3H9yDvCTJAcHnY8MypzUttZWjXxfMTHzrHKLWado45oeWfP3f68ZVhQ4nDbNsGVzYVVj1cfNwpT/LoEWyKSIGAQTku5eB9VPbwDsq2uzrMoNiKZoTv9dQoZBTTO4+4hQpVW4WGoBv73euNYwc35Z5RHYJ1DyfKS6sU9WFgb8bHyy3M6Od4BMFGOe77e3Cq6nIWNA8DZ4hxvsyi48bQkxuiektg/7R0Z91VTtk39mkTgOsVWd+3nwSf+enrhQLQnVTBfYyoJ3xd9jjK3slhJVxCiqnhakvrD0qdJZsk9V0gYW94tmXTYie5nh/CqE8bMxVXHH0CgsKsaR3ZShr/jM2uKRmHnovs4JIyX52/xoODz6Xi5fh3IMg5wx8eOKcGLMMUi7bnZyDPBUzntAWA/VyMCfRAv3YdVgnyweXRuj9umZe2S94lKEX396U6mPSCl6nAOXZSW1S8tR5AgA7mEetyt4dVP1Rl8/9FbyAdzNWKF/d/q7vS2SlyrKCTs18O2yrtOfL1yAg7PdcpQ1OFKWpYadek2UcgKPENYC5sqZCmx6PAnoeqWY7bO8UBnvPCSW2BUVrYV4a303EMs4puOQqJRFno23VxFU3+jvEHWjK2au1P6AsecQN0SJ5fjUuV5xV/5MjP9GdLS/AeSWeCe+V90EJrIeBiDvZfZGq8DK4IhCaSKlZmMno1edOR6SV1i2Ib2omdtMg9PYcKk7dhPNlUnm9K/zy2jCzYoCBD4htqJ2ybVug0XCeeV1nYWCv/bc4Xu48wnIuDzTdGHQwlefgp0rbahIzF6vJyQHrAFNsoBdcMwtm3MQGjkz11ONlhbVaSuTcseAd6eO7Ds2TrHLfNHxbtlreV9gLWcHYSGcscJXsSoZ4cW7qUVCBnyDo8KOTas1bp0r7HYUBal6p8tY23k7ln0yT2qFQfrv9BJbfQJcneKdJyyI+Ad7AW5RsAKHEKwxFdf2WN0R4tCVzdRQPP1SHuuJnUmK2P8upPO0ZKxgh2/472Qhncpur3ku/7muEL6NfO6PhboQYrInuOVbmCo53akXkJjn1AvstdwBWfrH4GuAWzXlJPsy8VCy/z9xd66GPtnSYZCwJRBGMFcvB/OVPdd5CHHFmAc32gnUaQ2cWg9rW9TvKvKHBA/lwFdHlJJdlX++i41FfaJ/9jD10NiYRmNjM/5MgfybcbIlE0bvtGqrn6490NfRDFqFOQDSR4am5DHrOokt7/WoWqIqGDbikBpe/wNKaAHukn75s+MNTYQ7XzfypPgr8t8z4aZQFLqUa1zjm2YKGTujGAeJOI/j6hIiS3RsD2l/aTUowiUfEQhn1WM87kIt4OqVMs836/ypzxUcQh9nGA9on2yl7qFL3NqINQUq9nyi8rb8Qnf8Q3n/hYmyge44XtN/zrBZvkUN1Sa0tWH+ecB4vVWZ4o1LiSodVMdPbtTP5PISz+KgLUWuMqcOWIH8CewFZ3KvWnrnHBLuChmi5HeehZpH+NLpsXHmgrKgy4AH5SkagkHHp7eu8ipa22PmbW2kpa4StFe+fIr8bR9g637cA+YWDV3iWSQf/WGKI62sBLSerBk3ZET2/1J6zrwon0Rk1u5Aie1wXURmPFhbdMLqJ5gb06vpeVgXPgDKQmIjrA46hS4zuzsK5FuJsCpAaiLe1TORkHqvNkGfx789rFYo6xSd5cuWhs5jagOgACUXTJr7/MV9bteCfMCrgYp7K+XLv3VlCksvgo7wFMxDj0BvI98LPLsEql4Xlct8ln20cXCrtu8vv02jU8qS6lbkZwHvXxkn8f20JFjNrRcfeta2d6RwrG1C93KasLC4P68N7XMfdPnohbpSDyatflqSurUmTEreYQFhQzXS+l8PLuKE2b/yVrnd1rdItoImFvYbRr1oYJSfv39YATkKbJ4nDLLNUN4ra2rfhtBWtpDubYD25KX7vRlL7sv5twNUZZcA5d+rxMA5+zWi19j9rKzbQNtlh2N1nGkNoMrXifRCxwyz0q62Ge9R5MEnOhem/LMrvhESWv5Lcp0Qt5QaHflUu4Ioa/8WXJFdK8exiSMDOMLEcG8b7sivvUum8Xxf6MzzDdo+l0oh/SaOJueuuZLL18lfxUow1rue8eB1wzaRSeOr50NoWEYprOG2vwNqqWtmOSSi3n8fcjRE9jvghyLtgzditx9ysrBycUoA6hriTT7pn1l5dmD3DO7/0/mG/2gnPfIWkCdXk3nMEUcr2oDyXDwpxWTLAFP7NOOFnJsCHabNqJyEcRkELXigEMKepZ76PcTCEvPcaPDa1x14/jgXyl1QcXS9gIt21vosBfwQxqrOaI7D7Sq1aLx30qE3m9xp8ub7PN73NqLNSzGFU/UKx/Gkf4sMNB+GdbqDCjFJLYKUtw+XxgJMsw2HIctDGUlX/NH0Vax46hjlyv3VfxLfQ3e6iSVHT8pSHr5QoSgaXL8tUYPhdcRBDwMKEXZ0zHFH+tAp5AvTOYpEI6tCwH1clbBUB9SHcJ02JqFBqIM7eFJfaCRqjhkFQ66i1ymP+a9GEMuXbbPds25Rw+47anhgmUxysxrhWMZCy9l7NNxaPhw2wsSsQq9aMjOpLyQ8hkrwpfCTLIJM+aKlrj+fm031CgsDQ16LG2ec0j+OATO/mNvX1a6D334Cy98kV2q4xUwRAOB/0PaPMb0iFeN0PexSQp4RRAdk69L441hBGYSD6tkpFGVqQGXnsB9ksJO5LlATcv0OzYc4PZBTP3W+OD5B5Wy9hdXCgAb2zdXD9RWexy33ILlMPTtQoiaqxKRe/ACsiYbKym/UlprGJh2dou/evrQK7k+I1SmxXZKA91ZO3VouGskPfbqU+XVvlBkX1EzPq2siM0j8XxAQhY7Ym1mB2YgzyEr8ZoUc4uHPvm++KKeCIhx9FTta2qo8UC8NxYe2pQ4c5BALRBwog2NKO47R/OeMwZG7U8XlzILM8KI4KL/CqCVw5ovAPXVy1C4WV9SJpAmxr/4Chldxo8LZnjZaZJ3a3TUFTwLvvNZg4CbzjMts3h3WF4MfHxAPiWEqpspmBiyIVJObljmgYrOdzDqtXDhrsJLTOipctXmSoJFl2AhvzULMtv1PU89yVTmsE70Qip4oJ8uXz7pVf59bf5cCY7OSySImX5GpLBG7zpBGdkxO3JtKJI3Cvwv35zJ1Rtr8TYyBBgrj0zg02guRSqW4SXnPoJVTWkNUKJh5+RZ2u7hYzMl6pQYQLJFEykB0yi4mBbnXRgr+0IFb9Yu69Heo78iZTsEJtoV8RZX4gJpztruTH/hTYFKquWDB0+AfQPweLXB69NgvPhDLja82Zmb8EH/B9bwOqJB/snwOBAamh+Mp2nrkr56uo2R/All+RKMCKEZQ0POuCu4jlMmQCV7L2wDsgNZIxK44boIrZuAUoBP/s/3vWWh888XRlR358Gf0OaEIMNPI91VMzN5LZXpJtapWmXPh6JGv3bhs2RgS0gISqjqOrQtU2ZIrfFvsGy/cmJRuM8VKlQQ4RIAGr0qiRPVSRyXLeW1e4mh5lamOGneDS83X+uQENc1mulAF2UhNmdiE1OQffsDncl1S6IxLNTJaGjuAv21KpnZMhjfMH9GHB98HwNgQMbgyXSHfWo2sP2SOCIdBrJSlDoiWFQgGFcuFdSP+0xCtXiig11xCJKevVVPYIBAP4X/EGEyfCvtMJ3rUlgWk+CA+flbsdy6wo8YEx+aiWNX0Cr50jZbxesA2MLDUJ63BYV2FOcFlZk9yysc2ikdd6GFlBgMkV5ixMFFrCnYNG6yyz5Lnxw6ySILrklUG9kGAnjwzjYXSUhnQSUtO0ut8T+b/tTYSY5vUYXSJLYvJaRXqiUJ5WV9694YmY5g4seswn1a8G26rd9hF78CjaU9ljV81Hv5SczkSYXv3XbWFZ7o8InvgUqnaAea7SmXmsZ4aeRNlpURgMt/dzWht4PJVKNI5FS38xcpdOUvSrFkOW3HGEujrqnwDQZJlZEQdd+r2gQI9j2FS/pbsWBd2MlUdldXrc9CNJY9lP2LVkN3I2WhpHNXTztLygna8uWjBOrSSiDYTwfBBJezKNl9YfxElRnQB08ja2A7WWTHKnfRu0xwJCW2dD+dt8++1mNL4QmxPRGpK3VDwgat+j3LZWq/3onROE9jzRASfgNHeaT/9afNZ4Ow3mAyiWIXE1z4hiL4rAfbTcRTu6B9FzCOb9VdSSgalnZSHOrO8Nr1MggSuKaLH1tNlGDsVYCOukoe6yCIjqYxqtZCjiuRqavqVLZ4BSxaKe188+bDHRhE4uGhTAvBsQKMLxnS+08piyx6NZDf/RbCrBSlMJdXkRB1YKamNcUOFlagKU0hm5/DYLnIeAbCnSxubSMZXNpt3qivPULVvgAXqjJjJqETyaBtVoPvz4m2GH92TujDShvNkVD/+8GLYhAo0eLSa7K42yQKUTx5VpuTtEq1zeB+zG7hTJ+drTfrcVHVKc/+2GdO6zfv6zmRoTeaGDDRvGINKFYBbL+KV8wdMwOBK8z1of+qVEAW6h2KuSiMU+GY6r0Z4SM9SK36ZUhoivuj5k4I4adDvU6f+oDgV2rQ5BlKnEH6U+51X1DdWqW7RqoqB3iTyaJPGC9gS7WP+QF7qopdT8UwiZmdE6CCrVq3wD60hST43z48YqIZC1sjjgPd6JKLLDveo6QWzdVnrQdR8IRqS0IgAk0blKeMq8FKSTUeHI0CC3kz56BG5TCd3SXBttrntPbVcDKQd47OEldHJwE7jJTJ0dfii8MDWcT5f/cxcTldZEQ4+nkbW5E8VI5KFJNIfFKDguX1ZXN4Z9vHjU3b1Utmo2qvR7/LAv/DLnrg0XE08neW9dnDYWYrIlpQrKfAPRFevF+e3FrZIxBt6sk7xquXsQ7UtJk/I1h+2LPcGvVDAtmeiGlQinTuBSf9+/UdwnYW/X4Fx/VqQ+I6dOA5mZx6uWWOQzzorpflsh4qpmRDMAVEyhwz/rEFmN8/v+uOBgLyerro/Ztj/RiJXEmpqH/8UO5fydVWpmt92EA26/UoVLgRJRIejLbETe/JotrutwGPgtgPBkWUpq/DhQYxL4zhHBnZMehIeQPPPEZK87thjr1Z3TCWFQGenzluxOxgK3msT6vDYW4XqfIH/KxP+FXXTICHjn4pYOYLaRrLbO6yAQ43MJMMV/3t2nAD//OvOwOWCTXNabbQspUs9unBqqTpkI1uAEWKbooIODPT+2ZxLI66sjpCvbeIOvPUBO2nzrBg4LbrI5HpExU3L4F5vMbnTruabiMTfggfi8e1f/FyRJV9VzDvFWC/toWbJf16X/JOX6ml7MLGdooy2XEkUouCLJrbTQYwiGEDoT5s6PJ0Aq6nwAMcv9uY9+x3SviZJvw73u/gD4XEBcVOs+LUcZqArsp6WrP+ghnP6YW7oW0GYeE5pEBB1A76ZIYCJG4qvIPh7plzN/R1KIedcrvPmXAr/pTuCGfLO61BXkbgUhKYIwwMUa5h8nSn9yhtpQVvXXa3euYauEoSfM04JKRDq0693vloxsB24EQehA+dNUDoi/TyhRv+3PsTaFljF0bu7Am51qO86zcJ20laUkxiLdqv+JQXmOPOb2K9XOHFjtXdWXXhntHCu6FDYlYmk04WYEw+bVMSYW/qI1zvy8gVQsTEL3Mt26eGf54j2+2to+GwgqiuYDS91PIgMQF+M5AaY6Kj6SBOR+YSDyMeKbl/DxwCrBRUHFHw+/saXD0xQ/xIVSk3Yhc1WwAIK6xQb6zUmIBXvHdxjMXQLXWJxpUWqm0iXOxxGHCmzpRjYW29ac1QktIIMi7/mmkU2HW62Tb3aj928DcIwroKHZOTTKQao39VRtD0zsnne+pH0/vtel3U8rE8LMR0ri9BpzA3UIbCU5g7Y/zo6G5Pp7/c0JnZY9PUBmg3zUFOqFPzYWKjVMD355ZFwiFTL2sDVBDjUT5VdkG1Ssj2IcYCXFpoCUZO3wy4GohZeWtEdctEyFtqtxLslI+JN4A/lFNVnvf+1y+ihbmajCTWrBP/gyoz/uUSMMxNLGxXn/ZXC0lWRsrEVfGDoAItAYyKMzsPAvkmcvrnoepDaQgZhYIatwcoj7zhI2HRi0PChKC8QRaGucyItiEx8Q/WyYp6jPgWiHJMh2KPpbzvJeuY5rhhXGK//Au+a4iwckRB+O8/4rhkteJ2BO/3M9ty4E002Jz83pNL7ooZU+6iyjb9uzDQbf2cIRjRc4oYMYlK80ybWGKLFD6iwJQR0xJxqZ/Db0bNxn56jctTjn7xLXMMZpeR7yzaJ/2VEsGjKCikUm8DQIUXWxwzEuTxEm1pcrW4KgczmJbmSqKJ9dPSBgHuG6IKYxlpUw5H3C0llrVfwKd8hMqYfHY3JzJ4CF+rlCZYjyrFllPbFTGS50JW0lef7FoI/NL0xzRq10csaNbepMiCeQTDZPKtL2xCBPslIM8wBqa24TFa0Km6dmL4R92XbjrxEb05JsRn7tDB2bB5B4yGwWuQWbWoKSz8xtr/thgJfKxZjR5GwrylNZTnqm866EXBGnbUAICqeXdwxbXnzGRA8GYeMPOTMbCU0gQZqN4/CIU0JiX5nUWqKK6cgqNJXXWVNA8yhpyXJ+HNfzXEM32SOrO+El8FqXmwVwehfY2JJeL05iyrS/9ir5oKGF6UwidccgpM5zO4FEgph42WaUjC5670BXX8KQPIx/NNh026w+0NcbgkKOKkKE1gPtz9T0qD/SQxQHNp8Po7PhvCEQ4FM9Ez8e4h5X2HWD1291xU4dzd773v0hJIBVZxNmXwvNuKr30DaUB3Iof5TMWcYsLo2ibE8B2+8aKBXar2zMFB31tvRBgkr+7q5XV90PaM00OO0BQPIKEZGUcj8xkSYVTS8oTTPJ1+kpmLHt1e9pSegQdWscNRimV/kRbh1K/5Fj8OTF1Spn0/+0L4ddKdESBw6N91XYuish0kqctL5jmwmNrKbeSZCCXwhzI9pIZ3HUI5dF9+LUHbfjE3zDVqAVRIQ/HoVjPa37It3/CxGUMNn6UhBIt7vhOCeemNAnNfe+rdnu3M9Q3oyaNG7YH831a97YgIIlL5xXo4U6xCnCWFLz+ycBmZlg+EAiRly9HlLuuf9rATj8gozIlAwQZX54JbKyelJaCeYSc6l9jz6EG++CGUq/il/jWD5aqRnNWkE2EOrZWSKMlYynQ2CmI3Ki5RtSWxALgrthoeJKYU6LhCv/PXuABg8SMY99ehuN54MqmUeajAVuub+UqsktDTxJH7FnYLujGQ0jMim1lQlFSwcbFeih1wQy/5t9UluHT9mQG2BqOSLHt6gIZrYr8YYTbNsxDa8IbaDurKqPCNVUdIkPe4thi9OMGlTwXFy9p8065x+Z9EMiHkjrh6iPjykAC18us8Pj5FR3OmaIOFy519mssHvcNB9uQW7jv6pIwKiBE3e0b8/zj3uFQgxG2yONG7tV/8wW7mKqlpQWYBeWY+gsma1sNXZeNucI2eTcKXY0pmqm6tFmKPwSuWdvO3tHIZOANrbI2bg3ALaG+L8Jn9N36bZ4CWTpkpPEfc8M81hkVyMWQUYyaChnv/EfiEEYUglGgn92aDlwJokT/2+0/oSEnQlWHjfSqcD75HR7Ba2g4sJiDqorLE8GWGOA77vulnxhl8DJF8dSL1kkz1FvgT5cBg9dPAftae0iFc/zaE3A4GQm4INHODxXg5TixV9Vu3hnziDK7MN11+tT6xw8WFA/uP1/SlmBtPB3Vlc+6yAWfJC66TEx6MZiKHBx7Fhi3woKEGviTHMgUDijydS79ZFcc+rHzQie7GL7Ndmm7drZLEcAMvdWnVkbuQccMIt45JU6dKk3PK8t7iRc/ZjJOlExnLGfXBS2/tvdq96qOKNJFPn2fuL0exF+OSridx5zyw9Z32GFRKAs2WL8QrK/kt+x1biIetGauHbBjNxGULWlhnBF+IOb/NqDM8yejKxsll+0jthcQEnu6yUeC8IYQtt1Nt8GMKbcn/H0Ze5x52mCRejqpgb4An5sgRrVOIqE30ktMqs7/TBXe8U9pC/o4qN/aWdjOQZII57+C6Pq48hlwkRMxRe0EUbn2UTgATElDwz9C68I/2EKHTa7NqFh3sNk1/n0P5d04qV71cmPmUd3stMdxMERClXXMNKStaPZ9AYHzbm01+PWFMpAFSOOJjDJq+GPWWkvY2xlvdZtKWZttN0RboBguA2XiFikilS+SU306RjpojuvHOIsjzfpju0mALbT+wshb3ae7wPdWoxKIBV2gGco/EG4SHeZxXWL+7w3KbgNFxcyBQqZCYb9WFdi8telwRRhbC+YpPsrzV1MrvwdAgyYfcpX+NZs5Ru6nbfodHhqMk1gwMC9xtI2Nw5zR7QSDA4UvVUYCTznRr2NH8OSLgcg0UVfKi0V8g21BQ7Dlq1p0OjQPWPX4U71TqG8j5rMhnmlxaktoZ05BH8QzwiyzZPnLRsKVvbvgEouNHQ3EKF2MJbtZWHip479ZuPPjK1WsXUsM7vRbzv8ZhXbc4uTrA4Z9d6XDAsCB7l2O/QUHec0IXNzEYHOditx1CbblvK6TpZDH8GYxzjUQ2XbleitJJ0IYGNdxQtGw8avFPgDivDkk6onj/QOwTQdM4UHHoAvRxNsCxxFt06Yg4N0u9LEG+CTrNzAlqDP09gH90PTbhmaXIqZFqY7Aq5GLXSvtOrHPKgIflLhJFw3kqJFIcFVptLaZXtoc61/lx1XNZ2BsJEvtBVSnXNj/dmYTbWZPi5QqkU7LY2Vo9kJUqOrLjaArqWWO0q+PYPu3/e+EciIvT6ch/zs2XXAAHx447ylMYT+ZNOeQShPk94DDSOU6iwyc1kARsVrtTEf+IQb8N8nEGaRgvw8yDobWToX4yPIKNZ+lB0PWNIAErsMwvDVLNsj4oZvgSBwtLUpqiavXRUacFNTDFQludkiOxaLrn0qNXg2r6rvNPd1kPI0AS60hERR99GzXq8bhkAZ1EVnKPTQYeUdZrCle3up1XHgyC8civtiLCIn07x2dYe4ZXJM1r7gLXQS2Urd5BTpBWEihf+p03xi74/MOMZyAjs1Yu4/fTKYao/iAAppjLsotzTsYrFyoMBfSOB7dHMcrCQPlymb2dDqGcRqe/6uJsEJtFQuOTTiS9BgSC7QDStLGGTmx9I7kGonorsumhuhLYmhrja9zzgE9+xwHcwMbS9d882oNyd+UnSDAyR2xLWmQ3ya16B+g76opN0+Pgn05qT3oVh04RV/KfjAzHhcVYB/ZA91SfOzgRcaMwDX+TH8eoQ42t9vN1x05N+S/8MKnKREG89QezW25UOb5Wv2QiQbtAap0YBaNipU1/N0xvm8tzxYt/La04kPAnrzDKXLSboCo8zj4GN8P5mlReokN9xX1EVE75I2HNIHmx/ds9qa7xl63TPFOpAt1lCOyc0HJxESb2neR63DcvMpniWZ/yBpGNOPOK41vX8u2hdSSZZ60EekxAcjmErTCigvY/wr4LclZmrvPHdpQpf73Z/fXZ+sB+Jk2zvR6bw8iHT6rCYHtJjOCuNNypzSPej6nlb5rn/FOii1PPbhAIHT41sZU4OmM3Bn3RlIdTFWWUxFTMzdY1u+4an+wfQaBM4o7LpbnEZjcEUlRD3ztrBvJIw8V0irSK3kuLkMW3qj6MAJ/lvNdToxLUJKjuycN8m95ZDhIJUNRPkR6OFayDnjqQafitGlCcxPId9+8xwnbqh1VCRKEQGxKuJvUdosgPTH/2YhKf1I72m7plhdGQ2MSH4wAYx6ozm/wj/eUzMJzqpYhzsrT0ktoRQ9CPd8sFMar2VusmsGYpMJXTlv+4MWAKqFc6x9mqzCX2xn/ZutBTdGOgNl6FRiuLDfW4nlYOZw1h5NcG1nYuJeGWzMipCj5oSVa+wDd7ue0VXc9qbD/6Lcn2HtQ2gcg4BINvqCtlnHD83zS7UDoRP1uSDOHMZtNcKGmpccOBUdYzW+egCHuVnHI/ADzn5bfwKYKD84Q+9r0JO11Xm5AlC4TGNXjCGnWRySZ6r8Tr9k3Js5HXvnIf10JhGm3bRDwX3gO/BWBjy0OqCIBqYq229ae+/Js02C+3xnKnNvrR8sG+6w5al4pXeqfppn2Ot8xtO72o5lfYuRAsncTngrCiko7e8oFr9hmqXvMvp6+xY0VmxN1WIexu5lttAQ2RLTMB5Xvob2b59c8oWOwX71/WujMnZjpIWDMU0vlABWQrCtgBbYgwwx8UpNQLmETH7EXe+oyK5/LTxHMeUUYgwlu32h/VnMWpSzkIY9o3m8d0lcHMtWkEMefLFojuHEEPDRWInbRUFVEuv2T8izptMRqH7JOsOrXNL3UKaz3qeR4nq+1haews9lRoWXf7xxOmVqiR3JgG6VpAnHH8zFDc6AGi0MUqI6C8NE4ELR9G+BYAY7IisrC94OmW9h8k6XKc9KmiDIluyVHxotcz1ncdXhrCma3XReIa8ruU4aZ3v2PrL+qxi0kRHamD8IwHTdcFcpKEkH+uVViWiI/fy7dgwftBBwTfIjl8tU39hTaRz0Qla/GZFSm1bWoSM9GrqnOvK4wWVzx1W2ruLnLVH9mT2Ufq/H8T3pVBwb0jbS4QumhGOgChSDeT531DZeTwchBVTxC3SvCLP3lwVFVcgcuxotVPIM0hMcwVrZRLAyY7v1X0Ey36DVOhN1rNR/AzEEgzg90mE8NOCK9rXFCEfaxqlMfnThRHGYc2Uc1eyDhXGwrnUWP6YlcxJhyILSE9yd6eo2A96ptIQD6KwGZoltENi+A0WcF2CTDJbrHlET59xyiIh767rB0EWxqxUuO5YHqnJMUbu7UfVYwOLDRlgK4/t7QB2SV1e3UxW14xSYzhq+R9vSv9TtFjkJiOCDjaGTksWRplbN6lTh80M8s9sw2sCiEfOZxRufOiErle/VqAnmRHdmQQqJ6hVJbPzcIHLlCyFQOecrRtcxmb62arbKvxR7A4XgaUX7BNXNFPHRQzmIjIIKZctDj15QtIbJD3c1BLxiLRUxxqoTKaydGvgQxK6Gxo/EFU0Mll24kQ7nQSO8KQUmvlOPbjTPneRsfFs2lcZFNypNbMJDjs4rqII7I4pNS8lGEypA8+jIWAJ0Q2qVCYC9unSPqjsM5s9lgCBgQZlPxhWxYrcE0rgZ1K9qms9e3cti977pcIng0jFnjvLvNFSmYQmcgB6GimHfzPvzMxw8jE1SSuTmXDLmUIt5brpKnrDyQlHjGfBvS3kj+0JYY1Nxgv29Dp4NIVQdmhu1YRB3gSRNi5V6J/Pf96h1Jd8I/dIKztAYg8YTNXpnH0EBkk1pVdedrnZN6UXASR9/TEuyyhVh8JivIPsKGItTJL/YnGS1hsXc351T+53OuwKltIw/uMk/WYEtK+gxpOZtzyHf+Pr6Tkb5wiBKtZSL07ODBsBO8QApKoTfQWBrYuHqIWsfNSKVpr1FeaipZiIEdUWrfq48nzn0UxnqjIc6mRfMAxBLOh2rZXCMI2X9uJ+xNorD4u5QLWApjxkE0Ru7q1glJo9PdvexOaMkNdevmhcYYs2nhHF0IG7uatC0Prsdq4nJ6UuEJkdYX0Ey1SESiyLoKbwfhGa/1xEbbZRV+OouquDvqLvgIjT+BUfCFJktKHQ+PHt1a341t4eAv6+G8RveqE7DNwozdEo0/aKLoQzC++l44zweSdZoszHPKS5e1N9vbq0ramameHewbIqxQcuUR/ghU6g3Wjj3Z2+xZ5M0+c1+Ww+wumuEG3wt7q65LCW+FjgoW0xntRyAzSEP+bCzOLEtPeu9CUinKHZVtB12J4CTk6ISlL8oUWsgiLofnY/En33+zPXDID8WDzxOcYux1w2yXq2bKV2yeeJ1lAqYYxKrRNEAfLh9ziLqeL90bZa8bgR0pLeD567hM8AjTi27i2d8jeRoD1XSrAZiQ2i5tXcgkLRua+6l9iCb4dk+v5m5/oTfyiwDKFpRmjWO4Utj4EGchJIP+IPkY5ToPDZSq967NRdeiEPqTGxpO9ctE5IGMHHT/GtXPhIMvSUo2nEneIPWZk01vK1fA1lCcq/ICMKtGI3yL1/FU1yT33PJi13NxHUxe7CJRoIAy5DHB36DsDBjWw7uwUOZGRdikxrMHJi9aIVT4q2dVfPHYr8tF5LlIZSjQLxDZ8QqlvlYoodznMrokiJPIT/aoCd9phRY8sKoDjv+SHfRZ8yeUwJR8723KarDZbhByPQ5SqGdiTw2FZLHNTZbXdXUq90n33VNcH4TESPjyZdlmxdFC8k9RVrUUldDY02V4HHhfkc60mRl8CoXbpVBAGLM7z5ODk8naFL4lqvqX0CoWFxiqYxL1iVmj1aXGpP35yL38jbVZHC031FOe5cJ4qsEnbKpGf023aLHhG7vMVTAf/a41QqnfwIDib2wGQNGP+rWHMx1Jg13yXCynP5GINHMeix091g5hVj1cOBpcxTNPotcp0e4C1Pi+zeiRsQfHtYJ2GJkkHp+l0TzhB6FyMHBj85PH4kNCBuo/lfCJ6iJ6l8xwddjxCE0kRWBqRmTaQVEHOgFhIwhEOrZ1LaX0V7JTHBKbgoctZUNMA+UY8mRK6HQVHmgGfh0MPDI6B6/azlGb9P+MytFYwz50Nk004v8XBgfb4hhy/ImC+yM8t9RcjLkH2De4yz8sGj5OXnvX4hY83tgnEGZDYzlnr3VomXEZzDmE8PtR2wHfh1foR97ltoC00oEeRejBcVRcFHB8n9rY+pjMckHC12L4KNkttqLHTHBRyV2Fb9QySwhUWnbP7cniyrvjqWg+t9xq6GEmwqYJdIjQsKafxcDO7GTZxvvdEieNkN6PD5/s9HvibWNVylYe9Ld6SF1/mDHkLn7Ux4BN3t4V1cjP+sVTe/AFrOutiNgcUGG+aLRr4aXxpDAERxK948AnPl76FGB/RFlFzMfJ4izuqlhQAm0cMMkBL/I4TnKfxgbLABYUqr/NO79Dz9w04PmUeJIf1rcWPWwE/1OBi3VBgse736E55ae5TM0xTDV9Ml6YTBlGiOtHCkttVupLz2bpVKcNJDXcs9uuA9ahMqVSDUPFU3Me0pN6evNvKS8L1KJscT/MA8tC5AJnm9xXdB5OicPFOjYCiKOh3S3LtHOy977AZq6V6JSZ+wCrYGHkSO0+3B57wuhyKz6kBc5f7PzB086mzpIxKQJic41ygT54OfueXppRCvsZu+Fq1PhDlMvy3sUGljvB0jhLkNbl7ByNGOAqwx2kfFVP8Nm5ri8fH0gQjPJIKm2TZEprZ7dl737e716RDcY4rLgc9xZXrbSZMB++QJeiIfUZoUlcFvXQuDZ8XMXijwT5bqn2rBLy4s6nek7djpwu3onNnjGf6TBpQjsbDnxkfjTQpTtZtjxOdpqREJdrbhIYnhO+L523xoCEuF6XkuAdReJBpvzPZnO+kPY7IbwHAazQFcroWE8DI/ceEjEq6x1ztTz9r46THkOt4HY9CPWA85/DlX+5PdymkCND530b9QDSJvNDMY2tcJTnIJcX5owTr/S+2/8XiZurNshGQZGSzsgrrO0RnhaliVNTY65bIqOSw5F+YpHN1nalSyH6t5x0nzk/5+gxRtJXpDpde3BOG1bJAmBAp3el7Ak0Zit2LZp10WNnZV38yfdOzEh0I5gJLZ5sSiYpHVB968a9ObYHuVUWkNYVPEjAEHiSDb8Vtyx4mJHKVyO0LaG4g39UInes+bDL0Q0q1lZ5vkgwuR6rkYGLKcEFTluvjmC/kJGkmFknnIxS0VOEiCoz5CO9l3DLylN0AEsfk62I6G9TO3tBnFZDlgW22P38czoqzSOHWSmRsLIIHsxiXrh962pObf9AiELt2cGTxgsnNllzTwTYhV7s5pv33Q8TxPWjdmIp5u4vg8CCxh8jN8ZWeapOpKQAOKmdI9C/J99BHyKjZCuGk6hg5N6lvuy8s6HaytUWP7LKycffSMS1xGni6HPAJ1IOEdl8hNoHGm/MnHmhUMqpm6k27odGR0hqbE+4S6RrcQEojgiFXbCq8nkgPMDm2GSka6CmxtILSynP4sRPauvoCaWvsrXS6Hqdd9A1IQ5wpwwfwYe+wxx/z0NVF4PzON3EYZlitLFOWuDb7uIjZNwDtkHdtOTmEnRCg2NfbV2pAawzSmOr80sAv6vPw+HPV61cxZabFiB9PljehrZW42yfrEU8m/6BYMoNwSwn5FACHPAJctuCNN08Hav+8AQFUpzkt59z9DAu385ehu173Y3tapZKf+Y2MqIvf5AXaQjCH0sAqEHaYS/TPKUWptmjch9z0/3r0JbLDdhmj9YYOGk6GkAbDKtACJ9Jcl6ARkd6GB2MTWYTgJrImsWZ8ISkp7VOnSgmrpNN5bhqU+lIijLPwF4q/PEMqbKa4qmK13+cKgj5071YJy5kJfhLImZfPT1IjebLrCe+OM1a5yutVm396NWk9lCLMVHxaTdWWdLF67h1KAEmORHuCTa5Wy2UwGEPLWmKptmx7kWBUZ9wHumc40wmF1SOmPeKUFVmsML48wvHJTDxzvNRQMWkep7XwyBS72d2bwCotKOogG4XTLaqeedaLZzfs9GqCQJXFt16ZU2FdqiOvuXLUISps318jiimfGMKdmX4XEKcwHP9IxmmgETGmJccfLKhHr1wsHPbMI6qgcM/S3iiiRthwSFpxFXuZyxPVKaYu3+qPAvu8BHxzXrY6S+x/hepdumcdZKMPIF6XzXuYHCW51qN5iIzbhhhg0tZocwXGXQNwBSQ19SqQh7+tMN0ZOuFHnVY/FxRt+4Mcl01VAmjKQfKHpwcxQuNB3ZcxR+G2Pi1ZrBiVurKm12PernMWtPC1jmCXxn6PShbMYlT+pZ5Wg4FBO8v0pHdGNihyXbchZ2ACWf2Zhv1htnBOrdUOh6uhowAabZY6x7YC1wQcBbgmTvS8QOmNDoeHw+KumzkZR+aVQP72lBML1sKZYy+Y9v5nEWDQRPC+a1gq6ouDfu3JJmytqUJWAtbsa+FuIqFH5VQ3OK2CWkwTCPtce19D+HKgdZJQHxYMxiKBap7OuhYpLOLbmwIsZ3D+avBCrccwfzRLQYCrsf4PMNOBXssSuJtugAESzNtPpKj7HIwLWjSXcQJx5wmlcSfrLrlwmyPRJuYmcE+4Qq66ZjUqiVdxFWFMlE5w2umnGv5YYyXwCx050xF2/nnNM+3TiESkWAyP1oxMSso/V8cJrIUcITrz8PaPs6R+cMGZ55EwgIKYELhrqDVlJCpIQCyBlJEvQRSHwV6XJ4NarAKn4tBpm2VOnw5F3vqD5jhCKICFz4LOF9pA2pBTmXasRoP7+bUxmuIId/QAwaexWUYdNB7cVULrgB8e7Pv/8TqPi0Hjnc8alMGvhCurXtBYRc3mBiPnBiAWhi5EvwwP1FBFxCwGY5sRS7GeN1yf+xTCHH/naZh5KNcDLAHKcrVLTN82ynofhmITWcu1wVrXs4ljvzOwOvQYmWt++3S6Nx6uQdRm/t1GNyy8BvRmXcJPniiENdRyIbC3YjGz/kSai88KIlvKi1J1MCHz0JwgxngFCp0QIJDBsnC8NuYR4EbrbO9BKkGW90Rvro1jgVOO7KBNYj8t8LkS1qpDbvminMpBJxLN7jGOTxmo7yRCaykTbiEg14nQnwPVFDgnuH5AGB2JdYCTQt1GCWSDL5ccejLcmbmwCo58Os19CK0osPCBZAnRKGfG53lBtH0Jya9EDfCFewGQA+VmzlQnQKXYohOfbRivQDUCZSs05ZNd7Ss3Q3e8Scdno5Gtnq6XZZp4RX6mOm289gT0I70W5CmnNR17pn+TIOlPvWKttfLeeuuNvLxzCVuLjmDT5pZk0wxoQY9w7DsH8BYy9EoDMSgLQ7/KJ2Y/L13l+EpwdadsQG58ue2FGQ1/BYYpncxF0PSeetaXYMzdl4gQWWOnQ6Ll2/Ea+1WZGzKFMvup1TePZDINFDxL3fhKP1wIo0eLAUEwAiqsJ+h50x/XEhzULQTvjoS9XLJYWaJv+4KfvliAYjTt5U481Qc+5Yyx7yi6kx4ciOtsypmEs0/NO0OXv6qzWQrXfSU3lhYvpRFdJAAlum3Nltb8BX0iZbLYsQBo9exYFaCho6xoNlr3bI+wtC6H9QjI0PYFma/N4ZhP7nse4QfA8U31vB3NjfJQvJjS0ihW8PRozRM4jcFvE3vhiyhuXiyyVOb0o/DVU97Xqjq1u2jQyELQ+YUecBXzioawo59I96HIFC4LJ6S7KPo4GAFTyueCLsPzsvQx2tnj4B+59ZWlWjj6EjmvXPATPmO1ZTaEc7+d431QQjIryY3Nb0xVlCgDTO0fq4FvhFMR/WN2joKG9onIGpbUlAtZ99vkSJSqa8+DvwNS7rsvOSHZQ0kc36RjrtSeiEC3uQab5czqTwHOmP7ULCK2EAbY7iGXp7zTFjwkgm3NwVxG2sGqttAtrpKKTDoIESALYZvlfjnQsgHGTrN2dYgGZrBgK+N4cfdx/Ic/lsoNH881OqSa57PFdiSvX2929hnDiM+ynjH/jwJcsGasuFuTkXtpow7QB4PGuU+lxudmwzrgPGy6rrfzg2YI5fCpLE3C158uWufxf3T0zph4Vyfl+Lx1yewo6dn4v/yCdiXmvT5Dwjka5Q8EOlawjq3Gwbmy29qSv+ZXGHyKcBa5jb4C8qALS+FvBO++sZCT6EjwQIDCGxUXCB0kuYnb/YSdx9Kh382TWA/YB/SDprdC1r3XB5PbqSW3RU7INL2Q5SlThuHkqu0YNANlqB6cu4moEW6TWF+5Y+oH/iGx9DNnlOxIn9VPwLsA6qeoBksH4Uvy040JbemyUhlZwq+if7BEmgBLQ3M9dZURS50z3LB3r4VgScg62HEQLOtlkrmXx3sE9gP0zgm8TUvhM7Z6MwCXmaU20DkP8DOR9FQCo43Rq1Mkr/cNX1z/GsUBuh7A79uvra+TW1uOwBeln2e6xpFnsMsLdiA7yQ4P3LwWkPYoeG5OrCIm+ZQ0rdGzBkaJjuTJmWAXu8NQF9PoiqWps9epEMXth/x9kUwvRC47oOXGArZkR49h0XyXFmYQHQyILjIdJlqJnLToyxksLpEOe4b4umfS38kCE97ugxlbwRTortwk9tGy+liGvz7PejLIu/SiBzlHNVWQ6u4bQ/XrB9MakiJsk9fY9y3d1rnMkJwYIsF42+0jQ0JsLz6iTWM1R546pkwx5ofoyI5tMhLlAFDoj+1Aczddd9vYfpbz/IC5IwDbojNICWyxnCSyFRXm7L3lrFStKcwRfnReXvOhjw+b7BauC1N80hOwG+5GZ8owR7TP2lw47Ve/zNnj7yt/Cp0Dl7ixbHN0UakXECpjy7xMnUYwCiPV79KhzQdy1i6OOyCiVmtQ7bQJ7nmByisglXGYBTDIIWzo/axZhkHDKzw99d0VOkg+FYmmKgGdzRL72BC1Ep8WqTl06Dinv42OdYagheoTxtI8bAV5jPDfqvv0fCEfKI+D5YQo8Y7bNRkApjiJwcKU1nijrH70Sy3WRTBHbDdynlz3G/uW0ru1EXX6RzqaXLBBaoTzk88N/NzmDfgN7g3EmgGdV4TgEav/CkUpQ54DX2AODRbM7oCx0wyo/Jy12koq8EMNAbCBkNy0Nz//g6dNn/4Oin/Or/a7TAUu8pbdb+3H96RyEd2LsQ2DLlhY3bkw0vWafIVqs/XhqMgIO9I4O7nLTKE4ACZr31uAaXER/bo2/I9U6FnYJBKE4FzMs03h/9dUGNctKLrQFeleibUFVFPvSFLDg1lO9E6WH8OLezyyBkg7LpTPUQHO1G9+2fbvrCF0G0RdOQmGq7dpqTjSvLGj9KH7tMBF2es9YWQWJ3mFciCfR+r+9F46bYyxOvAZPMEgKhE0WR+0zNDfeF9MoJnZfE9uvYN1XeApr7NGchQ7yzDNEN3EvAQy2jXN00uQksNN3mquWe9fKn2NHdbJ3w0hQ0Ga4CoZm04g7TArZATxDhHE9E4liGOK2rFY8bG0uncP8jeijz0icCO8L468bwoWxDga3YgONaaTH/VYNU5PSt9GzNp1R2FTUI4E+j3+Pfob5UwMMfeg50rfoBkvXHCtdArhgD2guMmMQTxYNO/V1NUx0qisJJaXmSZjjm6lT8gEEoVRnaOfZxMvayuEJHpopCFk4HqM8s85OfEj9VMfjLiszo3sMiQ1xxlnC5pymcNFQnPpVzO6wFXNq6Txjr23x56Wyse2s32N5uM1NAYdynGPJG+k2nTrTCXN+mv7Qc6RHrQzmZRO9BQj2IXwxSfVR1nSGOaOzDMn9DLDlOXmfHifgjME8TD/7v3CkYIRf60RnUcdt8koXiIo4OnF41GbjQVeLZW87KK+Vbloesol82GP5BTcTSxrr9EG8B6KFcETyeGHfccdF0EZ6Pj3OfM90Uks7fkiUZw7C9aFPxgfRwZoALFQhKKg4Q65YR9RpS30VwmW+mi4ov1gEs78QW37GrerL7kS4urYpXfbzVTdJniT8wtCVIlBDEvBEbCH/NsXeV377kr0Xz8M+lltG+cTAVqJAKhHcJlgqxvnGQqxt8Tu4EGK/hos5jzStXLjD/mQlTnYn27MOeFd7ohKyVwGy2X0GVbPuFEJuToJL2jPKuuDKUJdUrGZhHL6LOwtCuJpidpd/bDfRcZ2oM4z2dVVlHNM5oZzJNxZbru4BZPrTF7t52ul9zqYMT3k9/v1XmhkGuvD8V8HdN8yr+WBmO19Ksbsa+jqFps1YMCG6UdkOAI5Jbftf7TgfL2Oiq0c1pYbG8Mb/uUD0Di2Xm+NT8q4ezXp5nwjPUpEGXl/GyXPTpLSqgfgrFjdLPJJ4tPrtF+DFGWguGxHKvHcJTw6syipa0CPt0oD5x2pNWb0sjZNX6cLa9LIn31T7ite5FdVnmWLJmafGwJDox3QtZ6/cfEgrRHeLaYmrLKD/akLNl3fIz2cM4pMoHPHtVEXkKW4s/O2RixRz/xLKWkGRpGn+OUDjODz3rqk/S7aHVC8XHtCO2eYtHgfYGlmu1xFKbfRifg0q1oTeOyjEljlSLoUOq0g2DpWr+ETSVaOXREgJ1oEU+IotFxt4n/NLSbFADmAKfhRExVuFpfF9NN1j5AA4imfaTZWDIGoddcqhcd7O/XlSmXlYIN9PW4IjphGj5mdGPG1+t7UHMNce6ZxpSnFQJSMed9pwJl9o91ZuIsDO8ZD/jSwUR/GuAf+pHD10ESbbzUMLhd0QidS5QQOpjgy6vr9GnB366vWobsd7K4DAKxs4ybgERjyGDXXk0Ze5dYOI+ifxHjs7Z9ahUmIyPJCFftYTuUmCEXwERd/F7rIMxPj+N/Qf8G+lcWMgrPlSSNbE8eXjnpiydAjdj8Lx1nAIOm1dkd6ax+OywyNclXHNpucMePK3H/03ouvy++fbeSbuBliH6SMrCypsRmNexMW6kXXCsqrS0yHx6jXxLD8L9UKRPgvdfqhLtJo0RJbSWh26i9u7lNjHA4W3ZB6tWYUdHZBiM6lR59NdYYAOOQNiluHO4bmQiYJLXP6qj5IVnOBuY5iZNJMZDe92dofUNQL1NMZSCgunGFSu6rs5UcpiYbcCggzkesUke3E6UfwDzxvOSwfwB4KOhydV6oFg91hrSJIeVSLFGvaW2f6a3gn/UMRyoo/aw0ZeAnfKJzu4d2CuvBXESoACKgq3jpS2m6/7FAj7Ngri13aY4jFSupg9kFwOHDPfnVjQLxTlWHlbQzVUn5hF2iLJwMtO54vEXFEViEt/zlw1AFEpxi91BR0RtJl6IomC+H9KvCqnTqOpRz3Ok2X1flbG8OAzgSTfnQWeXfOSlVtWZ1yKGEgO99z3ngRFdVshblNbZ1J4MFeO2UCWLA5+e8h1J9bDyGlmepDW+M/gfeQek2pXrCzRIYhIHvaFFgtLgxfdQ9aCGNSoMKkoCRv0LfdC/2sq/Ajhe8E5b9ywLGHRL5tvuS/XG6faNZVWzvaVA6a3Spr/pKLeWcFOsEuh/V+Lg6Y2tpPnPuK3ZA61n9CzuvBareKIn2g+u64M9H/Az5lbXoRZesYfJVJrwUSf6tehtDZ16XhtTRNyLnELALyBZn+8wuC+AXNglrAx5NNbF4r+rFnhJ30qwDUWa6ga6V7gEwxVsdz2l4T7bHipiMfAgRuxJUEdmjG6gzBuE8o0NlV4ZRU6iIWBUx47vVr/bOlvjcEbZgDcYw0tb2tBL7zCi7vLgM85ZrkGU+gf9Sq5NMDJB0SIFA3vc8HoPpXGjlwcWlUYGtY1dmrKryVbMBgVTyc7/BSqqTVH7nXR43h1lY5nqLKue7oNwQEDj7J+ReiLLf5KgtNsz61v6POJ/PrjU3HgLH2E4W1ehHLeNaMJhy0gUre38LY7Rl/6dcI4+qxh7osRg4wsCpS2b45KnMGFp9V/VJnAEAqG11+FHnEH8A/sxeMPYIoa4LJzTzddCkMR0kqm+n0g+lHVxU7pa46r9Dpd0pQfrjAoZslfRhZQ0pXotgCZtMePIGXy053hiebgZJFynr26RvLhI6GVcFiYk70kPTdsrVF9wdeyV6ZoC4uXYYha+LDfS9tetgy0kjeWGXGN/K7O7/XExd5/cw85E2T3r1MCo3a/ekuk9gMKPY5NMBCq/RvPNQb7mRz7u8s5ACqda0yNK7LpT7DGpMrGxEHhXkVAMiQPmgyVym8IhaRZ4kRtMVrutBm9Lv8aIR/jFuzrB8JhFYSzbXpj8furm9UUsc+c3xfVcjcv7qcSvYPSyw8mL2yCSt5TEGa3WWoj2mku9M9Pi+QN+7Bf/l67C7xmP83O56S/BWZR/vHpC6+r12t5zTYH98DfvqLQlPj292m1tfm3OogiyTmZoQcMyLa3iBFR4SICnPrXkobPLHM0eTPtE4iTLeuJI3Zf4Eejzz3yrLgnBonR4yMvx22FEtlweiURnZQ4JI0MJWh8J7L182cgQc4Gp8gw5xA6rAq8xsTEzcMZhRn0tdaN4CaRVuFDp+dp5+THb1MhXHcPs8l4kenoVQ47YiynD80DFhDOXLpWgRHSzS5J8jsvTc0UkG9vapgYrnzcIrEpUecb1r033et/Vip0ignPRaBU6IeL6o51xrjAlHlyHyaKBiQNcEr0jD52AOrqGBN+XekablMASSzva2ce1TNnKDepaxmvSdhYdUqn+7mLIi2U2WGicd6JEKmiHlnwqUipEJH0tUqfq5WkQBI/bvIXUKSUKQLTbKy+zZN4bDYFUdtjyv7TMRTtx7g9fmrZT4tCDa93m8+XX0JE8aLtyvIUxjhv7NL+u/Htpaf9lsCsTrW3izVzVRt8TGqpv54JuiWFkA1eIo8QfSCq/DWI235bYCuwoSdgmTcWCFQLjVgzOoO1NQSCgxiwDZvsSrvOWIz0cIUUiPhII55JgTN1C7N/wuGu68bNDY+2VhiMcSWLjM/Arl9w8i3//T7wxi4Ub+JuwGY/0fMbiyUBmLbzy20/NytQ4rAAnFwHy6uWPfhRzZlsqZ1wn43blQy3UU2uI7+T/1aDUUPARtleCQqiE2zvCaFxxO7UUSS09DFo7vLV7wA7F7geHX52ziAlkNFAJT6T4826PFuJLJP6rHwSMSEuwEQ3NAQ+D8r+wCqJHllcfbLuzCS9gEuGAxp58N9VFGPWjxglE0FgqP/f79RkrJ4lM4vwHf0Fv1y4tmTsqOHQ+clNhlpLBu77ApZgc267b0v8qvSbVYEJmfTzMlB4ICNCuH2+7nKoCdvgJcWurGhcYmXyho3FWM2QzNRBtFkOboXtD49+5erUitOYD0q4uv4JyDDuWQ3M2+5UOcXZ9nosl8pQw+kuaxcJ/1OxcuQ/Hnnqew/vkSCBl0W/fMf6jDFlunySmNzAgcl3qN6Z0XgrOKWq5YDxvpPaYnaRUccSHec7KROU29rIeugcTJfEZc8YusErG73aXmH/cIAdx2/vvRo+3LKGv7VMDV9iXiOLm5BjCPkE9/yxeb9AaWu37QSE/ckN0nY3WPwkSRdYiYX0ZK9VmIcy6tD03BeChcr2iO2t1MgEMN21Qah5uo3GWBs/cwFKInM9D0OUIbK4/6FL/sW41U36i9ksi8hvb1PV0Ovm7IY+9Z41bvL4lVAQNv+GGtHehxqooEk7tK2ukvWEBxpIUKMsDfs2JlPQuURwJMdSinaPiWVyfhLuNC6DhBudlB04AWDfc/yAj6Gek5D6uDyk7HzwemjXxNZYq3ty/fwtzRqLieO7Tbm/Msq7xnjDvGuLdSpoHFaFbZvfIgBOhG4+vrUzpCyL3YN5qw1+yLkxK8W5/vaT5wCRzdoSkSmWZur12ceEFeJRBUXRa1SSi/L6eWa467MdUoydT08esBZI11NfgYCWDt3VSm/qz8UVYLSCgkjp+3FfqSp+yiLBwybHSi+EkejX8uaA1awVrDWzn5u1CwfWq1kRHs0PKLREa3qYycb2q+pIa9gieuPXLFGMRY5pHecVJ9tNpwOnU3+kUyojv/H3wjY1PkD6rdwYdnGlH2eQ0RKY3S2kpmWN23lSmDSlRRrWxTK3qRj5qM8TD3UWmUmtjctqTR3f95iKwAaHxBK1zqcAkmUjbTOD+/aw5iqVKTvHk8bnKenGZR+apNwTgJr5EUKGqW+ROwgtPgi66zg1nQnbyx55NeSfpqIDzozdhsrs3g9ibsJSeFUkhJ6XXq0QaFMkD3SGH4l24vLTlsbT3CdeJR384Xa16S560VF7qvYmYktNjfz6WnOLOoLTV6/FFiGnpfhEA8aYm6iLMVQ3U6Ofpk9HVxzwHnAHv6MgeQsco6KjjtiVFnimQsI9C85IbFZ+/8kRBI5PCjdQUntzsQLCUDxoCfnzayL7sLBZknTZfW9RMccHEDWfIREoUkbG29o4mcOZQqUK/Aun/m01H6+O44G7cHEHji0M93pFDP9OXYp5ljtZraJTcuS5LrfoRtsPcz9ikVwZZfzWUqKFZrLfMv2XbO2sPQcgGqx4mErCDsk2vvUmgZhI8c5EqNcUR9Bl0j17ea4bo/2CwFzGId7ItTAp3cKCpblHdl+hbxtQ+FRkCfcOS8yLIxdCkk0Z/lmZhd0ub2a5ZXkEzvc3JOy8hLMPqD4N2ZPAbfa8LRNoZ5fs3+jLbFBN9/w2r60LbNjUKekb36W671A8KO62k5kKUEyn3W0AZu/GZMbtxCS1WLvGFKXAX+GZjptoz4eMHCWvc5zmlEfg8zJEf5ruEm3Xpy+1St5ot2ZsRUlNt9NE1IykfmyIpSu+5KGK2Nxj1qZoCRGZb+/mSz3rcs34l3RdO1sxSV/qS05UXrAYuvS9SbcaKBJcLHh8qQRJOvEot9HM5hZv/qROfbT/PdQ1c3J4tFDLQaYIRCPUiZ6nWdMcvNnQDvs/2l6tIDYhgeJiRH5QTZXzUNvgMUcqJgOcnJpVIQPGm5db7pXOi5aYCo7/Ah1DU6WwPzz81fCYdptNAJB+j9xNEure0zhR0/f9mHgdgaofjRnZukT5XyBfiLpPyid34qPLcpanuLbq/q6KzQyZigwW+nblJB3vSYV83+7ROwL/icbDJ6M/j5exqAUliLGV/6CIGYr4D0Hc0qBWk8W8iEgGNwgblhrfKsdu9hx69TAyMujSa4DaFj/1GavjVg5l7dHI5GbjPY1YpgTZnQtqqeLXrDZcN/Em5+jU+JoHTcZyELxTOw1h7ABg/08BtAVtX3cSPMDRgo8HQBj9MoRCebcYBIyNM88n+BtxtQqRFDbUDu9kpNc4Rlv85ke5OHpW+lUm46frhRsaOISOwm0hUunYxGmPF43PC7tV+d0ctrDDaZwqSTNaXq5lbydlYsUbtuZCU4h1KCZJkoigWM4tXKsvBaxlimQS5EifxuGcTZLWqy2P42gUjSYyHpvM4M5JSWOcPHmLoK78jkbYGaJput+v7zNelW7v9OaL6HCEMF8S3HJg3QaKLquUbFqc3p1zMm0j5WUUQA3Na4Z8cyHB1w1yTIuD/MdQ3u0IcECtdK596vmQ</t>
  </si>
  <si>
    <t>0HoJRvR4wsQTzn3x6NkGIfUfvYhR27Rk8gdy+lQllAweyxdxLa/iI7QTC53ZWF8RQxx49JaSQAFjNx9lO4nO49C7MiD5NIcBrcgJWKpSP0xnjnSutsPYFGKU4GMKlRRCo0wJUBCVJj8NbYN0agZjiaUWPbWqHy8E4BYjXQBkJ982aJn7JAbrucaTSYpTThR1NA7Obi2CIs8dVLzNDBf7zHu516HWOjLAowdKUgUeu2heOk8s8yvVw47F08+GVxZTi3+MbMdFjDpiFO7G4TKrPDvemwyMGyPPl+aK3S0SxrdeMCa921nNOHrp2/lT0zvjPB1+rYPXKdcJiYY+hY60o3aTJmtKPn/ffkaI75+V+VzamhLzqvzlxME6CXs50qmCkUbtaAT8HC7el+BIvon7oH9UH2GgEr0oPKTZjExn/3y6se1jL0wdyFJQiAWHuogZBUqd5zg9JlabhNkMFPpjXbxMZi6PakNChkrL8l8jdDmtvMkQ3FWFx1cunu9bpv15JrxTtQYqriYUXZlcxKpZilyJFLj8WCjKwK4cimn4HaHLybwAvnmn+uftebdUd9fvaYCkaDxz46BHc2HsONis4IBXEWkFlstU1U+xJj3dkMZINgt3H38jT8MUtrOGkJ4SEhtCQ6yEEiKqiud5xAixKZuwddq7CKaUAY1dtdT+os/kWm30CK92Ia73vDaN9aQnRrdfJ+7Y04+wph0MWVexI1gLVaGJ5mgYRY6PAV75eOCqYGKNd2Fy0EBPl9vm1+Rfdk7TPEmlje+ybxarfNKnOE0CzdKOcCkUmJUobUU3zZ/T3hhcuy5g7wsGc+BUnN1ECCsuH0b5TX7A1fE9/OTi7gho8KmTg7VbLrC2NBR/sXfcMClN3yWyMT3BeQOfc0/kYrFiL1gWoF90T0DqujnUr18+H85omW4DjiunToapUq8TQdQ5ujUNkbvLJGd6JkS/JGhHywANWg3Ubne5zHHCSB+OM068XozsIX4iLaJgZQzjBXCd9gAz8rXY4Rw2waSjtdC95eCu7GECAQO+MKoH2YwsbEnYKlHUTvRjqj/xTrIhFU43G1Cj0jWZewX6uDvVAPMuCacHyAKKTdAsaEnjSx0+fHdV97KnaZXPTupfTmfgeg0MZFyhYYwaL3oFVNGxkqiRD7PEuDGimOk6Lvw5fwvz7a8idAiz9H86G9Y9cuhAXHZKXKWV0Q1jDbZ3dYWciQeEEEj/+Ad5Sdsf1VscOvvI4iP3qld62nTgB5pNuwuwqxOVCGhPD8TupE2yW+26w8bdAJ/rW19km/oNbhqdoXPElfT93pXwUAxUH7e8WyOkrjcVKl3+Fp/jhYPMqK1fG3yu6tHIqttIehemw7BOitsvWm4WxKcgutMd2IuBHy3h6zLiyCEWilJ4yHWb7Taahnplxukf8Q569AEW9blm05sirTMHNsbn90J4J0pyd09TShjhtm3rPgBFYXrbLQWKfGCslUtbtAQgDmpPQRKBq2Bax/2NSGqjXDCfckTmSIdZtXZ92veUoPKYO5irkuwohL/FDnvIEnPpaBDOXDenDwINEj6gzHyTymuh27tbXf1nYkJuBimHkTZSokn+JS3jXmxryHlawa+dJTF6a+sy68NWz4t/cjZbDetF7MSDQKgxDGD/HSeVsqsWPqhRLKpgEsRw5clkXznfCeBp1vkWD7yZ+DEnQ7UoIgNrf7DSCW9VQiA9s7GfsraBkSkTkJgblwWFfdLUxFDLRG3ioabn1WRxRKC+Owkmb6sSLa6GuS3zW3a+2TbMh4W68M5Kb3B2OATFPhcF14GXH0smodnW6O3p++pAaFu1pjXZ8AATfmp0Kgk9RIsYpbVwjtmzvj0NQdILeFBPvQJf+bwBNP3ODg94sPsrtsrWCnesQwo2Tn/DX/iBg1aXaUCaQZgpPeZTeJlLq+FOOiGnBu/t53AY/9dcWRq3akir3h2uXZ0IAsiumbZOccnia0HP0YJztBTWYj07Fn1P+D735pSHhmQbFRZOX+H7J0QfjQ+zZXamXoBWoysyXG9tXiCiWcyBQZDSaAUXI7Q6QccRUEiU/AP3fw3h0WqswhlI1E0Du7kthVfIboD6/m5xIk72R7cvEQsB/t+djHloD8bqJN2GxFlRv8Vi5ug/xeJZJncHyXfp6wa1ImSGnNQpbWtYp4FuDnACkpeCviudsc314XQZNoFcN2PeXutKYUhvoFntCU1wNGPQ/hK/KG4EjIAEjFfvBGXea7O2w1R53ZU01c0Mo9itzyPtc0ZgbSioG5OgRjQcAiuqrGag0QVhr2N77hYcKu2f2Zc4jzcs/U5bhVo72pwuGKDukZgLBordZanmz2KO4gerCL96ydcUFGwaiTzFSiGPGlU8e8O6eZBvlt5y0A9fMktb1fP6N7YzLTtnFbCsFC6PaK1cQgiAfoHsmQK4uNQ8CXMAe4LRewiecQkedKXccOiDfRdoPMEuT6pDvGLQogsQEgMiJ4ZaTtMWdJzmKC3JtrXfZO9I9c0JAmqOhL4enMVDlXd4ExPzrlmfCo7gDwqr3Qq1DgwH8U4H0ju64HzjVluCXY581Vyq9VhtX4FlhFzut39DttiNSQkudokMOv+tWlNK/m8NI2oE1aNPrkZP4bYAZjF2DwEcaFv1XV/gtVSNjSwEGAp9m6RD0rDcdYA0k3g1KD1XPKPRpuqQlvow/lvO/wXGkTCeteHJDB/ZdwCq5Gsgx5G4b/NI38h1zQwnh1IIgePfaEY/VtUj810t+Vthpdi00W+bCK+eMJePnvo1TvdRqrOPoe4kH7rb6zka6e2iwkVN+9R+Iv+EQ3FPHq7jQtpXH/tFdhvyNamNkKWGxFCuxyDMf0JAiKOKyMdPkGwDwohXoFiZkVsoQ/67DwtLNMLkYeimOGYl5UH5epOE30hOm3OErzpoQkIjqTzri6ZhK4r//HaXvimrOrRuptiGlX3yx2QcMpyRl2LbDJWJRWv9fq6BqAfnstQUN6hYITztsXOGT1mSZQhWpUENS4UfktTDgVExCxgJCNef7m+3vunBRH5mvjNRMGPYDqy/bNorynbPeaWGohEH3rZFoJpu91ocxPaEcPyuqJ4rko/lsYVaFixBfSAuesMX8GbJmFdRThUsPQS8TDPJ1uJ20+bAKfq5+CubCK/MaK9KCIgqk1e4SD0S/KlvoxZkzbmP9lPGjSfwyVW+3rdaS3AT+BcGvUpuMOks+6xVV3SQX6MHqVowTysLW5k77jAAcy7KpkLjPXyR+K7Rk2t3PeSiMZUcGVQAj+QNFSqavHK5V55lJwRmshcKtywEVaRUwNnH5KVq9X1Mm0gVQsbECtLWN2i88ugbm8ZqR5jmE2U8LsdvfVJE52H8Obq/AmQuOy0n7ACKlFYjoDgkvxFJlevmFWPT0SIoQx7seKAzVh5EE9t056MlyOOJHidzVG4/8ohFbunuyFJx+rf4qhFq0mSN1/3jIzz9QOkAf+AmUJvaCGL41Qq28PJHeHdfY0pF4xcQhyG6G/zzaWYc4CSRnEmTj7J/mAW+hf774kd9HG0S7ikWhbW9PcsJJj4kNaELj8Uu9qZHvVjV4plVe5qcEaVNEpXsymGug8FOheXBr8no/cfWn8tsWZQQhK7SI83X+kS9AO0xCXBuZ4AMiG46Vo8tnayNZ83LaKGXvFxChv1suRqJ14J5hMneNEkTkxBjhKALpfnwSbRKwV0j0+tw2YNCh7SmBzKGjDbYCarYP3Qqhtvicj0Cv7LO8L8JTUX7x24vHNTlUZBmKWkRZ/UC+e+Az7qejtH/2u2hzkf5S9FT9Jr3jUNU7cXCPmcxRkX+meZJpq7x6VU3lGjsbAgt+S/TCqBO3E7yNhuCf0Cs4nBUdTM4YscfRpZdNKdC7vjohz9E1Whw2HrWzVSPl/u4yPt9GolfjRtUHku38cO367+MgmWWxvkjqQKxq7kQ1WysASriL9rJHjfGbMIUDbNc18qjm29gO9QmeDlcDux2bZBfPPYnOFhFY0MzV0P6GRbg+ZR7nHguLgdYhqF6HGcRQ9/ApBXJ6bum0xFvQVpL72z4C9GyKXctUiCJt2w4dtk2//EdzIyL95zILLe+KmOuO44W6nSYdNNrUW3rWrcJhDqNcWsobuAidwiFYckwcsvo7J84+1DqpF/vIkoOy0UkE6aTDnqKSfz/lLdlXdn2bfj3Ud5T846XluPudMa1zcx/nhxe8mQtdfH6EGseZeHl5d9HnCmtIrqMTcJB7tTpCRVsXkEpQC6NNiz5t1yPbhEixXPafGdZkpDNQsIWC385DhCKFHcwP6g2D1SATdXUR3wbdOjxCs6Es4ivB9Hq9Wx3j5I0SRZ7FLc8jHd0O6KwygOE6FlY7pIfJVWYGnyol1kmY7ymMmUWMKwQTmYnt3N05hagUUd48I/zPFYBRBaRhkJaHC2DnHcRsXv7rLlyvcudWQ+k2XEEck/PvpNa8i4I8FQK7QouKge79hHVRMl7KLks94ZOKDaXOaUWzi8bgqDOoJpofTka71fkoGFpzS2M2WsNYJTJ8OqfLM+hEFpUT5cUm3tEzuunuRiwO2MEspydx7sv4XytpP1PXIZiajbMpBwPpJzGf1/33x8PJyJRT8GLN0nvL6xFO+ooSXo5dLebdKz6RV3DMh/PYqcDcK7R6+fVAlVEqkAvFmZsqMNk6Nm8TerInropov+206Zo3urMbmsdM4+tbsNAccKt+zTdARhxTsGw1xxHVrGvLhxnaUxzRqBIxgtC+Yw+3YaX3U/Kj4saVd5sRqbKrsbOogCWeMcaJR6XPxHHek1ZvhDJkCW9nEpnGAlcIv8CqYgOX15AZxcdVORU761vxtaidUwoOgMO8kaSCnfv+ErTQoZ7ouR+Y3Q7GjyCPp7fSiE8wpUDYnl+gLv90b6NkBeekLpmKBzkxduly15uUuXZ9vUkP3n7I4vETvmdBJUWPm4X1L+EKjHlKpxxp3kx4Htz6W8mMuljJeyThgcdkbaZRv/PNpAxemNNkIGemAZEs3GWliO2AwBEaPe8atRvedToELlx59ofN5DJPpdaVowZ1XiXjb7R7Umh3m39Q4f23KjG2SRXRHkPXzf0+u3Yf12hVkWOIHuDQJ7y7EG/g/MUOCRBKe5nwjGDSr3ndFkSSZLFvWs+a24yU4fsVBTWPH/MDZjjs3W3ek6BUPq9eHqR4O/j424dNIPnvMgSKYLgb8niiGxgd6Orhk0BkCuMHI/aMuXPQI8xIYpq3uNJ/shqiy1OFBOZXvEu44MCI1VwnInwwvsc4cXwZ1g2Xn2Ewi8w79XDU79FRn5xMtd4UwlnXRC05onUN9Tb1fPh9NCu2hCXgIrWY2R4JLEMs9VPUl3U+Hh3utWdgFmFo1d9hf1yLwovsFHt5IB6Nw2JNz+18H4gJ5aBH7uDsSb7cOdtWBBXSa2pge2VIieJqmq+3i/THM8EBS8D7n+DGFUYgL+mvJWiaAK+AtxfOLjtQ37RXs70OWqNvnpJ8Y8WKLn57QHGSlDc6zlwi21GNEYq9XkorkSf7G0BTCr01MaE16VhJloAUA8FqMdEmj3GaAktANgWWyFIdpirI53Svx8A32/zfJCqGdIKqjk7buBYhW2dNMnCvaQtQylQgy5iy53doT0rZscqiJ5HXnicDCrj+WNVRBd4UbM+zME2iqJT7unF10TtRXfcz0lynGsBsmUABsMmECM+moHsR3Z8YH6ze0mBL0UfT9WnuaJmi5k8u1Py6tDzy3ZWz+a29uXh79Rgm0PqKSISU+xlj3DM7/uHojmzmn8pA3PUGpD++Zn1HP+q3y/cB1EhYiame9wjFCoF/vn5q1q5h99Pr2jDl3nVghgVzjbRsIZFXwT87joyFY8V/aRn8bWufnp9hefWRn0Nw3QarYD5xGoTe8k5269wURoET33xVqhAYPtbO5qyhugsDQtU6Sy+f5UKsL5ThKbXG8BJDJJbVnKfNECjxvZmcvZFVPDVVFNwkd291MRXhkBFSbXTDSOqEmScaPklHMp4TZD3YzEhYpkQ3CIiH5Jbzm4T/5rpY+B7W0ubkLxPOw2sLckLIroVOiDSoCkO7Gdji+0uJ7LtBqKw/iAXbyBD8Hg1jDOmJ+Axweb83BLMSaZL73/AFheRH9qHowMTvoevqKxwUqPOFUWmGXq9hBLV7hEn2orrDRtQrIikpX+5hhvL5Rj1mpri/SQJ2bJBXzv4ktQRiCgybX0rA0YGMBFE0o2RtVMBw9ya4of9tfsMPrgQ3c1pV+z9tV9WAOitxOZ4JaBSbwf12LSdsJYIVXsLTDDJcXL3vUXjDyIrWMFqDIvMfpLydApyv1YG1C7W8/Oq7GPta/qjUE0DPI2sLJFIX0qQ3cfYnzH8mjtRtAnQkTZ3wye8qtj8yUScUnguFEPMCCGzK1k9whodqqNMw+a2YmhSI9C3C30UK0IQxVaBUT3x6eBGgtZQQvAz6jhnrSwTh6ernUDYIEkGfJrnnuSYizXqsV8jvDFCUwOonOkFhTgsxRpz3A+sDVGACMEUfwjTspmocmUw9Md0DU/9meFR59lWyFkgzIX1KGhc9dWjC1qaFZmhjrYNNr6PC8K9RAvbyvL3E6WYu2Ui+uksHQC/BIwsf+toMfWEeOSwPlasIt0SxiyLvZnx75c99a1ExPqPCBk2ODFy5/IvJ+400z3h+B+hDFVh/vrdk4OtZzo2sDdhTkV3qeb9CLpGT7SN2J9mKmRX6CxeDjjsJX6wQOQcVmSZxOsttVZ7lrEnLHyhUwGs3C60Y+GSGPxH6MEMuq4bm/wHLc+GEx2vRm3aa2YcimTAuVCiOOS5UbKvI8299wHHMhvwqi4kB5RjmzjuFDH+FsR0C5c1pXw/KblLn6CVkkG6tbhXce028XQVnzY/NyY1soxaRWwKPtRQ4V4j65luHazDugjAwGT9jq0aTS43AaZZ5jDZtBqNq9UJSMyAn9RbdB9niTtLWJur7ByfUhx/qDl7FXBHrMXaBFhK+uWk25Z/TlxMIdVwK//Xghb1qkQCQMU5XrjLz+EzHBxmP2NL6xhcz9kooOFR3F6X9RMv0R9ZpZw6bqZ7++ec4tCMwE54UCznQwYZVblPyrMYm9haXktXNoKBsylI+KTqD74qsMhcE+geA9+k2SWc7WrSLztgbGaq/aZFsf4Pxq2KZ2R3QEWhc91sBxxiYptrmhFAVWblaeuNZrYPSGRyfUwuTvrjVOyDSTxGDeECwwcR6AoxAZs2ph6qAYqaV17G7XjA4rr39mtLkoTtfPYxbeNbN2HNDV0nfDoHZOnL9JBdSa1LFZ+NLvSRJ1Dw8uBAiB9L7SDkfawunDIhfNGK3ajx2rXHiBH8MHxtfZkvN2OPNnH2ETPryZLPLWtQhvrV+mblaHwgjap7gb1w8dPUEgldE9b9zbW29gDrS+G0qfW4tDm38SSxrhEHF8/C/CelmJlXRyvEWxhLzNJNgVndFZ50Hkw6sC7Iytawj9y43u2lxZtDYSMFwOnzPTzjCO00rRtNtVW5Vs353hBd4AZ4Si0hDNfZs1TAu4a7MiSR9f565FRl6zQFJuAyjznWLnWHDd875196B1Cgea3Ec8ydvuEsxxtVRpAde6jRpWQkIOEccEQRT+DBtV8PXRRjEDrHRhf8FwwgPnyt+WRQgTCxzSyX/9mCjBXU7uA4fbh8KADzzJo+rGK4dO8fsxYWS5gaSZLtC4lbGczxZqElMaAvsu/lIxfI87VDaouUC8A8tYHNvYOLypA1yY7NbU26WP7LX6bvhqR4VEAUXDK2bFyhv9WMpohc6R5upUow73fngU9YKG2LoXt0duA3vZPC2pzAPhbFAFS9q0ciU0SLStZJVIX41VhhVz52vJeo4DxCyQYvU2+SDabdqwlLEAb8+DPckc7Lp/in2dzsg7Oxg+x+J7neQrqTa9l0cviPjAs+XqI89T2lNev1uV1AIZDnT5HP+T/zqcb5HzPMSvYEGA5fRfyx3jWMHhbxM7FfvCNeDiqvblUkKvWNrvaz2ql20CuGwzli/chWyy+Z1pvVg80Ew8i+/0xhn36chzhm04bY8Ac4PFibwW2cxuBI0Xsuzz9a9csE5h2r6w9uXG1KKOvdcWvHym9AATiBn821QzrwW3W679u6bjwopucGXsH9qlMIpXtjNrBrzjzpcv67eeqVEhHHK/rAedrmKraVsULcnBq4we7udMNILVkCkHzA6kITb9q4u0J4WyzO5glaLMtoqFAyNpWl0ichn/jjO/X2aBhxd3jEcHiFT4a3F7wc4d4rakANiI7PrD10xvLngtu+rIvYqGKm0hZHnMLZAglX8izUHSALKFpaobJtx4cZfcz5rnn/+ZOdLc5YUSvpf9WFq/pzCgJm39Jy33agfKHm6wjiHV5IhXjFCRccJuMaakKlYE98BpT9n5ZOpaI198mbDoxD861VTVqeQizDN8l3lLLPCVDlUh8I348ZsW37i39UisKdVSTqCRfYponjJ/ktZT7m7iMZdbnY1+fu7fc7bhQTbvzkh3HovDhGaHkbOGgNNCtmatfgIGUvkVLJ2c4Qw16yXMHIbuyiKzEK0Lj4R3J7mkjcocOKwXaEsR0E/bv4Dp95sz2ODC+9lqMAaCCtLgU6piN9pBCzikOSfB1bXi+h+72zkVGLj4XqAqCR+Y6f3TVOKQhzsGMwZqmCoozXM8GVe7G1MbmUTXEj7HBM8lpDBRyotazEIQw/UJuAQ/Oh6+Mw2wcp5RlMXFycwaG/XQyrsGeV71+O9YmM9bux1SBae3jrvz5vxLhGDRp4r7FOe4lVDL7Fkd6VVhDcQ2CvCj6oVg073E6DHPzfZqxpG9Cc2wj6bcWMn83AAPoWdNZCYSc9hX8R0LJFY0qInz3/SJtrs7m2JNFuEw4Ck8/MJvMZNw2vckEqJgBjGgjFJ6T24/LYqqroDJmXpDA9/NCNfBq8xNRh1JLMEQlS0CYglb0E/BFzbPOlgNhbJQAwWeTa40djQKnlfXCV0aGpBXPjr+X8WlOnRKxMb6RifFoep2jcRFrt2JgSjGb0cKc6MwApyMIZsqzvkQzMpsRlcokknTt1qGSOe0IDtVLdFkAmfHOpqSvDp1uhU9GtCSJir0wFPJe0Qt9NJq3a5npSf2EWH3/bUV0OTrlnah/4mdr3bST0Og4PjnLIYkIZYLBQ8HnYRTL/E8dyoADgOjGXbaZEROpdte1fMooAzDInpQuROiPBj2PpbgWbp8Bbd1hT5hutccsq/7tVCMce+XYDU5Sdo6/omAWHKv+S9V22zxj4SHc9lPXf6uhMewnFxM9PhtuEbfcNvoAbJxVmCrjf/+lAMMSW5nafv345tnK6qOZCgiyQny7SaL9bkj7KSdKPW+ibu91/+BTeWghGK8ovQ6OMf6/1nF4LkGn/SdMRKykU8FJrsNmwF5b6OAA8fDbeEdBDcczYfWdP/HfTZv2S9jJXtjqfMA9NIjsknIYkKuNfXg+Z7mvjf56LG2lH7bY8LBi1nLsaCF3lbknMV+/YenS1RP6CacEvTw+X+llITW9zjYyBoU7vtKBGZu+HwyKSIxRQ6j+3XXl/NCOnc3BVxuPjCBreZhM3p4kDV/ufeCKLH3XM/CXOMfb48QcNAKedZQ9k98FNMxxh5V3tkOaLS8E7syY0nGthBcD36+VxE88SdZ0V+KGsniIYJIigst6mTK/QP1eO9k0v4rvUOkRUsl1CLAlFQXZZ7zqSCqzTcZOsXe/o1nJ7OXhi6BWzm9SctPn3IPzuLjPXRbpMrTW4Kz7DQy8brS3Gxi5XcK4srGIa03BD2FkKthCbbd7ZJj1N586hDXOWVGah78s/yTxnK2rmhVLzYiwTVFicvP14L9HsOQFRFzQ3vPovOv2l3Zh2qLUhMjLev9DAasTzPAhboGO+CyI2vf4myT85Jo8ynnXdyCp5QimtXftsyTusEBpE6uz2BcjaZoaHcYAOnLfrBRA0qnnJuNeaEaPjH2/n/TH/O5WIhB5D6tdtrgBB6eWKhJzNYTFzNsOpzabw6cIdYkcAlvWMvruCZ2x3LSpbsEi+ryN7Zdl78Sri24I+1kBDm5LXTAliyD5xpJiG/iPx+1mQEOY2UN43xfh73n4bV5A7ZAA+0fOHkyUwVIs/btPJPGBSSVFzxsLGZNUKVtC7V1p5yJhGX9yTQ2iN0EFSugHUOU7PmSf8DG3SVRW1N/lBI5WwsyIpiqi5uOf0/VUdddDPu8f9KFCvrCT+oAuws0GGQg+5nB9r3hJchzfF0XA2YPaQ61FnMO09l55Qv2cbJyfTlZGy0a6qjakxn4Aye0x/QEoLDto6PTaRwCdDFa/UEz7IPeozNsce5c4Xqc+xOzOQ5pHMNQmb5IAglcPu7CYGhAtwV2tYBceU5v0dYaFfRg9nu7+/32sOd2ctU7y5Dc6TdaImgylGPr+eQod6u+PaOxheF5xGqoO3PiEGBTwhTw1JEppozB5rEe5y861iq9jwvOlvLXhkFZIBMvR7pGTYFbyLLFSeTM5qM1LT3IAS6hXob0VO2PhsavQTIUHdXsh4gOxwvcCsaLke8x+bd0mJn2IwT9NitG5zhQvvSMI9i+jZXqFkJRAaTmofPEd6JnZr1ZMSyCPTTKpIUUvZPuxKnQYzUzOWTW701DgdYzSDf1pqFLDVIE6EdX7D4PK4wSceYmvEk6bmpgpoK/pofN0ZMIXOKd5sf8OV0EOyVHPuxJ0R9ZwdKIVYvvYEfgwNCrDUNqdsA7q/W79Y+i9C4XlWCLMpew0x9hpiMQ1yywVPvA9JhmHjvdvEDPP/2vFcoqwVFVUWVrCtd3MDuImTo0pElxdWmMAUWA8HnhEvncZN0+Ge5roTAvPbrHTHcFN5yr/H/Xt4tBKJ0nNdRxFeVpI1v1/Z+/BD3jsXlqSFcZIHtQdq2oiaUDvEDC68PACupH6oZiXXR9znytz/GDxK/pOOmQ4l5AgY/B2Z61B6b0y1MkfPWVTyd6JWTzluKfvHamqi0VhPoWOy8O7agn/z7gj/PJAiNBODc+E2MHyRaiIwqlZIpK1yChwPfL9seLQgwD7zojhHHGjlqRGzIzVqk5zLmo6OQ/+1TNoz/gUS10vufo4r7bNsizs05goI7aVXJQAHZNezjY9vWM8wf46FhYt5d2+p3H96HmNXOrqDg3wsf+JhtDSMMjnV7uDo4RbwahNIYNl2JjFoUbqZ6ahVb4eXYLgIBlOnKPtLRjsLv3nlOuYNEoCpZW71kqrVn3I2dzbX1H0ekYlQAbmwSaUbwCooO8iDHS6zvV7TPiG19EJnzdhiIe6/px7GjO3FoV7a/tkevYeyZFkQ3XfeYd1Yv3w1Xy2qzpOOX4XL8tvyVRrjGK45iHquTy8/wgCrlV3UxWt6toBBf7YL+iCrKavI7fpDu9GTJq3QLdLjf0maTzigNtzlQ0ORRqeU5UekeDHT9041FS0UFJpcfmzjQbzI9Dp1NSF2TJmm7AB/WvS9fquSIp8OUNlvje8mN/LQzD0juOrfLzhDQWhwQoV9mGhFOICYMdGOVCW57KarlAqQzwYFxjdYARvtraG+tGCsje+NQH6WjQpAaUWwZ1X9owsNrgFd+l4hdEXQRvPGrw3fmXczntmwV4r7cXulme6pp9yAUlPuno0phpcDVSIA2d76/B4ubFG3sy0M0e3sZdVaMJQpTnrHxv2YCj/qnNsECTuEcelprU+92t73e981pkFuvwEywDCj8M1G9Fp1gFEhCGnMwcKIXvrrjNSuFge0xG4sU57RfXJ1QIPxcpNefNcMNssvPc35G04dSFsIOnu64u87I2LW/jcfVwsOj007cqeS2RIXZCafwcNsrHl5Q8uPvettxujPGyMBFmhap9skZxFsAPqAMHZR/RcoEnLvWYSFZ/cCFVhxMx3pV8JKT49MfeVDigN3ul/GH7MQ5OLrmwgTofmvKRgTFN8c2Z+Gw4gY0EzmiXh39XYLOVgzw08Y/Ni8fn/I0prlXk1Myy9L5KwcOq6370e7LxxiPEB1FMqHIRtOFNRiMAy/YFrWA6zl2OBk1VdmOajGLghq/gF7DxqDkqtQzEp13QoJgk4jVyVi3xuuqX1NJ+f9iFB9mBdKQ11t5Y0oAUszNLf+MfzWi2l6IUnl4cDaJW5/CDKMEjRpYuKdWpfz5v79h0fs74+BtbuatddQEecAhk3glS2PBWCSt5+EDXXkCGpLP50COYWQfnbxFioOTickFl4tBmkD/tuq6RMSVyA362fX/UBCXfzilbc/e3uFsKEDPd+stabr6kNxQxbNHje3NIuwKFWlNEY1oJ5bC+8295vVMkXFWB8WMRbqMILexxqTl1xYmVowxv8M4T5hvdMo4ujZRjEpMLbjYYbido/PyjZH9CqHiMT7/RyXtFrpJ1ZWE5DmrXN1IS9ce1k9LwFnPtb15ZneF7bkDnw4OSUCAojPv7cLnetfW+wNm0uSOzQTY91fGKLMC/FqWvaLR7ZTbeXcX3zDOfrycEji/z417Bn6IptGpOYNXDDjWm5OmX573ahEk11qIkTfFMwOnrX1FGqwDlz5678VzUQZcOq0s/f4z91V3HKB0UNtie1VoPI4RyakhImuyzXQ19iLYO4sYUtyiW1OE5XSn8l49Ej7/RTqWiuL4EKenpzZtSTsLb1f8StqO45V0feOcL32WGdXFy//MFTep9gewy614z7O/kvYWzGRYPOdjIA3AXQgYTtBHR1y0hiI1gXGUz8OVHUm1uqUyqtwCXO6X7w4Jv3zeK6znyIJeEGmhsUW4P+SeUhG9nIFqjJ7QAhIJhGvP80/tBVoFtr+0Qa7oKBDi0dgn/4s9T9vqBiBhKrrNDBjlQHqfNs5GAZcRpfyl3si4E6Inxz54T2hoR4flqkQYOC6BM2FJPS2meMG7oklkUbMjtti9SkmpyC2vjPSM8D2IRAeswj/D7bi2gjbeqIHGUS8SZ4mriKTOzAKup7xwZU8jJg/zbBQxhvxqNoHvvXFGHvzDBVydwlazdH2VZFJYeZtHSLVQThb6cllmdfWQFnX36fVv0Uk9FegggM7cltiUJlC2JR+1pK5URPk5kQ0Oko1ajgSbAYsx+2RuQjhwSp1Q7AJqMc9XRSwiI2OHi8bZzeG9GvrZ7IQii6nw9sm4LJS/vz9DQJI59Pki+KhF/CTwQFrCGCzYuTKPxQwr0rTDyvEUhxSLRLsHYi/l5rfKM5BEb4RalJ85oQeGjWQAQwIwv7TK2UCPjOWUEyieblhrLRrIl+ayiiPR6rDmeJQTDVCe6oJYFilWClErbYpzKONegDu0LzirVJ4CSqlR9Fu5LKsLCcsVuy4Lno5eOfyOGWxBDOJxFvR2eHOW5LR9qNiaA0okSGTyEcpGHBdxG/7YkeVuiH1ExE8Rs5kI2zVhSxN9PWKs9/lB10S1LRarZrTk2avQcD023t/+3sQ49yd3y+wvAJCb/DfNzI1FINXWrANT/6wFtlDFTpetTOuGxzQf+UxBCkc10HXhcB04Ya///9fS0QVhzyIiCpJJbgoVvWlvFTV5FHQQNmtWtXp5cCtSNN4K+ZeU0TzG9bx0MDWrY1u/HXGl5LLkdd47nLFBCKRia+EMFtIBBCm8Poj2AYEFBTxqSJ9jvDItIlPntDrDnzFD1AkFSOgCOeCwteOswki9Bz+eEhw5jDRP5m4v6HU81mdn2uj9Xqz9lw8Kvv2W1fLtndc4F9w4Ip85ZWDDYiANa4+BDtbUnQCezvqrHzSSDKjTRlV3ndrpCUHvtpbl3TJDOujbe2FEVtqtpliUCtwPJ6m1/9sqUOfb5Wusmpx2tTnhQBjsT9FxWxKDzeIx/3OBkiUS6KcaSqA2AOxhJgy3GCEkYjRXFbo5ITG1Ediya9JQQPINcdqXqWGKHOnxc0F+BFdNPxGxlixP63jsPzLdTqTkhTcEoVdicvG/qJiIqCfvouGKA3P1Va7lzRRcqlSNXjhN3CVTVR+wh4KS+NmLoB17C3UHXfobwSo81sZCP9AzIuj0sNLUgoetsbv8TmdKT6FG3r4V1pxn5r0IuCPQax/jh5p9nXX3RB6Ve8+onlBDrdG+IEuJkwB340EX/3hoRSJQXO+DzRhXGngVitWPo4awT/jfnuwBaCY2iIiwiDhQ+mnhKVN3JEpFD+PuB/v1s/WGR3S5HqI2tnfd3k4egPpaC1nW/KA3yFGer+CbjcnJnn4hI/IztJIk7qwoyvyN4ZXOjzCur2wH050PvxfNgxkWIu6GHcAGpuwA1VI/YQ0NcBiksubBMAvDGm9vdER+0balsQ31xvQinfkugzwudsg4+ckO43pp6NYIg2+hX9YMe0dq8gDB61d67fs5er0kiXXeiDH8QgnfWj8uGgqkFk6Jj36LV7yo0gchOC3j8pCi+HQEP7uTv6qgNQ/PREf7584ZmKzwNpF63izMHla0SrcPJ0kQDbFAcFPTYGy3RUM+XVMQCTvDfhzbkbbE7R8yHHi50W1PLASftN2UTrLSv2vBe1ozZm81ygA+7AimrE9vhR72oyiT1i1HbS90GZ+CbCYb9xwQWvflBtceGkeMBCSqWSMEeO6IlGXLLwvS/lxiE7rdNjNKQB0ucuT16J247FTRjbYaB1tdH34cgvf/vRavh/d6xHjudWUjbXE15E7wdAw7Drb8Kq+/+kE3wozyvH70BcSPqv7Gi5CXrRVdWgTdLuYQsqxWL4bDaKzpb89SlYcc5YmMikP4O4S5C3dKegp89Sp4DYKQIHxWc4QN2zPP0wVDpBLttK7ti3zzkDT4VuyOZ4G47YkLsd5x01Wi+ODd+b1hIDPBEq4IoBlWzsRfwPUp1jR+CnpRFJQ9wA7BltiPgQfqpHniAnQfv1yElOOutoUCXBsY1q7unyKNJjUDO2X0zpHJLNIKnAW7S1cUZaFGDMkY8Cb/G3vAIW+FNcU2jWRMvDNO46rPGvYeq69Fl+XbRZR6vnof/i8BLWVfPvG4lmHade5AZuoJ5IG/9G24lZdIW3y9BJEmqvjdjp6nGJHZUYu8BLoQh3LnsfuuV3PExXP0ERpgoahizaKbcdBMXhD9oAJy/BVoOUTxF7Drg2m51QcWfuFDlWwBRoFOKKG4jRaZk/TiRDMCH1pxA2dU9P4uyu7yQ1yfRAWRN4M5Rv2PuWWYaclT4x0znliWL3obAP5EEwvNu3rB8hbwCEhJmWEKnw5ITA3FiVQTANOFJGRBnG+NHDncg8Oas/Yfw5lA35nWoYlLXftEKDWRh0EdLQqbU/t8mZQdw4myKUumKrlgw2qCdUx2hTL890nWwmHSjeaIf/FgiycXP0dP9v4yNwVTOnOUcEc6yvGgbxc/1MmiFn5Tp/4vRnX1RsRGMETHdsG3w5fTlFW34IUNqHycZkNjN1eCKBhNV9VVyuugOTt5GlJtIiRQyElVMx00lQljpT08XAYUTVEplR2i8BbJLQdAXYNR38hLyWjZjNxBEpjC2aPgjClrj6zTYtPQd6yGlw42LgMEoPIkbKZp5R/M6Dn9ZZvcuCWAIl17Ob/ejsKSSQqsX+hjja9JBMXos3FMA9iRhvKKEhMNRDt/9X3pSi6YdhdPDHANuvtbVdGgIK3LL1PAeTNpBbhvx29l9jQBOltL56Yr8rtu0GHS6j2Ndz5T43oqxBxzs3W4dmaIQzEWjvKYTzJPsyzWQdivHJYsSlS3bXiuCzL4/7YncZ3V1fiH6OdQEjyk/lTqq/vWsZx+5ToIkr0sTr7I9cVHy9HqGe6zYp7f+DMA5eLCjXF1XLZidBvu6KnxDn7Vi7M4CCiMwMxrk7bXFOdo3PafW8yTqyLYyn2O0uJjSwgbNTaLRZ/V+LCVh5tD2roYlxCni/qOujLFgta2AbomwglbZ7E4rIXt0ScZL0X5kYXCCyhxGBZH2klNd0UNwNnqxQH7eEt90XDnOaTU46hrR6Net1eebnaRzWEoMwp5jT8OlaG/PaGnzfL2DRnW78PqjtBtxNC6Ly1RdZaD59LyBdXqZHCunMCwXhQGgcRrw65YAsH22xrlAXiFNYwxQv750Vm/pV3JqFqvsVS9z61oMMLWIuuF8TYcUPbt2A6j6sOtXNi3hVFkrBHdSRBUD00WyzGTeysLDcVOTKdBEedJ2xSztXZqwsueWZOGkjB+ZFin4YekNepnEFZIQ5dsorI9gV0Enly6wZdD+z69FcEA/icZMerlUgkd0M78KGBmDApwdW9rzN07vHwuWLoYu4++wmH8Xf0++3ydV5HkFxdR/+ILBrNhCq9w3p92IeFZf1TcCqUCWMDJLsMDwLDLrPEQoA0JuoKjp+xrkRrDcCYOgHq5oygXB+FdGg234nPPmuZQDtEGxr3WdI+JhCXbKvme46CqJJepPdcWEyWFncB2CDpB254rvpf9HnJLyTS18Ku1PFMuYliMFYgdicNERlDEHNXLwFjKD7nBiWFJPB9WtGUK6yiBPcujbQApYpUTyVB55+xR1HVEEpOGQSmAknii1FyFUwSXo3dcJRQNynfXPaoJachpXPf85bXk0aK9Dpe5Y2j83reTKP/H4lIeT9o+EvXZWtje3S9D72uvg7ClAzQ5xsKiveE2F9scfF/i09Od7uwaXlPFKRMsm56zK0l1xEBjWwHEg+x4oi2o1qcMAfzUvfZ3MtN4b2zz+I+vNyWuLEqp0g3oOwXRl1jYd0lasQRsSc99EcXnLeThpAVcSl33vy5hyXmmMc2RgxO2KtX8oZBjhlJpJV1RXS63PVzptEpF4rX6pnP3zY9CPVFhoMnRTOj+E0ngEhLifITHk/CkWOh74jQC4bqLX6w1HpQF3oLZTGS8S4wCuhT6uxjUnG1KKLsTtWvvevyUNOYCsTrtQ7/DkRuPJdfXFA2y6WaJPQHObMl9tMcZ5QY+QonlEk+WB8RWomJb6+FhYylS/E1Z3SndMf/Gw3aWVR4hQ6YUZSCeOnYlFT37B1dPGqYhSVkNBmMScJkLtTqIvwd8H/GZZ9IeD9MUWx6xEQ80Py80P3/qnWRD+wi4fKB/KKQNPbY+SNHjGxDnzX/tbicyA+TDhTFPB+b2NQNIXCcDXzRXBH05RleMiqtAR4bkXJoJbA0aQ2G+Thrhg/Rgo3p4K1mxhBwOppUaTocjuC5XVlY+CVXebtHDdSYaotiqYApebm1+/sRX30bqsrour5/38dfY833JBdWa1/XGIo/BlAeRnFmouV2kiwpAFYCrYOTtpkJytpwF4QciO9N33PKoF3YbrYPBVcZZ/grGxfpLDEmMNLKyHIfBioSX5G2Doplg+Sune1FNtnPnimnHFsSi7FWcqnGpUDX7+ZBkfCKoIrJ5fMuSB4qs0ytDOkU72f4fZOo+aviysKxvoNqrHZ1+HNaFALhMwmaNGmIyWHF8uN9CFGUNCLuDQC8v0AVtzBFI2aUkdsRX3jv3eW0jZuGj8dUaOwM2O3vRf5W4m8q38hBIa9LbMOvd92JaIwXfMjdmAjfaurGBoMrXaVD+es1C/MfkRC8rl4CwuPWWEgeT+O6bQKwKa1+3l1HS1W19HKMgeUSC4e7jXMXY05EZyQiPTsbORAD5guQZNZLNLahuK2vrfxLbiEeL1BjtppnvSRyZl74tEx7YS6YMSxGl4W2nAS1Q6MVaaaLXwQio3tA5yWD3rMaj7gtjI76QIdYV52AlorkzwdbCmKZl80b5yG4JQqFtYOkS47Ryxa4YxguQIRNoda0D7RWpg6NG+ABs0PXAWlB3OiCKXp7EtY5UcbJ0s9w9GS3KxDDYaQm9PfkOOsgyFd1OOVbwMFBanNRuEAoZGb8mKfKzx4mBh2V6FoFEfuJuZDGJC7P2VXqzHLP49oLgsM6vws9zOnl3UdxD3Q6+KpGOvxX0u7Mu3oOFwE1qmnsKZLdJw+tl9HvXo1nazw7QpK3cV5JQieY6MiAavhM4hrTYLtk1OwTCMhM6gEoVXpVjy1IvuTImn6+2dagZHCCle4SBnvM0HjPvPh7OAgzZSQB5KoUtanYVyKekGTy2VMZP8uvkAsPmzmbEUku28DZ6702na+9MJDED1HmrARkbX0uowsBjoed3nJlfwyNB2vTgH6Ber1uoGm6u11QBRzE3ThzIvZQ7lD45bqk0BC2aIzP0tDOC8cTElh8b8NlMOHycT5doX/ZMBVcMj6bIIHXnwdWTEYmf/jDJOudqse3riPZN5D7pybYpNBvE6J6QVthzByoSwSwmNl0LtUp2QTiU8KOk7sRq5oY/O+ScIpP5XZXSPn4rwvJ48N+SFyHyTphxqd8fyNLVJmo6pimys6lxQKida30UG4CB5OhVQu8DO5HMzPzLZJydQZHtfTs09cCdgLK91EYWS6BKz6+DytgWiNhycsWyCztf1Xl0K7MWLUfrrVtqESUtc3g5QDgCJtx1rRglqUHxEw5Qk7k3COt3UsJXiTVYZE2q0RcUsY6jY2NNoEPuwo8taW8CTibkOM5Y7S385SyWX2viSVgk9aywdNWmUtMWzMvRNfYsJZ26PsMLfUDiE1bzooHzVOkgTc7j1kNQzwtTuoGdGZWt9gDvrWWUBMuO135OpWGl68hNrqKY3E1LceMZQ7faV3Fzzkk/iKIUu3WTj72R9Gd1MvL/WrPBL66NA441+UOLNQXLUaWGD6xB80ccQCVaKYpwYsoYBAkYUzAVsixLPTpt90qZofPxy4tBy3kLF1w/DvKv1+ELCRKk4W52Ygl09aqbEjrsiK+octQByndFWdiU7VGMe4iQJh+IpC4JGuZq/eMhCQLZltYxAyTF++jbnW+8TYdFeqO2uUs4yCXM8ulo+TuESMNCVAE3SN/5K1inNrMmWBfl9cioJSOHQ59ybQwcSB4tq5RsF6V9d3MgCs854shE/tPipLzyYPuY16QihCq1B8pCikD9o6556N66XyM/KNO7JBZuUBbxhYubCdASchjCgeBMFwdj2Ns7KSASKy3zOVDiRgeWG0yvssTb5w0T7uTHpVS/UHnauY/nHeGz+UDmXzMqXZqU7XJsGajiboqhZTE8LPE8/o2vRAB1euWmH16e+kh+8IBkbgpOXKfFP1M8tdI5OAZ5ywoWJ5jk4jnbXUwxteH2YgpFJ+pECWmf2q/8N+d7/EeQ+rtbyJF3K1ovUgxwjfXFXj90QjTvMhwObDcLCjW3JiBz3xGbG+UcUcEC0TAXAOcWnyTo96nQUiQRrrFltsAnoXdo8FAtOSb8SWb98Sn9BHJeOIF1GdGNKK5SIdWacu+FZ3NxPcaHyR/Yrwt6JcZwArKUPlF9RRenaITptkjz/1gDCA4tNjMkAUYzBoJBC0PaOV0WPAVQA0WWeFVoYZ/qHaMEPcQAqSVGovwEvRTpiGNRdvj+QTRYZ0HoORgCFbMJlQLUzbE+ZvAMvqtJEl9/KNTdrkJfvtH2l1ZDR/FS8Rra+cLXOfzR7DrGvmVe+HSHWESpbaJq+sj0dRYd4QpUmfMCanszjWvwTZ5dM6qhLO9zB9oza1qo07D+oWXay9QD55Wsj5cvNvmKdhIO7j3yreeEYIEZPbjEy2ufrxURo/nwJdE5uwcnfzZZ07GsnXKtiWngnW5ZkSGk94YAz4SObmqBD9SLE5DEcQGpKJqZY+Y5rvVMkiKWysH7kHsrHMZMrJuQP3nd1AwjeSrBhkCv1XdHkRpgopW2dwZp8lFFgJXso2L0S+5pQm5ou0D25te/HEILrssCXw2FR6Ub2tQlg6MvqKDouNiVWFGSCTR4m0RNKRZSXVvFTQ4Yt0cpHG9NwlWwjwfNYEQ05qwQFQxnkV9nBNRjSANI7g9n1BVsuz+wkAE5B1k0KgMjWPkX02/SO1Q+5f6Ytew7MgUoptJT8BWdNHAPIbXk1uqB2XAb1CV9nMQ9BZEzbuD4hEixMzZp2UsuxZhsQbwgwLXJOZlwEoZ0nZwu3h8bsSPF9Y1f9F6lqeRkjHkb81H3k/VyXhCKe66MfVctBkfsV1VDruTAnttIxhACOxTxzrb3XI17eMPxUfS3qVLX8adrtEtUu5rtM+FcLk1az1p+Cf5NI+2oVwX8YV2bM/sIDBMchLrgh59zLCTw4NmesU56IesEnwf9ePN82iTDjqJKq07VybHc8wPqEjxuonAlmnGe7rO/qabWnsW3XFT7IQK140/0ZG2GJxzKcK2ku+5QZTUGeHeLo6vkvnjYns+6jQCvy8zU1vWt8Rz61SBVR4fwtjtl73rW3ge+WE2XwE2yV52rb9hCbfgfwELLgzv8i1wIlaf1hs5XDlwA3ChWfEcFM8pTt7OSPjOhFa6G3Z7Qd66Q5TU7C3ZSOBT59/o5sQNRUjFy3qIykNiKMOECSIa1milQ2QPPqgG7Fjka7fdT+7+RGRYlv46RXFHBWH2c2UrHIc5RN45vJk8Xhio9TenjWYdxpfybxgQY8+IhEapRfq69kKGuZUMlMwlMMWf/t/xass+pASQECCxdObvwazL2kRALeKezHHIrFOYdltLUNY32ajOOsNWZ6TryIBMEHyIZfdC7pmqGj1XwNpOir6a8n8hG6vqMBDjACQMRPM6PBlvxEwz+E0unyW9ngEIzDQ88xqAf4jjmlNm2Vs/rT2l0eEMrebhgbo91/mx7f8P78lWSrJwXC5uI+su+Y9lh4JjCD1Fke/yucs6AVoag14cX0Q5R7GNzm87p73Uvto9oy9OpbgVwEQTe1KIrnqK9Ir69aAQjMHIiYw2fp4fKLxHOXPbaAol2AxcJg63ouHae+VbJOqo/BotCgBW+O4n8eluncFnA/0YQ3KeN0xskgmIifjxoUSgxWh2vZP/rZDrx9/2c8LdxFgDex2MDzbcSyo1ccAiIl5++xTFcr7kf4UL0rP3dDccju2Sjc7Vc/9ad/cxXGtgF7HTc7hqMXC6CAVwcbSm1cyx/G8GsK0U5yS5+7SBbajpQ3Y7SsRC/i3rdxM0wbQ7wRNA4bSPt6a2iWppBCoB0rQqDBy1hZkruYRbfwOCcOJbbvC2BkfTFZjFhnML3VCuQJkZpQ1JN3N0AW2AcOWCs7TY424ghq1GXZ0EoWEHlGNmve87SaytVdUK3q2pmO0UT2uNYr8sWC8hnCuCXuVm/krRf16wL0RlWt3rClV+hhTYf9j7UtjnkTwSHYTBZlI6QaVhNbGe7i+GH/H0TmQ+s8nER4yHcQ0uPKrgDZ5063ih/x9OMJgHNjjee2IbHT7ZIyGr9ViEfJHLPW/jL6bihXTqMCRQ5x2ccZXYSepo6oAUmIZVY/AaIbapynEMVxhmEReCP3D+RCpk9NX7jj7+kzq9KpriGk/hPH+OCSlvzZdOhffDHi2DnLDS3jyy3bY0355dMLUud2MEzU/zfu7xuplN4EL8BcjPyNl4p/SAiyPE/7zvUgz8rYo2DKerGKmVXS+GaJyzzoYZh6MlSmZ8F04AbUc/a3LxJENVZGvWTFa7o6g8Ia1pS1mLVLCMQdtYRZks0L26EUUDeBUe9QwAuk33hvmWsv8z4u+RVdppdazP23kSPLjA0xz0nor7oVaLmhNtq/k/uk2eSBTJcr4SQgDcbo0/FthutEDwuc5eI1x0MQCo21qK/Gm+8wjaFLf60vp630N7B9TMx77sxMqdEwzVra1fqTsHoFc+0ByDUwJvd8BwJWwZRI1GJKg6vFpQYlnwQ9CYrCMsexNcGdoHp4YRnkC72FaZgEKK8eqFcdeFZXY/KVvyhk9GBcmCvM8iewN9WKIgmka1ojOJF5xHddzldU9DqhqdfWF0jdf2UWZyprCzfyS1EQhLRDo3gv36pXrUzQu4W3cVPNIf6TNDL0263ZMm1EfI/Z0312fpXGOb1ADm8O4zRrx0DMfeAkx7LVYIUeE7wp1LDsljxsY5L68CTKRTiIuB1M/OQX6DhIqhc0jwwCy4ZUfftCLDA4BdEJNl8aM56ibZerrDm55k8by39dWMQv/EtcZ80dBA2O06RiK+3jeJaO9XbMpp8BC3XNFenIjQm7HDZ4HxD9fqdKPxXHKPa/2wpulKwhJf1sAggwdREYQKC96sFa4FKnlFd1QkA4jPhut7m+UqGpbz4WShI9srNYP+pr1+QzzjeQvPs27EKLVVxafkRrsLsEiDKlB8tpx3LYNDW3mTHUyMW4/rkTEBciU4DmLizDNd3V24Apo1NPow4ypmU982QMhZr+/nPOxHJFyE/EmAVhttQjCmt4PZF0rM/mKVnRMXrU6sV+33QUHxOvg0hBrGTYflu31XDRQQf+jnyKFkekcjJa4EEVM7yrhhRXJQ3kNkku/uatT+UFu2FRFrdYT20kw+H31ooDB8OlZ53Nmb+8Wg0t09VWCFFTvZ7uowSm76S6e5lF1F7cVRxiJ6ne9lqeih0HdJTeMW/rdm0f7Zgr3+ZzK8auas1ZVoOzygsroUbYwbtVstan6ykXDUk/5S0aZjUUEQF+5J8D4i2yl81+o7IIO6/FrYrpLBTgzsj+slxtFZloMg60qzFTzZxI0TZzFkGgPDgzIH76TFWJzG1EN7trw+p/3dQbxxdplCQQ1/elPMmeou4WK3jP+cO8ZTfRHEGIazbRekqJeD2MlaqzeEuDM5Hwwg2xFvjqPzwZJ+oDS4pj0K91VfyVduRx5nn6PhAZgs7bMjySeWosqPs1UA6s8toyhZldVVhfaqBlVrJVjnF9IOmfGjK//8NqKvvzXLVJhPCBUr1wDqknxE2zqpiO9icTwvEiBZz6lP1yguowLacRuIxmZ7sqBunAyP3GpHSG9uws5657PIS3H5GfiBsZzzLQVYWqQFWNUN1N0xr6G6itPH4tarNW/xsc39XpVH/wJk4zApff2neNHDhT/VrObOa8bfVPMNBfCB3/wGTwc+XMsu283lfgrxKya6e0Binr9K5b1VgCc+vEuUWJknVCFIBbTfFyJGuAV7mw3nkmJp0o3BaQPFO+iWTVBPCcxvNYvGH4JXuay0+JIlYr94XwUDHt/BSE4sIsDHcV7UIjwxrdPVMLbbqLV5QQ5bArhRvszSn9U9x8ckG+2qeaHhcew1C/WZ9I9H0R8PC2q2khcVU06c+gdHrpzwLG9DbBLA4zkVh3J+cXtFCXpaZlu/7pWy/wIt+vTblbUq6OE5dbwINN8nQ2Qneu82kIyfEgMLr56zrdo0uWQ/91rnDkzx6Ag+qQBKfd6q3QhLuQTl8BPMtkbyLgzU1RDavsPdLYYwbnVGbFvNtxr02kskpLHtFzrd/IulMnHpwNkwWXbToVxdMPouLfs9owyU5rCXGDWS4z/7FvkZfeorLSEihCeca/jxc4dTmIWzJQxkIX9LHtwPj8Yb2YG/q1SUUxyY7l4rkPIe5i82jcaRVJC11PbNTJXnRcdEFdNsJVdtyoMZ/0lin0x9K/FE0t1nBe2tef0VXzJ3ZQngIVHoHEuRpzJUFm/cI+4cUyj6woW41UDeMtcWOV9oxJnYB0LZPV63QKfbcEqzsYHhtQSQ+FjKriGQTYffniQkYiY7leSdsSQ6U0/dz0zaq0uP7WNSWFkwljDDgWQDuTess3U4G6O3WoRRvTLAPasktkdeSGFtuU1c6n68aGurBm8j0vyEG3/IJOCwDbvdfajwLuYBxJ+8WqNy1Fiegp/3zKEroM2PpOEdVkoDuCHPvoIdE8o/vzuyD2F5QvjZ0VnujPDxQmpRhoaexUnTuPGhnhnj5ZJBEzML1s8LYDC9n9S/LOSjB/xorQIO0krDdKDq2Q/uJr1D2d3pmyIx3Whj5qlnDaeqpYxpg/282EQ3WaZ64RghCYzUN0gE09z+JkN8wz4RlNQ1HVhluxN9HiJrTsmdwRN3RuapedBxXwKBG+UlMt9iSKmhgYciYOC5HgaW3V5+o/7d0oL9iemiAYViYjco3U70dtB110kKfqFekQdGQW47mcCFpXNq6+1bpHDfkyV/m0vqnL8yLfnvuw5ln8183CHAuqkJ7qfGfl4W2QTsq4mI1N2ngMzWTNWj7gctBlgiJmrDTwCE7hB7pX94z+7KULetFkR+ChIsVUBIEHvWz7AAhL7m/MhEs72JQson1c2djJbC6U1fvbyw8wFNQ1qm2zfTKEiLl2CnN4UoK4dl+8B1AY1ywiFMdYZvnZATeKCwO459FqggzS3JsCEylnuz2H7MYDJv9werryJis8j5OxLD7ytjo1Yr1PY3dNSuerhUnvVDJykzSUMeWJh3VSz622BCFfoJgQuqPBqbC+HYS2NFxvepx/HmCbG/YTzsXZ3cJQCX2h1e3U/pnntnCjDsxMUB4xsOXKfPaD9wsmY71L+iA6h3IFeK5Xs+MJpt1GfehJu8GHO5YCFlLD90P0ErMGPMttEYKTAxlUUhGm/xCq782qA9vf96WF8qmQ/DWoQR21bCIxnJyAnIkNi356aTtR8EqpoP8OjM7qsev8gA1ORLfFX+PdpXH43JBC7XT8fUQz26FQG1nw5xHG3eZCJscKC1eCvYb/TZ3gLyxwqld91uEC5Ten5OjtgbaxIaBrBwAGhfE99VDbE2DGEZI9z9XF0nPdhQTmBJhYdjKUyfk3ZGfOY04M9evRkE3syWiY6o1OsNfooAXcsmnFzRL4eqWHS3u0MNwa6zpBDwrQbCY1+OIQdc0LDny9tAi9I6Y2sByBMUoNTpUw8z+hIgYLAfxaR7O9z23AzyTP1KjXOPHoGxIvKMWIs6lkTTPMCxX5eFdUwg2WNf+pWTMnrHaWC+hfg+4nVQhsl0VTfIZmWtllF7lUELeJuhVgFOz1/C4e0dSZMJfhSMjmGJsW+7oJW+VYverFpMln62AVx1BHvIVGLHHq/0vbxRdn2OOOhEADUSz1eM/ud8JVLXk5icjELodSGqlL0iTN7Vsw4ujIV9jlrHIoWT3V9TyAaoi3XPGJL9kW/yaxURyp4l7c6T03Rb38YK8feism0uKHy9UuPUem7TbfifbS0yrHdkgCDcpU8Y8UH8DQa6EcA91B4d/6ZzmL5y59+oFL5KztkMnsAsNE2saNWcAb5Z0K7BVVjtXiT3EMkqn30uaCSHT2tqmWDAXi5Nod+AD1cksf1NCtt+eaobBpde68WSw3ToYZ5rU85gJDP86kyRk0gk2BBlm2Bwu7Gqxdo8jPZwTGtxdF8Ji1PqOdP6dwNQvcKBqBCEq4xrlc326huiMlHF5srBUeB6Z7C84WoJp7roiET8Sp9z3Zg6k7QQtAWABKoUJfsS04AJmwWCA8Gf7fuD0S4v3AqB6TOcDr0UZREbG+i+3hCL0gwhp8538cWMxqIooXUOMX/U1H93Pqvvyb3CI64JwVAIVUSKUv0bb8VJsVu/vgeKcin0r6rQs29A0EG7rAJ9bv5Xr46bJ8f2uSjZHd+nVVMu+mcNBTlO1ddTbW7tDeWK7HTxfzDtsYAYUOZAedF1KrhOUmlMsNesJAx3ewyR1dFcCsAKugjLPwTs7dyPG2dQ+MMXGRwZCnNY0DMzt9HmYPeqph+pl0duyzUNYBWXzV4UFSxVYdLo0eQb3ZCzi55AUJm7cOjKWZKSug4x24iguNOxrUZuf6ZGHQeJdxTH2IDJbV39fbZD7tLt43OilONS1Ijq0A5HWrtl2v7c0RIHW+69KE7q7pAkWJEwuzMOKYG4YS/7LopTDVv6iS6toq3s1kcm20NPzfnSzjc3BU28c+ul5Gjn7hYQAWNxYKfe5HZyuFllZLRicufz0LaHOkY8MpXiNuoZVCaRQj84wdqJGAeZxYduxqmww14arWbrn/NEv9i1TT4xYegvbJkw9zmpDa0/ls0HvwiKmjhdwQTdx0wawW7/PAgT/bVyPsxlR4RwhLMALAw3u7JcNolbYPXKEImF6hUrGMd2NLsKdgcVekIMXEynBuwSXKhWWTNXLhHJsegfhaXajYcG0A9i8TRNVp50McU7fDbmA7JtkuH1OCu9ruClW/NUTEfWmeoYs49avVQv2xuTmGxzKHH19v3Ibpb4yKiMYjLHiBKmDxG8Ptnd1eKCzk+G4xS7tKo9A6kVfHwVPpSQ4PX52i5pEsyWVG3JdqlNzixbii5WpwX+uBIf0n5oG4AyUqu5g3E19KDTFyr3kqjaVquCigpTGEXoS4uuLtxGPZgS2pNUcOloBVwm4RUCHAq2o73xWhMdej+24MO419XtckLq0XPLsWHAQ8wocHCyX93yXrI03yAjDzsABYS3952dyIJe+cLxV+b9jojJAlPYDJMSyvCaoFd2RDsDUfqZE7fBeOnl4xoBHvBqNk0Ikzv3yhBenxBZqLJAGLzDcYO8oEy03C0xaWJfs40Qt6hIB54DCVffvpXdq2iRBCFnTX6VsemxMGh2vRUQO7T9/EvS/AaJZQi+TuByn7Ei+M5bS4CjKMs9viuAahyBioASHfCZX/91C6ZeNt98LDSzDDhkBwhpz9G2VMGiEt3DZpEJO9vLo/SFfoOdgAougeni+bUMUWtqFYt8ynKPmJrYQiOAnwt2/uXloKGNStR+6PEr3gGC4IyPI6ghPqrt+9r2oK2lBXjte/P6SzvoryIO9e28A09CK4osudkZMc4to2KRVp5zlLVRZ10YVJkGCAGB5d9cJi+G5RcnapRjwpp9SWhuWYevJUHNzwMggtcQ8ZmpMrQ9cjmFsyIF8FLjFjB4O+kuZ7/9O7AguKfymPRzgBx3+YDIH59pbdLjqs3XeC164SEemCLLrN1RfWIC8uK+uy9WRq5PAXb4knALT395Bi3rwX5mO8+nKW6APBpE4PidZC4Q/0itanwkXZYAxgUVTzJYlK04J2wsQ7vjOgzgvBdHiZOY85TrTerlTb9pBXRuDWULvv2sV9Py4+TmVBn/MQdHlb9jYAbGg5E8Xdkjw2nnplicIZPePxD25FzcjET9hofiUP6Gb8SuE3OW7JNnbGmdrSa1gOcSBtvdF1Vh7WnQ/r55hl7PkNxl2ZzmA+Y1QdluxJL7kv1tL1hC2I4H73C5Hx8Py/D7e/062yN6UycGvgAXbEyTzLBS9FHoumBeRlFh5kgfMG8tahPssO7ectMAFLRte0P4dTHxG9GvhdBy/uq529tC6sZLH8Lm+hO22vi9xh20CTX6C/Ey3HYBpNkvdQyQWzfvr1b8Gi9CUfXElXCYX5pRmsmfoX5CFTrGVJ6SaarJzEYKXQEJe5R9LCSDNXDx0Cv1VImcwFGwevsN/1qbU66UVGgVtuxd2Xqs4IOrJZRCbDWRG4crMjKfdIu/4Zjg+UaN8P9Z6NJ/KidrsMfky6UJac9Zt4ZgZoGsKinEfaUHY1R5SZJX30rpAa5C7cvO/7JsRmR2hS4RDIKsJNkDoBkRf70T6FK4rwk905EcV2Li9nMCQFCIpRe/odg1uRKM0glQPnAoUYSnxne0TdoGfche5t6D97YJOx/GY9tFxwHQX3sEmQO6Bm2EyLA1D/SKxTv1A8ClZGEtr7QbH5ss2Uiw4jJ1ihvWZv+Nax5dcLHnhc7USoHzLmV5lR4OrxdHRO4HBjckl0y8nAuOrk+iiiaAlWJGxetfY7HwhtEjW3/U7dkpBU1Hsk/PDwpWBrYeGnPEt9c2Zt8+owzOR0Fb+yjpzKJxRMaO42CECt+1T914tWljaBhwNhCOBVmqB6F2lfBQRzeViMDh2uXVmqhMA13kmy6VRtG7pjjzn0N7SEsCreaKcj0mAXmGzLsYt5gQtqAJVOuTDi4q21krI1yVxH2SNHxqSCSux7rERCmzkqw1jlfKFm4Yv2Iv2qjTJVBJ4QA0Wyk3dFEtbGZ33ODDFtL71Qj6701BuZ/LQtkp0mJV/0ngh2GHu1patYkPhO463W4rJKHMAROgdpb/zZPN6OhlI5imboA1t4rV9YBPxKYwmdXH9EQyXJurJgj8QATNkKD8OjxIyzRc50qmJKQfTbXrKgwd/6qAUjxj40KW1gzLez5Md++q43xGNareYc73IxOnz8bi6B0WTHP3PcQ5hrgNeOwRKrnkzTsa6iz9t5CAJsRc8QU7gk/e8XBxqdEMbgvUdtJlGyTi24bO103RTpEIIFQbLJKkVZbByMbjjgSXkeGITiQm9l7fx8R2oxhc91BQwjLrOCJECjk+1MY7h+rEmdEEpCVDyRQLf1TAKfVFc9MSxuiIIHZMQ+yl4ovkooLqLEFWWLroZGujorU1hg/A5+dGEsBZQbNMW94ghQMJrTMfXomeLSJ3DxuHCh/ZVKFfhTi/+FwqSpzZpXDUUGVKb8rfszSxPBnkKknbaxtc++rjtGexbR1HNCAuBiNrSQFtX7CLjdwrx66RJSyX85qq1Gh8XQw1o4pjYYYqsYqzbMWD4X4lwK910bERvma9hzaDwZwU+E41czW2/oNtDrrEFy7AOQ7d0oAakSbn5/jgSR2YBsLTvVu4f+O8jcpwbb8l8WukC9n9CPDEzkDKKSQku/86+1kQMAXoLhYaOoZjoLSL4b3uiVU5EC0OJ9OGx2H1s9ZzHugZxPYC2DGUkfuD6fbNgaCTuKpJS8RjbPIQk/Ev6ZxZNYGEz8/ytXVR+++V5dpSE6A/OjjshkblAwMvBJ7kSvnGLQH03nddLx/S/9ptrVUK1CZ7oSpPNTFquE7ZB2E1oFhSjiiu/8NoECFZxofMrzoCdEzIoZjhX4K57itA+m0SVzdvryQmxEzm2piAjV0kj81Wl2md4f4xLk0IG0OdzpVMhgxJO4aIp8lLvPrjuza5IwkhNk8jvgfc67h+BPR95JKp3TuWdG1DGQrx+QA6E1mSxO9KWJQtxjPCtrkVGPGRFjEVc6Z/KAoUvP57NtPBlQSherMpmGUG386/bKSimz3q/xisKjQYaoNK/KT59p7fcEGthjfjMnZtQXCnEUPsXoPFZnFTcaBmKeOfvhdbAuy3c1yFJrGycfyl73dIutjCnn/7wIGOp1Ogpl105VsxUI8TXihWQEAP3kJ7GFvsRfiTkfOtvnqnXQhoA3VWW0hY2lBAB/3s45p35PgobH3LbFZwbwM7mmtjPo1R+7SOjJejhuXAC38dlA0aKGtKUGiw6K6DPQF/Tv+bTHfoQ+jm3Ww1IIA7e/VxKeERS78bhxqkQYOkycthHCOMXTLyVP/3pJHKqce6+gdne7ixKbdweetofr21zkCgXNC8YbJhMm9UgMkFm/Jph2sJbVZMYxWODRLJJ6o2mxHUUXfXRLbP3wF9nUG0sYTljfs59IRlESxEa3brDlWd3VLYD40dt18jJLyrBmJRf2S9fXo23PZHVwO6DX+a3Ru7KsZlgjDSvsIpVuGrrkTubRGFMYsg7QSDzjuUB0cmHaJZUPoUpBNkNN97uC2Fn0SbSetyjp6wyr2pYUTF0d5HPZypHzxw9KdNxBltsryVz0JT5RnIu6bxP+V9l/vyQTWqT4Ek3UyVEH8HNEqwmW1mFanVK66kpbIxTXHg3360yKSkSM+7eiGhPLp53UDnNMYzNwp6HOj9VyqBQh0purXxs7cugOHsOVO5xB6e6YzAecWSvFQH9+BWlGIgrFQ/fxIP42OPJnn205igljidc2AhVNN7FecaMGdZRJ+iSV9s+rtO1vR3rxaP0oFaeOTgtV/bZw31ztDxI1odiz2jhmWeQglOx6cHVlP9zVo3fhEsCTeacqHtOmbtkRUGRJEd0RanifV50mPJKKA+HMZ8omuCyszqwli6+7qKulZmLuWois06iTnkCDdekOmVFnl1aO+55Cf0GwZxEJ0A8gL2bEyVHP5xZLnKixiOcEUJE5TdzAqGxDZSoX3yLu4Z54MQ2ptjxk2qTU7s5xOGuj5KQTQKZoNPPlMx+KRQpftyq/UDlE24tq+ypHyIEiOv3vvdLo9aBge8fjIaQE6lK5hflqohboUmgE3kKL4bKZiIhlCcvMJfb6b8fo+fRKpAVPvFLOaRtKHbHeVGy+SZEo4J0CLUBSxhAFv9mi1rm6stuFjVB631QtUezs/4DG58RjNX6/Cwf0tCROooihXeBwSeiGuolUTrqLVMYIGoX5keloD9MmyGvhVnkMX7dU6ZG+YMcBTN3br+kP8w+MiR4Zue54OmppbyFAzFzTQSKzOgDi4VK7GA51CO/RWQ55B3YUwP9fF/KkpMvRrisPhT2tVyu3JJzNE6ryPMpJkLdnk5rW56o+jVqNxyXBc0ay8IGiANOU9QKaoyA6rl5BhCkDyAo3SJL4tUXwik/iYDwU3KHb3LJN6N3Iuriw98XK9cIPP8/b2rF4N5ON+a/utAVMbJok5xL+v5Q7fvKC45Jz55Ku3qITSbnj+6XXxbNPsMlV383q9MRFknfYSkAMsYB0KVxwWtPuQp1mPWH1xoa6uOhEiRLNhQTpf1Wc/mlvQcQU10d7YISLHksluULFCRMWByEnQlnF5+uCn3YTuYWmhp7l93H3PCfn9R0UPsruEOJc/SIt1HZfAYrL34bfqBbfgWjAxPyErWEES5shUT1ZDcaS0EogluK0SHBEL9lNqMQdzRgpDDY0EUzaYHdfGryNTHVkXmJCKWmJfeXfs40f4rcJGdxmIHM9J4joc2jeuhuMN6TGz0KKafP3AzFJ7MlRzGNJru+aCLF2a44SOMYA9lNOF/lL9kYqz87vuy7LZGizcztvcOWng3iS9zRXwZGFC2/Uw/i3flvdMbkLUWt9OlDn5tqLWJB90A0pnhvbzGdMAd1RoplQAX0/anNeEd/v96PWiGOEXPjb+1XOipWH2958A9EnSqRUFSyh93da1vOWPJXvqY4Q6Ij62JRfax+mL5o9Y70Fau9L8ZCbZzyCzq5NJJov+PywPj8jjPQFezJ+ZLb8kIPSXqYGQ9ar2RDjPtCm8auJwsrnB5eVLfkayGkd/cQwoB3aFLWOQNMZGAFMy89r3bU6JrxH+pTNR99vXw2Os8dIVtfTHGxfQEADVU8Zz2aIs8Zk39XfbLm+h1IrahF3IMALyjwolUd+wzq0oK7n2N0ZniBdp9aq78MFO6u4zi6nmCYjVpvZ6Q9jUyjebWfSS1ndyYPSv/ciucoPVCwduN2oUoePfSoUd1P4kC0ikYFd9tbna4zfvxVClsst3C0pdOj4we1JZxiumgk8z8hSl1hr+qmew9Q+MD+9b+9UThJE1S3fLAq93Oy4csokpYpkpEAJbwBixmvUi/z/MTfUFvdXjUHQpNksWtN+AKUF2YFgcEUgq80khNGsS25y07iywFtbO1PXzilLjMHkeqns6J5waflPW4Q63fk/RQ1+tIBABTEd9Mu6Uykm+g5ZBLZqRXA+bAyBCR0AA5k3x1EftDo8819xDDZPJh5KMoUIzMK2JsaDMK7jnY8R2OeCtzD2w5pnGBRdUV0Fh3shj/EdobX7/CKagN4+4jOZbuTLTxWTD8m6x6HyuhpIgTzdDiFDNnJ+UAsdJcAOfCUhvYoGhEr7it0AzQAfgDU1Ht7k/ZGa3nximIOB6M5R2i9DR0VW+FBH06E7e3c8McWd9TOGfwGrJKYPpROrHah9d7VOpj0ESfuaBfEUmfjRCCtC3doGpfP9ouY0AlUHg2v2nHD/M2izNLTSUB40X9gos0NcQSUBK0mg6+HN8TwVuWZyDa/NIeJyfz3Ay1RnNP182XTSwI/JFeLpGe/eW0fXTd6u/xB3gLI7ImA5/oJNmcQ4/rLA2pxapw9AJRB19m4gbFt2MQizbhon2I/AEBsptvZuOkseALkCr8zr1ygbOGgdBBJF2w/59mPrk89+tYBkL2g7SPmMYVtCCm8V9GtQ7IlHbD9pAp5yTaIjFoimZV2s/4cIc+rqmcvwyKtB5ELsaWSEDsGRK0UleYKk0HOljl4KygNkzdjRZJ9YVjhrucovcrNvHhZBsIwtWlFuwcRruL+bNwigmRF2nxq8PFGceFq7xL7PYkq3aOBH6v4p27UVoMtUIaoDbiDXorMBHpqRCFdezxIjxVUZDBR6hVGqv50PEXhoX4ZDwgEwNEfEj4Qen1F9N9a2GVBkYjXqEnaQsHY9KmB3OYAjvxCq5yvbp/oz/1Dqt8yk0UW51pIDpNgTmqDhGQAOwnCLXWzN+Bx6LzTYAua8+MJhDR/eWPBAZDlnVzyHXtYLj8BKcRbR3MtxzYKUdq9Z9C+KjbrKqGl0c2fZYWKkB7pRk73yn28INkRkDvQZqr2o9shUnJ54Lcog/FIXlZQOGSBbBDlHD5IZVh9Bvw5kgQ</t>
  </si>
  <si>
    <t>bpZcggICyr5L6GThTt3247+ACT0RxvUKqSXj5hRBF3/W4YUiRR0IQWVBW3JoaGWuO5wbCv67NYO9DjGiCXdx00geKVPWyT+Hz0/EeWJ5srRWy0hbCRoe5NByG2BZmzAMSpEgSlsXoQyHSDEPTna8hLDqjRYRMHhtmiIgwiobiP/SWc0Ca7Okcqm2+igfnLTcD/4QjXUglEU7U/l98h/H2ySN+vCTa4E0LSre6YeWAuxp9qyT4UeyiF1FVK5ANnuFKo/rRGdNsij1L7bTDUQVg5XGMFi+ooHSdVrSYfzFQGqf1ryG5w6kqsMkyUls3KrU2D0NjY+pWWTVL44fY1686ixkcfVvQSQLlmqmsxmPlV4pN0jrJkz6atg+oGc1Oqx6ehxWKOJQ/MM3Q32wq4W9rARcNTOR9E/Rz6zdTFADLV1Etw2vTF0kHLzKp3NS8E7fCb/X7tLn/MUhLppQQcSONexwNZUEwyrlQt8//oLmloDxnhxam3oprvFEmVynlihk34usT2u/c4loAAiFoE9kyEnnXB7+8YSzoLzafDBpCpriOWPyBLjyKXGVzvvVPdDC4tV1P40ZAF7+pb4LCGt6nGCThtzm+SeNTh0ItUokUQCCfsPpCnIQxX6OE1UDdkebjinfpHkcAJ679kPjc+YFlNfHj6lodY+udQPHjPyqGSUR9TFYf9qk7gXAxEM01vd4r12LXySjo93sHemYStts7VQnFmR9Jd4y+WxOZR/h87xze0/YDwL8m1ebRMiZmGR5AngmG3D3TgvWKK4vU1bhuTZU6Xr3kmckuhAeFkmvd61eP15krpR5glTJcp9rXAMP68ZBA4i0/dBL0b9aFh8IZvCiBRP3nen1CFxR2Lrbdyscv4E1W4XaSmnMgu1aYvT7Y9YNnndjP8dOEb467ou5ftdGMeeH8mwJCPO+0hji35SNXoi1vnlHFxWfH4zx3zDyrMPRPRu7dPKZLYo+QHaqUr6LSGNk48lidzJQWzVmhyQ4694cX8Jw1lsqeP7ezK1qC3Kw085puAxSVr9KrYqbd/AjBlhD3N6cCAmTEx82tBIGwLlUeQZv/JV8XSwZYAKUvg76OLf6ILxdgYbeZjTD+dfwKNxGGuBWKiRwlmpvwW+CSGUIjZ7vkgWEA669FDcgjljBICSKR/LQz91KLOyyPmuI9wg9KnHsF0UVPmljxp6xUf5CAoXah1lra6JxKS9Gf7daIrXkxLwLD5RAKvZNj6sdh6Z+GcvSQeviwInXR6Ls0y2qZ6KYpF06KLN/VX6H9MINrYF6vSgxhpliubVMdOMjnFV5AfYu7Dfc+cMfRCV8uF/Yegk8+RQsDRM3ed0ZdcOiz9QYbjjCq4uK57VT0/d1+L9Az5d9iE7p/E0Nrq/f8/Ng9v6XdWCr09NuLS+sxw8jZBW4TM8L56c8zNttYVSMepfdNLdIuwyLehnMraeJwuLWo1NBGPrsy1lXPA4nAlPN2RaI4ZC+IiINpHAqihhisZwJl0R2xvwFuyjtCFpUnSkXm7HMDTWRVlRpSVbKpa1r5wF3KpWlxBClbsl0hxVU1o/6U9xHZu78Tf1hC0I1mYfEX5oGOzTMiP4VXszqio7WDExos3FrY7sb0xBMKskCm/HwRtxi9pK9Qu3tIdBvqL/82E4pNpvcJ9wcPTxbSvg+LmBbGNwrSCIImH+UaUGkTD/m1OPjQISXkNuynXNDTRg/Uo8nCMZOJ1uDmSemMaJ8k9aFCbGj+bPMrqg3C3+MbT99j7i4k9F9LRRdqcFNXfVpUhdVFzYK2crjk5TUTeP4JiF0Bl/UxYYNgmYlJolbSuI88d/BIyYwee6S/8QjMklvvS5H26eOjlWzO5ad9dscWa7gm7CTdsDTGHOJIhDZxoihjpd24UCqT8WDRF09dJcnblXUwqk94PQ5FyXJTfRSoaGSQ6rQO9MaKnBm8UTjHkNKON5dQ3e8F49ytZK+3YJsMuHFZzRoyKgWAKiEjj8JwHJz1LVAFX7gXzLgAzEWxeBoZnNal6qaqxSmOQNSYKlNdTNffF+8YHd+NFzucRkGNZzDpITyndd76ZKgE15lWatd9KxGHLw/1GytHRvtWMBgS/FTHXTCubYwhLdATDWyGWl52Apom+uY3+RWEGlXHwDdG/qUvN1oNMI8SkKtKJi7cRXk3Ad5vShNNmTIbH2Go24PDo8JwKKuybBMp4WxpZoNNreYOdeKFQkiX71j80VLJLWJ8GEVl+HPBbfTSCFObzLbfhFVFnfhU73cfHXtZ9uEQeUr3OeWpIDdvGpLVwglpGLmp6tJEXHdp/XZ+5AruYSxK9vBcZkru5Mm36SRffBes9BGzLOXjQEAYx9GlA4whbgbGKu+I/rTxXziTLi5Pl9chCmqMKFKJSlI+BTI8NN7dld33MYKFFRA4vrL5gW5n4CyQNJJkUQJ0zFTJWAwFwcpNFgulhz1l8GTWTg2kTHSX0sDUUreW8qCDUEct4T+QVzr71GCwiU32g4WMmkLzrnubtgoJL6JGtLGw4waj2rtD8uvNclAgbdwlryQQN2wWw0p/1o8e+YnMC9m/9+pglCozrF/1wnxqMTG6RI7U9hAmoV1D9MpZ8Z1xP0snH/R6NW3RIuoiGrWKn6b/su5uMVJfsc3x2VCzT0iYXYT0nGgRpY2YdT3AM4o73MFtEMoBKNhjbWYqPbN/lVDDMh7oFyvFoOBdDJ5tpSqEeZLthPp8LkoOk8qXbrtuPD9PqiAiIcPe5GE1Gzgm9ZPQzgsX2DtgZ3/fQoxiMKLtc5y3Qg2xJhr61+dVNj+TOD/fi5J7ARDIzgpHySzseGwRqb9gX+aUGNKeCoNFRXN2Ya+1Ceqa2Vb3NdBudpmTalDYt3FOuvmEomzfVBNyWYyl19ZQ9+XaMcKGssDVcjmMVvbti4Q2iBzrPyp5NWUyAzZHqbdmUMJcfntqxkhIujDBko2qAe4e6pvTsjEWyhktagHOqmwsutL6pc/1/hjqNz3DahEhgOTMAQJGo+a9VRpb7wPWVoVsq50HTmfzhuGSCvQBlrSSl/wkD+URHP6ql4s2a6JVAWV/MzX9v7HLrrXmguypYpX1fTbFeU+fLMCG0Gw7KnbG5LybshC+d81X+S84D8QUjGj4GHbjUzspDjoPO7FPtJ2B5AcKqzQrTqOsOOVkocXCPwpizftPytYzKSotLLM5wJ7OVIFGLaelalq06jb+nV6H4Mhe3ibNBKH080OhNqX3oqtLZGeYjPS26fZflL3aCcs9so8vv2l/LDY0DQ8/3IaxXpPXHFMGFxH+6Gyu1TInvnV+6OuFrRMWbfyP704fCvvJ6LsIh3w6oTNY4kstD7SvgktP5g01BdZ1bhiwOs2C9cbkXJj6dJHTCRdj0AONXAQNdT4qktj6f0ohgFyCTf0c29AQTwrJw7hLgnJz2BelHX2Z9icmiwstX5KAP3EHIlppxZKL0xuqWRmtehPaAcCoUicNOojhQ2lLGfOD1iN7+GGw7p66WVJ0y4C5HfAblx9x20sZiPmyrh4RfaymG8V/S39SwpCr1aNJiB1IRru6d8j62NN14dpV63kpECFEKdBWzDmIDgQhI7QQWbPDGELmre2IJD187aCdhrn+5vZx3OJ+uiCQF0bzP3v9qarAt8rCfqxtX9u7lxk7FML4ubBd+TdXz6U68vFGWF4YakV00dx8mUkSCLAxCj9DaBvU4JW21KbpDg0xWQvWR7sOFBgJZj9sljOLHL0gr4P8Ju3HBI7zeWeZskcCWdYmdv49ts8ASV3i2lEd3nVkMhxULNGnScDsmVPL+ORRemTANa78xWXrXZwVGMIrO1GntVaifqS8ls5XjPQ9SxemkRyoKm9RhHv6FuVrY8qH5niJn7xLV97DH7sMywhWqgwcdiisJneO/7nopViN3v+xZQsV2lyI/bjd1NFDznX/Kaln3y3ZChKLO5Gk713xgKY8j2RsHnRuRLJsbzOaDLQZxWfmi9ENnCw1HgjATnOT+D96ag9xR3PvHA88qjkKd8ZDVtN8bT6R5wVWlFyiVnYcu7RD0WzoJBAD7n3prrwsp4lWpPS3WJKpZ20P8R8WP5AY0bCZxUgOGawa1c6fNp6vSkp7GHXVYru5BGSqONb/WY/X9LkpEe2lpAmuP0EWwDDjyap1rRnfrmQ3onyS0OFMojyV9stxQdphoKiS2O9dtDs2IgLFnZdH4/+bN36QFBth+nmj31Mdn9sajXvXqOOe01fuz4hGJO5tPRYjzBce6xW1RzpqXk0phHdx39QUmbfzd6LMa/h+c/S6G5ywOBkHSKNK902StpA4OZ0DGC9SV3FNimuuyX4QFYcLyuDRiuLMfDBAstK5eFf0AfpEEyH48VSStoXNq7UsrzOKkOkc4z46vyaAenq50bPWEd+QTGB9LKxuFHcrPix/Dc2RJLOYYrlo4g9o4EZj4SPa3t7mO14nVx6UXyCauVIznap/RQ2lIeDPlJ0FhFDf+7gDW56ewzl/o8uFskq9Y0mWG8EaXOwNvkSzm1ku2RYv8QD+LfMxJRKJeneENb9z5BhMKO8KDBwAF++pbMDxeKix+EOulPDMmpIfxoPCkgNY3BSesyMNy11Wh39zDwTNJwUnuJcNYU8TXmxOo3zfFQ885L26snDs3wutmaQn8xxy7CTPCccub0tPQYY86eyZxD69N1RqfPleKWaRKK9lb0PXalw18C2VxhCZlH0EFV778MEWW1oGiRfZ8CBIOBVy0++P+SyK81M3D9eHNrXzxofGKAsNYGspmJwLeJsrR0Y/LkrXzVsb3CrxTDo+4gA15+E5hTFRzl5VfSa49r7KB+hLm07B7ZkXSoEeSO+rz1x6gC+TTfAMrUgHBlbj+oh4eRUkhe1hOqRzxVzgECyCzQ3ZKK1tL19fV4KOukCii/wAXrvWV2YRJ2rLjBBtHegMmoyAEc6/ltlpMdx7BWwW5gtmWhIQ6KFTbVf7Hiire4vcCuctQrf9qdms2BKMJtPncv/6WlKgLt9v3ToXWzFuXFebAKiJHgJ56ndMpCzNulZv0yU8I98uuubls7z/ANNF/P+PyUixLicKn38/0juHXiA2KSY+cGVDVCjeurDRY6xRW+WQp/piD+0AtDXShE4QFEE7yFYOvF76Z3uYHLE3nVa5xMBouFMY9POZ7pOMzeZMuHgl6YMWEzPisqs5LggsqImZt2SEYXad5qswVWUbi6wnu0DZ4tioafWv7KE/ET1vnQIaXtPRUULJ/ECnhJyG6lDt+WGYnLejXXNQ7RbUj7bIbroWXBYVQIbt+LPEZbettJ/HdKIu+Kjhe1k5w0eiwxGRCEzziz5IXYD5clNrB0SCXRIC79er3Xzg/d1jLdJyRoHHjX3iwcZC9mzB5aL9/1qKfciISnnj7nwUsJ5Q30CcU+O8b00Bg0t+uUIb+sx0ro9t56GB5/c6S3eMFC3iTCrqpZ+JI6WrKCHboJd+gEdfkg69V6YC9TteSilmgkN070GELV02gMUBpoTRtXQL1OfGP4tZyzGb3O9g7u/OU4czAwtmkeVcKac8RGVYZGVax5ZrRDAa61EhgouuBD4fFkVKJesfls+KkzzPzn3F85o7A1WQnsgalKEwxMtrkeMq1mtXOoKX8jcWlEsUMQiNKSIb8NZ7VmPTXwf3N+zwPEWg1THBq3Ka/7duLMAGd/lW3xleh3ou0lG51SMbtqX9N0VV3rmIEz/pRtbx0jGRg1bMNWmg4/xARc1/ZRImHHZ+tla/+IooCEJo/fBeSFFCl4LRkm9nEUIU9CyVAh1NoQ5iPhorVWhUSaL/lzv4ul1Hq7aSjUK914AsJH2QnlwHR2HBYowLmp4xU8YDeQDTz6H+VuHR66cctQ3Yej9Qijob0NdkKU9tU6aTjIV57wfukC4GfYdlge8MVdAb7TDz0ANH8eu10k6iexyP3/ktadR1CHgej3fYhI9sN3cXD871mKoTIU4hisMYo9VNCirPVXB6zQK1xB9r6FUdUIwq8H4xeR1noW2w0AL6NdXSl5Sx4KOdY4ydjXEpO9hUwwWZ771YZK7eZ2L0ogzsJosFxe2LmjMAGd6h6iaxHJYlNQf6MZ87Q2vIBT0X1rLs5IDUgD09uCumqTDtHToKaXiZz/VU9K1H7Kx2A/o1keUyHkryTdsuWmjkSTx8pfvJvtYye70sr16P6cDLCA0j89NuD8RfXBSze6ZGEhr5tmEtQKj59b2mowGVmemGcJNCxyiGQAGTF++kDdFfBvn2M6QaT0wqY9vSOrbK99bzb3Rv8UixLl6oFvHswh4V9CHPlL1RImivQXQ4zzxw1eQF/jEDL7cBMvc/ctlrcHrsCERUErgskBPojHtBw8yNcKOz4gjlD2uuIDCS+0Dv7IeOim7ItzMaNfI0K2iO/uBsO/auMiwRy5U5ANEckV0HansMs0zhsbx9S4dCDbtGaH4C1oIHLW9gsgH0CJSbbhkqjY+vrifMHIG0y3QLrdp4lvXnRASTdqlZuvmLif9I0YTB8lnbatxh5/vudIC8YHXsYgYsRr/N+zft5GdvooyIZ6M/Pc466rJRcdlmuRCwRwDp8m6y6vJqTf58+jDqNhaYJhwtxnocWrtq2m1D0nJb01vgC/TA9Tde6cMjab0V1I0uFaK8r20yADS3lhHnD/bKcyRqJLErIEnWWXzrI0NNrfe4hnAUelv3i2dU5XCq+18T/KkmqlZUcIyLzPJBWpUx3U7oiyTKljsRhwUkT4vSXCKEKxdjEz2Vpgnv/UDxOymcw+A3VxaZh4REg0ekBemWXRVy4gMbceJKZrujYRS/vX0J+D+JKmAoyW9ZiloSdnLKOjVmTkFKEbhSMrZixHXSarJuejC9wDT5R4JKNaPr7zWFBiAA6tLmXAusklTmlYXAY0eTfhwz7/JkvRUZDAZy+SVzaSV3+C3g48vSnOzh6G0fShVoPbz/0WyNs6aV6xSNRbYM4NSsQpWbpm8aO3mKV/F1qIrbbg0C2YL7HSU52y72cMvYhK/o/pByZVQcARVCO/DY1KM9rKQv/tknklw8TZxTGAA0iWxlkMRszSTGTia5ON202UZY4aZYNWdnnmuZihNca48FwIFRB+iL1Q+ykhKEiSznkgTW1Y76hrvWU4BCNYw1JC+eMHiMi0LjYAAru/DbD9PbMxmF7Lj5d79DaXD7DHIxL/cBMG15zu6rEWi6nS4cbEUTgAA7KoaHC+UdLTPjiZsDUVXwuVxlXeLoI96HZ734pTYJp5q8DA7Sox/ttRTjwpTOedyCPVV2gSN3sftODcV2nr/yaZQRMGoSAFnpLiov9QsMumuF2aRLBYhfWSR0EmYrOO5fKZuDJOKcpIbryfkJT+Gm7wSvvv6sJoj4sSIfpEfpF24sT+3BPVUao59ClGbfEcosNwpxt1da71kFqiBbc+pHxyfPoaeMgt0mQRCMOBEQBt1K0S0iIqilRfnvX3I5TvGuVtMFdqJs4CqvXN/1uIyHAJE+gIpZ4smn3I7oDpJO3c7ago/f6GcJ95aHJpKkG7l1x1t9GCQsQKzsFusM/QEctOx/3zrQMvPnQjrDQmv9SAo+ropgQ4VBIBdRWJhfHaivHQ1r6NuCi/HAnJ5OTupYCubMEbmVK5pwO40j+Irlp4dPqrNv3H9DmuSuHDF9Lqep5wY0jfZlpGoZwIk1z0n8AQzNPeyVRaTVetQ4hoqRGDTsIVfH7N++ox4SGMf/z3UP2S2jqoNk2ML7naAyVU0DD1A/FQn6e/iJxwSWXcAN27hh4aGGCglEFokcYzHO4njTwD5eABRMdSv7lHxhaqwsGFFWqHnt22+60xLuNQOMXyQdVZhw6UIW+Dan3+csF6qMocdxV4fwCBPmJj/DBA9TCD47zAPiR7EZLv+v61r97R5MOs80TQdnCf3ji2W7fdOECnC4/o+vBk2Yc51UQQcEtq+Ffa1BuIE+txFra68FUplgrbHJjKxBxqBkVGefwHMTuu8XQNEac1QIbfi0aq6rcyeNJ/FZjrdQMuWgOR1tDkwDLNe+kNuK6LJj1vkiEqf1Yw5/XYeiSp5Id2mN41XdsnWlQ+qd2CM/rNv7YI7W64t2YF3Mcattb7ORsZjITa+kJaoChacWpfz4yACpwDX5CgpQ2BGSQzNoe3+ygAGWoP5wWbMbmpWmfIM0ml5eAiVqWMpS44SIudJzIDzVHJisQqGt7auYHbJBMQtiiDa4kf4H1uqO+eSR1j+FZpTZE+AwHpIW4ezcPPeMkKFbH9HLNvq65pl2v174DIHu+REC1OxNhC4J9FRvq889NyY+W2U5+cL6aPuUQoo2SDb9DpyBKdKy4rypdaQ4ZT7mVr7+/pTOmZuLH9SmvvlgAA9jsLPOX9oRowg93sNXRifABa0QkCAVAvK8s8WgYcmvr6OmKnXtEAI+xmPKYQtSG2QB5kjpPE33nJ28t7zrYxSJ3K83rUzY5IdMqiOEmtJ3HcDu3fBdLRDgdB53Rk01nwVd5MDMYjl5LddDI8wdL3Mqo9dTFn0SqFigt2/nsjC0knBKNyRW54G/l5ezFp/PD9CfVIXN0g/naq8tZ0WsNXiz8sPodawC8SBg81DvNGRh3eNvIvqS/aPWm5+Db4LFN531deMuFlroSJD0MrJAa9ZmmlZZfQJJVn5ebu1tkxKyxvQQVVTFM+oXS+2hB9ZvLxXRA/8qMqJsX5oDjRexN5XBG3FGP5oMOt1HcpA6d40QRxOOKagnpMMtVCSCTvPUcnCOkmY6hS0RBChSU+Fmvms0Vy94cWS9bc2W58X0WNYfBJ3Ux8RQp0CnDjxz4xmeW9Th/uujcFLcIRixAyReP+wI8a6csmnI6thH5a3AY0yzwHQTD7qiE5QCDZsMCuj5DPSgNlnTYY/bX3gizMgNqz+07h2ITOK5CLCKScEGT/6tkMaHnV1Ataxy7BQh4UYSIs7v2zuyrSnt60sjux3bqMVhIGV+N2mp0kkj/sTJ9fdXy7za+M9fe7awLnS7HhuIfMSJq0+WlxBxgliNilUgJevu8RqMlLItkybT5X/PF4o0v/6HZhMTtNBhqE28EHqulCLD92+0ktB03I9EMXBrSzRJUCJIh9vXPz2ug0eP4AJm69VNzxYyFI96sK/6m5c2iLGDHkI6SAYJvw2a9JtiknC9TfjotxOWGHHL0sgY9Nej3xuX4a1D9wuiThYwRPacurknvO8ILGfyd9rwOlEfaYTv+Q0N5TuH0T98m834jZ49MFvwHzVdHT0w8j0DsYh0MZHISYzJ1xTcp+OBqtaVCCoIntRihkpg0wg5/itDQM78cLuqQ8lyTU+Ze2rFoJeCv0SKKSTodFuSoxw2FjjfTX3WIAw6mUh/UHrveP/bR3LSnYsuRsCW7Ed3GyYoNDKXyUyFAtKEZq4xJwKkGA8roCRgHq2o5bYhGGIYvIlqCkCQB0c2TRnmzaPh4qJek+V0dRPyxI56cz+m3LQjul8ts9a95kpqmSY4fFgjI//78/Kfx0BtRsXia16WpYCZSRLBMA1cuNp+oZ2dXzwHPSlWYQq8hompjysSe3VNCbw9GwVLbGJoENwMjKCcFczAYLNEaD85EssGqtWyOmkS8A3A+Zw/RXR4WBP9O0O0QkgT14dufEV5f5aSbh/m1yX71K/si/0JXQSI1e0Pv+qJIZCQ6YiZ/lZ0S6muIUke/dKhijAsDuoN0Tg1lxLD0PA6yIIODY8knRaiARQencodXk26xSTtfIMpdkuH4867DJFdRvrRnjk8re/UbGmhQWSaDMmsQop5vMsQKzj5n8LibFHqH+2fe8yo0YwfvBTA8AxjDc1o3yBuYAc/5tzEA+0qm7CgOYglbPzmZjDmVr5+N9xaKaQ1rGBqPlqFYRhpyWLtpLIhE2ov+tF4ozazCUerjX1GAcsSBX052fbQgJR/+2WsfP+cIzkn9mlDD/G3TPWh/jg45QtJBxAxVOUGCKysGev3hyKpLbe8Y0+wyYq+5neCr0K6NvCPrCEv2Y7scYlKDZiMDf9Fv35XAdOVaXVGAma42etO/g4/JD4mqhBMJ61Fu4LgcReC/8WE/t1M/8iFT6xTL0nFsXV0Y3l58JTjfzzzuCX9qlAYoGA0n5Q61WT/cK/TnDc0JUXB9mGe54taSacy2XNarIrjqF5+EGiLFfjgN2JNGh2OE0J6L4vlVRjNKritIEaO1FQPwtbOAKKjf70y24YMyiqIBV8PAtECJYRv0y+quDKvB/HvYGMdsD1fpSkL6zoENrmQo800TCn6QrZKBk8BBvdp5qVl2eTLG+i8RP/zbW9sDoby/VBidEdiB/n53fSn8sTK2HvPZMz1wat5m+EHoVoY9y3h5iQ1PfJh3Z1LS+LT52xAhudjxsHz9SYFiBIs4YJVAumf+OlX8LfKoYjX3d4E/u97oTo7ju8+bKolHCYwauKpLL6zjt+m1ee4+/NezNkbgDHEjdt+/DIGtketFZoXVKve2G6rO00mJv3ePKFIItdqrouBRD9jyp6cvpZKQkedLRS6/wyp9zlStXTOzNeZw/KD16T16Xx/5qxe2nJLNoOQX2+bExtluWY0Hk9PWAGDv5/b6gP0xNUGOTvXgIucUSsdVblceEiBiJbQP3iuQJwNEYNCD7KxVEvO7glszxzusr8Hoc/y4dUqvZ4PR+ochTnLKa050BYH+XlXGySPJTnhuIw1wutYQxYDFmFHic9SUPHTF10zCv4qte6IxnZSw+kKWqf2tL8VjqA5lLhp689sLIv/dEI1cBtxriWriACaz4+pOaGRUdFQ+NuB7hz+kAwdV1Wtu1db/50eaiyCOeWm+MpSI581kHb9+x/kUySHDzcNP0BwXdRE8WeiFqH+6LVw4yBdivHYfcEepmSPmywL9kWaQDS6CJeMg/fR5b5O3eshmKZhJrDBV6erXaVrJSYXW0lYkQ2jynIofQ0/bgkyLr0VLSc7OkQYpAkdhecfA1YXlQDJUNsO8g5Ivio9EunqxzRWjlZqWVgE4J1/g4MSD/nI4AJTGeVyMenv3EyW2ExSqLY1Lzo7ZCovBIBXJPORUGr875VbmwJIyfrQiUFKP2WwvA3P8W28DOFMmhKlGoPrpXLBBIPcW/l1KNeURbIOSePUY9AWFgvt2qZbO+UzZj0QIniWAa8UdutgJ52xp24xbxm0ckdQJJOLG9MVe+ycj9fDNasiIOxYhD4Q4rRc9+B1BAIwgmAkfLvl0Eryc9izs+BtJ0ZFyvapPWtHLHj6JRerao9T/NgiqS4MFAtYc7BYSh7oXnfzRyZS0CYeJGAKH6KuI0PXToAM7hbXAsWmw95Qyvhl1CT2Kk2iUGsC2aQUe0Z0u4hXKx04mrCaFY1CBqmHyoj7XymumAKpN2vrFqwtSWWUZ/bfcdpAdafhwwMO6MEGNB23tu8fKHENHlc5otQX36SlBzZG9bMHgtFll1zXEqXhsYryuE5cVsu9LP+atoxMTpH7EE2eYE1drgeHfM4UEgMve3Xmr+pco4quAkEJ8fT4PszDYYJtMGh997o/TaysD7zV/1KJuMoNhzi0ibxK0w6YHAGNqSQnipq8fzoHMYCLqLHZd7erb548j6CrG3MCcxLdRHAhATscDwLdULeSON3VGuYhBXB5wYatAzz4IF30qhoBoa9PkZss4KexANVf10jIvebiwgIaZd7TfNTFV7WWIWUSx6iOztgZVeYo8OdVXgdSkbxT5SsF229wQXHNx9lWHNeXPUhQnA3caAzYCXCzwFGYrmSg3TCIHXObiEwpg2cWDRkztSHYysT9n7JsyZG10qkhTbVLSWJaQYzLXK/DouRaRyEFQzPU4Mb/dOA3a7zUOybtiIibmwkfhmTl1ZVN7KZd79vaCZykZm/PZ9bFlgsV2VVRSJvxXiLb1jmwfUP8Irj7/YROpMN7RO3d2FWKOkCq2/k7URZhIbLKOnawX+i5ly/1VYe53Ly8/XajoY0qZw9n7fEojrB+hgidAKOMGvstHQwRJFgCigNATvLCb2DyArEh7ysNN6dGTA26kWX+iq3OmFVGjujhlkCMe3MVKY19y3qNzIIFu/On4ujxgbDNUgCYvjYGKDEEvXLMVqDduv1maNLKf6nuqq+nonwEdc18iWFDNbA7hrD/h03awTSysjX1HD8E9kQyPb+RYoLA7j1Oj2aGC8E9i4D58IrFj1yPTsDySTEUfQUX6cgZq6PwNe9RpAFDRUCnNyV0Ldbbb9XQRtkNQb6wWaYjspkk8idCltgw12Xdl9FqaGK4NQYyF22B36Z/mbyWr8VG0okcnIPo9R6ycF+5Vr5MoZdM1GhD3xzCz5gsJh64Toj7CtKzKtrDwW9dQChTn7xDxmkbZ8YSw7RrtPJ22teczU3kzH/E0iENVAL8lIgPqFRK/zGvMpS/sIgklRIU45L22iYYEk6BMPHaImXydseSzSWI+VJhXdqR83E5iZZdeS8+mahDDXI/mB6h+67qY1IUfHHf5b2vbxX+Dog3paRNbHsvIiCbo8ELZUZBU9pJWCRz1wPH3iIEl2fVQZc/YHhsw4eLD4fxejGm5GP/FdKx9KhVWsLzHqhBgwPxKo+JvtTX933w69Yy9pfj75vGXU52IfZUyIOqNuPm2DPAQy41gIveGIWnMk/TEdAWS0Nn25A3vCd0HWS/+T3QAmR6VTYHzM40rVLIOAOQ4NDsJYs+Q4tuli+J51D2G88Gtq/LWsRbpkvW4jfJ/kVpx4ThmPLbeJb9sJR7Z1U9h1hBQl+zzp2zMiiF7QNZv5USzkxCmWXF7KMZhYmLOeeRJdIfJqlM5ZQ8ZzveHpJS4M50hqag7KGzO0vjbDqGzD0cNkeW88XUd0w4HKoTehVgmcxlY+ojvewHzg3vO4RC6F5QuCGMeKx/STSuU12ItoNWlzTFeJu7vOXgn+eXEKdDn0hwCVb9R5D1608m7zKWJC/2POMsv4G+bDLikPatElgm9UxvJL/b79Ct7Y90+Y5zC7nnebBbM23B9ZIf1hwdsLuIMO0bVdKOzf2g6CkkVkswp6MqRUCasuCydP5H0Q4G4/CFywjyNKYiVAGGuxtPRmfbH5Sv71rnN74ioD8TgLHufbSEr7V2MNaq52ymxeAi+VLC33/h07RJuffLESiWMd02sGkcLl45Az3xPDwqmcn4WZwyxwCSFax5aZ2rhSbloQFPx823z02zOvpvPiA1n/giqBwUEOhDX/tdG3bfKtV4nT5822lECDqrg/Fc1RzMO/TGCQT6zZUhqmBIU9oTrJL9QSLJSS7TQyEyEYkCm7HHTeTp71psDaH4YIyllcr1CQ8uNYCj4sCs6UDoBYM4MvDQH1PibE7ufVIzuI4BGeWhSRPE7GIUDh6QPm9CuGwl0dLyKWDFppf/LSldJvJWnb0sHM08e14joBNkIX3HGVrczgMktSvtYMbXo8N6t0HEI2SZ6GQ1QThsg2iOpFL6kG59zOrm7qu6ej6YlQ9u82BEDryIpiCmyFx5RHYZExeeshB7KVHZdXrhzbmWJLapnDaZoGFESpFLyKkNxPy+cJcyvU9z8dSrDhbMXIp/VI+ydfBM0JfivL4WO3EEHZ4xPhlQtH1BezvASOtcPw81lqa3xw5Z0XBSoAu50u7OdO1VoT+9EvaTiTXXPb1Vy49X1oARo2PQCMf+Qe4a6+U/emkTVBP0RVUQ1xYbvz2Irc5EW2EFt+Eqd5Plpxhbj47AxnW8h9f9Rh1PhgBFhQI71M71C1a4nk1flZ4FMWsvC/g0YIBJln4S5NZZAFl1Bpj7o30KLtzubtmEK1nwfj/ytO277mgQU3IfZkheGOBNNGrFfEejX6yv8qJwL6X/tI9WUbCTW4L0Q4ptoLXWalqP09S+Cs7jW4wn1KuoA+8EJF7POcUxuF9YpCWoKhm/JlinPqpUa3GjZ/MJuZdrk5y7u26hK/bZK5cuaA8Ud3I0EyDNlQMhpwPEXlBTvwzJDkxrY/8/V9+p4EcSEwiAuti4Rmo8Qa9w17sBBXHyzuQMfffchzK0GDnUTZrW8xnzO4jbpz/+MhaEljnFqVbg4LS8b6qQ2IlaW1cNfdheKcU/Oz6v3dSZ1uAjLsHvd+7z9RyHz9fp4WOtDgaYh/k4QLs+Ap+SNojkaq5128o0kqa/t0Gmvd9+UEtW/m8DAQgkG7HMpEsBIfBRswrzS/S9zMWj4LyU4psewOzrR4b3uT2WaT+cN4ZvDsMDRNObnMKbwdAQpOsS4EA1qcCZsCn74eptsPCNbJ+z1BRMl2sIMjXu+5NwCC3fYylXDMhFHTdn455Bs64n0wrHwRBkGUYE1dH6Z11URDzg2KBqm0pmeYMS6ZQQS3H2Ndux7NCqyByxKKtSseA+5YK5NyQTlPNFlivL0ARyQx+3j/bMEvDbWALdMrfS/0APukZkJq67d9LSgAZ5RRU+wAT7SBI128SSSKzQh2vsxkT2ts+2IFTZqhBqUUCoHcg8xY3aUIjZjciN6KtJsN9LWu1LBTYrotstES9mesLqry3LVWP4tLEZKJHyyRV4m3dSbCl+A6HQVtwOpHt4blCHXsilBhpn43+FVQz9DgbKXEdSRekWyvB0Od3ctszF0XIQaUJa7bGaUchVcrCCVwviF4hp8TQ91b1gqQO01OZVcKoMUGxhHuTPx+nn95NH6BmGrA3MzFOV5lh9HSzRtiR1qGOd20yxFFzlCKAuVrGaCZSWXKBzTzgApRO5ovdZtL+4ZK3RLqDHA1xTtUtQqJHKjQgzXWamqItlGExnmgq+F2hzGAj4Gi28+1u6CLJ0K+W/mOl3XalkOK6jG4vKdDc+XmZb/644sOLe9oYVgG83t3OpIFyuLdrcIxoZc/On4LzcEBa7Gh2dIjikKsPgHsLeReheEpSEmOjANa7mtdeUJQHWIPMjXX0OAx16KDz2h4Po/l4vbSCsZ2f3F48KXlsuzLizLjbUxGRhLsAiDypOCBVOsdLzLxkoant0Aqw/YJNirGR3hfoYubNqaM3Z14eobRX0ly3Xq6/RlRPSZwRTS0gZnxMXhCub5Q4Y+iIlPHSgHYFVAS3WU64pFQWgV8rP5tLSLReI0eYqtS9Au9S1yg8WLG0n0AJhFr9iTFYTMvw72JRmGbgxqTuzsFOzKtqyMe4Ot4sFLQ3+9IzxfTjXnXERHgfz/sEMJC6VHpRBGCHC9wjZrWmgXAfqdbYYnWQF+VtsBkKYIDsdFi1D6F0wZ5U91iP6h8WY323DWJGfKGlIZu4QQh7YZDEJcSJRZi+ODy+CtFTQ1dE6j74wTNq1DHih7WxJyYO4sctWPJZjCBmzMFSsF8RNN6ieNqQlx/xUW/cobmkcQlzcUO+5Ndfi33xW15uo8JYm0ygNOtwg0SbsDrPV5smPFXrLuewzq1Y8wBzp5+4BRXzR4u0IGA/yrb0qPiNmmwaklp6y0XqH027J+ES3GmxhpksbtFSX60L+9J6JHzJmx68nEOocmFC0QHlGSTyy1PaORHMfCqUSMlYqHP+P9mlHRfvqZhFYc3SoXub58jBuUV+N4NiHECIWNv+dUhaQVxRXDk/BtXZbBXY7q2ikY0A1a632Qt3Cmppkb7kJbSsnOdD7HxV4n+ln/KVkOrui35mrK1ETn3Od80Nkhg0Dpgpe6T0Q00AGis1lUDRBPi6GXL3z2wPnmabMpDcQzuz3eiONwwdA742cXV5IjdI4PIGs+MiHd4KsaYO0NXoedTsjr/5huf97YVOQ1TjyxsjIvgNvCFRUJFJG6qDLKyRM4vMpZY8O3kt0UpZWw2N25I3upcTrAIp3s71pX6mrxdY8ZG8u3GMLIDf1aiP+NxrLtyr4T8ACCYG67k/Nux10hrSwh+LEISQWqj7gmGVNCGv3B09AJ8KvDKsLr+x1Koyb0im90JOPYf7FC63x9V2t8EzJkOtgS/oiE8rVSZstOkI2nolqE9ETyvAann8HTytxNklD9cD44KjXYu0OGaHgZTPWZAgALT/aA5yaZ6xQz8nIkotXwx4DqFriKsq+nxS4vcN4yBHBEKL/XoQcGJcRMBM0b3Yjf9pdT3TDwnzKQPujct6hicmlNSnRl4il9acJflGqJqZKspG3cU4VqEw9b3QJJpqw/yPmiPvAWClFKLVSctObicfjZSBm3YFMmart1FNBR1tUbutiK+xcFKcB17TmZf7nGXGJX6T51B/Km4ziAXD5ZdQ1qVf+RSFSX948F9BdLMg9ShMfVJ+t/lPlmF6SJ2QsOiMwG+iGjcNiNiXmoPFMAydIWvzW64dO4FIQuDpR4K89tIkqBliDkHh/CmeXNvHVy0ADFCbD9Vhpye7BLGc8zxsOjD2+KZSxoNuAvi+dM/7CprPA0AshSGIE/XZMb7/R89yjyoms4HL1r9/GPmqFtRCsM3sYFd2RiUjIqdVI3bG0CaEkvQ8VQC1kZRuX8EI2m2LyPPev85Nm9oCr+vJtBZe2v4JCaMxS12byrU7HuvhEGOXC5LweT6LgJUR8QDjFXRiIMWiwg6KCkKKk0s2mqTOE7IIOHCYZWvBiNFcFigLlFLlo1WkuZhSEbv9EP+B9RI57J021I6K7PuW1nd7CfE5zGc5z4tThh9405tfcv4MkI4AZsfSYY+tmoVy2Eg4Adtqgf89v4sQUYIipKAND2xbIJg7h8iAuDAL1TAKzlPVVyqMEtKnF8VQSucAeX3PXlOnhPxWwrQA7jbFe3ZrZYHNkVtx1hNZkew4Z8vtQR9eECgDmKcLKSu21RB2N/0cwV2nODory1oIcK2k5ocZqQcR5keBsEE5gd+33tpjf4sAa9O7xMfbky3EcVHSHuWGxsspAkM9t4x8auK1fJFj3jE55ykLTz5VFsOaJROGTz6qZC9vb2bMIut8yg8ExvDFKokaKQ9e9kkDjNvB3Z3G9H+sJ8xEJ9Npyw1RYHxP8HJeT2Xoq5/s1iZFUMo4ZcWk24q77DyoFdbC20SosZB8JaKDhFXDWgtvMCmnDK4Jht6auSxlhtDlUPKlNdXjKEvDCi80A061t92OLItincABVpb1SFkbkbTPqJau6LkyMyYbnVvGVPBJLhdiZsCdPZxIxBBfX7P5uA/SZkH7ccXUzX5RjEcZfiVBG5iLYTd+HHGzj6Y7+uajsql3TdUGSvTIZw6+OT4VlzLWb0pDXB5zBr9IyXlZkY5zeCWbEcfNUAt4XQm2ha+eHnUH6uQrVPElp3uj8Y4A26hbNbHK30UCemLECDCOf6rcHCjKIRQwfvME7H1XFLdX0i0UYpomWkyIw3XqbEXBko1DM6j1nm8oorZyEfhr1UlTvQDcPYW4E9R1N5S6WA/xzFEb1J6uZ/tZrpk/FKXtf+6mWFGk7sTX2JEdH0Gi3R0G1QvRAnKmhC0YKYbQ++N/TKlBxYIgZN+VnNaIOYr7cwmMC1Aev4OZox8knlCoIgoQsWfD45LMW3ivlYn6gExuV71njyhPHgn0lKbG7/iq3JOCdVDrPBb56MzhAA1ydOEm2lPO3isr/uGZUFTWkWa4gx74RUMQ9ShkuqehtD4lV3wQNKAH1sFf3y+yxjBUqk39MOflATz6tuQrGlVDu4aaTM3mNHvcmg1XVXlJhV5SCS+QhKPvX1BdWoZANoubjrJjRUDW2XlT82DFrVxHJkiCPZpqnQ51sAH6s99l/uAgZCO1LA9JG/Tx0kAmpwSui0lZJk5beueCImsuBfzn7p7EG20kyj7mZE4s/Fy79Vc3hF2NEA+clYlGESuMnkF3pAGhVU2t15ICynONakKxpGRR/P/hcWPTIWyRLTokAVb6Hhx+Iv9ixdJetiRYgF76P7bLqvZIU+0vSuAqzveCW/gvFJh9BtC0FjQaz5neXkGSSirgBixjyGEMobpYIlUYrksjBU/NKXkK+9qA7das500uVjm4mQYK30v0z4PK9i0U9KNVW7DWDm9+mxWwSH85pVF1l4yQz/LSDzwipYQ21a0G7d/wzLr0CJM4Xo1AFfRgP4+lE6dnSH3/ueNJwhdKulCgWKdMLGX2vUdtLtUEQdejrTbTynjePFw4fGCzvDPTkGKXA/jyQv/CBWezFgjWQIvi19YvwaTXTgNJhULvAu5FXh3ri1GJgktPk2G+ZxLPXdIRI/CDgIN9iJTSthUYVEwm/pqPNYLcSBNNKZgZjGNAnM+TDIZ6tLU7iePBiQMjCm6s6ASmyPUrSeWec1ZkkFa5EjUKy7iZ2bM+bNabwMEISZlB6+gbToahTbY5ZzRUc5RsYYIHFGr5rbHCOPwhp0aQ3clB+dZoC6tzeJA9z0ffU0dIc//jQoCc8SLjahr430xQsIhClCMvMcVY75iKB+T0mCeolClLqrEy1vwk9NUb1hqTzB2hzf2ZoGLmL93jw0haKuFitUfNFXn5nubpJY5fFgRuO6Q27czVR0LUmcK4t9BwiXayo8HJ/GLvgIjNopFisfQKILxWjsMdmFTJCHH14T8hSVmq1Q1+uk31YS/P5SKUpcmiCHn/i1QIQfdret1Q0Yyx+qt6KYxXwcNaWbQkTEy/0gmpng4SVhJeTMdu1aduZES4JR1jcnWh7tfqpuvFZmcIrkkh4I1k/I8+pjVainNx5PsD5xVy2+WXC7M3D4spUfXP8AcEpNMI4fQfggs5ZcyslkbCC1ic/yaW5Ma4UpfPmJOLOQ6BIe3CHvbxAK+KJ3FlrOjFrS+ZkbcuO2IDdJ3IYFfg1q2H3lC63tJ98y6BpUs6+K9wan+ba0YzzKT50FDh1JwIxbTMof9OC+Vq2O9LS/Mfq0JcvRbHBVP4mV4PvAGe+LPheILeBdjk3wBR247nYY31gawhJZPJ2gknFfLxnLuMLMMZ8+9hMd5JJqPJ1Xa0wxkRgIAgtLPIcvdSi8W9z/4kQlrkP8ahk/529f1s0QUcJZ/7cs7qcMJF1nTZgWNj7BKfykpYbI4fIgZJVmAK+tf1v0J2dw3L7ti7JLcxPJmPxOIBuooD1U2dK0O6lSwtoD1g/UdypEIFDpwTRY3G6e0h2kNGblC+L0noLGuINPcW2WZHejYmWdfp6hXxZ0nI8kX1zPhqKxW+c8y68+S68oTZOEkHRewgwObAbZw0Z4zT4J1ZMD5tchogNZQ6vE5FsbF2Mip6uPb+shxYjdkYZvtAYUCtArCNFbd3n46XNKzpixRpZyClquj4E+B1h2Cc7v0dadYJkOYpQucLthSBsouIKltieHuLXxBV5eYPPM0tFcFSsIaWfkiOFUnU5O54d0iGSX9sw28Wv20MwLBC5NqL1vcnEddPXz+EGkGriMJOT1EHHZZZopyin+xDY3XeRqaJIiD8G6cjDg4HpPNvQZlvyo58NYLQkH3LGiwlevNzgWlXDR7ETwfxdjWL6zqUV+GG4UAOQN/24Tr2pytC9jDzSQgQbTb1W/2EKCTpaEWPw3/ZU2TPIaTsAbOw6Sw6o7QxkBlVxN9/mtFlffL0tCgIxtU2Q9W2W0AfUiDRWxr1fb7mXwItPh1hOQdxnQtn2rm/DPOios3pbfDo9IrxgP6ZF8LF/1ThT7CyONvlLO/4nOSDaXSqgolYsOL3uU7j7olVKZW9xX9xjOmZHH1iCyEAAGcGiR9L/JAJPDMKkgKInimVFlj8jZ25HOqSXNYDNT1iqM0GfoE9HWN5/aT4PC2YoW31wMmWLbaNmIWEJuqju4MPGckYcZlsjdHbc6fpdjdlxVCFHIcq5d5S4qtLTCT3/weY3S3RW+IABPmHBPD4fvMjp6p0KutNaqOd0W/lkNLJlHC12upkBFG+bSc9XnU7TL1HiOjSKr6jk5noWPz81mnsh2fK/jXYsVUmEo3X6vSZ7bv8wDY2dbiUA018iuJRtCf4pPsXSbEU4jzwnxim9GJbK82Au5eyUfWxkocz2R8QiMVJcW+mRc9viu+Z2sPPSeysg0hscNmltefa98Zyf8ZQ0SjwzlmH4yf6lEwJFdCamFkqdJl+q0V99NUw7mWZNzrxESQWVuHGkF0yjJQQanQDyisAYyXmCcKEKGiMby18deqT0tC2QmQi4ILGQjk0wf9QgaKDDJcktA3sH0DARK5kAXlVyz5m2O7YaVBSeJZmN3SzRcgmlZ0u13Jk8qO1qIkCYpUnyYdYvjRfbjz9J7v2fN9xy3TqRb4sp+xvBictnYBCazlRZf1vqxSHJHQeRjXMa8B+T827Gpiil4YI3kKt1wzJp4JqzA5NU+Hbr/IoYAijHWK6cTgCj9jdHCNK+NJyJvWjgexNW0hvwBNP9TYckVaoGOgvDSJ003nKSGcdBB7Snc7KaBIwZ6XfhuX4rPjb1PNvdQViJX1nvu/af9Ae8iLGRkURgpDRIZvfwriTJyFPOQ+7T7LrtVew2FKiJrYIb5S0fHRaZ0Bf7MyS3a1QkLN9cYEXNISkDKhN9lDjwSzADYvF0NemjgARZe0P4OEOkVWxeG08yB+RUgzLw1pw10teenCS4r8oYW/Os+fkskmaEcTB827H7P+st/EC8RZnVIsNSdgYBYiE2u6aHaheFvt9NDcBwTPXLhmsVezsY4XPWKEGiAhqu5htdzLEysKbj4g0WDgl/p4kJHag6+hiMOCq2fizLJ8AYU52JW33+rJivxwcEFXRO9NE8WQ4LJ2aEM00+GNSDU3P9O0Ni4nNs7tSUZcEuejRFs9cnw/fjeVIjGm03VdkN+XiLpDlQFfnwzKF+buJL1rMzhTXkUsnDqMbqQPFEpfWC7x5YlX3UUbgAdZKzZUviKHR8JQL0afn8zMPH1XpjW7EZIXX8inSDvy3cZAgZtGIIN/YW/GilkwnCNiYfsL0dUWMI7Uf6DYNa1Q4CLi3wURdwqEu58d/x/VlKNDeV6Aqjqf5jkaJMnn3wUHq/fhtFmFkSWRX39JtuTdJyKDPr3JV/WBQNo6vIa/dqtaSCipq8iSH+cqDeyw2rq5Mx8txv5CRNL7//vSjFqMZ3rt2JrOqbhg841ApBCbBPt1IlsoZH4I9Co9kHI/+i5nx+eBTY6JA6bXUC/8pU2whBlgQ88fyCTSacZ/CxBQM0bNF3A5KHaImYKxM6/MZsYatNS6iqemJsrfMHKShnWFPH9daDYHveyZVPXimqzm6vnM6aqAkchNkOPtRCC3YT17vfGkHzTKH2s9fJxSHgIFKaobrYbRILGVy42zweNSGqa8hhyOB3WB2w9NSpdVA8QEAU0hncVbfKFY+xkgHfiNNbNN8MuQUDpHaKp+V3xoyseX9sYUvl7HwD4HXzs2es+T50kYxpOhAk3X6MNxPcIRQrQTAjfFsNotll7nyB1+V0fvh9k8IVgsHHXHFCnpcxJ9I7IPjv7578yyjRDkCXDXarLQpv+Cqfdlnv/dygCVMZU8C/FVZ1vmpEtgGSc1FOnRCg5c6kiG4nr3qeYATJSPZ2wZe28XkS6pUsVtB+muOdZp00RqSDGmSfkWKrfGguV6cWFoGRNZlxCcTiSzCSNWJ6MzYxbip64B/c7P5/AOBTmDp0pZuSy7hBC91WLTrG4SwtzIgfvgTX5hV7VniMXTR+Hv0ivxmNIl2bQ5GSsi0XSRsAl42QfFrGMBsBCM/+2rphnALro6+XWPqbkVVG0XOzKl4on3bbmL1r5y8yh1s7aoqFVK9IEg2xhX/nJ60umAl8PCMBSkK3NXCvDotjOgFkVhDcskdM+7ZQmzo6cB9EbzTQc/W+jmpjuEa60M7KZnkLk62T4BDFNxujRJ3PIrtbqOtYyorRNS0B/LB4IQloX7nu0fWXKVWFG6EW7kzjgWnQ9y9Zn+cdugF1Wj0di0CNn5ZzxYetx0ilWBmPYlvyOZ+TQpxoZ989ivSdFbJnVwHGxaRMO9U2gNsvNki9fbhgo0CdglbrpoU6gMNsywmKO5LEAkSTKkRs4nho4PT17uimfo2hkZpGufwhKOZikRi+kecsjf+c1qDLmW3IwzvdVYulHtHXo8RuPrKrFESGZ9H/5cZ6FYGtkhTyH1k+8UcIBQNhA3pUQIwCgfTEpQkbk/etJvaNoNPgfNr4hD51+tPesa4pQdUL49NKZHJ8AGUkQuXpDYMJO0htMjPrqTafkTLHKiZSnSio2VjtWZO8yI9fQV2fmfsgL7Ksnz/a3/VGDorQ/cnGgizLwssagmS+XALCNC3EH9pasCeK7pL9V/mol1zZ4F/4iA53WUcFBXrySxUUTlKJtAxHFo/AoC7oCWDRy5IeX5/0iNsqOqBlFrqN4+usIUlsnyADvh37Dqz9I3fBgn8GjnOw3xYgmJFcTCYx0HNlgfdRifNm6w/2Z3SbQ7rgEWyfQs4lOSeTdKy7o60mJKAcuWv5sDQtrlmvS9/hujR5X7djnETQytatc0B9V0wnsIpguLgQfzptJfYn/NFxSyOb3LFvCHenYn5+TAZh6SoIQKzFqvMYVf1ZrxuHt4o95MTDYKyl4Q97WJZU6+CRjSvFyjO9Op2Fz4fT9aNpq7G8WKmuyosLHIHF7GuMhhluNWL+f90oAdc24F8di/GVwu6D4TgvUBBZ2ccymOP21DRfOtI9gZVxHV74YSYHvdcfFTJD7BuGPQ4+Csa3feuROJ09KbwQMlnp2snq48/nt41JJlur6d376OWFjbq1gmMekg/UizmruXuSXK7cYqYpEo0dvsksxQbeSionl3PG0fmteHIw4ckjstlezbEcNNlHmItW030jr9SY5x5ZkFWYWii5XuqDzR2NsynntP887dRIyReEjGDwENy+j7+xk3ZuM49aTYR8pkoAcv3vvk8vM2BErvgru8X/Imrsj7iDmcRQnrXlSIjGqNOOB6OcSfIZgByFA0hgT39TPkEewatmR58vWtVPX9bn2BawJjX6sGFapfj6MU3pG32QOtshYkXaaowGLzLvGF1PxcUbp/+I5wuwBaNV3G6NTuWALws4gb+4tcGFvezZd0objtMwgLGB7EmX8qSduC8w/waUnHpL2jEuMf0/+/WI2j6uL7u7MTJVtPn+25A6dVQzIM1mMo4hnS5t2KPKRqq6t/TIkG9RCV4hFmF+IrkRU5bU3Jmb/BpdEfMlaynNLRiCyK1eyrZr8j5m5ZJ6z8wyH/2SVNw4aGw+pZAQoZ3Toa1yksuMAJTy5Qi3pDVrrC+EGLksoSm3avrEPZwUDAZqIlsNvFveA0PZgiifuxKcgKdUE83eTD6x1Z4vj905GYMG9WV2jVoDUEKMLZkZEyR5tnt5o6zNGNNO4aDTv+7Hh0mwrVnolFRSRa4gkJroFW5HpAZ6Cz8FC7GnJ6ZNDnQR/DTOhF8HBx60vE1URpRbaIOUoSeaJuxth5aAVQio2KGl7BM75RE9y3PenJsgvP5ZpvU9zLkNRE/O8e36bsYzDqKkNvdOWCEAWUidxud0nO2RXra3Q669e1G5onFywSYDSgl6S719WhZauF/a1v4G6SyuxwcCwIa93tIiWiLt/e0tP8BOF5n9uIB7Ey3v1YUTtvsVyp1v/48TIX+9Dk2P2yTiKA04/3nyTHHfYf59lEP/wioJslJH3gj+fGF+1wj1TFwPvj0HIqrW3hAjNuHMkbo4Lpf5T85HNruM7sozpFJrNt8Hv+L1tquw+pGy4Za2nJelvBMJXoB6QSmLtP/hh2drrEVvtfsFgu+nlo54RaZ1GatHnnU8P5u5Q5Rhw9+QicDB3pHKhHlPvYLb2lN6drMcJuvPAen1nd1u6gmLNUbhN/TdaEJYazqvpqoH7wAgjAKEEfreECcxbqC3SKUrfAwyZgHtSxnuTIabPkQJTKybHCXHXgm4uqm8kOdo3bL/11xJHORTmT3065cd2IHU7PFzoujEYIIgm78b9s7yXotsScZCgE1Hy3LrP0v9swG2JlQWg5xaA6fiO4lwUyEHdnMJp4I8357jYw6macYy9K9AeEsO5QL7mUa1axdqcncvX/GsO/8TGtSpUEPgxUN+OPHwjAjGj3P5p3BpTtRKe6pn4sf6gYW3CLypDNIXZY9jc3yToIW9850cGeJum0dzyYfC7aMHh3rWg1lsnyQmEHtkZ7uxdLgL9u0HwSKGcdxlUaIS+IRoL2rdRtY4cfhng8wB4XPKk3oecEtXEp9PDaPX1yHPlpqOiqiETVPgiMUOrIXAM+fIuLj3i34AHcCPjY+qE6NL3/6dqWVhqidlwsZvfQU5DJEfEWIVDWQHSdbyZtZGfH53ivKho9w8N8WRxwq33Z4w2ugqXePaXAvyq9T58YGs7WY1PC/h4Zp+YdaOWguGCKfB4bwGLtjlqoYoOHIl+CukaLAbxXa3Daray+CIXz1DwwzLdbjUuDF9Csv5PLUIxGp5vebH92BB3cr44JcPKi5WWwdQpRvrvCx+G6jvZYbS7ysA3iA/cqJbYyJ22qS5nrT8EMezkSuC+mUn1Lrtl4H8QoCjy7mNuozn28eFbRLsYLjSFlD0NssG4XDxComRqtzVKr9PQEmNBsefOdAJLBaBU9j5FAQVZFhyQC8qasGfZqCvp1HNlRXjL9pp/aWIQc4yrO5DrDpBHzIechM558eBp2SUyZiNbg8NftVZmhPzTy68EQg2PbHyknsW3XN7GqC52lhDgu6QkXnKBajVPuyUT7mqFMEDZfKCjyD2LcyGTKNi00Or76pFAR9wDcPKMxcIxVmPJn5Y9te3fNjKlEtLCxa8Fn/PeWRrpUpJv7mCMG34mC91xI/tkwAMAdIdAOx3hw96F+LSiTucdVS+TEjIypq0TzuWeV/blnmNCKCnCmiSe79VXrAGmY5+AnFGRRIvsPnE0DOTKEmUK7wwXHs+hW/9yvyTlJQ/+3yEzPXj3doXslIllCaGybsUWnXrssxcElP34VrbJojOL5zDgXJ1NnkW5JG6hH4j69kn+FRbjbKrp7oZjOmGIKCnUo53ur7BsyvgTBH6Jw4b/aR/z07PuzhJSYuplSfvCw9nQtuC/Upcruv7d4RGAR9smPp09ar+ATKcqEv+MiHugWGqL75s6FjC/olXna31tdW8JoaRFEVsK7RuenewkaifvtVLJjBckjeOlYfAvWIUudsnDd55YL6VFLoIu9hSnxAd0n/5zVnXB94w9gjP1w349CKnUTT0HMrrqklXzVZ2ZFrL5e+aP/7oSRj2HJkcCPSN6OqPe0VkO4H9Eg98R+F0YjTYO4uWggq1RcCqMPLDxGamCwxwGE9DN6bukuQO6T6WkiwuK7C6l+zpFQ4EGovUJh1YDnmdcnBRo1j1bD0P6N4L96xmz+cr6jVLBQ6cxyK/64pJUTa9uGdKnaTJXx0Gd8BNyl+r5tpKuUA7AacCTHBztQT/AUSaWlb6vfW9JAxOGOZNopgCJ+RB4EnY+D2qcAOV5S3UsDuC6Mhx27aHw1k37myG/DGEQfcBcP9Wrho/ZcnAClDz9+U0VD5L8D22kpUs7uNN9syeVsS0huExxMaSE5TP+0naIesZJcxR3TB0vl39GMh28RksLmlS5b2STxKF6NwXxyGTdWjLDf6VSPjhKMWXHiepPaK4dSoqXaaEHW71KAFJ3KQaMC5cNYTYo5zSlfPD9GKH079u5WJJHpPcH2+wNi0AMAOn9UwqxrELLrqWRbggTO9HwebLftvYZWVleEYnVeYA7h8NV9Rbh+VKyBFF/qAEYU1hGDdmeR/vCBR2NwB5yCNd31X66iKHDk8n7TCLJdfVwWXwg/K3YHzm4rZAgIs1HAkFlFzBRtgrLS9yc4h66D4ohiLKtHsHd5x1eI0PYo/hRi8HVoivrpJKZv1zG7Yy4mSpajZ6JhkJ9DQEj+itnj4vyIUu/XJv9rxrfH72flNXDJaRhjyfmhD9N8SAGX0CsIHqloNPiIQT71DXa7zH/rPxrbgu6OL841tSpe3FxIgq98BxxhELafxNFebRXg66uLs9ykR7J1FvyzUyQtM310HSGf5gWSCw0sABMxTD/T7N06BlHzGheGEdioKV7jm1WaYPeDoQTqJZ1g+BHYUYGvv7LXNjV6sYS/1oICOL9hfzpxIm6W7SNzLZ0Q052PQUcBl25NV5LrXeGQzjhAokgbumBEXfKq/6ZmrK2rPekyuYISPMBfKncgXlhdEXKLmTX0TXmIkxuMB6oiRBEzm+e/xUyjFXrjYdcuBJplRKUfE4Rkcq+ZmH1/J0OVEe269ami/ChYQ5ShlYIkTXP/5WkPkSIQUvGkQHFq/jpZTCvV1k/3jMQnXWgY5N9VSD9mNYXit2Ktvoc4P9ag+LebP9JPN67aV8/5N/o/YweBUNpXx5i7YMuYVMBdJxnmLOmO0Qn8ETupFxnjpKhqy5pgWPsrKPMS56RT6xTJu4bg7jMIrfkNsmIwMhioZrw82ENYkkbmBQX6VVYu+asPutsnx6pgWWvnLdw3tXzxljFfRf1uNxMZwLEFvv7wt61113XTSjD/1sxfXWPTUw0Up8edZ2bNOLpvOD4FK7TtjU7nibay+InEVGR7MX/wmHBLIjCS0p2wvZTvZ4RTt3iWlNy7jI4pCKn08tW7b4a1u0I5v5bk8emoCwoT84PZpJrPucx1kAJO5HKLsac/FKvXZr/7F/KBupbV0J7alu32m4Pbk9JMNYdm+YAPwqlrmPd+WDoWh7o49H6F9DKxkyv44DiQEhqdaBNlyt/djDNWHC40sS4SADgLLTtpQA7q1bI3sOpT2fjaS/E3OGI59UCTKpFTXbHOHTqZLuqVQ4xyFoxndTzWBouaQD24rwi4M3nYNWn10+1krpT1o08Oe9RLe12B+jyaJ2rTYaasSXl8Ryqv2t9pKTZr4JAEGUU4/bzYLa03nLyQqOpfDK5cxbno8VBk9BQ9RCZYl5PPzuNie0nLIgWWFCVsFv6sQmlNODdMMfCtRtaNtUVDmRfIgZiGNN2Hssnk8S3vk+aac6py+yDiKr013p91naCrwYUtma6bX9kFrL6NhEiTISa6bZsBSdvpfUWf/KjIYhBLd0Z/mmIztEFqi9jhiaAmex4lEuvlIHYN+gpoqT+RRSyl3qvuwv9e4gEkqmPQ5pe+TMKY4qefe51wumGtpcEdkMKtVjN4geD3tdGvr+zGpdiHnQNgde0Py7JmEctB7DZ/oDcSDz+ieGG3o5OJkfS/bV70lVtWZ8ePfF+ZosxIU16pCCw4KsrILibP2O4r7K8CgjjxXjlxvl/Fd0qwmzAcJj2jlU0fNvuYQ24x+oluh/NHeG+HUY0Xa2G8vwFUb6hFKGzZ3BiGAemeIU9++lo3WATeOvE1Eon5FLSR2HYJtzVJXgay/TVOikyijlnKgCXxAKNSi8MlAMnn/Sby38OmuZdDY2YIdk32n4mAHM6Zqw8bO+Ub+3IBjSMRyikveCHlWWkQA4k0IqPEDx8APmKjUlwW1MHTyhMGbSU71OK+kfxcxfgclwS3GtkVIu/8UJR3iRSr9EozoAtFJM193iknidnc1SsZPvV7n7ANyEDpE9pT6uNYtGbWLPPLCkUIZqgLo5ReT47UlxKsspzkuOhgnhFbkheMZHkpsi344zl5FKplyGmWRw8eyhUNbCJQrNNgH8AaBYpVpKr9uuZLh/8wzTfZ5Z9DLZJYFHdDH/zSBX/NRKC7JCS55B5wPmaBs+EORpxHy+4/hjmYB/c3+tWx6d03NcEyg9RCQe1ECMUXd3oNrmQZDsQfI3WGhrfyqmfkWJoQuiqACsKoa1otLJ3Q3cHtqqCrwEmfLZS9hINqdXYNtwBp2nF3FTkzcMWwUMtw1y6X1B4ra5oNWGIoJ2PpNro6Le8ZjteNhhfoU35zRf4/hDWC4mrVE797+R45Joox4pgtqqFIYplYyCD5Gj8Q5wxySvWB85uTaJqrs/KGF6tllYMmpxiYHBwncwATrEurYyI1h9Uh0FPAvTsKZ8/K8OdZ9+W0RHgIKb/gFc8Df9OFAJD6enIYE5v7nZ1vyw+obXmEarP5mQMx4L6uYF1OvwIg7r11ll6ZLjAqZqG2bhnFVCuhXgDAZo8wacyfNY/qKqVNCGf1S0nrFxfBe0EFddeAQDTdBQvXB1srmGc4Cptg/+VXGirA7DAl8lBIkBDEljWRbliBNBrNw0sOyuPZyAlfQLnmtjtpW9hIjfe9HB9q4JgE3kFMpXJVkEZFGDU7apUUW7/u83/HaF0Z39v9ufIGKyM6Lmb3CSpaEX4eDZVTYBRg1LcChq7Ex79JrpRtZV0qqfCNGDDSFW59LmgMhVYUrdT/NyAtFGXbYPfswqAaptUr/hd6NiSnP47ZnSK3/F3OAV+ldB9owEFxDRrgbMBBmKQ45dObvkpKtz8rrWmxf1FFUzIBs3Wa0eHw7hxU4l05MVlQQRac+fc+023wYyQm5dz2LLjzm1DV13pokLYVQTBKM5n/hBl8SNuJaFNqkafwyprmt26DFCeg4bXAV5IdpfQ2IVQZDyYxpXX+AbURRADjnuF19Emu0OU37sAD+RDRpvRpbSFEH0kKCtc2T9ekar9OE9iuFY4XlVh7jaArjry1+AgHekbM3DPyrP9olTyBS+x7qSdVIRR8RMxfYoyAB+yGKsCVgsNLav22vDAz+Xc3AsnrXTUjEMQq8VHBEWsKPIwbqLj4CMnO68tXSKfZnerdufVb1PnIcRsz6jZEYBiqGJb4jyAx8p64uMpnBQrZSXOzq3GJAgcbYXBUpgU6SeZyEJUMHRR0Z54D2S+yL0Oc1Abs9UAcL9fn2U5dfvTKUzFX0gZ/E3aZURnIceCvspZbNGFyOqEaJPO8Ak3rktZuEy3nOocRdVW1Iaaa9ugjB4zuZL4vcFQxOLYSPZBfizsW2fd1uAK0y1smoumZ7s93VfzQMAKR/ZVFg4tJxkMQLIGMwXCAeSD1gRQbYfb3AVUAN2CEJrm6kAVtoApJHSTbk8sSWD4flSoeikvnRDcKBWjrRX+iEC3AcNm9QB4vg/I5P+kZPIIQFOdyFvcV8NnU1PRXbMn/gRxplncfrn8Wzl6CIvXwFK6RswHcZwAJoSnNNuFA+I31FuVYRPbVEfsLgREVhaQ0Ww01ymKiV0iat/DLAIlUwE4T8RKPR2JSzDm8R0aLvQXUK7y5XsXWRHzhO/Ihwyv0v6oBLpHxybAbUWVp5Yj9vqXAyWb4M8p1sPBew1U6/c2ek8r50UsBuLuewgOo8r+aZWv/uKg+jkwnLn+xqmbDwC95NslP0aXqCI7pZS21XW6xjAlN1P7rSUD/aUhBdpbyrBhp0aE+JrVAoOYMk/Ouvd6/9f/IW7SxG7L7BsQjRe4GBB6lZD+iJ5rrg8iUtLx1zH4ZGVg5YrPrJZcatXtxWo/iiGETfCkBlftiA+ye6nr0uQEBmNVIAkOfsYUjMB49fq70awZpr7hT/n3IcS816IsXT7c4heqKLNzfjIiLwUNYoYvRzBjC5/gTTfBEdE1SIiG9yT6maXYyuMlAobwI1xRFFz2XuYyzoRS8xtTfc7glMzCtt+8+Dmqvmz6YGlpt3umPFhW6eGaWfCYfETkhubhIjJiBmJs3ikYyIHufkIv9B+jqEA173C4QMpMYWHADPOTdHZlW9EWP6mNYxJmJUB2oVszJ9CcsATgD3z2p8p5jcKww+jlcLPchmAAEkv4lt5chIzwVcnkVeLPo/pQDipDCdo8jF3X91pDs9aj5ViCnJlxYByQki8uBcTrKVP54mjdpy3reH5/QsqldUmrvAeIIQ2OhWq1x+kl0vA/jY2ktF/FD6SXwO36wXfvulzg1mdYOLPTuoM+18okpyzGTx9N+uNjN0CbjbvBza9gxAzhJG/HEXqh0f0ZdtLS+7v2dDg3AMiWPxFJi6FZR7qXz6QTTrJg46SqriA/QMQv6rFBC9sxtP302NiFFS9Rz8gMb1DWNdigzeIh8ruU1CXjO7aexW2drXFNi4haCgq95ytheBuzoIDQQhAOynqryZHz/IxiPBiAQJiY6l1lapVf0GYQC15l4+cIiywuCNOkiXqJeJ0l73jkP1xNyu8PUpYDe/6YHwjyjjIyreNdRPeM9CFaQQIaYMNTlu/XLoEp6IauAXx3rJrSiuQBlzX9947hF+HNHh26FeJyM2OOB4UeLqu9k0RiztA/ef9xNIKZ3gmTxrd2/2DQRZ1nYRGcFrx/Y7Vyu7cGJuf/YyjBtzieIpVPc9TyTbeQLpBErOxGfObIzUyIs1vY1IQAfiVGtLk7SA1aoe9l1ebPrnHgOVfRhglR8kB/IsCatXJlP5m/11SqfqcYJKLU769Jf7D76Uvig2XfRnRgnCuE3SIsgQIHfg9OFUCSAc4k3JXWRGyuDfF0EECxTCzDJinN97Zxr4m5HQNqjWHELuFDFs0OpUC3tKXxt8G9k/AGabcwCK8BVpU4hmx54z4QBJA0SeqG8juZ5bZZXwdOjw7CUmKuJFcH0aek5HEWchVs2qorB+boKU+U8sKxIO8aTLP1ECDU5L4EN0TjfBHiO1VV2myvUJZWTvCfSFgBKGTlrTzUcbK5+oh8oknkuh8WyL5Z7deoQHCH/bO2jYTJZCxzS7mt5h+EsbeS8wGg4px9HwVFuQpJGkVL8ZCxMYnQ64PYo4fPNOGseLRkI/TqW+4Drzi/6fyaGvrDDtw6TZEJ6kgVbm4rz6UC28ztRIezrBxDtdu0roMTUtCFWoO9YGZxRN4RUKrDX89ILeOQlL7qeBy5OENOzE2Xp7/Y1eZ/OBAxBf2/QnFU9yeCKOiijZ6dqQMyhwsx54Ixso246b+XN5NIPKD1inxVUOBqGJ3Z+LZh5vzbHRKoQPQpN8mk4eTYOKAEWln4CAxOctgdqDXpND9S/BeC13MOgA2U+3mmRntWjvtooYqYpfm/honhmNlQiXvu0jBUIh9Lrkg+0S++3nSWjIIgh5iyfzD0dDnpM/ccnzvWDRQifO8duBuPhJOyf6w1VKEEAxhiBAU7g5FaObWkHXg+4gONxBuYa6wrGkKxzV10UaD7ucCYOEssAZC9t4ZM9Z2JGHNiukNq5QNuEd2OE5jwiUUqZPJu+Vkrx0FkS3e7dWMjxzHBObPntgomLwD6og0/cVbAJcJUtxihWQ5tWclRT8Ndcw04vGZxKbNa4GSu//5khNNWR/DDxjaGsdYzHvUHeSdNX884WW+8Fjk3vgdOr1NX+ruGUhxnydC72ui4n1PekY1JrXFH7hgPlnIndQCzAiZige2/hzaU28S6Zj0BDpHKeNwpWg2cdkGD2ophZK6IIdHH1zV2bR3zBZx8B/AUzxMqf9zBj3J+Igx4thOGwsDWB0jhCTBYc5HSTomAmhFt4TCiEU3LK6Z9Z/JEbFxu9WT0O3a3VniegwUAlk11woeITKa5l2e9kNHIdxKglL4GE/PpAHOmItO4Eb/l6KkEv5lFp1Wh7BrnJqevoUCmBB2FK4NJlE5A/SMj4g+maheMegxp1moduyDd6oLC3MRcPDNdEcQ/UgBnaady+VfRbo9Rg8AZ92QezibFO0KxasS6U9zovTVogwSmgFfMhMilNz0+uw0VPsZQJEbHUAB8tnsKRD4MBen5crBjlD76N9NSOKQKxp6KpLo/FKecuQM9qDMMmsyuT8vjVoTHR+9UCqfbEWxVoBkGatPbx3nTN0dlWXnLQnOMPuHt7t4+DEMI18p1c/6hiXySIM2AV34rW22vJxAOAGA+Jm2zX7YaECfo5Wo7pMUNNS/nOQtDcRb9S4NVN2f0AbcnDxGdGew57fYcAlIF7O7drdDbH4b4WUJgXuKt980iQSan0RxReY5r5aBzDVEqVqEpGQkHEI10gOCe3kn2QkxOgHkaO7h4Fwq6ZVPTgKyTSmXa1Dgj4UEU3V+8TDq2ag/TdC9ua0famikiTnKWApHZtR7ylugrJ/MNXVwyUhrMVP76/Awl8JJ0M2nTgTStw6JA3NWHuxoXEtgE07Vn+CrAWQG5wYKiCUtEHbC8fr8740EJYsqVsV6UqZ9WVOXB6xG5kyE1oilgfqXK0e5vxi4+WesImsmRgfzDcTWsoBCwd3rOYzwqnhlcgsd5OalbwlTvqFan2R5D2BDcGWcMBYjK1epumPZCPyZyKPeyI49eFRTmesUlDc5nqmFa2kXAeo/jtHDsrGv+9UBVE62HLu9pv8ka9DLw0EtEINFntHTo+tiGFVprepxq7BvDwbLnqdNYYfnxWwP4gb3XN0RtRLjHr1AKOU92lwKJDIe0xKxqBXyaLF5gxp9mrJRPgRJDDR</t>
  </si>
  <si>
    <t>W5TfwRqiW4e6kK5StheeJ/Hbq7EUYdQZrs2YojyUt8c939oqfIppn6OCzb9uFqtmJX029pzBiZA/vxdbbtCN3Zsz44MrAUp5cvPbnfVOEf9wjJEGxxDE0CPFqV5Z9gO9HJmmucQtLGmcGZWdGbRE5/25FkSX22AHFHKYdRVRM34M0IML+AoIhHr5/APzOggCwHs6SdMe7KNt8V+OveVssq2fsybTDIorf8zZFxEUWc91IOR9Tg+4S0V+YvhUYr7yiTpmtEBc87nYwAAtYt46PNddYEUFoSRZs+lLTtMSFXuH+emKrpJZn9e7/25KAUsI4EgKjiHq0yzyYuaZrpFUThlf6tad1dATGeU/jqIU1Rf9PvRKRTrWj8GvP6KfdNlvUzbNX0NAq9gWD3N4Da6OfnXr+X7L4ejLG3K52fu9qk3R8bw+R5A3vKzITcodVYGF63QCxRERw1N0fARwlEs9lfk0sluZfDRbiV/CBrupMXyfRUWQjLynKKn7gtxNWuKAXNQ3wCqMYA5Op1JLk/CyjVw/DIE5xxlGjMzlzjGOIdE/xbZgCZ1bHp1xQ+dmf5sE6GvHv9ZVJJR9+MW50Gu20Wf66eCPD2WOtum48XHgt43pRCx9tIFtVwApEv3A2V8UQ9YH1rUED0XoYhkzK9PfW7wPNoXHwHXRRud5ynN7ge7ncw83tV+u/4ua9AeBJ12/21vbrsxJQaMTb64G3pqcVl/pje96nyAwML4MoHBQdOEtWbauW/5Dnr3STFA/TYqEdAkElqeU5+0YUhUKOjIC+GdO7bERrgtbxI1epxX8sGDNAyGJErWnE0fKJ+MvzYrpXAwf/4NmYiIGkkU8T7xdYr2mcIdwDOOzltVWw0vyFlc06yRcl7GYSzcx5n5k5JN9XZxuchJhK7uKFjj5jXIyhvYZV9y55WxP0+yseybnRKY97TaCpIF4ddx/ooIdWMcDzVxha5EHwExc5matGZgfYewaMPFJhdbnZA8D4iH+0UqVGXRWS2iIe9VNOTMAvcjt3tqEA+0u319Pv3yNhzhKBTn7IkUtN7YFjHI390gw4GC9tzHiLV2F24vag4oBeTHL1lp4E5D6/NM2yBXv1CBTgJmf0qTqngkbYBUoYJ0ayxt4NG7giwhJCQ6isp0wwBbI22GMFHvG16b6eSeoRbJDKjrQ0Ces4tMeMDnyf4nfMRNjRfqJfsRiuglB6zMBA17bCaUQqxmGdOsKNiCcduWO5iDEKZCaUmpXq64L0AIjzrAl9+vb7HJzgeDzEdmN6wr1xC6vTO4QFXDAK3WPJdESxwHGhfK3K9x4iWZBm6RiMtUfoqVYHxwBfyW09PzjNthZ3W+W2N2pRMNhWjS4xpJ3yJpttyD6uO6ms1Q41ysx8sPJrZEsDJRvOHuBZuOPivb6T6JPMcbrU1Do7oKSLjVetR40ZiCS8RsIU/6YrQtRavIm6btIfRJsHspcIzH8H0v+n8nLjhGklZ5Ei5ulvusKE8EdYamBwVoI+Z78Xgh15L8mOPSRxf6O5Uyhtz91IVgUTzHBY3EVQ5Diz5cuUlgWYn+f/0cewNJYaqgiSr8mOlNX2zYyAguG6EwlQrjodVmYNmwmDfjwgPIIvfcaf9+FR05fDXxPwYJ2C0SAQ3SLUJxOyuQDnmk8beACGU3kRaBX4CzXg0EZo+IT/OAKj8LHE+SYqhhWdTGftx5tTNSRL2+MxsOQWG973MEpNlXnqdn71iCHfTq67k9oy2tDsK/AAXlYA7gDfn/iaJE+Rrq0XmUuP7NzJXLnr9dSarjFUjxtU+Tzv6+5APKYdqBYyOKRwXmc4Esz3/KFSnLJcAyzAnCRuWGoZKDavloyvcZpV8lWHxO7hfQNlSvg6lI/h6ngByc9f59nFHQPmyhhlKgCKO5NyFlMhLNx+QbaBSiiwdY4s9GJfSYc6shWXPwV6beRMdSMDOfrEl98lWwdZlrEooPsFvR8aR55Pakd92Epwi1BiHFJP/DZEn1Gt09gqLsobT5B03LOJCN+fJrpCRzdRoEQI2aTEUvh6iBm5eRBDWGdvmS0mQPqbrnIufSELLrk4VkFqrsMDC6AalSb7DRrvyNbrzRwN10uhvJnjmmfjZPJ4Cn10IDDMojvT8C5Z11pbM61jMi0cN+oPj3YchlO8y7EcgjW6ndqvJYeJ1T8KKauiPAcOFkxm87aSR56VASU5Sv32rTcl9GvzRB2e5sV4MxuZ7qUEnAynKLeVn/tkj998FWoJA7zgwV0Ag+aHHyeyNo/hEE+89SM7ab22hQNnF2nAeoYJu1aYXRAy5X8bBkXsSjnt2kyMumoiDu3GlXzMd553BZlA8bQ8E3YQMzs5OxNWaEByeePpxGw6zLvbYjVKhq96zvyh6UmuQs7mJv9dLHu/cCRV9hnmNqznRmmv7SS76mt6loPkcq/xqzxpkUJoTNHc+UCStwyGQbMUPxA4QYhsONK8kjuyarLF45Lm043yNuFKUMhjDw9Ii9Q01W5JRGIPNTIrhcfmmXfge4cgaPzKajPTes6AmKJd+uW0oHGIHFq+uVb2Y/3gyW8rF0c2m5A+CCu7KU/3xwzT8ifEukzqMCI8H0aIn3ITMyufbgJrig2YEOXkeTmpO4pDWj4LluqmpkVU886QgnhhdcIM+n/O7oUjeX7etBiXDfXWZgJOuP4oi0KXTnQnymvP6qPJvAoJSGzzZI9f/FRIw6MNnlwR7FmkucGuXa0QY8Eifbi0AdQCRgiqUu5M4Iuv01v9i573QBoOvu+cY+pdcDuaR+Q9kJNpMPMfgE6Frbz3X5M448Orpe3D2cH0dkje9qUCto/W2x+OeVWvppb9tj39AGAMgflcde6YZ3/WAznNRRren6TSFBOcCu6LGSIcZlqIf2ITtRVnl1vHOD3eH6PvjMVU1QQAbEn2y31XrHF99WqAE5n/WBzDLKvgm0rFcDh5mXrwRi7E3aUg/1ZIpCN5Gf/03YWnbo8M65F7gEXTMAAxJ0hcmnegmIISDvvLaceLR0W4crLdehAySXxyht5lD7qpRLDHGnleHxywk2zWVHoNcHCPLh19+3Bg0kOg2vKCKoUeZs33Ew98aDwwPrkku17xcYKMVjaT5uVZ4JNBRCTs+y6NUT6dBJrQV7uRUGBIzs1VEAIpUpGoXCmNMtTuHrxuULfURc1E6/mUKa7tMG/ISFLKgqd1/oyeLSTNRmz7Z69V2h48ikOSjk5pBCq/crm/D0E0DMaGEdoiba9xYq3cKsE8YLcm/9JG6hYSLbztgKc+THiDV6eq0gg6sRr/DDW7yFrKfXouuXR19cXOAENJYrR9rZ6DgmkAyD+6ssJFj6wy3axYp7ZsCEGG7+IuNYjw7peEnnRL2XoFvp6pA7XoyR/Ob106MUqqem2vsZgdSgGkPFFkdp6x1qMeAhNGxytxkp9mDc09cmuTuZv+Nuu3lEA0dBzXDxa0ybPdyeKSi9DoFzZgXmnNE36LQKw3bjh7zf8rLBObB2tJS4yGqoupSe1cgNuGo1p0q3JHSALpnhNsWRWEQUgXBXuY5dD36Fz0sN0VtmuZ91oRCBkZF5w++r9cgDs1JxAOQSzFpGiLftgQNOVCVlzh13gVw+e08+LHHRt/3oe8Ir+0pyTz2PNYsg6UaBZP37Pc/LPn+I4HGSrM0xNyv/pb/7C08gNOaaxkaDo63YGnbMiJxdq0Ic9W7TPPvdtSHYzgw9WIR3/ZT+lwH7B/SNk/A0KhWZ78ysrzp9Atc2BMgHh+CJ8qO/vN8fGiuhatUDpIy9xoMz6Z5iUxPyVvIDRLwbR+LgCobd1PxOCO0UntjH27dql6lD/K2g0PDQ8m2mn55kNXTkb4/Vw1A7kuUnYSpGfbqZ+i2KCIxhotRCjNEMozp2NqGLTC82s0OkuADMCBCHtMaZ9QiSrnhbXRsME6oe2WudAx/VjizMP+wXR6aaW8SSHNWah8rs1g0GLNjoHhRC5Wiwvu5nNtrTa+VO+77ZduXrr1b1CGY30bCATymxf56KjQBLPTXBbeWbck+QVula+07Rj3Xqqr3FBwdh1/pR8DCGUZfjFBvQWeYDB/mFx/ERtW6liOV/utG7jl5a9oBk9Oc1N67RRtKr4zlhmjKt4Cn10b8UecfunlP04pD/YawOOx9pkLAM6t5qhTvjoX3AjdCt8khrpEDuib5dbqisjkj4Tw7LQcUBeYb2k6YolTeTkAtVCWT6cPdxT95X5YbK9JllcDnaWfWq82QqC8i+zU09dI9NyjxY6u40QE0X9DTlGeo3J5AEQphyJ3isfkYQdKAsCym4setojNRmHIIjnR1R6RnUnGOfRvWAdXY086LkIU3eS0engi//5vwgAVP0ApNBjmS5TuS45/EEH91w+YA2Tjlw+RG6ESEAs7jrhydtEtRv3c7DVEzBxxL9Nok4lneci3Vwe1YPDVtuOvVPQkyiitD/CwKXbu7lzNJoc9GloMYEIyuPHlV7R6KLg/YvUfFQ/P9pZhEUwHXcU8wKEGEWJKRxN3uZSKt0vpETKGyeXzTAMBWeBKmTW56S3NOPDKtFL6uoQD4D76qIO4BIZ9sFeH8xUTUsOHnAcORDf6lauwKFjTAxLkZvMRSFGxIkCcfTY4mPAx76whRtEKucXKo9hnhyse6VKXQzJxb7W/dP0xKLYdn831Lh5iASX0TshPqiBnjldKD0p7bDLpRND/sUBQt2Y+4RY+Zelwi11orSQSO6XVjPtnYJGhpPonZ0BZeDszHR/H+Rd3DYXjw3KqVHmHXP4LCH63WAEFjzSwt6tVKwcsUq+nY/JHBdtPPM4PU0hH2GA4XMgvm8T7OIzttcLlNEZhx88rqXFlZ7gF+goKRnjWHZhwfJSK2V9gFTJ2KlIi1axUhhUonh6i78DQkC/88Og7KODTzw/oz144k4U15/FzBGtS7+0zv9MtKrc9GD04f9geCeyA8XMPNpHFZ231lnMkLpkBqar+gsIAacYdXpKkH8hBuaa/pq6GS+0VMeWg9JTK/GghywHdtsQNR2SJNwdMqb1ci7AG8D2x/kaf+uwA+awU2jPOkyyMOBI4hPJFw5DSBu7q8MtvaR0+7jev6zlX0Mp1tIsCfYudUIRKwQ0HETpqXgERmDEwifpkmfkl8cQXztXrXkLGyozlZIERrZ9JhEqnK2vs/SNQpwxBcTRcKVkOn7ncfqqFRYpPfgOA5omRde4aGNhmA7rKbTuZhHpL0ixeWfhex+lKZlgB9GzMIVYQXcSG98y3/WIdVTOf4E+oAEP7qapADRm8WhCVCW1us+3YVCqACcj8q0bYDwdca2rwJdZU9u5PkB49cmdjYwHZyUGM3aU02sRJJK2LFzg76fc0zqGsUiDijHUG+9at/75cWZScZJZe25orU0nO9LboU0CEB1Ie5Kfm++nRphDW3mTFp83AbEibCDouHDBA4N/4mfcymfUnoedbZmQ3VJeRRp/gpHEJJg0+Sy3kymW/B1EaUFWGsRAA0LRrT5USuIyqiMzlGtQ2yRiR3HVrcW3A/uHLgtT86GY5G/vJp9LvHv+1M7TbnzgGrBTBZnHKtQCRcixE9DaYWXuvyiLLQxzAIYpAoUYT726lzqkFQMWlsMEMNtxxjlw0vRw76NQDJiO6ogyvJm6HoVGoDpnsh12DnuwOFyz2GuxS/7oTYOlZxDMMuG5q3H/ROJDreHh7TYZF63mZQcLkmCX6QfZE71tOVnEKTobmixZ8jyMviqzmuJUmkRXh95AwFg21e2mxciWnt8TCJcZt6jkNPS1/YXaIanLapfzbuUXxwMC4RT/GIjzzkw448nkoSVHeNPVUWjPGA1wMjtABLyClX6jkt3bUEM3/NwMJB5B1CyvqRU9UKrBH0vjGI1EpLxjauvBeVmtlLOtoosOqMZEskfjizV0LF1Kdtub4frQxf3s/KQzCZNfpelWKKXn/aWBeXYF2DMhL0B6K64L53Qy9hlhVnmszqlL4XM4WmQUsgSqMyJ/FMYcRxID68Pvm5/1slVS93LIg3CfV/ei0XiVvbTkUSH14d1EjMHu3jNP5lBLI5iWWVefJa9Ymf/Wiu0O69Urw9vs9061T0R/ou+oLYHt8Yao3DwAskMfkEigal6qUgfC3u/zAGmWNxavvKJQQFjPeoP7Zz2u/6hBByK10ijX+VHIMgvSSfLukzMaZ3vHwBglP0VUHF9x7cyEUiNW74JmZb8RfKQyi4w6ApolzAnNQVoBAGaHZAwQ1D3nIVo8fcBsdrxCjE1zpn8Y3D4H/fNRvYJb/P3IMb6Zi6jsG6X1dZbvip5nM/eQscoMtFZs5tJQRH9U6ur+7+QEAxwYclZk+w2tsTk018Tz8yzppJ+owQlFVbtedQDr6HW0CYlht7S/s32i67UpL3+ev2xNbFSyzXjAMgpLbZv4oc87u7h5x4Um7Lw2Dxx5DV5v5Ta8RER3x9zuKX1e98dIKdY483wjuY2nJq+KutJuFJk40gPC9RKA7Ptw6OKVxcAQAfZaxak7S9e9gC1ITahymIeVAIis3cS5bAlOC4gGAQyEmCjztFFhfjDzqKyiExtS6Lf+RH9cAGrAM8mXohUmfPi4mtYF6jeCeS8ZAtycQ3pC1Bw7+gVytOHrgN6d8zWBfzH+NBvbekJUF5SFoCJVWsMDiFLL9pXHRQgBSc27tYsc0BbZd3uc42epBF0InXvhl1je/DoKdetdEVF7UXmGxlISVR1/033LrCRkVelnj/Ibsfh3sYAFuf3xzSNKs28S55Wbz6KvVeWKacFX7L1q4Q37SbqD90t+hNqNxL3TcgRBUGYTl9Y2juPVZg/HEMyNaT3W7f9G7iD77MkVVZl1xUeFKQnFrhFK8R1Z41irmI+2uEeN5b6D4TyuQUUpvZ+SmtXyXpkIO1TBeenvcorYGh+uA+gtc8V8HDkrYVZvvKmb4xoRfPAktkovXFzboKhb31eYnrZoWHo6puM0nZibmeVkr7WEHnlh5UgHjYXaVDzyHdQRp15h+8lPZc0RdEX6vNndWcndM9esMejb/gFy+Xz53ccqg3D2s9J6PpfCZlgF3/xZvkBSVYEOJMaXsqYDqThCvpG49PgNzraugjYLxaanLRchzRoTdiLNtq5iJIvKgQ303/43hj9Wa5e3Vrq3qmzpA6kH28uzb2GOB3PUdIa+nc/raTAyck3rIaqKMWE6Qf43zhILzIMA4Vuuly83PeQHOGywzUqjVk3lj++WV+akCYdmIBYl+EAilNoZZMpq43ez9/XNsfUuGfTU7Zx/XvzQd0XsPsw32wmHsjZfsypVCYOGGCVWt2xE624SQ8cC527iJSGK6Qmu7o/rI35Q3FvTjczLAFJxWs23YWnxzVEXeZpKQw9eUcs82ckrAongVJeRCpy/bKKrnvfuoIdXXNV57vN+L7zGDwSlqPsgK3V1I/8SppJXDBTovrNP/0lvO7J1zMyeNMTPMh6C9iqJ6Bi7Wz2mN2HlIMGMFh6GCV/QDMDT46al8zE2ZrrajvPBnZ2iek0gsTfYGiS9p3RjBMbe+ciHh2p6ZzXIuFP1luWWqH4vUrfgm2IUDT7CqoAXX8eta9q5fiubCZOt1fzZj2VW7LkBLmtlhm6Hvh79iHjEEhjTmr1B1YSmB0i4qLzNZWWJZ4MupxnKY5yS+X5FsLrJfftQb3/Ue95jvrdsoaoXJbE4J6XNMopoy6wZ+ih1rFDrqD0UaV2bnUURM+z5RfYbeeKGMTiekUFbngfLwGdoDrtHu6JBnM2LA7KJToIJTZ3Zqt3l3Uv7qrnNJ+F2gr8q5onOrMAFlLOI//k7RfwovJjFYrTqNlc3DElxq/qVgw+7Cz0Fh33uqHFmbl+ZMfCNTGqowQb/qZVxIblAseueI9gkO3XxqowoT1h4zGtUmYUMlVgyaz9BYJfkp1NorkIwSYNrobEQrTnrWYA/0YxdghTIMCRRJZLShmSLAEakduTMkdHTAOA0epd7FWHT/IHlKH8WbqwWPEvhZ4R9Xx+aWrQAqKCNYThkFl34XZqZxoZ9+iA7k3XNwk9+hCHGUvsiTkDybXC5RUdAUl0E3YTEStDl232Jrm5ev61ggcR7KKTl3JzFgKZhWdnUnBGod+GKQvVHKUoysbRBTXBItDQNgdV2DrQljG1fiDjqNPwYd0cI0QJm/k/ia/F8GEycDerxZ3Zq1uebZYhybXKq9+GdOHNZwXDsywvuP+92Vm5rOGSBEdK+MUc0e4XXcMPwNOLP7urh4OsrbTx8sRvYpRzfgx7GD314/dZPeCiWdMVxGSeWOY8pFo4E02DeVbZvTdnlcfEnh4V35JwYqD00VA61Z3A3R1/CzyVvzSkSRVpJIt0K7C+PJp6Zh4LjwA6g4qMAQiPwyZ3vo7SwC1DZUKCMYov2Px71zkZ8QyT8vs/d2IGGIlOrRB2j8Wgxx7YYnZHXNmJU/gDFCIi5dA/vnqFcKHFHKSAhhwCyB+lJWs73x5X2SNBxTGWY1rnoy1dEzcuE1cceQD9PJzok6j1hBk7iJjTakfn21wJTKi/g7ohLBoubKzWziHnIYmls3mW7GGM/J5TYvSLUbI5RGh/Ud5lwtxH1RnNbbonA/CdRm+Oyqu4bHjloqedxgFX5oV+64L6DhQFUGqTNzPHzUJMEexnZQ9gdeewAz7ikbBMdf62d1Go1p6PFKYBD+8+3SoipurKtZ5mguiFrjTw7lD0OxgZkZRq01jC6NZwnZ0f6NPfoRsHeyIA649r5yF544X9VRDg7eY7vbHFJGLz4UQta8+VhlXCZY6fMPYCXgpeLnODnHVlQAcXU9z1OEJFuBF97uCtGQ8UVlmPoOiw5smlxhNCCq89LqftbtnabnnUxLXm/0GKey0Q8Eb2bsp8YfVLQq4UOqkJ1TgeZXONaoL9cBueRvBtMjjJguyrErsWwqVKro2aVxgBfvHIE5Fh5nfEqgIoyuPK7eN/8Wu1WH5ysCdXQBoWyZ+jXDWR8lCmIr3jTicUuQ9A2hqNSQlBHmwTg0SkeGVSG3hmQ2PXBw/oiv2D3sMNEsTOpZlzkn0OV47qP66R3V8KLT2NiuFi1nbH1ln1RqHmJnCdk7yFg5Cvk1jTEQUj8ryLR3i8WAP2xT4ZQpIiVnWHJpiUauCxEJGJMjdd7m6AW1HvvlUB0q6j5lpA87vrmOKUnQza+iMQcdJXG/Am7h/Lg+OgM1n0zqHO6KKQZXyYELfM2ukLcMhRzDztxMSk0BzEEQQVBbDGT5NEiaQoNxbB7Qi6gkVcERolBaMvgqRSbhqM8l+alaOU78oeYt4VNAmPKB7WjRPoR2uYK92bqtlMA/JNkU+hp7kkVZndlJm8f1d5r0rMeXoBAOIHEbdWfzHmG4RklUIkutp0keo/sVWxK9/MpwjvrRdniEh0pR8zh9/PggZ/OvXUzK5i2qGtkAnw98gqcTdb1EAmrnj0cOLyaPuR1NXUGbAYLmuyxKnrNrF2IWxAJUw3NjfMIv4dWOJZE6Ii1P32JUOejSMKrrBaw14dKLxdoQDrlS5WNHFSvceHVcZOPYxKb4BFjjCemBcLuVSsqpvO6GLOnLBklYM38JfLwYuLduEpnW6mp4c6l0DrFdYy6qCqR1ugWLw3iQ/lnFZx5jBhAJeCwB6s5KX2Ftm5jTp1M/xPmyyeTNhz/raNtkfnL5IcgIBoL5oVW5cwRTnKiGXKGKBizduqY1rjF7NogXaQ27PRT9qp40W2NKI+7JKcUT7dYZtRw+8ellPOUD2Y0aGdYoApA9CYjgTgsI8prcjf+l+mKvm5opX/bcVssWGM/zSyzbs+amL3sqk9ThWQiELh0NpKM9uiSMvloQNo2lSfLI4csEDl1HpuV7sAWg/x8+HItdoWkY1gHHOLFYnMMLRkWIHwWK0lDjKX2BFXCF4M9YJXkx8HrG9yN8CdlkqSZkOiIWJKFeR3vVqYisezJhsHPl8ezpfLBBIKybLwmVLXdEM0URN0fOmIsvQU3SWnyL+Aq/k6lLXRkeTa0/pD5xnJDteu0I3I5m7dv+oXZ7ip04NJ9O14SNYaVgBPmQGbej5ZaASgdevJkws7S2+99yX1/05O6aj9P75vq6H8vOvuOhQnK3e82LC/HTGjBrvi3D/ZNfwNSzWMFqjHR8w+llXcU6Y6V+F0xBEUBtsbjOyWZdwW60jlvetaf/zrH/lFnnBVKneIRXpkN713brXGUWtgob3OBY+L3rVfVfXe2JSHjADKHanVeSVrxqyJNt1llRmlcBp9uszqdr71/JlFDL2xaNneF2PE+irwIgASOApLZjJS6VMuFyEUwGdv2xmt7+o1ZoGUS8gwd2q4WCXqOq/z34NPKcQ/Gk0PP04zauY1X1200w5rpT+3KwzFcp941wDrXyNUVt3ne3sTqzt/1MAERXIezkQ5ZyXnM0m+bme+YQaia6areiDcTzyssnXioxQOtWSnMFJiYIAFWxqrElGq5/7X4xyWKCSbvSzItU0C9X0Jc4ByEvzwr43gDZ8r7qyFV4E+I0i6yAQxmNdL84Pcon8IffbDItmRn4VVBIPiX/cMtuwup07yUXLlTSDr7wUIbkYfO8o7nCOS4HG++DDNAs+GVD3aIRVDBjG0dX0scHrSeP/eRlCmO6RxtpsHqexayD5fyEJ3jTJ187uvceYu1dN7rktpPw7jPKRO1UHNnxT0BCnJvYWx8//XSw2Rl0SGKiBqB+imeywxmSlPog5Mv6WTVOsPad3Y13AU2n8aEVyR8+dbEplKdPcSt6k+6ASS+57D/HdMFWe2IS+Lj4MBLgbGgZVS1uCc8p+RaFYlUdtKgD5Xmto0lgAJT+OmHwMUSuJ6uL6EnGtavbkB9Uc4npU5wT8/qC49oQttnB7atD/BSlTUmfXYULZooEO660OjWQlOfLBOhM03/JZs+2nXCWWRI+pMtGofTOLCbIVIp/oJDzkOyLGmMn2vjahXtY/qur1p5ci4MH/5gFvf6LWDKfT8UA/br/acMhyikQJvBBLYtacJ3Ne3LFMDcxMF4DPRLIyWIfF9IKC/rm9AIFyds0k4cPpP9IxUNXTnyRw1iB4AQ0h0pXqr5M+Xwun0p9GCKk4b7dK6Vct2CyfeOsD7LOHbL3k7CyQANyFnuefYJwKLYOIwkMLTARE1/ePWK6KCcFONuBGj9B6reRRpCnbLaC3EtJ7HYehUZ4LSazb3lCO03F9S9B4OvJBG0Jre7+1TJjob6cLYztR6+vWcAxUnue2mak+rRf/ti0mFyRJTQU5KeqNESDaujniNDNRAL7uqWq62Q4vhQQRSdzg8DIxu7m9qjGi/rmZ2d7qNK/mBNIp/EJhivrT+FgZSkDM6nSFmuHrQStX2PQYzFg4qtZuxIv9KS7KguZBWL1ZkIjfcVTRevuH6urlDM5uNtMQ5fWPyR3VuJbMGilbnRl8Ku8j02JwnlB8R5e8ibKX3M5FaiFTNBVDWKmxlTaW2GTYEz9x4uCz+THGs5Z0zwAd+jLNI6v2kAakXq3JNbUo326YITj5jjAXuWgXHwLjY2y4KMHNxZRrJzgstvDFgeQEKBu/TNDz7i1U9B35iVtJdanp5xSG3ti3G9dUlXnj3aMDISgq1DZHKTzaXcN0FEZ5rkZAWt04t3vYk84gsxn7gup2h1PErbDrSiFnm/Utw/EyIcKUWaquIVAsNxxOsZLyqmOAK551/2pxg2sMuWmiR7Et8RwexKqJjeipOeDr9vOW4r5CQAD/wnOm1DXQ0gL6/wjZbWP9qgf/Q5KnbCEF1bax4z38RVUIUTbC3an8ohsKM2mKzWEsO0SGhP3yJOg56CNgpVDHvzrEHJzpi+OJr6C7Ixmu+hJqN0tXHPZRMb0u36UTUyx+z1dYZrkWZPHvY2AkdKrvo6OZhrvPxmGXI9bhDwBK8HcDktDFUYEMkR4+HY/azUkjBpJ4s0cKp/J0MHXUjJFA61Iv8nSSQ8SIF3oo/rn7abBQH/KWnMqvxYoDut3wqwW/IXJBgdYe9VLQKy+VYi+/hrMau/Ehia2NPAGBpL597a3/0Qncby7/Cti1XZ8qs2x5tF4XrXpJnmdDOEcbxShz4OjbebA3QWFTkrLaEF+LRB8ZKq/Yq8sNMukdD+BHg5LyZPR0X7Ev9xkLymG9LFrd1IQrZihzgDyxQM+ae/189NXI4jiSw8/C2jGTi4zhmIZ5CTM5+bTeYemsVFwBjUZW/8LRXamsG3AAqxujPzCSlY/2V+gZcCWPKliInhJ3HyzxurlHx22MvyeGGUKp5Y5yFwdCEpjv55ovA89H2RManUGkEPA19tcOXLOPYBzw5+OhqT6BQqx3yXyO7d4DGCPu3FhJ0XN6s331LKFStI6oZV836V2fXEq6UkNFpg9bC52jhVz9IXfEAVcqjEnaTS7hVDo5tH+pW4xGwTw1MjI6vfRUxbWOuW9TXVPnB60/OUNnm6QItHO/8KAX0i1MfwVY/ujgBZsEq49WT18ngiFKCdDuyAS008Wv5ibY9iM9jdsQzqJbUpFgeYrt/riSVUUV6Nrge2zrWWknNxHmCwQ/hH6xqr876uhfNHZIcpjNPrIEhu/apYmHjPlGVezMcRBQmYrMqfs9WUthbZFBoe0jO1C3zPbt3ExFqAhVUpRKlHe57MyRHY1Y+F6n/CGmbZepta6n5Bp6dHsRbzY8yHTPPeTWB9eud+VbiBmsHtmHOYTLkV33436YmWxFPG2UyJOENgQWBf4OnNzbtx9swRrhUDQl8xGqUeIWoLvlW82mcvrGdniykj7E3y4pza2fvn9/3y4ZYqYJNWFzUvZt5uXmvZmDY1Dg+2LsYLZ69aNxYlmn4zsu0I+ryjKwtZu3PZFwl0PgevU6eAwKodLwudaCbftQMbZQlKBcq2CkqlwOOWp+trQq1Va5OCN57v7D7+yQDinvmSu49UV/vMS5HWxdT/VyECyWao23db7HcTbyxVUgVfqotZm6g+nc151XPHbKW13B9Pc57B19lGpawLQ8SESefuahapFdvDmkF97Gl7cAxRK5HirKnFAiEe+LeFcNq9uQtjRGiYlL0VNItbC2CZve7YcpdZcf+PWLTXtYeIOsvf6W8U+IKPFWnjWC3MCgqqBstSVVAmqlsr9RaCZDMXR7Grz1zcy9SyxU/B4RKsY4yG+ByCSuqb+tJKD1ZyOxS00Y3IiNcZEzi5zR3Oyd4CuPECleqUKezUZMj0P4p1UFm1ryBqt23F/oF5XoxkaD6H8N7lO9Sej5AbY34uoLY4XOVHoAe1C1otUfzypE5/9wDOBzMOkVO4Vg9o2AdXiRmtC4H15/E+rrVleHhDx+5Pdba1aE2/OYXRZ/NK13bdFfLgEBUQAJxYK5vfuQ/IGHYl82tUPLd5WS8E6hW0cgLWJSrYTQYVH6CNcaecPksdXCk54Po2Dkl8DS8QJiR1KuvMDuEtYnRIAbT0V1qnzColxZcbkYxwVJhPIDzSXhlrpoIbjiL0rO1NFSSl5H32j9Su57ulVw45Pbp/PXm0r4RRpYMog7qxJgaeDgVoQ7tPbMamHxVRO6PgZr2iDsvew2ghcKP04hxBNRNBqns9TvxW0HSn5dyGBoELUlVorblE3vqLqLJlKE0AskmnPMgmptzw7GRirj2wRSbDHX23RAQ79aKRcVNTRofvpqy6rw1zlV4VxE04uHEZVz53HV92fsHaHboj5YD6p5q70OhI1whpt1prb/fhslfefA9wMrxYhikQznaosNa1pEshOLuxn4e8sOG6DDFXyHGX31Nr8UxYkVZXqXaX+BvFKMsvLHL++6OyOnnqOMDXw3N1rFYCJ0gpHGd4v+McFbc6AQFLKRLF7vcsTTM99zuDz3i9KthHp+8Wc3WuR/wvZFtnqal1gfY6BMYt2XfOUOFf3hzMCYEISCbutPEwNHEOZ2U3jRppDRJ07+mST1ZdYnI6nJLPekrJhm7p5dI2b15oJCQLc1EiKOHAkAHrYHovJH6VfSYYlX2zj0dpo2SI+ZBXokyl8cxm0nEMFlaND3NPMRFvC8ftuhtj2pB2KUmzBXKcAHjbb5557dTYSBrxJD71CNx+Pxd+Fg1qyCbNzK9J6P2nO22xP1gn0mK29z5KjZrWLzmJadaSu0tlCks3ADxmdS5DyQoxS+2ExwDO/bMrz709rEckXBu6Mpl3yo/4adwTny+zoENn3V5KvtvNYshBjIylCH2XtTKz7ZT67FedI1joWGSomLYgfYtxOozFvlOlOTAzq5yJIgQ7xptF5jL3PpKvXKcjNWJdvhqGQBoTv8J5KcAWPblDDg8Qq0TxQW23CF0KgjKohEEHWKzoLDWUW2QPEF7IsdgR/2sJHSay/XyOx9bbQv3i291TCgxdF+yh258PQUbko2RLPHBrvGI6QcCBb1LdzPL+AKutpxM6kXeysUf5izbqc6Uxio7eNcckqBVGMbG7cZtrLZv5rUzmygjDywYjQw7UAvpu/QGd0MMHJOfqod5ZOylnd2mMHw8p0D1vu1mn3v2ge1WzXFC58kiW4Ho+LUlTtyxruUrl8ENGo9IlzMKn4LQ9/jLxj/81bb0Bv+fdSKEGF/1ba0pdG7wLLdZHaAp4xNB1q3aqyfVx4QXvA0JNq6L9pPwiW6A8eWYtvPQIok6C/Nf/VVJcGiQbMkhupKHFuGznu66h2fotpgBM+i/SFVgGAEMQBE+bqbcbLl2ij03dsZI9eYZ1SCCz0Vvu9K3Jwah2RKDPgSW15PeFdjY1hxPrymrINYmgaMfMKEJhqP3XLFiNlkVidpmh4gRtJQcICqmexQomr6OyC2egVCS0CKaLByGXX7A6bmw/+xp6IDXmkh++CfLxRQFKzGQDN35nPMKSdsho/LKWMQtPrU8VB/WdXajU85UKp6tOB7+hZW5EdPL/wU8Hhsw3+aPpEvP+3JOycVoce+s6o4a3n7eUpojCY6oIqmlrw/q5P/PCOY8OxX34KGBw1eBGPd/wTkutOlqAvJFORHKC3dQ+EsnVc7l0qCMnqF59YlTqcv9m8nPMdlx+izLmZSyoOxRqgKMa2sEQGZcQW+srjMm4itLG7nZbSfQG0vmIKcC4/uLni2K1PgJCIPKeUzs6CYMCZ0mpvpzUUh/LftnRo2tAG99qzi95ZHuk2+9XU5a4zHzT0xyzTwjyRnSCRFDUHA8ZBemKFn6SeZ+xfq58unB4lCTxdiZQ592e4Mnc3Ggx/8JxmXK0S2cgFkjkV5xzUFgEWlUlRUKpmwofO/3ud9v5R81ukMh6J4nlshLHuRNU52wbzVS0xKEfsuWrJcydIJ4dp2ciCcZwXGFS0Gj/GeWAFQe9Sm3fDlGHsbPOpDz0fCLam1t/bvzCIHSPZaKkxz989ztJkUkdLPUNzp+VTkubMEUGP1FWn8dRh3dkcZ0pcjBSXVPhtQFcj1xVHo+esNZIHNPu8TmPeiqWF2Qlru1R06sJtMryPqk3yKvBL91Ej9Z4x4Q4EUfxxWlAnZ7PY8u7J5pWdHLoOEmV/1YweGFw7QxsbyYZwMOWC03DMHF4GcDuHo7GXwCWDtwn9gg+AtaAHwluQ1gfap8lJPz47JGWMLWgIe7QxqYp5vDsGjWJndi2t14IUsSeU8lY8szEwJGldRyoun4nXhAFONmB9I+3Zgl5ksczYIa1icesfSI7Yux6sxsS4DWpeKpEtmGxI721N7G5P8VXvQ8B35Fv+dhA/sbG/7ldQkDdZipMEBw8UnFBuNmng/PL2tmMVjI7jQ11HcO5GNOLocL7+YKJlCDG0FPh8r8cRQZs5+eqxJs/Oj2qiYlSt5qgkboplEU4fGlN+7pr3PQoTjDE0uZBGmJYlI0bg2y92nJCjR4Q+XfQdUETT+RxnDWhwXrY/J4QqJzugVE7ldI9KKlb4JWomMgJiL+rqCTKgUhLzbemxQfv+BFMQ2zxWgjmtWbDLalhLiUnNYbQtRqY6KW4bYzu4lF1PM685TN/902DSxio8mAJy71PfALyCHcxXhCxk0EfGnU9MG+h0oPCTO7+yVfPJ04IOA43x0M4ah5l7jZrCly9AUq4VMWGj+UCjpEjORu5Cnuyrt9cgPNgFHdnQHdhiJ2GNnv1pJNxwZS2n8EiKlbfhiSSQIsy358zxnx++YATcgWZtkdoZUgV0JvZ7Ca13udnfU311t0EELY9Ww4yPuZQY0CEzUrFRIcnUN4HwKMWh0qLI41AfkRc6RtoDFXlzoU0umJyfq45OX/F5nhbX0Kg5nQuE3KdedqWZjPwXvzQxIo1t1duCHzrrUufT/wBd0fj52bkt1u321fjuqNcmXFUnwXNVygrmCnPpNVG4ldaRWt4PfgXsE2uL8o5Ga2/LrDl1cf5V7r7GMw/3jduWUHYY7lcrTb40wWAyYUnxuT5mpH4nkCLdTqHGu26c/FAq0DQO2IRj/gHQgt/8gwRkqYiCZWs6MupjmBdpZtxIzO1scI7d5RnWK0hgNIC0IMsY6EfFii4JJvhlitIEI7o16u82O/iVMmuL76UMzKm1I0kuHFJN9ewrGokp+rF00uIEVR/XiDc3eMJt93q2qaNUMQ/0mXUrs2Lxjap3O1qjYxIoRaZ9xIdGkhOy10W3J25Ww1gLxxv6VyunS9OIyyvJP3q6UUQ7Tncpc4uaiTEd8Aau5zUUroCmx5VjDHJWpRMJfKMWCqKrYoKr/dwAmgF4BD6gAq7aA4T5/C3/2MvfFztA2LDHX/T+ocr8mdHpFc3fon8mqPVGts5KVgrbHgpq+izq2j2V5G7bZEl5/P/SLuZOStEi3BLwQwV0fGzVjUjEzwNV/B0KxkVxSx6nvY3YsM1ChQglG2bgxvWcK43Kbzp8basH0uHYdXunah1nQ5Nis5QB/Au12d54RGUn2rXrP4Rdd3A0Xpo9Li/8/lc4nxof7TPHtjp8Isaym/E8N1OuJW6tnHsDrisO/73QfrF5wqa3XYUvr6lWMIBFERjl/3F3OeT12cz0EPRfVHCsImcRyPbJRMZePTU9ydWssNQLlFpQVKkId36nhnxfo+vQFxGztHLKMWXrDoPfp1todfMVznaK6+xpuMmCUYmJvpGK3byREw0fYfQ8MOlTNuoiCyTGMZ4Bo2uKwUOIS/prNw5IZeTDZmx9EUrjWROMkxRPAhjRr0+nQOvpu/7jd9b0DtIuVltmzHaH+9rBtu9cy/pNTfMBYkPR9skvWC9AC2bSVNw3EHps0LE3dWzJkPHlgUThjxsCCAN/Dttub5ePkZ6q7i2uDNosyvKrgWOQ9iPtvmo+cV9hOERetsU/+iFXEj09PzKhGzNTv2eeZWlTvEVHTeDSZDtCfuhjFUi3iFeH0K3GsA3WtVtX1iu/7bQMGOkADBvOFlbYlgxaJ8JBYY3h+oRWJjFdr8FlDMy0mq12eOn1VvgXpkTEMsnrZO6XC0kX1Zg6M/Pa55x5rMO8PmBqHoa4DGDrpnIeqrz60xO91fd9YW8hhrB6hJYkjezFm2+apXBrmnLF4uT1y6mPxVCCPeibBSN1juJ5YXPRr5PXM9y+sFLLufnwQjJdOOyAiBvAr1T+1LuEYpa9Cr67IvHMJLgHbwCP2ER9hvkyi7Zp4f1jEPYesrqLUYqqrobBCrCEUeaPJFpxPg2S6YidU70USX5i+dJ9sLLvPhjTkvYe4mJPZC7AAwOjN+iLJBzDNm2osUU0KCL7v/G/M9x2k3XCi314DCyHok/uD94Rz03Zu/oUGrD3q7/nHvA2IjY/EvvS5D4r6dQnaAxLcd50y008O6F2eKBCccjhEp3jhpBda2JOsvfGGwrXaRERYR1Sxp8FEeoc3x7Nos2L2MMDwEkBmb3CJktGNxR86zDC7MPZ1kwFTT6t0u1Quy8QkYSHo+HTXnxhmaVnkYCCsL1v0jifROYPDhxluPBkGINdueofrOafBuO8KVO058rBW3SpmUqMt6tkRrDkglioGjxqOgV/AOfD00jL5B/JwYhBk5+LSUKiNT8fuKkDDJhfaLrjg9Ky2uoZEIb1TI0SaEY5x7msQqqXSyuZ8IPQGlbJPkEZk+NHjK5Nrtz09tDz9j0UwLr6SMCDYxWd9ah6daAFQV0XecMixmDSfkOqz9LT5ZY2JvexFUVUPrZNaqux9rirPd3G2O9TeiSSsOPFMA7x9CzDDZ7CcIbXF129qY20q7YBGE//dX8mxYnZ8zvt0r9wlUT5bzjKSj2g1RJrpZfjxa1oqJ79mGRcqLtoGr25svHyGMMLqNjTUxadxfVkNht0uezz6qstjQzu6lPqZMxRNY/d87QWxDBWQ2DEOjZAtfgUsrf8xwU1Jgk/hh5S2PfCEasf1qVAy22Fb7WG1dCT++klbHEpjrr72Ajjeske7l9uMlaS+M0elPIgovAKNy48dMm+ZLNHGP4mC0CwEYYmpwZ+WqbjFzzHMqfTKutBfCyU01d2aE8g9O07iv4rXzFCIPyh71UODFK1VrSGvmfgDz1U3C17FvxbdI5oZ6qp0EWucXFE1v9VleQ33sylOrb6QhH7bS4NuWY7BhYQ1JTsO3lKVoT2WRE1JHI2+eIsU7CMdY2KJtEV34PuSUSKRCUcvoeghRCqz8ecrJ+k2o+vkMbvg4cbKqWj0jtftV8k+HJ/QmXE7dN6N+UXRraYBuxU3/TJtz6gqBHdRiA86k6oyjx9Zhw16JXxdD9pV5glWsC7vbncxQAEQRmqbeTpgaOgWhfcXzBu9vLwJPFyeKgdtczu8SlWPhCauW98TOdwbyv8I3yuPu0txRsVuEKbsDtVsgEvBJdsWjp7LROp/L35QSQUJitx1T/oPf9rs1U0s8l1zh7OKynk/tI11fIkPEALGoJ7qWt8yI8Es0F4snPEfqL8Uxk2TlbCFTsNpku5022QDlMS6U/yNYvncX2AZbEiTjeCBDaj9rDlvYIB7wojbF0fz5nXWmbaFbyyJE86foBLIxLuCuckuLVNYQJvFy3mo0x9QwcOhJPolY0pARArscT+eNrZDWT35Mk7U5TZ7yxhMTgXqOIcg+1tokXYxi2HnXEC2C3DQ6b+k10rjeoW13zR1Y343FoBmTuD62oBVdxMKMsFaivcKW7wgFEZmV9vFAedsVlH3B/wgEt8cA5A5eD6DjrciJnTVKm03hv83kuBS4ppPNf9D35DulVWZ4qLJ9jg642P6ymqj1TvXV1iOF+ec83DY5jCFfLS2UdrFCnLXwyH5+4AYGpWBt+Q1yKD8McxOgaw9IA4xHEBxjpQtCuv7lBD11Yr74m0eY5mv6okc50Va/2qv6mHAM0+c+s23dI9KrmLjWMjvIlAIW1FJY8+8+8wucNV1BlmqX/zHPdklQqA1fNoR4V37ims6aa8T4vViJN2AJQbhJN2xWY35WmK+eS+0ZUKnsqXkCwsIMlPo1MJ3prtXiHUH6kccJEtJ84EXmhcjQkpfNDmZpz/dx1d98BAbmsYQAo5ApYUwzJb4dWoN4yEokcnariBBMZ4uKYvk4ptzkisXoZgzqARdgiUx0qqpvuc+dx0z7iH28UYBtn7R3KOkX3amrBGlZ8CdYuyZKfaJOrRQ0/XTwyX67PrYF/ByC/N7uOR1LY+CI0gl8xq059wmqkZS0eAI7Lx5IpmCYRt8BLmQ7HqBKLIzhiw4+xtsDYadseTmK7HXSh0UPrsmrK1loqf2eaS710n9tAuWvB/xo8eBoMezlfTZSzOxjc9GnIwT1INcZj7vuuEkJiPNGvQdk+SBfKEFHgyxJTreV2xpMVWaYA5x5zheu4clI7VnuTv+PLuPvpNT+uavHVztli8kwi99tTu/JTWHZBCqAhXotYRrvXecTnzF7+kMy152bsiKX+g9RDqjmSi8mllaDZziNlsJ/dhk7ZISW13aP7Rh/paNFIeyNdvPDq+68zA80fTf5KNJUaNQLhen1JFY9CY+U4FBTZPF3tQNyIb2amRvQp9cGSTMovyQgDPc3/mXcT5gj1K0f127CEXz1B4Y7OUUvxkjT0JNM2shzywgUipkvSCjHonczi9axB6N5q/etPJuWnYExaN4xzZrkkAzN+KReTdBTq+e03cYs63u9lx+SeKVdTqjXf2NrfUnRKuPEZBbUJ944PXpnE/pdMUZcqv/cqJvuIqPWwbWn+LoNW5gRpfnONEamHK/lvJlfepohbJg9VkSGlUEAeY8yGRsJQZ5oiCtPBEhu0/a6vT9J5McbYDjielcrzSSJaGCJZ3En/weAyWNNzufgoqiqshbBJ4sT1Hklx+VYiAIqjxtoILIAmysJzkVbD7aGEEpmOmF8bQXsWWqu1dmUfiOBENC41c/j6ql3xO/+aRe+JoW0B8WMzfbkyobX1f55MSKRZTdmg77d9RVKAa2a8/RebvJMroQG700A08AQYj77ub8ptr4aEqVx0P4Vndwx0a1dFzomS6csFZRsq308WnhPIOW03zb6HKgpVJROQXby1LCyNorei0Cov+fTwEd0yXklwIn+RShuSNNawk+RGhyCF2kb2W3oOGbqdkb/ZB47XU0hYl988eTD6p8snCzdft2GePOsDJRx7Tr37HOYKU5QLkxoqoYEk79R/jUmeZB6zdc+shlfIV6OHmiFCEAn3mWwk2ibph86Kqe/wl8Jc+4Qf6JUgtr/PvmRnhl404iNRfMipumXDMJhsuC+kgMdeJloS4g5ZUeKdA6ZOBVythpD3xGIAZzVhiFbdQj3oOd2xVSmkP+/vkUkY9oYVL3KdU/98ZwWtuesLqpcUltRh2aYJxs4AuktrF4WGPGy3A4ajSqBkx7UhxFulhLSg6FXIn2XekYCXJCBZSUMLZE6CgcKojgtjjaY7MKE4vA85wO0HmqtAnmPHfLEoVpZxDJT5s+ko86tGdCwzgmGCT0QJdFuaE+oj5iEBemupKWAhKonn5s/2XNZEFvAmipK+QhZiyFy7JGfF62uGDnNqgktERD5IMdykMadCo8hYUDLey1oB+trhgAmrrkfz3hSqiS1dh1NITi9kYOdD3s6po17gYGtmdtQeE/beZ/u6rXQODSFtFYZXZyIdG3FdXBxEBSr2nzhqS3B+EJ0ec4DmJ4A89MZb2nExalAzMPJhE36oUgc0NgohIZwyUrPjiw+4SyIGK6y9E62UW+SiCe3aZGv2sxY2YT0Y41OCQrnx6Q1PyinibdumG4qhxP4zSOmLAeWg+M6upzRoG944CThz41FlWg+Tzcej6M9f5pC43KXi2PL1miqRqO+1UVzOCWxlT5/UhY1y0QJEp8rHOCZpC77pB6qk8lAj8xBe8oyrIQ6/4mikrcEgn7osG4x1u7+hVu1ZIMmzT3xDW0WSpH+uc6LSz5Q5SV9Iab0YPXvBqGC329CXCK4g8RBHk1141a4uWdbITd8S0Mx/gmnZ1SfCYzuWKiPfP20GtABr4WaUx0izJkYJ+QY0OsKp34Z2aJKRr+hNFmpSZHZuLDLEorUTIoQJnyE2OGOP9gICoYtbP/eA0+02vvolXEg2h3lnDtnvCBIbt41HZ+uKEb5bmTAHIJHQ6Ek3QS+VJhcodViuNxX5jJn0ybrby7It+5scLl5/1uTIVPCSINmVEMyig9Eaz3NIB7shHv/k3qjAY9gjZjAK5JG931oi09YnhXQrVM3WnfrRf5swR5HohiBaoej93QOAna0gFmXzQEHWwVi7G9tDgjtM2ih4pGwqrb1h/BXlYyplzurcJiIsF6tzT0nBzoIq6WekJ3sfHHmRv+DYA0Eo69jy6P7jEvrRwmXYfTKttFNkaHDdEkNP7b8gE9ManXltD48tqps4lOEyAJqpQS2HolFarwDqGZiLWI0+NRHpGB3EJTTUEiaVLv2itS1AnMsq9WVfWtPiiXF5BT8aUcxGqf1ywFMc2nb97rt6ILJFvf46zrTI8JPxme7AP+w49316JYMclfPdQpLpXesuhXrtpwMoTLhgbfJfWKpgWxe3JSGPxnoBzq1GaFAJ+E3iMxkSCAX8tFviBaiK+9LFQEVARvwMqTOvmXhhJ+HhquS9S1hjssQVlR0YMe/pmzwjW04YU32OojCUAEIwYEOXDLEeA0XS2q8zADQe2ZWWSQHRrBobBbiyoNwqsPZoeRqH8zKlJaiHhz2fh47pEhhu6SB7C9y64C3U3ld1nSjI1osff4k+r0YHYCwGXj+YJB7BRuYv92Kb/deVR5F5SBGVsgTxJtdscXzd8dNPuUt9kBJJNYp0h23JNYQBpbh92Ob9V8PRm3X+xQPFRqvdU8F6srQmSf/rFV5EAlvjJDNt8kDPDF9mgn9e3yWBylZL4PoECuTCmDUqjk3vYuxG6RJh55dgzNgTnHdUrAYCg+t+RZZM6gAQXi+o+YZqENxs/znRtvXBdzsew5lCPRk+b4GdSXBRKvNUCklj8oLf02NG2FuJcFv1bOZFiNLWEYmbzjMIsCXgyteILftkk+65Tn3LM5twlpH7B9PiP5to3W/nk2DBWe7UfjD5n37p2+aISVfbNjdH6ZPxJUjnwtbXz7FKN7BNhOPOKMa9FwaPLraUi8VXeYoAq8jJmU64cfgfzXcgWiNmEFeW4n2Sq0k3wV21kCegg48sMI/pDBU0D8itlgVcGAFieM77eB56Tk5hGiylK7aZAE/HUgcPwSe5lnlCJV+k9nuWlDlUfsji6439I9b1/IhhJZuYfQlT4jwLqTv+1XebBsAq8v/STKuTe8BIWDjZlnmoi3cO7a75ELHdEYOQZqntFcoln8KmU6PTQAZ01HPEKWPpxnnzwnSLog4hFCebopsCJVIC3FCBcRryoGVYftMx8sAew60qRyCSbVTYwwGJ8b9Kiy4iJgt3xdq7p4wRP2BDzBv4PTdPdfxFJAf9NlRqROooLRFAI7TahXFt/JpOlucjg1IJBWUFGZB2guAVfRtAJ7/XaTqZfjasY4eO3WD13UwJHmPQ9QgsI/vNQyp++sNVqfLthdnZkbXICQ+7mCRDZLPa4LbN5gxOb2UKW6wCUldqxcHH165ubRpA9xCnXuCaRSFXBHuwMqZh/DE3sq11p+OtXB0OqvT7Xtbanq2REJo8PdMYxi/NRYlkvLiAtZSZITd8IUapSFKmUT7zJeKyYXsEeOA72a48z07hUySueQsnziQBVfLbKGKj9FA3mGTBPecQ8pAJW156Q1U3cOxjsCN/8z7cBSZ7uXt8KjA+/Nj8y2x86UjB8nqDQ1XiqP8JDjWbK0bK8+KAJb01hSuVzrfAuGOqOcBHXYucHh9r6H+/5T+ZzQkQB9eioQy+Zp58DvyCnydk9H2yCSCGJtYMI4y5/Eg1jWEZiUHGkKTlSbjmEOxeZNMUYMo2O1urcDXOENombLzWtTNFwhI/dYd00HTvTEOYwXgmrDxHVhFk62TovvOy7HuYptmQ+Fd2Tl9HQ4ASlp22/eLPvDR00ECY+7S/pCRFoxN13cV6QOrAy1CDfHMQwG9ik/Gx3+pZ5lnlV+jPHH++oOqv/iKxV5qGo7healkmSuj3+bQ/UKrkJ5JbJzPkDvHS19SFulLLshc31ohHFN95IrJE1M+qbv8gK82pO0HFKCTi+VWfD+lgkpUy4dorKFEIBiB+VD4Zf18X+bnnhKSzuQadH7hza05Y7i0W0ujKAq0CHiQ+mWQD0YFPQT7CkTS0a8M842yHXJ06xHTXs2IcIPQvVQCc1r1J4Dg1sZMuMqfgXXij7aWWWUMDJl4nr72/mSXO/XuNlAvjdibRSpSS8qpw322mrgrI4ry1MWmq98ReSY49Ji/xia8cTmBh8DL8UpQ7yss8Bfok/1EP+FXlQRCxfUNQTPrV/3H+c60S67E29ZIlfH+xBWryL+6vlaAIYdHjC6EeWf4pCEJIFKJSlAaprxLf43dvH255vpx9H4iBKu2MaEE1X+y8mDB3whGBig28XaVKVOF5EuyL4P8q9VNGbgCILlmKSwGjhZaYqfUFBCxDDDD+wYilCDJknBm/FwU+JZsHm2hS1XiIMoy0HCyc5nUNt67YJvz0tKMfupHaNZYlim4PXcFkRAdUfMgdDosE6yTuf89juXDbacX2jje/f29YLBsAOJso96py2jbDrhPPwOp/pqtRMHtpup6l8hslq0u/A1cpNXQ7IPpEslBB/pMYi+eu2XskGa8Sns8wGLsiKtyxJJL27PHyiEF/cCImReU0O43ApWKHw+Kx6VleZS7TlSnVidDHtYXnamETKt/IsR3qIiR8TXzoIs9vVQ77iJDtd/gdyut02AUA21xyATMEFJBp0QA3NsI2pZxPpkOV5yInrcw0cA1esBkK4qXTt7GmtX7hdIdOd3LNTscDwd0BBjW1jAnRs8PJgZaWkj72KbqfMjKmRRX+RMtrzol1VvNxNzLJa13TSRqit1bB8R73jzSlgjybJVXbRKCb9V7Kl9vqm6eApIXtyfwKTKDyktDQLJvbXNYas0ArG+pCcGtaPxc6vQyK+0QZs1TdfR2oMNOoC/3LPrSOHwC2X0S5ORi2418/BdL8jToO/zwEfWnT1LpvnI0gwGXWI64DUj7mv9nSjD0HE452ZhIGcyyQac+ia7OXgt78WjV3CsTmDy1y9Hd72C2zUfiz/Zjk7HsK0A48sQZLaihvI+m0nZ0GLr4xLPL+uV4jr0nyIC5/CSqlmblOxgfirdjOo6EehBUprIR1pUMBR3A7jCVFTRT9eoJX5fS3LlSZF2b1Fzf8t1vHAEBt6Z1vHYNP5pc8EEeao3+wsyciUw2WThFEDMCe2Zmw18FO0WTS3nAgMRij20PjnjLi82BIgRikUoqNr+Hn9H+PqiRITYFlJAIuAJiKz38TF7mZpRcp6dHYqpK9jtGXnZcfmEakzC7bJ14TENoxET22Lx+KwRxL5APr5cQTywJOTJY8qEo2NyHWlx/FxVFXd0eKVIFfnNaA6gBuykfFWLqZ7ecLI1siUi0tPc6YD6uupt3ZEK2U/W/0O7EYw+9uZjIAwk11R+xaabYsohOJ6yrsuIwKg/ovOGeRqDdx35dqESgbuWoFu9TPEt41+6+rdJmzAvUJgTyzl9wCR8xO/Q+vdibRwYnvSTF548uE2ZVUqswBShIHux8TK0ctLlqmO5Nr9cHQe4s+jLMvswBUtU4sgLe8fWoIC/miYhd0F3xV4qKTJUVbzyq+X+qwkWr95vup9jybkGUBNCcYMEdExFR3YMZkH6VGTjLTBaUUsokK5FfIkn/dEA5/oA5mv431DDs65i6MQkzIrMlxL4xkFkjXV8b0oQERybhm7t54uafh35+qVzgm6mfuHVSDrdYxMR/zjnEM97PKuX+LVMC1VUVyCNvZarQnvQoet2YsERvwqEYvSL9AEf3s6hRkJN8F6RDGekh3rPdJJNfK72ztsyUQ6+RE3a8CFt4yw47EKMgiEwfcdr++G7ZCtW3ZEPiRwAaxpm1KJGAaNzkKHF0woQpyn5MDFx34ciYupJ9FoxGOv4QGtqvgoYLwC+enOshwkLVrLou0TJo98vIfQ3oCC6RsdSxCSmCM226oxgt8kMtLDEghkwdN8JtZdLoIn4LPvNoIWkH+qem7/2T4HOxuInuN9lEJrW0GNgQons2Y2znYUu9POrzUTfWf8WsXvqc7Q6xuQB73fZgLiIw41sET9dEh5Me9Xg2eaVlvVH89FJkQUoCTr2a2cLxc9CFJexGkbpV4i1eCdwfwmxu8P7/ZXWgLoumZsX1zjd68MCTWMV8nFcaPq7Wg+ezciDGXKAq+O4Ayo5fnQd9iUqt6USL3ZpJMPOWEmc4kcOeLQy1XHfqJO/agtXI1ypsAUQHx5ugvCWBwkoqpHqKLPsZN4C72r534YxGHOSykyb8S1J3GKcQEW+/qLNtAX5k22a6EgVfQkdp/2JgCWy4qvVC0gnzxXeL+L/szapNbhQGwmFXRsGZKIX1v/ZHFeRSVqbhcyln5F3MrCi0ZwLYdZeN6CLnXGUlRUpdr+O0W1IR2Wjdp2BC7cTzIBCqZYhpKQGW5g/YN/t8VTpSikgJm0pl39n/BtDHFmZIP964jyKoV6T0Z6hVn/B9GO38dWFaEIh/URO+cVb56ku+WcWrxvm2edHAGVB6b+M7YoOVh4aaT85/rGWmK1aLFgoPLk35A5LzI8Fhuu/DrWFeThv+0zJdSVjlot0oq4pyetzB6U0fiJj43XsoZ1Ls5bh5WZJPmnrv6tA+Zs/M5e9O0Fwi7TQLz50JboU1XID/CKT3davsOQwrOaodHuQxYjn2Prw+8SzZhB4SrymaoernNxVIBdFZQQrYEUlfawy0ZHdsijxTviYivsVzOFYUrr8gDCb/EKKpspLnuyibUxj5XU2JZ9KqhB202H+n7IPwrUICx9WUJfRFPQIMXLS+YvJbJrUJtzXHIUdHGrO8FIHqjmaLLjmNU9XX+E/V/r3GoMTWK/Ib4BnznIjISmALpTtQRxsdnfDgtizzarMpoPgiBNbvnC2iduvKdvJpxg1dynA3nQPmr9kffyrOhQmx23BrxNNnOt18/dDmeDQWReCqVeA+FIOFsBSz/zVkghGTnhR6qbOmR7uop55oqdoY8xWHqo/AN0bKdt4toLYzY+it3twkkKAS1RjwXXVs5JD6yqjcxiYghM4WWHv9hYFCmJFqJYnFYNgNyBh2MIBR6HwcP/NuDcb77fRQEWnwEikdXEYJZnFSa5GEKtoXlxJZnM64VlSI3SCw2KYtmsSPrfJpTjstbZxGXTrodYAc/YK2oaT4C1xFjsPD5Romz0Zx2YRpLUbc6gqJhr/dheAOn3RYPsJCdud06Kkt/kxkIqMff6m1P6Rw0geqHmscJ9GdraRGOksebhyvm83ay31hlYeDq6Gb1VF/rZXKL0nFomw02d+lTIpBVWkFyPPGQx0xFpECh1TU8phSgQ7241mnq6jxk/Pj/jnarGdYv/CpPXrQt6pnjHpqiuXkXeG9DkUoob1Q7/V0JIR4hS9CxhKscgButIPfcl7l8d9AWErPswkTinzv808TtJNb7VzUjQAr1iy6zd+m7T3opj+fCSnarjH3No9f/IQ3m8JbprUPR48jDCqPO6DP/I4Fg0hKbLorP+8fsratEH7AlB76hOKdSc7VODqwqDoZhKB4XbgKZwubMgCxTMfKJZTgNphnG7XVMG+uKrd1LXUgZxWtXZyy82TiU1EM0b4HJSwMKQRcWZCcgXGou+db8P4KrhsBc97JJqaCdxbVH7dyn1Z8ZjJsyYNok9A3MVBraVCQEbjZ6KJ/RlE0Hg34C7ntC/IYzeW4KgwraFsrRhm+kIdtSpAUL/PWBv1Ad+m6vwp6TJWB6wtB8x596o04Alw/pYTXWmUPh6VEL7RKWjQmRbbi0nVFcGFfPAzloUyr7Esvx30pbMkVEjmZhCEsxUJGBfW1djzl5I6JqRs0O07weJnxl4dg06FMfwM6NZNlcWhBZEDD8aFz/XN+E02BaYk+pgLyDs+J6Frl+RkH9oY5JGOruzL7RUME2xM7FduRfnXuGNPR6O3LZnWpqVzcHDJkaOqY6xqF7svJsAKW6cGaxWte08EelKZ8WxLidLlY24DjCXHUCaeVFR/5VqlUV17SY6ViqFkXuSDDAwdOOxUnj8N9PNEI6uvXpDoyYrqzSNumCPnK8FOR0QvaIuSL2VbHc8iKInr/+tlzsf5MurBFozIcyIHe8TDugsK0wqdRmsvZ7sIdlctLZ0a8QyfNlQz0rxuI5xBM04wZW1Q1XbmEN1IirMEvgiJ5Q/MrpGMSFZLzO4pI5A5bjcUBoKVO40EAvyuWvdvvDglw2J2unymdEMMO0NRJ3q2zJrv9cXoq0jPsIZ+Ja7+6c65id4rz1ohcF+DquM+ywzO72qc0hw1FIUNty3uJrTwbDoGNiggGW0Kaxuesd1PgIIF5ZW83RQInxPgODmzIZVWSa+yBignYqlbqYHSj9mocr4eUWl+U1p/t9JY5mKOJ1nAwGTN5DiRxCGDmZtF5wNy4PBxBKn5GVZ8S4kVlsvlmymHJ0nAuPgOY7Q4Co/6Ie8JET1y+tiO5NES+mrCWajLh+dU9MqMY4hg64efWFB5teMFf/lQ99OQPagWluTDlE6JRKxPE+pO2Kg9Cht0DgFxfa/lncU+J9eiJOpk3OMsC1R8/L7sCyeLf8msC0dQZShbwiOw/121qhCza6svP6hV+uthHl5bZsQsU5RZlecwaT6ba0b7AT1DX454BHIqYswdZzTEwHcOLrtsZDJxRRyEZv6vfG/sJjHQNP90GkT8KTPKdZI6Bvs5xNVLiNlh0hAqKXIGu7M5tfEHs2IqUFRZorlmrtUIWaAYsG7MWv3w033+6BjPZo9GWZq7KlCkGoem56O6PTOqxadvtIvojH6uYAuEjdW5SyysXFYfNDMerzQSpYUPIQx+PwXM3K9VH83+wAwYnjLV1HM0LTn8+WTbr6Fmkd5exmtY+5NfwIE6O7TPUBJPUY9Z7y+70sp+HIki9+YXlz4nhNM1TVxTgxlf+LRwzHoEQ+tMy2hBsdcgYg0zgvcSGgrCB04JN3B1yJ4TfKj17c/N/luADMftm2prqXEU8n0+AmuqhakNCnMaD4UKwsjzJLKY0tzAUI+fxGEjdYq8fppCovGUp43BIKJQlhyQnm64OcSyI+u1G9F5E9mVfyKb1eM4uR5Eb1KTMIM+KgpiIuUVQzVGAFZMwXbyp1gCVIz8rtFIHRCfyQ9XWmb7nkHoi6+uLMg86ZkRw/r1/8AxYN4Ksb73g+2ySTyFP6uU2y57bHi6gKI/PZGMxbPjattvLmszWgeZocZFog6PV9heV037BjZWyk7/V2US8LKt82vI5qbL18WjYQt0aF+5C5SCr17Nw1oGFgXlfYgvw4d1ixb4UkkEdH00g+/yoKRGqEz41V0CeHJWKnBdozrXK6K/2+uo1RnM/j/3fSgo3R38izRe/RJKHRxzIrxePxiSTmeO/SAmsp1OCSWI1XsY8ISLrliJGMMbG3jLs8DKqMzYjDQPqJNBpevi04cQVQs6rY0SM/i1mwEua9CXr4jF0+MprbmVbuTv/ukJyuDhr0Dsq0Ww5J2wowqBrI+I79rKtlQj/W6B9GIJe0SEiWpsY5yqA+yXr92hwqg9KAH8UB8yiA7gZi0rubCrMbGMy8EhYDjLN5fqgGfkRLAD+NE+NnYWR2lHaaAMwJ4T+VLm69rAApnK88N2Jy+rt5L+9OPJwHtUnHBo3jkMo02/30LRjEKZyiHWw6CPpkdPLWD8As+D8+KzGTlYaUCNukH2sRDO/gsUnxk8q7cdTotXQobTak0lbyQYctOTW1h9yK1NtXUtw40bQpblykZ4i4NZwZmRp+q0a8lpzbv7bq9TQfeR2r2I8RbYMygjtNgbfB+p8YCj2bJbGFGnsv1qAyG9gBTTQ4zkWicDipV/bobXLsZj7Ex2ftuW7BKcxuETa1SkKAYwmzVMawvOgcJSMcaCk5+TD+LDOqHLlopUzC2LnVX1kFBJsXjUXUqyh4yEz94adjk26ySKstt/J9YdJbcKR79WQuun9r7yD14pn7gF4dCzzkSKzVBde/SqCTFFEQoqdtq+HvfB4ZtyzJh2rumYC9Nj9hf/0FXabCK2cZb28hRya10yCOjUb+Jh75r8LjhLs0JAF1TtMxOViwWSlvAwxrxIanNl84+Lpg9RXhw+XsnsvpJRGFq7F0k6g8T4eLd5sSrIDF3GImP5Yqm6/H0+AtKn9lC0WnPmQ0lkk5Tvx4pDnFTq6BYhegvuMXEUkTyYUmTrKM8arMW3hu6OhzFePiO3pcBEDUkGKDfJ95p99DffXiMOJKgm8NeC+YteZmV302yZyNmO16uSkKNbDZddemZ76vSa2OPp5bX+kuEkjw3pFpHLEC6sxH6wh6QNrJirVrxQxa0stxU08cjmK0HHDcWU8x05pgy0jmwHXsq0eG2w4Qmtx2qT4dZSu3WkbGRhJE33iy9u/5m5QzCBzku6PsrYSBvQbe6k7V5gtqvhqYSmMemcvJVNNTIXWVXhoXEFbk1m57ueA+07HhBRZ0ObLjV0UBoDgwxEp0FpBelp6b5V3aU2TOvLMz1aGpM+3auCoN8oMA5DJipS5/q6bk/xpEObtuWPpjSkbMAak6y93pEN2cNV6bGsuQzfKlCynb8XVyeseA8mXswCE50w5e1CCwE27yWThOWnD8dl6OXH6+NV0X3GyIFEhiFXjGbS+oyTu/ZyJg54iOT/DwrWA93PItqTBSRG8sUvtcAZzeKiQBoAELAcejo+l4JTnUt2Nfy3uPx/Dyn1uQjUGwhykEgm8Fwo+WxjsDpR3XI5/XK09IJcuEWwPLoWb+2/zaqQfKDE5uYP5fuJtHZq2wjRPEWJlqobkAja7akuB9UTjkIlICrcS5rC/F4HClLkQr53Ra204oGjSj4QbqJcmrJwxb8m3/qu+TdsO5Ij3puwMkgkrch0QCcLpIvtNZcP6cyDIHaeLJkvLMpRipiyL1vE+QqheE6EooG/1tGsoDEqpNORtZQKSEf2ZadDeFxYYXfVjkH+cF18pbESbaXCVNSaoT6V+91JsG82mPLyEl4WbpslY9KR04R1ZPbX4V6fLKw2kxa5CD7dYNnkJaMhNCvNQPWMYspoxg2PLZhlZnl47gRE0dun0X8inKSaNXYyESDFWg+e1tT10VeOJy1JAYULt6htn/Qh18jzfFeedggRmcCoyW8kl9p6G9+g2oAdeSAMHb2xLFfYUrMjksmQ0skTOL504wawdj6B21YZlpdl1nEz9exr4/V8u99Kql0zQzRvW7g4k9PodkWV0r7GahOGv58S+9l409p6v97kGjH9VWg5smaayMuOe/+o5pznaFiSEp9/UiRdqrBI1BMKpjIehjwv962r/A3mZZLracF3bdaNVDuN69S1Xx7l4Fc0YXBoQ7umsfc+k7Ttv4ka3r81eWHICuEL3Rex+BuIlgd250j0wUbFiTymG9TVNXy8y4uNc4QZCgf4ezO09uWlHdpb3Tx/dwEJgoiENuXt2wBtXvVO/HOjP8Xnr9Uy7f3rffdW08GqGLy9OrtBGyLFcOZyjkgA4euDEm3ZmGGx3Gj0WzAx3BcAdymFbxjNc1chE28J9ET88v3P4mGt6oKKwDsZ2tJZZXR7VB9z+4+eMLbl0Zy7rG36KOhRJA/WW3/rNlZ6wGRm00ZyZix+Y3jVzOcyGUT8eSWmTsIEi0ghreaO8xpSUBZzdXw6ZPjZpuppzTaqRWgKlDqKR8l7TNfuULuQzWVOEe/kFsp6UC3MEObxas2IryjupV1GZLHj/q1D4SQV8YYO6435ldO5TejWJQLCu86Y4BpudVvT5LJ9ZQkRnu2vXaExUwSX08wJXfBHx96waSFS777MZ8xiblujLFpvece27fw9U9shuAADnA3WOsHynybw+w2OvBGy/eWb1Sp8Lqw+GiCFnC8OHmXra9KMdvDDuhqNnoRsXbw1/Wx9UmpMA64qmlQLUSJORxXSEI1iWxTh8Ma+jWUpO3nUafUGc4+l46oXRkVo3y4KuBZad0+doA9LqcPEdz2ivw9XlcKL+8grPnw53c/q42E0Skl33yzjuqlDJOtPW4Mqy4aMsq4xsxEip8KvgfgAn1yWzB/MqxOfCCZneAyxiJoGrlL/YAjZ2QGUfLnPzMNmlWyBBJRmlKXmtVZr0EtpceoU+ISFwTo7g/lggoIbFbPG1fjyZZSLC2c9obs2UbzpDiQtT4UaZfTtyquizrww5Lnu/eWVzEKYk87EFu6qmmEclLCAzPLsl7lZZf0SLnLPAIeANEBKWqOSmYH1KNuBr7jh4dJMCBZpudqYwf5yfOAEUYCbEaS5SZd8J+wbQMGDtY8QqAiKP04RAyDi0trycNAXcpweqk9QDU9LD/m1wtO9yLOthfIA77fRtl5cuObDI6NgPT1e74/ZsMJq53RE2Io4sI3wN9E2BXWuXx0e/cVk8wVIn45sqsxYzVEixhIdx29lDrRKHKfaGJn5ohZnie6oqaVuFkObnPas+sum7DrzfgY6wWEdTqrkbMPFAvfWn8FySIwf1RsRJDY3T2H+1Fxi0dCvAZ2EZ8LyMqLht66f99pO1NkSmKYf5XzPrvAcipLMX6DuapnEcJ/OmSBpnCMbeXhRrNXDFTJrIWCqiTEevnhuxDP5iLR4c99sKCxr5ECr4YXXeKTlUk</t>
  </si>
  <si>
    <t>S2GsqOaDLWv5Y2fi5U9gZjraE6A9qoe83YjVOtxHg40o8zmMJ0xqYX+lGBqFgw8gu+0+eoUDZ0IEdiDNrbE6xHpnBBd9313IQ9YJJxUAETWS69hBx8wgdP0NfVfvRpxVFb9eBSNojylpRSIi2j+uSTAlA4owkam9AmCOO6BbvJq/TEhIdSjzaqoBvb5N1Op+/PGNVnmlTbIgeO77DwfV/U5Pwm45tNxioWNd6W2N6xi9a83o2tO2psUMvLFDve2xj1/T5AlZgUFIsvtya8ZE/adIC/oUgrzOUgoCTO2c0Jpk4/+UgQ5FiB3u5giWZr31EKz6teONH8ptMoMDqSCk3xNYSSwchQlQ/F8aL1wXmO4MOgmQ85fTPkb7zpDGRE82+bMtkX2BPz0r+R7FL3B5ZT04Tgkgp91VE9loXvqyi0oPXUABXob2L2XdO0ty/VPQCrmYB88YqklVd+ntyvlmwHd2Ex6qmsl5LwZ4T1XWTFTF67F+K+Ts8IVCiRORnRLcJBFoUfl3ihn1a5ji9SEpBPe99jRr5SB66ZPEwuPiilmFed7IGVzJjo3CLdpnjaNZbZtEoL8EZJ+QK7FmVaMuFm3FYAU497ykvFbd8RCTFNiDA1GTIDPUE4lLD1A0rpxTwk4/cTFc/O1EhTxlN8dyEYQXMNFgjT2zzt+IKgJ234kZXPFFpES/WuWo0HrhxF9VwgJR4ziaUbfuJZdeULKfOkOw6bzDyIx2HVW8hQ80A9MSS2lE4mHMepMaAjbqhBVmQnUsLqH8WX+I3TK2yt3vD2uPZRruoumI3oB1bYkLRh6EGuUg8K6rI+mpGLPadoZjXsactsLYq0UrBEkKI7lSVWa9HS+n/9t723L7DT3U6aFY8XMbctok4OuNMFc+YfO/3LgIn7yPM5W+iOrpcJ3u1q0zlaqb3DG+bGFE4OEi6Iw3rZyn/TGB/sgTmU3rOf3XTxD8NcQp3ao8duOZhdFQZCRLtVjc9VAONPu5wqGaEbiyEo/mu+k3Owwn1m0RWuZDhggGXmdwh6OVvpZAc0PEwIm0zlbmXedvMK8px+id383UOntkyoNUMHlqKrUWsBDWSfcJm2V1D8Y5VeqSGQNIcZ0LkfU4ND5Zgc0/sg24OSBU4ClvsCbhZsrkVWGDu2LSt2idR3E1Wlgg9ty7EgPgE42OsqXq+7YIXwS0mVMlIdS5ey7YMUKXmVN81eu6QLkaPK0Aza153Lpgs6nKTRJ/jitrmrh74DgsVNcJqUtDLbc2X9vdnW/5/DlCCw1sFTOfK9CDHxahKqMny5xREk6+gDFNVzAc+jK2sMNKc8919fmFEbczSox7A4a/bO6TOfJ8Di+KjPzq6PdU/JuBn5J4xHjgaQXpJyycxfn0tcaRwpRa6xnLEssFkqpCZxNcqqjP5rNc5pNz2SimSRiMZLzwGW0TBaatgry3aGOEJXRQxtLEum7j63lqtDsMYaPUDv0hHCTMl1quZwPgqTjYAsI0sER1hmtmh9/AirbREZ+zWIeLXNXMuu2tY3Z03Fg8V8ePoAr8eaJ7UdkbD1crb4DQxr2yJS5KGz6hloLJ4WEPX6uueSSQYq7Y6R0pM+Dhk+sVQqXIelPGBvztZ/Yp3DpdqANENCdGH7hRi0DBUno610pLFU/wC2ZcXcxWJP7ZxkCwu2TIedL8hXZPv83d9NriKrqsz9DrVIjT1PwDxkrKKUHcJmnKdMkNtagNrzW9S7Juc8W/8X17w6lYx3gbfn/mqwW4XqLoRQsDisSawrpzmAYhy1JR2Ot9uK0DZGaqehrBmHlkRl1zENnrWc9spxq+KPm0+cWv48EtD/nF4dpARIG5EOmlGPSyp7Y1hSCqNbTR7KwbClb6D9azkcHTH1/2k4FlfVcnNbeTKzTayfh298/vQjjAcUVBMd+ZLOLXHD+xD4vczGP9CZ9zgKtKZpC8GJNhuuywLVpwvM0DiG7FUy2qHnWAdu/couR0pzT8v9lOPFiPe9+08zpJ85K9fuWDJ6GMWYaonAta+ywDJwpHm+/gaNt6Su/4rb5fkavQ2WJYE8kWsfV863WwhTp3RxEM4v0LQUPfKLOcV+omUK1Ma8nfw2qLkXatu3PISc4BoDdNH7j7FPIsSALGsKonZPCcBXfFyR3U8Ys2ao/SPH1Mf42ZZYn1TqhgiFSTn7+DSk1gfkHbOAg2cqTyBj/Dl2s/hqNvsWqCyS6cePewqT0GocEwU40oBGMaUuGKReieJYlvs3eNh+SdfW3tD+lzmeta9fiknjULWHzdylhfdqu0nzrAOO5Dbz8PZoI9esgZtOSTlBfRcy5ZmZ5oprQuK72BqxCbT2SD2pTrHkFFDtNBdIoQOEzT6Qt5jkbZkbg6xG7Nk1ybfcmy3gYbXQZU0YksQsf3vwRsbJd8qU2NtRg0pXKNH/fGSZDUN/37YJqQDd8CVhCaGBsAsMyYg06/w+hGGUmzv6q+J+/DnOdQVX2Scb+zymG32w2U6FKPNt3SlcJySqsdyXwSV6DLjvQ17NeMKkO2ufjsBv9WHWeR6hOPRuk8Ka4LkvAhAGa0FIQ2ump1uZ6XJ7Ur5o9JweRCotdYLDJjc3vx5Cksr+FOtIQaC4gzp6NTbCwOFJFVdW2+mRx+DxrgXCBn9scDWW0dZ/wlMBeDq3HBNlX2oPl/SpZCvx7VUQKfOUNcYsZFwuHmINh3hz119u+wW52cV5uCLZgrwECUHDj8PPt29cO/PE/oiQBN6bIPriitbMT8rBB1EftOK+bejwQBsh3WbErdWx9oU4D5vl6yjhVbrurLjzFVrHJKJgjnbtt1DSpjri0hoLufCgyt8nluy+qJPkkCW82Yf7EIycCAjirPCzdRMpL8lVD9mj87wmrTdD4Hdby28SzgJ4ErWt6J99NqDGQdJGPmPVNNDm0rxw0XIwz36JBSSrtTMb4KTDObGbSKzsOFg4ol5dKQxQ44KRKM8xwIVPzt8abWZdBQn5gSzzFJpuYhtqGgpHhuva870XUAEcEqli93jVGUXdNXMgvvBcOxcOVKcJJbY4/viQ87fgXYLXBTSvxngcHfpgkyc66kQUKGBOr32c3ToPyYYx5VQEjMKhz1ezI9no7oe+mKDFque7gvxuALxWNzh6pO8YiFDxrzNs8QatdmuUJdkq+dnhkSY3g4s4VL1S47XY6pwSU/MPBWC5dw0IQWyHgG8vwPfcSYYBVlxfifw2sVtFDynv7H6vhmx9hCa4WppXLu2t/Fm2KX1aV2quYHJjePTxCR1crRvpkBtDXKqYENsfFyrvHuKWEScWKlh5Cn16reMPWGdBp7/CiX0Z48IpenexqPBN7UE6bhG26fBTfFx6EBBxZdkfFnWXBAM5Meuh+8j0rkR4CFjEoJpBn3ynlQusNZzNa96I5JpP4xLWnz5MsoLZmsMEEmAPKwa5Z2mFdXgfXsjy1EGqLhOJUpskYD444wdxyV79DOysmuhtNYAqGS28pxdebhrQLxyBs11VOVZpkjxk0MDYXIIGHQlcC2kxmV3fitfQ+JRq/cLk1hVjnGKtG+25kmj7QyTwuwa23EjLovUyLnEjUR7dex8oM0na/XaXy/q9ByJPtBrNnvdW466tE5U520QgDNOy5gw3j29vlgIomikm8aw7dbJdDvHe8nOX4XZeUsN47yJ/tqagHHCo4N9BuRef3yp1U8J1/WeLP/APgMzWPRORhQHdVSTgFM8EhJQTs8KLKJL9rfV6zg8+imR2tOf8zrkbAavu/knIgolJsTJoToIvVmLSo7PppDhWPywuQyHYAboXc6rPSIDsOJ3nr4NtVGre2QEP1NzySpWNVLXj1r53unsVuQw+2zscPM71+sBVUg4smoPR7eVu+TIDnTg1VH9orIx24v6mugGZoYctL17MT/dhKcP4H5pqfBN9sVmsFtrfV1HbbK6HMiMGxYMQs8dIKtuNuw76fUREamtq96sgI2dXkM1zt5DMsJ6q0SmkY6S36htESaJQHnp05EzigzVug2nDfX5NhrlMtEIWIv0bDaV+ejN87v5S9Ogw10JmPaOIkpA3u9p2jMVjQ7DKEMNDl7aeuCgpEfw+8TNMxInEQZR5Az8YllIgMlGV+YsWLdPRuwQZUqVECSj2A5mthLvVV0QwC+R0UWCCIPWM5QU/IEp9UGzsSZ81oI4qEtdKATXd+uRp8/A6ddEc5HjFMo3dEfG6PkSvkQpFtdSnVb256T7E+k2WJlz+ole1jNM/Tco46pYWb8sslPbKRsaFXEOW8jpA3T0nyXlBUCfd8JMTiwXDaElDZaNP6CYLWl8tbNbW3FXcrR2A9jxOsTpKdBMm/6wTnsh7SaNTfb76Zss3ZUUY+PjLU0tqj768YKZpxEEvi7WpsH6lKgW4UF7oUHQS0mCDvy6uD31NlLn+rkRljoDecB3CHJEwstAy7feT5WImEkhl4niNRqzsZDSMT0fGk03w8ElBFr+S/167dHWinPgHMt5d789y4+t07n0mM8YGvWkkgMl/+A9dbTXGjfW2qbsRBzxtoDTVgwG9+5ImEMD/Lw9HXfxCyxMwKqMhlBS94T6kdqRARz14wLywwfDJiNM5s7mfpHqURgIUYtjFZjIJWno7a/gk8k94JrM3mzuZZwm+HTaXcaODoWhjtoTgpHvA5jdh6c9scLBWRRZqZT39rvAZa1uVT/X7sMHPcS4FuVBItSIVMeoABq9M2eS5BY7fkjPpzYtr732PCHZO01O1xS1gvi23k26Knf7IHfvN5Jb1ztcr6mVuZR0JuZ2+8IGvw37jkhb31BXn6fde7K4hvQexNEIadNesXzvOwvNfMS6HsVcQXyt9dJGsV9IPPImEB2fgCdwW+fEx9GyZm6vOdhHYVTafLIjENymXr//dvyls59LxGmLwu1lcq8kSSiVt3K8D1yecs8XUx3gBtHGgvv1JvrBUk6YliybiEJoybskqIh99WyIOW/k+dPfz76JX3CE2bgo7LsYzRceYa6RAcmXJxHMDO2/fE+kgC5hgn4FwHbpRe4aDY8zkoedZc5SouI33BG3/s+tPwXIGe2etyWe04excIiD7wIg+DwcWblQytmmDFYJpb54fuM7IcXXltgy0WkCqKZoaPgmDxJVJcDHkN49mI+/ZC751E/Egp7O0s8wVMZ8105kXR8wek/gfQkgYRo0SZdaef51QvpHPS9zJMgFnWGDsCCP1qK6tl83/SVwWy54lPXUQgC8xneGoL1Shs+y6xg7MgFpxePo0FoKqMPXph2j3bQDo7MzQrqjK3XANTmvRqL/S9UcwvMeZsPInvwAwbGZbkCJCQReThfr6mdwf0bQfq2uTSi40JyZrcKAbiNMCP/bqTox1N7LTffNOpcjhufsoZRdFD0rI9bcfJ6ZW/N3z0ILW9x2dFyCqDTKri/dkWGIxfVOsAiQlxmFy7v+aLqXyv5kWiassGmSziSwwI4UQjGmEhyFqGFNaOgdf4h8MKfqygxBVt9G2WIkYp0/aE2d+o2zBgFdvzEQorje+YcQzSnVz3n9JOsQxxXkJ92k554fiwf/GrNFnT2tGNBB+nrXs5hiG4EfRmSUo/3LgYHkgI26smn5+bx8TOpQdwVlhhYt6lzhCR3wloWJ5OQBfn4SKxKUlgehnAEq1UH6wi03crYClJtXI7Po8YRwfzDf5vI8kYXoIeRD0ukWiv6QEnqx8fTSlKA/m29Ba4HX7RLWsYIxoNdqbmaSCbvVnvOjPwA51tAGNZ8fjbXYSn+qd5D9o+W1TCf1lheld8aAqBkNbe7BVffmkRXjWi2p1GUWz3CAPdIeV2M7vxUgKqdwwpw7bjp++B0fdNv5Qc/WNQNennS1JLERIo/sIQCujH2M28k8SWKSRGBfrU3qktO2dQG1nyROGTqWyg9uyMLE1xUh93U2oVEmbPMzxaTcd8VpkCsYlz5m7V6OoXISy2zDogylnSQw4ACyOM6lD227RDLsbfCvvFgFeEExzd14oe/hQX5oluvySYFD8uGsW9GbLNhL1LDXPNBUTnw3HQBsi6rgTlJCS5PUzWLrh20qaZ/wghpg46IF+JiR60JZlhoCo285oztatmgEUkkMyr+wN2jtxAiSB0cUw3VntcjPfrkQzxde/rMVCGm01lR1Npv45xw+hvTd4c9YM6dk+lLp7s5+pxV8MIS8XaP5c9vb3H/lXMRbMLIFP3xzPg2fIF7djupVuuxm6HrCel41IlXajxAtjBch40bgEUTTv3JQmcRkPzBGmqfT2vuThlP2D7MBmU6fq6n/Kdh/IKCFak9h65OzzhBONmZQ3lZP3iGNr+XLH7ha6UH/0F5/M20lWPTkzJl23UQT2B0HtkS/2SOKo67Bh5Z5lBy2erFzKkCoCu5aqGpUiQg7sQGL/eYx7Ve9CHsm34iQrBJ5Mf5128LmB8lKSOItttUms+w2nqMA8uZ1/6V4V5afwBMvrZoHDkBoR9vfPGi0RyMI0uhVPUITlXQrhrX71G6eiYRlPm7Wr8OYnFGGLtEQqEe1dBzsuA0/yygtdJspCPh7+u0EE0NiGyuarf/SxuJyay01YFq+5GN16LNobpXDF3yRmVrKzLJQD0v2wo3CGtSK++2alhnE06p8hkBVzy3hgcDZkBhKW2o9kscy7TdKvOafUr0xkNkvyNUWdP4HqsIMEs07C5S7t6Hn4hxy24XHi04MZgb9kwFpEsURxWk9BJHYLMXFpon29zbfKMVCRNltZBpQnebfCOLZwNYozmNuPehbP6GnrXap+6eh0E/aORwPWwoSk6EwdkzqY0FmtqN6g02YSAMvlWaW2iaXTx6Zs54pRhA0dubAtdnPNJkwlrFP4GkSvozhvufshqL8AHur9C20D0t2syo0vlURQNBuLIP4JarYhQ8DjyhhwTVEBLdiJz0jjnU0HMr5NfV5YyjZCl72eteRQCFRy2RtLBZ+oFmU7iRJqs8mELT3FnvZZDETiPTKsMh19Knw3IqKkM0sCcdb1uSD/yVejExFQWOEpkCnNTnCLuhLpASZ6rfphhSC7NYGgXfrYPUYxa51tbws/6dio4iND7KMTHzQtvIvDTWDZBr1uBEXvSozmIodcwzEG60xo51tfOysoP44/kGOotuvn2dXtZXSYutGp7+FJOKBgUm7W/JpNzs5na5D/PuQ41krr1dQoXrnhXvUhAhfx8BfdhhNsBXRnt1MQXRtNkDZYgPWVOza4ujOR9U30Xso0HDAEu1MOVDfIDAswNzUOYzAS0gcuPda+K9io527nr5Qzp6moFFiHaNuVb154qmySuoFQppE+AiSG0qgnQWKB1yQApgpg9Uzs8DTrFKDebGuHDG9E+DYg0rPHOAXq2sr+NNEM6FbMESz8odajxPwoT2w7yivgsZxT+NNU/1yH4h8EEJ4HPnRADbef1d1lC1QRuL64ZcgAgyEepkWGz+EFgX4QoP++UTE3LEm/pO3XK5F4Wy/w9Zoo0kT/gyXcUosqSAqfUGPqKveDpi2yZE45pIZkfjIkiCASTzVdDdCI6wSlBl1pD7GQ4WZqp0k1Jy2rQRn8ytrvs4o7BNqa1PGxHzsRVhHFGNPyRk+Ix1A5D8XlyYby0Ih2EQ8SCL2qjru/mmjLExDwi53E26mEbkngM8DlV0qfoj81J21RgeNI4Qn2fpwf6H2W5nCy3b7iYeWo0vsDgxtLOUrJol6q32biU2QOphZd0Eis3lz92lPuVYb3I688ehTeB1MesGZHsYPMJmAa13qnuiWCobZqoP6pG/CarxPip7W7q9YOrKbRMZztmywGkk8skN+zqv0nvGUESIdFvmwgeI6CdN4/XC7iSK116g0yksqRsIJ/oVA6z3KrP9LG6WWK0LUoIA4jksFALEn/4ClYD7tVmeBc5CTDkMJXJ8fkQ57ZfKRfpag5oXkSWy0Oz8tiSkQqbdjJjJny3n6aZEvGFpsL0Uwj6XebQDJqObMHIMMD+8kVmS9fv5zN2ek/bs/76uXao42LxRrFfwE88cJz4+2vi9jlYwXV7SYbmdWRvEm9urKmSMXL1NJQsJa3gDRN1YJIyEyA91+5sNMtTzKU08mIdEJRb3VHVmEKZM6CRMRdBs75Sxq22hT3LbpUS4VcXOvuQfhHYNtBm85CZrQ1Fn5nbHaFw+d20MXNRAZ6Wu+l56lVg3i4nMoCPS9eguD9GouxdNwnDEj9jpBaZ+0BqFKgEzRmXW1JLhGjBSHxG//5Djp/YJQ2r1MoasRm1I6HzzXiPGt0lt8aJmgbK7yrF2tw3CwL5AQSVLGWPgQxbnunozYf51INFij0ab3KYFYZCEgCE9Hpqnt1ievqD40Nevm98ifP4+U9Bh84UAdIyw9fJA1iZYUbyGTvNhIrUfBQbqxHxVN7dmcnjDJDs1j/gEgsjEYCs6SMkdcJyuPLenytGeUkogU2OMlgT7Wfx3xmMpG5FKmml3irvijuSHDSG54GicQAE6cyviyq8IvnmF2w1jzcjhHNlouhxTkxMlFGvUYW8LCEzvDwIZK/SEwWboJB1CSQzQ54uwptyaeAO48q83hClCJS7J1QhHBbjKgDrQDlVHAvOj4X2uFcOgKpewajKW6nvQlVH5eXvh9jSEJKUDuHd1rhem2jGkjcaR8aE/kMCN8uBi3UnaoAo1bcEaHFd+MppbqhWkfcUeEa/GtgWcVTjHJzU9YRZFv2w12dFHLjNj/p7fCVVLf11xQQyr360SdRjoeOVTut2Z5q5YguwxqNJM8QUMUwcONgj45rusnNkjqCsI7tuzB4b8e7srgSNYAwL7dJKeiCNczSYJ3rQvxdeXkw4CPbLioi4RPBJ6Gw7RHYvS/M+rshmMXvxiY4jijevag/TKw2fNBzL7iEOGl7SrDAw+t5b4oZ658DB2+GtwhnuMPHJM/YSSM/vds//ct4I5VU4mywJPqK9OAAwVrDIoYiBafkyY5x2vILyS6kpbyMe3BY4Mbrf0olY7UAZSoTBMs+ptFQ3cvt4yO6NjR0xwRccUEwlQJTuOckwZfJ5zaPxDc8pN8mAsGndFyRE1R2MHhzIiGNXN2PNvW1xRc+WwL2dZCTypnFt0APeP6G7vXrrqRNEhdcBF29v508WNjVJxxqUGXLpsYVEwF7BlmHI+gcQ0fQne6XTtSUQKU2TOpi6ozFPCk4/hzQICgAcBKl8bdJNSLRH+fXQDPsVX7MlFri/XvcDXR9Jb+oq4DAKuwz2qaw4+qvpno7eb+QyJhM70raZTlcQ0lAnSUZbCpFLFbebcwMOtmfoC3rkKTOsXYI1tJgkWpaai1v19WlvTRNwDjooQaj3A1ds84doZD50jGWkZRyZvEE0tZ2BlfHNtS25ZnEQK0xEo+Y6K/jhh87ujAnW4oNakX9nYdMw21HwuJBh85h5suxXy7LuWhCEUJE1v1PSJbV2n27yH+udXSWCLbvyUi45v5cN2VHHywvPsHYQWrJrofU+wnbsRMteVRSXa0NZtqCj0G5V8PF+C4JwMooi9np4gdx1E9S8JB3tWwEr7x3C58/LrBNahXx6MfzaDIfrKXdNlg+irtu53i20JdugTytw7V3oCCUA+axtcJaYoBZ3z0lLAuKXDSx5ij59NQXXChTJjo+9YWUGFL458cWOlalQOa2xWT1esZAXwjlza3W0rrBqAUAuSUhq7wIAO+NxQR9lqZq7MO5EEE/rQuauEkQFuneOt9vM783llo/kqJeZ/BM93ej1lzlvqkvwO29MRFceun/dUkh5qr8xdgyQMc1m7thlkAJzXW4i6A8PtxgwS6lcj7U+DcJey/MaM6dUc6n9GI6tvzqG+aWarLsDhYZ4C/LQGh4s4xD+/mWhr986vexjlGvxaH2EgetOwBy7JzXAe2qjScxDxnnLxEZTkLc/JLmNWJjZyVhby3C6Tw4rEPY7APgnfRb5aDLFo/ABHuvA7VISlTyi9oXAKsKEMqKQgUGytbQOTYgbNrNmZ6lrVJPul2CAr2cTvVC00k1mnj/A0XU2spqE8A7A4Gr/15xxNtxmogskw38VcibVdgz4QyzXv0VOwb+Wg+VUvE8QEgS+VGXzjOKnyH3WHqaIJi2aF4ySFpGtmCovJsV4QU5JVxNttFg2fADeI8OKhhycamytMfXopukylqiIXwVbN7klDwND6ZNQ2yk5ypdB7j254Y6QiftMEWKpKlJ+EHL3ohz0KtwdJ0uPxykQ6ApR2SoWdWxDadALOFOdl/SwY4tx9zug+aF9QnI2/UZdVgidVTQWV3ABeCZMjk7u0XwacO2oUfgEPAWGLDLyO5V8Y0SjytF3EgxPDg81dl3zmQCdlPn4YiEWSWnfcbl59ocdpVihU8GNzIwLvKNvwbz97zWbRWPwIUuupq+Bq7VUzlBr57JP3R5R1gbMLyrLW5W9Nh+LdKVFWQZHqBC/V7Xe0+OjScXixK03jBsfAU9oo4iwXk72L2/GwhRGsB8BX7W5i5yoHu/HMBfm1Zfl36AW9yflHVqK4cVm2HOawRZcMU50fY4pwqfdUrpYpbleHGnP15I6Z/yVu9sZs8UxwpdxHTB163d01GdJDrz5qGvU2mj5CX7IO4m5hBqvpWVxWjBz2iSCVJdjsF0veDzyqsbXFGuPkbVHLla6qDHfYqNPhBeOgtdSG3i2ePqm2WAvF8JkjrYKKIbwq1wy2qnbnZ52oX2+Hl4P0iGniAVfkz+HtrmK7zXTuclnzNjp+LybYnB+A4dZdC4zJMBQWeASzJnMeYW27zs6Ym+sVrppsmIJaHHXstIOxJ7vEjqCfhLdvRA3V5i9tvcrXtKzxunotnPhThnPTAeKJb5pCr39ZKchVHbrydJZIi4t+4qyYF6T0+93UbnuniJRqdLyhCvJkFTtBYnwz1GUj26SfVkUWmVsch5A38Eq1IGcHZ6eu2XDJzwioA16+rAaorJdv3v/0QNRC2dywvjnQdU+RrzIlMk5UjM3nWYMeK+yJklSBlneZ9H1xirxXEQTtHHJdG2eaejoYrrdpzHaEm2QWvFCUZbeDrJqTViEFYUM6/XrpPxOM+7+mw3hxwtyCEVXC5GHJfpa7EZL9Vcr4LWG326NZiJH0pNFWDq00Ror9n/Szs+xrGpt9sDp+DmyzoNYZTqAk3AyWks678SWm8oZfGOaNcfr8v+eevRv6Ct2FY17UMRRer93uzu3Y0BCavDvxrECIZLteCJmTNgXza2L3cK/+/nUPHIBTihaCUnWk5saMS6IkuuW8TzcvZqFBfXIJjq/kHeYw53K0nSF8kEsDIgaG782pofzegvQReHL6R0A2OKF6h6qfg/HHmeiTwS35aJa1YHpGqpBDInNUuP2mWLBp7oxsXh21TLdoX9qSL85mPgoQrSFhv/3jiwq5fZdB/c3U1fwJGQI+Ieiy++8jPplezYfKsNJleXLlX902sB0/ESF7S+UaaLxWXMUa6pLTdbczbQug2D+4d20S/d0RuR/EEVS6yP2d+jvEzV/+zXodIJIB1tC8J+MTTsh1dTHjcBASOhcNZsF6PEOWZOGHLggdr2+ja45f3QZ4K8VJlnbGN9L7NI5r/z47FqmoQy1I+5zb0pFhKXLETFn7o9EMsGi9qw93gKsDOQyQE709WcbqdbbL7WD8b7h9+WifAOBc6pwtqdksmixeHHQWXfFuE70Gj3TMqFSvmMnaPaysBOtSwR8n3WkmeEYCWY5nA73ToxjkH9gjSQahObnIfCKqlnH0kH5w5X/VrZZcbjyr9WYvyF5YO79VxK9lLvOofYF8AQnfi1wXiVTyhqvy1QZJBvVtBlnjtuhcNWgaOuAWFDd6hDW5XB2s7Ecaqnl1YWMeU8HQ7SsRJlUZ4DjStu1E9Fn08AxfxlmzJKBc7/vhJzQ1i4jJwqrjGGTewHHNr54+sukL1bpRvyj8+7A9mBLuGUyQmda/NuNki0nNHKIG66FcguVPHhoPbHDRPSYl0lH5LhdpaoCGJcvKCXNWKLcOwRntN1+gBIWM+puiScSjHoutesPQN2Ce2+ywsYr/LronE/cRlVodB8lM8opCm1G2jMG2vfMPXXKosPlQaovDvTBhvjps8Q/SpE4WQ1UmObVXTTHr//SXvT9nVzKzUbHPMfAQ5gLaiW8VYnSj5V7c/10dBRFk4ttZ3cVq2WkLonU/obwsw/Sb72M8udIx2dAjyTpVtvBgiyUGIW9Y/tYHx3ueWIFIsbtlu/64Bq+qSdOwV9Lk/RcpgB408PDBnPn9VLotnYrpofbmmSkhndj5vGz6pXIMNH4ErAZTbfGhlnhdiSksPqoL8nQ9IupybMQqI8e07IWYxGHYKcYB1sGG7FFtj1HFMytzXxnyxET1V+bPQpKtzaPCOEA/Y5OoW67rCVkY47HVWFJHOOFojWlqw6ktJXFOWgLOGF5wxIM2JP+8ar3Oag/SI6TH/PGqD+80c1W6Rz83BNdj3ZdXLtNDFn8ErVcR0iEN5E1ALefzS2QUusi8hUzaODHw2dGNtNec8TI7NC6JrzOb3YCCZBPX2TSoChzqic5xRuluLeXb/OPcYAd8YJ6vp6oCCetOHWsjURDcyl0fTmTfsAyE8FlzM0ZmSHcqsBkNZPVzxmu5WdOJebsTSAxwxd/DK7LJC2dZ9wqre5YicTVN4JkBGp+tOwtNglnryh0uHC6/lhzgQpVesHRZu8OeNjM+/z5AeKWnah6gBTGf0T0SUkV4PnYYYOqxe+t/d2OfxDEtNBKf81Cn4TdOT2kvCtyX+nyKVqSTVihLPhOacKPi4BbXN2moiKDFHk8gt7BGMHc41eZtghskoMJMUkbbj1tVDUUFYSG91wpUNgkhf+4HzYO/XnRjYXBCEKpbexRx77sOcrr1eMJABwXr4S3MvDuA7kAgIC0ea7JIBxD6pgTF6KnEUjayN7mxRW/yGx02lvYPkZdBcAUvJ0dcVdExgDDfpvY0anjybKNgwXs7/0Q4jAzQLXB3RjPCryVpUpv/agMMXV/RiIcru7eSoujsVNJ3bjgm9/xrQgSEXXDTGtVKBUpdJnFAP0JPkyUEHZlb5ShM3ZHnBW3KF33pXkBABh2tlUQTE5RFLs7PFbfy2xOxH1PWs9Q1oJtPeKVJ5rGZ5boKdyxgGC7hkbXI8CuV4mxtK+da5Z7PoS2lcXlztWNJ8UJq3P3eHox57g1LMFssA+Vz3ZpKFkraKPsOGgQKCDu/CrM4YzLvT6jNqegfzrft5VhtMORfNZSpJUr5C2u6rizTQRW96uCoJkQVyukyCTe3d3jQTL6f+Br/Fpu+C06VitiXQxy3sVHHG3ro+tkN/RK5sySXzvISIeKCsRJy+0unxK/pRm4Lzw9SRYbV1fAK59qnKVMaJrrLKvfdJQ8WCnEIM+ZbpLm5KhGXSsb75R0FjSHylImHOPXUgCRKGKkymvnM1IZf8i6QfWxGQ7cUihjNY2JB9Z1YIhEfCXEkcBoWVohYyLmqUU1Jk8QQ3T81KTwOkcxAvpxODbA1PdVanqladGN5oR9Zkxabea7J4cgyW1CJvt9jPkxXKtktB6hNBl1qSeAOKF/HKSO6DbJIYWJq9yrdQZb61iJtgkcuvp3Ow25fIV1XuqOzmq3LOHIpmegNGQHLSeEq2z7pQ7PYuBbV0FHpWq9XF0Lf+CfLMgLFeqXR/kC7WgenMI0UTAGQuQPb+J38PX6v13xOLLhxZMsrDL5LYrtFSh8+rNYxc09n250pEbNW6x76xhuYiGNzGY8cqT0XVpTz9bznmAzjcf6o1jgwyAfz0KzghLrsd2LAQQIcIaDGBP4nS31oPMqFSFtWsnaIdLH1wd9labq2DaVdOoFmcjg0qJ4TU2yP/X93297yMiY0Lof3mHDZI/V+XMerMWg54llOypqY90y1CS0Qlmxv7yMaL+Y0bKHQ8zyeiDDamD8AC6c5kZoF7/NqrBqtnCMakrHSjGiwyeRZUrVyQJeq9jH2Dw8SWa0fM5hGTeXa1eBgFQicwxIWtuAOgeyZ/TwYXbA7RwNe1T94jGhUtZONUDzggzbJ+JBQX3ZFAQKBubBqInNdfA+0xsSsZmSh5KxHUETfai97Xl9ZhHOCf0ANvwJ1wesjk2b2hZHgwG+H5UvvpR1nloYlo+KCW43B+c+k7+l7ceDXMGa3guuL5pLekOT3npvYnPnKDnUyy7YrVpZ/4ktXHFPx3Dvb/+OJzXH5CCEfSonPjdmCQyokFwSS4rPFTOtAIbYXNUix0bJZ+YFn71kwMNmdCwpdi8enmAZX4K7TJNIV501WGzdLpHxKoYcLIX2suLAdIhxdBBlLhkszM+DQA0BUrt5mmwKIpC+VZFE26a8fIKMg4ULwQXEFuLcMv44LZWXKpb95lR3/PwlhBYhCiYo8dYShHqNWpM3btRvzlu+H1y6+02udpqfLrvzo2ZRvVw1jSK4MYNlTqbZ3uLz+gnx2D0CY+dYaHLXmV195wqIc0rM59ODgh+Yz90n/8RnwCqSC+uBK6OBCGjiJJjCy17U+0NvNHJjTht2+g3C/HsxgJuSUPJZso6ClItuy+ukoFKpyf7bRM/3Drg21eoXiAkJRCq91lrHQsJJNyW666aol6+pYHNCJWYbuhnYWTCXpaUH+OgqfsFiNTNmjaD943SF3Bplx1SubKKEbNuB9A6z6V6mHw74PdFkPOPjjHGdSxYcS2pUP/T6whHAnlnXo+Yw9bD+JGmgx17r22K4k70RFq67+yrhL96NKZBORXcpNqNjVhHrpYm3OB8IUaAtIjLOsDTmz5/lkrB44/LrWdWgTQvpAiSOfFw4dDTt2gxMLiofwzjCfayxn7x8cuWzK+Wr6J3HSqLDun+bDhtb/XvOKKk9liEw/vAPNLMXZkrkFLrYGEkv9c/vMsfYBZdVFt4+xy+h+yCtii2l+oxaey3P60VAe35M2dykN4gFwKz6zdQTRV61GQK52zths9jgJuULJuBJoSuVbRAnnrdCVhYApvlPaKd2e80eJr/EvYPTqInzHxT6l+O+2i/ksxT33zIURdTHx3Ol+D7IZjkmn9J52vzdfPrqRtm1EOdPqcM/qSkKTpDyIRE3eT6448Lm162i4YkkupstMY4tv1OuPL1JfApjqBenEAxN4IrLGdeneEVKWZiRyNjALOJ7Gw4EUk9wlHfKgV7KnreVLwusezzIyUcrzSvMGrdy2DGKnbgsO3xmPnBt/fchxjTJ8/DNJdydPoZ9IsJf/wLV5cKqyMsFjQGwzHksgh/0DlYij0A5U9nGx312aysSMOHRw9V3/+QL59DA6ITknZJT129MwipV+vjWhjAgCtH8Ma5U3lqqWrKp/d6aXETc1eDeJBV48o3Nw/2AKs87A9xUGNX7sh8i+DnZY8Xy690ZHoPJCIqDShrhF3Ypaah7ZVutlwoZ+47aDfqD/q14NgioogwtIHN0F+t5buPddfl6BKq/ofwqCz6QcxDcCwtgzgve8oSnz1Nd5wx/y73ECZu51kc257CIJlEvbn4nCF/Hh5SRgVugJ+vXeHUFln2VdEZL7FKgPG1ZLMuLnGPgMPe2y8L0keo4DjSbVd6Yjg6G0tmkbHCJkYUZwmWjGmESeCxL2i0MMKFFsA0e/UHaL9ud0ZCZgzrlePADLgC1+SnwtRHcklUC7GpR0Hzc6U11mzWyfcxBApV9HJtemLy+2Oi8hguveI84fmqRuzYXrsS6ZeN8NqkBkkyrz+V/uDlGvwgX5xG5/fBytZHmOp3SaRyY/tPfDnVAn8rzGndqjYPVwLkKAjlN8DnMqnI+4N978jX/gZJZoiVI9FKvORB7LlAf8YbJMqgUrXjsgBZ5ozVb/0cqgsEKWfZkeBXzaNEn3Uvu4P9F2qwJLAWsdudxP332PGBfQgtLwYE29OskRxcmWDg/KfsToDZ7lNIJ4MKH24MGzkWiXZxTBEv1Cs3keOtn5IjnzkEsA7syRVUP5Oy4t1g8/hrV4le3QGec1cgvbxOFuIxmWQ/Ce3VxyA/qCkOgFb7xXjKj0cICXXkcqLH9hDmVhbwe8WJFHtc/y5b7mlM3tkKzEjExSXNk6kRggwSG2wrh41n1Um+RBzoJtZNuAG2zRC3uhmvdWDLxzqPTMzWjrPItABcpK5ITDLvWfQfIJcQcHhLiV1UZ5V8T9usbHGSbwTX+U4SAnRwAP3EzobzrpS3DCnM8a+K88vMWSwKVs1VKRveBKvRc5PyASctMFY6ZmtMhmYhTSehvtyEnqvGS5KbV1RsGMGfW7u+6oxpt8JifZPQnj+Kb9er2reONFuOxH+diV90/KvG7+BoskWj2xx9N+WdR7cQsFk0ZxoZCnu3ME01Ko7ed+0Ci34ff2k9j4w5j/vNZhXrZhJsWhyeg6/O0Ancflr43CGCHluCVGLoQ8g37GQ3XgQgpE5Z67YDbvSFE3fbs4B4t6M2bijZLqcj8yIQvKXoOfXgldPhTOFQ7xlf0Gjx5D9ZVEDpuoLB24QDGm822mw0/E6whBYY/bi5r0FKxdop6ep6hUpwIr5wAi+/BdQBRemy24ZstzawMUrac9IHxFS0J4uw1/5reG66CWlFiT0bPV3RnlJgxfQgtiyPFFbLFTmywc9W1ojX3xbFp26X7r/X+KTAYChD5iwM9MeQzQTlL5tWclNK0exSGLWmOZXMP5VmjdnNNm+KyEBYtekXb6pAAIv1B8NOoEKs9ORdvt/5kG7oms6rZmKmVNd9WQIb1IaGRpL/bk6qfGYyHaujhCGiDfjM475FEs3stishLBR/Cfyso7YmXp9oxAMqsXdil1gQsIUaJMPq4gnedYFuhRrvCpNWFqDX3rB24mSjzBAUw9+pHpaJOAZu2xRkbr1a+sjAt47SQwKEcHrlOIow9S8moz4DYXYTo+1NW7doygK3nrm6JAdvdYY8zn90DUlreEB+3UorCo2fCVybUCbhTKb5HyA2AAN98ntk0mFNi5Sr6N5/AQ4Gdnfl7+FDEGiKvlBn53qnPhFD18Tx079Bvb7nUwFnBW63SAHT1TpXBrqNZbQTVM3gekx2QKbu2RgNmrINiN0UgEdDjM1pi217oC4m+0wM4kKxSj+CH1yiE6kG+Gf9CjkCo8PGirI5oJJMpVZxJFhGxSfMkVo/cYOkA/UfjoRgkcAbLvz9AbjpNItmLZ3RmY3berYy5zoqPwYYGjs6ayNHxG2vhrI4sUv6GhUGCwqNsFCDAXD1n8Wxm8WL/hqre7zZCpBUTj+nKBHmU1Bjdg78l51WdI4TPauT+TRX7Fx9pVTB+62ONHlt5Uwu0zruscJBkYwIk3rpr+lfrBUZwg7iOdxeB6TlDWKVrMj5kZko32gDeHhk8nCbydwvC6SVZRoJV7f2VDIjuKAS1XEPgZlmG+OXtntO7YzGXITvyXgTzIDgOxuT7Og1nVLDhVAMOKAuGyJpf+eCQjNX7GKT3KQP7rYOhhtIEY470v51LYOJTnmhcC5OgRmEI7lhEEJ5wxpexQ68v9M4Axe+WFxPUZjVjRlaYd66UM6jtj4F8pHB1ZsOH9OeedakxQoXsoe09htOzccPGjKbND33YYP7qFmDxf6rqPMHaAoa8lTsQ/+RSCZVXKrouzDNaT/9yDDcxULETdOtiJqMyaa2hN41GJ9b1u55GxJdFj5Uv/u9pci+2C0lC+glKx92V2vfgZFYtBNy4a3NfUYdyqXfsrk5wnGPkP/DiyopLFBtQSKckezwLBZStDg5Wodel45+iEXrcktQIsQV+qPm9SFPqn9+JFgK53nGnwznr8bjFbuhvKDJmp4cZIQeLfO5n6IOy2IBWf0/0fROXLddTPQYcUN4UjdJvOnE9EhMwdP7yUqtZreHNPKvwzYI5wjQ9dFKM5lU+4avjJYMhTqe8DXHuNCZi6AtQ2Uo9B5ScmfLpRzq+FyNJtVv0WXCYelx9Kz8LMY/J66jbjgDoBxPKZY8gnEKwuG8tHMqaM8RR0nay784tYeZHIvSJHI7mBLEIl4eeB5xFNr/KQTKm1PxxSkcbTipO9M0Q3VxrKpSzgLRyaQuR6+oJ0vXwdLvbLYbe2EEyqERz6zX0iSjH4aRn0uI8/CMF6DNj0iR1XXHHBEs68lD+RThrDxwIuLVOAxg5AVC868A7ZjAUcna4fEsbIQTju/ZD9jePpl1W6V9DEDRX3M/W6cihGkpfCDxSPeJYv6htv/dWWk4PKhsgPknem0PKW928wLYW5L8/lD0U9ZWnER39kk4IzTl/YbC1op3NUaWVVBwSpksTQBt78sv2is/yB6/4ktBeshWQw7jIEUCjoFiMGHusLnK6d2g4t19I+Rko4JiLSy9JDozI5WduAeIs/ph7kYVtsouNHzDQ7xsrwpnWXciMy7OLKFgU/Iv+Dwr7jQTQVMZTWlo3YZe3VJAlsT88PXWD8vKkcUB48pmNFcL/q5bbWiZlMLmtenLS6kA/QeQS1/Fs07KZ7vQZZbERZN7/oBpLkT9lME7752nLwO2qJA1430Zz6HxWYuU+pFgFIs1sDAOIWrCWVBcvheVztfFC5seJ9YGJQeINWZPno2hQgppBlbQgVzbClpZpQnZFN5kwqS45qkujaiv+2ZpOfjfEjnO0N9UbmmPRX1HHzdhqtPDO4R6ZmdaeMx3G/bOohsaCb5+7wjRMR1yWCDGYy1CPK94KMUpRNVEGbywzaAb3wfC/ROGK2LjoDU5UTe/+bDDNTHIraedLyh9AaJ2q94aaEh8+8lj7jy63BoSyFR4Hr/4mo1/mCMMLtIGGepm7dUiT71kXLtJbtetOdfPQH3LAthnueWhBQC9RbfMLdbHVe8H7UDvhg6islXDJoAFJPZ5V3lhj/pkkWQcHkOTrHhfFCevZA0YGxEHrPGnaqYkuQRnxpPOtiyBZwXyg0tVFupEfhDqyj8IyUS/nbwwNZG44Eep/Krg7mfXJW+fh6mwhp9II7hpvwHJxov1GRG3hKq3nCfuBxdgRZRqVuEy6hFHJzIs8c8r+KR32jRcF0BV1OIrPRTRyR1vz8qZo3Wtiohc3bVPE8kuuOU8wHhCtHTycenLoV+GxTH8sOJaKEvDEKgMtX+j6o5ETCfEGv/YfXenRqTl2js4KLrbNxAGYgh/F6eGnma/ftAWWx7IzX8XPTxn/Sx+dRiPYBWb7mDpClaMS5WdXG4Kl1AFW5KEdIpIyEizR/ch7qnRQVSosFe5B3B+adI1j2vR9pvkZ5lfUa6aOXVETrBu/sevhZgcOPWjljL8bSvqR9q9aijLeVxKxx3U9omRsbLLRfERnvjr7DAwkUe7cKwF9Eu4rhENnc18uK96sl/us6q8M716sV12r9kwD1J7QYblin1PlUqDp+teZvNPOblKLPIuvi/ZQPJcCfraF/KUXte+QXqOjKhI2lkG6ug+nED+fbTWPMjITngFTpU2HrwmED03gOmLsqOv1BaIMYfWNFEkDEDSXYZ/uzlWaEAiMboY4IF28pPiKHnbVKoEq0xh0ymFmMVdqC4fLkkwF4ufi5Ufq/OxDNxldm6+qrLMRxX+SGAEIqyCdYLbO7phoqskzbSvi+uUbgdrxUew0qSJlLZOBzVFcKqc3ZdCb6D2WZDu4pL5j+ZNZRq5cCUi1RpjMU02VloOdVhK87PvlGMsQTVV2EUJyip0Hmy4F2kqPmK+rnSHafYQqCC6bAsKLS6iLXetwPunGO/ECOk5kSOqu+qMxhFMxxP0NBKXfzy46U9a0qc6c/rpPtYidsJy9EJ7Cl/e213a45tb+I/WIWQD1hSZ4J70EHtkDB7T6gCgmdwhG6PBcoPfjGrUO2f5Q1TvCMTlFAvjzj5q7QzUXqKbOTEJ5Kv0iVWBiirUm93MuW98AyqRjb2Mw4cy3DZm6t40lQ7RbO0otIjA1/pw6qhTPnQz1CLeSHhwaP2VAU5H73ZA5k1Q9TCwE7u1nZnrSHWAGzhkuDvjGDFoC6CPPBWecX62SlXF16TDIUq3KzCPhhoxPaxxB7UtUF/M4dMo4nxkpIfqfa/q12kXQjp9eeA6CzRI3aXZV933x73OTOCcA31T2Jf84Kyjdi+fSFnuxeIaEPseU/jr3g8zJN9guRJfV1h6tdYQDGUhlJ4wS1ZVR2y3ARgxFeGNc2/21HbMidcUR5g44FkmPdsxJK4XfbDeQBd68IouowKU4CPaEigwxZdmFK/8xi5FlHyq3EjYTQnrforEZ1OJPAQtEWA8OdsKs4I6d6pEJHD8t0PfSm+kDKGKI3+mIPWWkBJkXmgTRAs8GEoDKXDayV6uuusfSiCyMhBm86jW8jTZVBbtyTaFeT+s+ZUstAw+PD1OqixGUbcPznL1hz/SJZ5NM6CFTyq0sLgEhZocXSwDjWyVoT83XIR8Z1R+lOb9yVlQRnyEAlLwqyOACBBQI2BPLgqmHW28kmL8CNDjb5ODWNhf++dfk2A2E8sQBl0LyFtCpQjg7ApAnWbBWuRwaQVVGQlgdgHZdz4SHzB9xe28rDHD796pU2PAt4iB5Tkvfxuy1Nar3i/nBmuqBhej3obqhtN/iqv4DEx91eLogoIvwXJVxeH4jvNv1jLDqd+URM2CkLL9FNIT9Fu8nBPkwTr67aBtLkCWJWOoF2LKMXo3+210ojCfJ+3qjtu+mXeXYVA64QdE4kS7muGEikRKMl8IgCactBns5Q98atUSJjpPiGVDNyTvpHmV9PzMQ37i1T5p0NzlapVvtmcejbikXG/V6tjGsf3/oEmBIRoM1kWmrWW9XlxeTVAnK/hXI0CBzZNmZ1cpRqfTZoOxLUw4IOr264749n8ZqgWKlP2Vx27Tdyslyk5pJ9kpTDiLD5aLbOY3MAztSHkxuJAiJdToUaN7tjjkaZYg81rRzpcsDO1ped7NwLaDKIKmWlN9g3D2y76xI+3I/PstFo8ljCf69OkK5x0JrxNxITVWtwS76VH22+fJusbpnfRPnWj1+O1ApcQsbSDT6BYzOEJHDAsy0y92QK9buZ+To+/ikxbp+lbSheP6DsddAvruK3qrOdzqNsr+AZ9iCf8maxFA057VVdQVJ6uxP3cQ5a5in5HombhB/NSjxoJ6F0pnwOmX7CR0d4eJxhZWwhw9z0nMuSSzb+XoF39YmLBo82bqjIS8DRBvMtaim6Q9kwJhYeHjzsZrqo88uF0cjPgkPJmek5fixx6RD1tBRKe9cuFs0Y5GP77cwQLVnaOcOZtyRSovWWIDP5IO3fR3+Xjs9M5sc59f3oHxCT2HJpeE79DlJHrIkcl6MgkIaW+ebesXSNQCpixpJ57kKXpLcxm8o0awYU9UU/z2lEcDGWDSWjqmUx3CG8+9tgNIPN4SBbqjj4PIhfX+TyhRvjjsKVJ4piQHKK6f99h5JP4JitME4dTwdxiH5Vtw2UphfBBof7zhcs1myh12pREVSSfGqyP3aoOkCFocGWarbY/C8wKFkLzEwB7dsXlWACT0riBUINhuj/4LHf9LzRNZLdsdeU7a/91c7WYIq1oToyFIxEI3eDZdrD3EWLBUWeVd7HKwv1ZXr98B7jW2JxKg93PPvIoqPCdsFIm0V8+FqI0ks59YcA89n1bAb/CA89LTRWnb55Rcx8SWawzGYZmZbQd/qaqEY8NzVcNHU7KeTw0LgjhClRbQvGkXa7sVZlNIl0W7xNatCxLgVp/qKEMgDKPFaIHTkgtcpvnq3XbZlokrzn0vJbu5cvx8L4BOzfjy/Bd/b4dTePOdbUU1DzcW6pAkZf7qDWwZnckpQvm5jF4YCiLPwenHh7k8W0OV7cCVtTegPf74nq8wqaPhVfGHZmCh+nq63vlUGElieyaLEGPsl/lfzgPGDRr9pS4zBWA+mWHmsbdYZRJ+jqvNUZenABZRtpF8y2Bl0ws2QkGQCPT/oAO8hzlUxcFY2dapfE8bs/L5u7bRbrDHmg+d5CZf+fINeNqacut7Al2I9w2QtiXCdUj+y0T/uYKAhxvQCZBMkSjYcN2NrddNqW4B15lkhAlPLHawMcB++4qnkWFoqxG2A/Vz8uvpGlXjurs4ghSaD285tygo1zvc3HPDXd9HlrNmMjQrALWkZxhUZYQTswB3/q9O4wPD82v0pSdeZ00FyxsNRRAos29l99o1wgMrkqEOFDeSguBAoEfLGZ+2dAo9x/ZdJX16nBKxu0jt3jdYUg8IrJThNPhoDQMDrvBmuFDANnAxsjT3rGeJ7Kvfa/qN4ziE6XWaSDrorbzlzVVVE3JSEyvwyKE+2pnh1akoLjsKab454ztsK73JPlZCAlwvzhAI2ayxHKy9ZVz0xXaipMBmTLk6/JFugF4xKEp/yky50yurDGbN8UFTUOA1pHBfyon3M+nSv+581nVq13HncJoRUrrX3bLmRnSooZDsBYtfOZ1QWqij548tDklYDTDu6DWsbZpb5Qpm+Xhnb1llUJjcpTDNJJmM4ZVubELhSx2GXY2NsaLIxLoFhWcfL/+oNSnk9Kn2y9cSjMz+tAXYNxcueA2+5R/e4TEIasFoFEaeKQ+gkX4wgD+VI+cFNDpZs3wlUzmzO3pZcpkBRdXiCt8s2ptddw/xYHfj4ZB8bYm+Vj+d61t34XJWhgx9vr1CZ0WRuFd99ZxPTNkATvH8FRX4vgVi4E4shBjTLBzUsbaEFSH7HKOwVPp/UG57ddHlBrmobO8uYaPt9Jh8Zx++97qV+LAecfV6pjucMbWn8HKbvH/3CdFQorExk8RRwEs/LrURARLj4j6AXDKXew3mvtryts2zetD4P3dVVhlIcW8oTV0INwKLuJ6cMriED62pOz5j5/s9085u200KuVuhDj8Ln/W1edLv3FOzqFI8XoDwo5FuDEOHQ4aR+/0L0+H+nUBirhuy6u/i/J2LTmLLFmL2xjuQyfGf1wtK+bqNPKs3K3qrVO7bSn3Th70RrQgDubGHVID7QyzbB6xCJ3cK7FUFJcst52suSnKUzInYhCnzF8K4YceNNhbI9WbqukfL9qjG6ikvUUwhMrjkBqbyORvrtmV7ac4lUo1mC4X+texd2sEH8LNw15qNwinanEkBSfDX2NKUq6v0X1RWPdGdWDvGYCsIG4OlxqpNqlJuoOjz2PF8bMvCh5x4xUWupQb+UcATG3blawmSFsOleGqDo7a4kblnB5qEJLUW8rFfu6yF/Fk5lZWTogArMmIYCngORgEWxP4ff1mqT/MY7kuKN7pmGPKEXFzFg/YBAUbw9MiYCnb6exvt+j4vQmH0r5vVNU4k2GC1RP4FMuHv4U5BCg+J80A1uLgQ77M7TGsK0amNTx6r/IFF/L+qhWxi2r79TnQ9N+IgDmAKGstBofhqNTBQbPyPHzLajf6SkywVJF1riwlqjTP6j2pkhxpLC/1m/obMPv5GwFrXsvfFjAgWHp569mYN8cPSEtUTueb7W027Y26ixdUU4y9hocUGvzvuvCxrY2+Kx6cex/vioMqGK8hEjqKMAw2gp5sL80nBDtLYiVQG6pkWGBDX0xiAOWPh/QkZrOKKOddIqmNZTQwyoDnOCAeiieQDKeyY0iRNnbvT7LfFEiry3qi9hws+ZdHGfHRUmzkJg4a8rWH9xg2ROorFuYASrfXoVL57as37MSKbwB7zQnVftKwXsFm5IXAW5Rs7EtHb4txTQ9TYv3lpQhPzRnNghIacgsrW281D0YA6rcPMriO1s9PhqopJnbolsBWmiSGYZLerTVFuHe8j+y2SIsjLGeOdTPvG8EZ4mUzb+4dsyijVV1pWZlIc0SEcGd9vDBuVG4oYW8sFfam7IDTwnfWQdzowvfYfUzSOLl6Hc4d/spWppMu0y5OYPHIfr4tdpa+wDkziAi9BZ2HQ+postv7fA/RaCXVtbvC2zVaNl1jkRORtkd05yc8qH9+GbzBki51TJnHRig2iNTSn9v3dxX2O9GfKwbnqPVAzFFhgfgEkVptghN+mSWrVv6cPfCVMQo21H2oBaVEHPTW2M39SkpS2/wfBWvStKxUNd7bTUx8LCfIfKpn+KFtdBTBibuCe52nriyb2LRAoTvojsunVrRPppGpqCFnxwkawRWC/m64F7WmlDLuUK0QmeJ/xNWvDcCWJKFHYEGZDTuRODBo6GSinrVQc9/ZtuGZWoEw+n3cu3FWFrDRgTnIPNcrqwPZ4WBfH5bAlbgGa6hexipQ69/8+GL2TB4rvu/euArC82WBf7IuMcrnaQrkG3r3/mfbnTCl43xdHuO3WEDlEwFEt3FF4gixPMTG9PAX0z3DaodRaPLgdchjTCnHO8+4QsAvWIP/qUtxwq26c0Eaiy6tt6TCXIWoK60O0diBKBYHQaBvwBPhsnyaMH6wMKm6TDNMLRNCEiLmbey4uoWYIcYyLyPuyiBr/oeaQ4SZ4GkyfrLpTPonGk/3YS/M4Co77H98hdelERaNaLs0KL6ZRH7YA+hR3gXoCsle4pDymrxiCdewpuMbrQrwKFc6oPDjMlBhsqv82oMX9LOWGEIH+/Z14dFDP6XayHKUaZBEYrWKvxgJiqteuZYpAbMi1A8NnOTxcLdTT4MXOoc2pcK84aCGA+fchDJGnYlRRz+GD0gdrYYTZo2oiZYx30Z5dP/gq5Tg4L1SqiHVJcA2rQMj6XBYFdrbIgD4w2q2dt/64+/uqsjTnEVG+bMK5blVgzTwBIf+fc5EOiF9oy9DMvHx2hRrC2sL2LNYEw2/bjqOvydDv/0MlsiNySowG4u/uH8HgdmsbwK8VVKwu7p8yZIcyprAEVifXrDVgBdzUrlmGqKMGWzWo8hrW8EFXU5A1/csNsaQuDP/nVS6N2PkJC69HsoYGi9IbR8xBubbKUpYzGiGmeQjM4EvlROp8V3Y68VDjFDNMF4MTGg/1Ui1XiW2mrrJdTuAem3eRbJCpx+joIq02Z8NwMKBM3W8LqWG3hNoDiedgDvrvQUkN7GuX2PXKe4cEahgyQDHGF8iuCx2UTgkAT86b2LhysFvw5Fq2tTPix8gahQxnR0IANK4yxR9/PavBk9oCB0tViVjVzUlXFnfmsKPFt0u5OHnr7NE1nUJsb5KTecsXj+d4S493i5bX4PZ6dYumdfAdmjSrVVh8+KeAE4sCBiBGeiEubt8O3k5KVKjZmSD3AJuN0ngNAAZaSmQVhd8pBjGSqQTD2U8oEH7aii9JK424XHusX/5LGhT1gmqLWCiwhoM7DvQQAZVbzUKy5nV9OWH6g6+yuQPxc+OAjEMbcGe/wf5Trcbw8rIF2YQ8kXpBM9DKA8rSbAF7P1bJKJfB5f4Veoe20OuIMvFihABPqb7Vq5vMG2aS35sYcWz69qQuccFrBHlNBtBXlVG1OPCpwvU8K7FsD3iIqV/NFt5e4LVHYSRoBsjY1Ro3zByRdo3WMU4Tn//6sm881RtjyLcJwDys1EZ3yiAcTlJinWthqqRoGFAbaLC1ZU6AUvcDji8/625OHG2mGGoeZJkF7F2hONwnSh42lNsmHpAiyBMCIOCyAoxCjYBcWQR8jfUpcoMNuBtjr4Fg6SIypL6li9vOApnUl7NstBmKmIAJk4hyHX/Mau+Y/vpn9420RhokThnrH3uNlMmDoTRfJG/XS2wtKF0jphbm/EZlEIANAkJJk8L1+Xmias+/2Tq7Xg3ArZzpTyvmKLeFqwPg4cHIyk/w0sVhmoavfxsVxSLRTgOW0h11d/Dojy8jpEf4x0GTWLzjGR5SxNOQsGv1rBLud/ZJp3YaGH8Ogatgz9++1gY28ttOMqikaKBmV6AruTz9HbTaNdPaBoLvOAnPiMJQyTVFePivuwsXKztxQtBNXl/lM16tLfSAo0xu8/QONKIKvtwB4DSYcFoAAu7c58wjo+ElP4TvOMzUeRH6cR0xH3gRq0dmu8xa4N8unr6wPrbunUoI4Fo0J8owFrc6aDaU9fOAr6VwM6d8dCWzR9SQHGkj0GjSOZ3PxAIgJu2Grs03TRhlB8tlkikJ3W+tp7rOO2dsO0dJTqL7H+eK56fYAPYa7sG4E28gVQv4EIDeGRJ1Htw0msLKm+SQFsT/64UfVHGHblS3zVWatWynVa+lnLtQQDAmCf1QbT51ZLGrxDh3NiCw8yzmG9KB9bqrabho/Efl5XbhkwtnkI0c5UclNAOtkKVAu6e/Cz5WfNEPiO0ese0qmqebWXEXe5X7lTtCgsOxCPBumR1NGurSnfpiWfFoc36ynuYDHlHWHYKQqaMXW3358BpXzOGa5eavmxGdgp2hiPnqt4xXwx+yxSHEn1I6h8RHM0ORv0AEyUsLUdunO7JVkVqCKuMvS4sNlH3cjfFUYDzC1aL7w6eEX/l5om4Ermy6Oimu/+M5KKRTCW5choEc73yHJfZD3zQPvLexoaiTHjJQJnJjulk+F5y/wP0+88xyHGLQx5BGLm54KFlqWo8PkmaSlVV5KeTuZPRvTmh4Oyvi+0xCYKLVyzvKaodTKWzl6mxjJZIpp/WArJYxFs9late74CYVz1lGrDPqti+mvYSfd7jngFZjTMNrdXDvW5tMgIjkxrom9dW8wlUcBkN+CrNGELGPdMl1eneKmhG4++aBhllInLRCKUvjzEj6k/6LhxRJPLSnlNYmjL4GnsEir9BonbhlQfvli9wT4NdF5owuaFP+PmatOng3YvwI4IqEDTk3RqMFEKk1ZzrdYiom6PGo5RiB4WC8W6OYyyhOAJc5iNrWj6h1egVhPLxD1OuNwZ/3prT2Zl981F6pYqMrb9g4p5ri20VDvx63OPOI73QzaoHoJ+kqbPUimwpl+8K0Hq7CdaA8v97lMyLLLKmHV//fme/gr5oqY+q60cQcq4wsdZvgnZjMsS4iSe+1nfnIX4llA/PnJFVk8aQ2vd611LJtSwChXYjffQ+zvzpWzsyJoUboLmymrLtR0xBryx6W2euJxqMBYA1l/XiYC5zDEKIH88T0+TShiOPWqvd+E/KpCyU+Llrm4/bLij0mqbsyWH2OgHL7WEFDRBy7YlxzLTxyeI9sRj4qEgsPVl6G7wpV7bI5Gawky4ItQtM538Qp1fC77ziUs4kbWq1TFINTYOHwhfwd0EcNsbcqyfaKEj2MqSfMYmc6LCLo9ZnVsisl85TdwXHoK7QRfWuWOJOSATaAJNPAceb3+YkHogDnvUdS4L3yjni/eokSN5jMQ6iE6Bs6iQ9EMuj8GhyDo/3tTElugXaGS+VRVzm9K3eBLKHvA1AZrMwWOe6W1xXu0dcVa8zqRYCxk1tXktIunRDjaN3fhFZHCm/hVYArBSecSYJilzgHw7JtVDkqKmOjJJEDbsJjpDUQWuloLZod9RXQLM97drW3yJXHfY2LBmvK/7ojzPaWCLargcfxOuun3nj1eoFZp/tjUrxKnpo2b7hUYokwchgPxSLw6ORhhp6XrRslNuBmHMAddYA6iSe6sMFhf4lEQHSRFkKDbQXLdjAfoUFfg3ZDdLtMpdVwz9h687CanfkzGNJU8c8iNbOSxM1LBhfQ+dSRjYdFFgsaKQnP08w7TQKwR2wP270gzAyYWfDGk5c2G1pDXsX7qd/ZIN7R+VtjGU8cueTMgttwT8DudtrmkcNaIEFKJ6Gg+5CDLJoH3jDFm6njiH9H/eCDwu5aasDEm89PfFq0c2v0iJaOeSLjCzZjvb2OCYwCWdd/MXnCF4XUqExZshhZY6Y/kgnDfmxj7GZu6VhKAGGleeTBQxLL4cOWc8Y9/YDWCWfpoXACxCqioAFjdzK1Hmc8pHYM6MXjVV9e9FXxWiKRoN1gOICP1GWXUs3sf7P6L8/DgZP/g2CZjkuq4QMyVVJDukZwqLsrMk2lUvb4pQxfK9wbMPJCmMX0YPEmB8uBAUhQ3BWEFRzRyML3+UVGPkQeNkIxk+ejYeA3pSCnJXBCmAvZ7CHe2s76kANa8hLj1doTdcZepOnmd6cQKmukA8cdAUxqg+VLyFgevzF1YpVKDST9M8ikWy0CMfuSK8MXYdzmhJZFhs3dJOsF4HCiGxIC6RZqflnffJaJJrB59jMLg0u7eT9AdBskfSH/QmqCnanr2lIpHYFez5jR5alZX3rsQIe1b1wJcoaLHPpHnhdOn8+yvTh6Hy7WbZqGEnXsjx1jDUo1I/FnUKaVsg7vQDwSWogeA+xFqHqVXAisYxvCUkQGgNTJqJchzyjYrU3A/jOz5sLTA1wCk4XMNEb5bpSoB2+gsdHWyOsQDE6YH6nrfIVjjuh4WBjnNyPMKQm/f/7ocMxRjI4B/xawTDaceNQzwVGDWWvwU/73zCDhuiOwAhkCR4mp4NOuvSjfVPqwspMuMmNuCa/4Ag0oGPFpzvAeKCOh5KMne7AnbOuu24TPNhh/1n1/Dxu/AXpj7+Avd74EQ/60617LeXyhJwUP2r17SnX7La3pQm/vqwY7snRtz8uYmjeBz9QAUbRzB9hms/5B5d/D+gsOgXDyXBgDECjBRcAUkO4J3dT2LqOJ36e/T9mUsHQxH4WdXKDGOj/rawgzrH93RrkpMXHykDJXpf15CK2/WFk1M5PnCNxi7Q3blSwkulR+/H33UKFIqipGm19TonWE8b4Bz2bAwnLQUHSeWURUKvIzuHZiAVAnu22M7+AzG2YuVs8URcydrHgYzv2w0UGm/6J2YsGoDci6MN3cjHAU0l30lpMVHPRZv4wKa+/bCk30KXIGDHvTgGkq3WoiFnmnSXA+YklPCMdSHrqTARfGZFcfRODy64XWUzIYtGdrKea94vTNoV6IU6QUXQcwI4kKg8ohj+eTguSS7tlwHqmjahD8+gmOLJgPogEhRpiWwThobhtkuFGsbkJnbolXdSxNTJkQLxk/QF6kj7dsFFnOrZBHKe4ZTQHDRSnP1HQUr/UFJT4jULROLhR+uh664+sYLipAQO2Xfnjv5NIQvqcLrY0J2zVa2k8wIkTple22RnYwGkUOLXdiJKamF/5au9rF1YNifdKwcnQ75NUoD6wEJtU7c5acudC5oZxoL44S8nTqt7sZ1pjDXn1ERKLmnQZxiNVdK1bJtqHk9f/d5qMio9PSG1PX1RqEbIqxdYsMztJWqrI/NZVSjk/3T1QUsg6Sl4VV2vNjnFjmadwIIIFmM2/doJueldEEZbiz21yuiQid9yxrL0e7rLFrrbjaBhGP2TCaT1wWNP4KrYLLV3Kexs5BusIo0MEnDWYK+WU3p7rO5cZjaHND6b37YutJL82Q/2qUrNDEnDbeSPEEk2RJGsCH26k0uLGMtEfAniRYu9cHaZM+cttljz1YUUhZ/jBLdKBzoxjWgWWRPvLz5BLIfaF9CX/0kmaLZm4xtGN4fWlpRSooI7LhMWR0xGFoug+pjlY0XQTxlF2rUiXx/g4yvae9kgXErqJxyVXv3IgSNmJF6HghwaOizGVcjvOoDCvn398FVNE4LE6ea5fDiQ6wzuy3cmieCVDOjslmbAr1O3RhvuG9wD89wTuhSDgmeel5NEzcXXqCSWkCdIlj+OBAX40/LHrlbaKlSWyyy2YDwVYgFY49ZIxUc/rVkTmdOMotV/8m4BHaKOfWxEs0KfTaViq7Tbg6iIbcA4d2grh9htDvWysX7RBW1y9ZymayMXTysGrXNlOZGvCI7LbxiqMK/2YGmhs/nXj9Sx2OdvV3lUSscx6Qu4E72g6WGY2WUl0T5OQ23dROYhkgExLC83XbKYmCbQskEFXP1iMCG+v1id6I62vWBw6oDi9vySlcXEe7yhjJGLXB72EFYjTigA6A1+ccYWF1c+lX3q/fURtMOOWmOhMa8daPddv1fnBi4iPI4OPzJl+hdbhzWk6EpdCwBrlnj3Q7XzEnzL35McXVfwPUZWu+dgXc3ory6GbTZRiAIv0MetjHZJdMjtZ947dFHxzNkLK3Xm+5n7pRH+Thi2N4x0hgs+mf5GPDc0Ul1WMxvtZWPrbz/+dnNqBdyR6mTNtFNINMfisibSjxHsGouDNJoHK4Id7LEGP8W+gKtJyZeO1J0sJH2A0mC6ImTt2Bl/nST4+jX6L6Bfe66OUaMe+rjHMkXfA1TBWij9zOguSlWm+IGiCZ655y0xUuzFsHsXS7KAq9kVSF4BsaIaHtAHwDFP48jLc9+g9B1SzYJq7rvj/PxHqtf2Bv0gBtN9oi/0uf7nOBpx1JZ+KamdTXmDdSuU5Xj63EG0WHf8BWoM1Vc7hBNaPZqOZOelxQB2HiGxQIVUcFt/BFZ5YKkZZrSEQXr4n/sZjtzx7ssJ4fGJzKpHEa3ksICRZXzmPyrsaXFV6a29q5fQAOIDq4feudL6MfD57ot6jtDmm01ohFUG/V7Ddgw71gZDvRS4g0yvRGx3KBcxJkYAehmJcZMJUkFmZL8YvAE2VbFkD02I7jmY+J7A2eOJ3dXr5xWNV34BzCVgIClZq8k3IKNgZRcC0TBJUPJB+er87BfxvO30kNyaV3xKE/IpnDXc8msxkDQnCA2EweFuZ/vY35YFPb4rtvsLGv7iVFom6B3/hq4oau6WPOX8IZJjUq4yKjbbZ0XPFQjaPYnDGuoiwAXrrBSgDv5IguuCLcaKZbCJXGjF/tFMWos8deC9w2kLge3b/cbkiAW3VzvRj2ysfr3NkFKUK2ssSzwlana2PWjJ38Uhpz4DJlFdwCY/XHQ8Zo7IhJqlMJB38/l7/ABegzjDTeWT2cUD9L2rgWsbUnjkvEfVWXb6Te4DXwPlKBGVYwhtnD13hLVObEKbWmgcXHodric/idZLPFZE/OGcPzW6tEDINxIYfxwBCvL4Y6V1jxUiq4tRTK+Ka0wrmoLy+O1+nni/OI+9lTRTtyBRewBdQxnr6zmrp1rc1EggH35PbPkAClKsgHYaReT5DkOUoSfJXxKQsV4Zq3GL7ctz0Y8xYCCiyig95woS/DU3Q+q2T0H9lwMNBQQDDiqr5B7K93gRSmpFIYXiiwT4Akgqr/0oVtJwMze6BejWul+99Ap95MLCLzz2mN/nkXeRRlR3qbMMHBJ2qN5cz9UEMSo6KZLQGtCzVqa+rNpGLp8IGONZoqVaKh3vtsve+Od6jwg1gTZQ0LUWIJvKGzkO/ULMVuvjyqAiiaTQR08g9rHTksE6ngb+RI7LnqEnvBHOi85K2xDRU1w+FrVtotC0bZ7eCkVnzlMGRkIG++M51z780bQS4B4sUBecx+xHGqyxZi1ZOIBuxlUsjOoEjlTkxVnCNN8qbpgMLZf/K7rwNT8ejQpb5DNW3Uay7E3OfznKrvILHpB3XOCx0QZFN8RVTZ0+WvzB8X+gZPVYfROjKUHVVEl/bRGnO5dpM+YYXS91D0N5guBzLgCrBeKE14QAAOL3ACvX004tEDttGdV4JyP6GwATq1MXE6l2xPVNPHiQEWo7l5jaA0NjGc18V0QpJxkGUyysn8Si/TcpNX73tl9bOlz4zoarteW3jEjJpqwiRDkxvCcjad+eDVytFbTB+ntmhKMqbkkHDft08njvvgpRqUfQz0vCfodptwsX4xZqVrOgBYNsh3fAf7/KFmAOEWfIfKSCvN5TQpm8ONubJ0HL8uYIYEd4teF3BLPnM+pUELtwxs7rTjirgQb+lLlYQxG3czbvVkW2w+sHSdYDqE87RIrg2fVv4AO+JWujP7tySOuTtyoixB55yEJFJBb2wTe61zWj+UsezT/sUxhsJkjkTaTljIry2yfMdKWnyEHV5r5tMAjql1b5O0hKPxEvZoSXVGlH8bx2cACanwa8E3H4U5Q5oPAtJISW8ajI2rF5/c5H3M0eDFikSRUMQ/s9m8fJpv0N7846ovq5sQVUJPHkRRICv5+1feQu05GMKcrmUiHm3FJSfjAGnzevUmifDWTZsdwc3jbYTbuFVKxfTH0tD5UhsAsacitSvFL2gMc4ZDNgBsieGkCMkhwAE17qsHK1AvIV60JoA569FilLap0w4Z9cslNt82yc1rcGHHf68IHP8WQd1swHdUOB4+aT0YRAgxtMtXL1KiXr8WrdTArHpSkNY3fHVZwJu0b3H6uU1fDQ4Z5AZQnvmTRteMlahfLfUnlGbnhE5TzrkebVqWJzOGFDugRai7am8elWZZCYWkwOP2RqHEeilx9GcMcBQ7WRnbyZgp8T0b2yODYMyXWUYfBA12P8xhPPfwFIhquhddwvow0QF/ZStvDMhXfkp68bDJCOGIRuVM/PgHZ2e9ZOcnvbS6HCa5BDiq2sKBvSxYK6HWCspnap</t>
  </si>
  <si>
    <t>2/ktpou0bzCmLJkeDRSsZ4ErWAXRl921lj9b7am0D7tcw8QWmc8Divem2CNx1eW8ddcEZVz1/1jVB+V0iLswhCPuECYsc55qPY9tzcvj3yNZeU46RclqAHv5tE3OY9XWdPfBVNZja1aJRJluIyycd6oMTBQFFcHSMtCXJSKZyH++t6/ZupdJKDCRX29rbqdBsMKDKT3/mJMDSNbr2Pf5tGkRzrZ7pRZpc8W/fy30TEQQ0eGE+8agd/tbdZAlspsgXJvSC5L1tMGlFGOcfWfWJE6xTIj2qT+8DcbhEYCLpxJWNiO44lIIjzdsp4asW0HqxFvCR08g2hm3toKFj6hkJpC0rSkhK1tEmEc3gBCkjaFRevah4ZSPJ3lEFevLCSXNbrvRPFYuzsOTLwb9qC7tjq7juOB6WiQebfjVQOud6RXqlPTMcwe41Ja96yMr5Ir6jWHX1tXpCoXeCmedTi4yorDmjB9tOCFTnHqjKthWnW9Bua50I+gemDn+NF6xrHRy066/y7EugFHmVGQd8cZ2VkHLz4RPB1E0yHtjxSeTNE+/bTchOetGTKoJ/07UPxrXB6yM+15dHgh0yRc3N1mZrf91YOtfpnkx5228fv2mNjhXlt/23Vd3MTX4o8eG2Nxngsc/5AUR2C9VbOCOtHpDmhAsz9zuE+uAjH7WGyfCnZ/roPpn2hNxyZAYYYpP1aIDSUPnBX03pc3Tnn+b4uAQfKjnjEt2HtB4tO7BW+BQ41qgSO6Rgxbg5Rjq69fPxS41SvgoJXa050idFIE0hqPL0koP/UQM39KStZ5Dkd3nbWWx15Bjw+bQnjH+NtZ304O6K+g1Abxnzk5Q+VnQwKwzAPgJU9ZVk7IjCjxq3z09Ef733dClHAkuqTgUbG14K4MXE/T+Fh4elL4ljbF34WOtp3ffmYtJyBdu6vFIu0iUI5afZA1W1WBS74VpPY0KcIQ7D3V9kTwJFf+aOL3yAumHXlMp+aB0gxqH0op27R9wJBmC7YFEct+7LPz43613PDsqNRzoAG4igaIYPl2xQqVvOnM2z2iJP/5gZBSIWMmNr9M4eLl21f6br+589LbDuU+Gkh5gfprwzhon7Up25gsq90w1bVYmQHQk7KYE+Dadd7sqCsQFxf29vVdZMb0Kpb4j5CoVDcVZ6NvvqbufTM4j6cMuRJwA2IQsBHkZk/RhobaoC7mOy4NRQ9T1cFY8vp4G5yM1fx354tyY4YPZFVTOb2Jbd0Fi7a9BFAtJATDT26ix++Q8sRGVF8verKV9ZKvV+D/9adMlKOAC17QYNHLwMHp7h5fQO3aLfGMmJ7X2ZNtUQdTBbsB9QkJKjzT4gxB2WmJRFfTxZ1rFUU1N6EBbgXbX36J0s+V09xXo+9GFVLCtTsJDi/fqJ5plGYKj8/49ZVSpT1I+D3FciHnZQANB3Hmfzp7GTNSHwDKQ4E8GyeSdsa9Mu/9KFFCoRm+zMeqFDa41Un7oezyGoAB80K5LubPfpmv57D3jdo1tAdTUtkqYMxiOIGQYJ7OQJLTsBuu/3AXvv2wqfN/8/BSZb77rFDtiGARsgP0iJBKcr2ywCdpAeVDH+PUCqqzK9SSPgJvzfN8I3PxkL1ksIU4G5y0a603X0Lzk1QGyzG7I3FW6pJ/CLyiWmURIcUlxkHb53eOce35fnrLpODXc0MeZ41vORxTC5tBzxq+GFqtF0ul5rLW8HSiX4NAYsBX7n3Eb3KAJzzEFXzwpNrm6gHLZ8m8eF9gw44AIrcMEj8ee67sMnYIZvtb2CnRQ4+xmPBTaGb2dOdT5ylJ5OxhTjEvxAGjqpggd6Szy89ikQ4jrUDGGdLhP9Fp6l46lbrH6aAP2DJuxdqkug3bOXDi+X5+ocLZRAOT2kYtvsPGMvd02Pqp7ngwJ4DVutuaz3fWmHWMBwhUV39Gp1T3qP2h25LS0bYGr40NeD2kA408/iKsEcjNeh4F/4QAbCV13cUhBOpdnigc+ZVvrl/PpcIvFHdR+NYA6cu6f/vsaIUF+ntjIHKRg8cLjQZNWiAYB2l+MYYeWjkIYH4aAfAXKVbKJuNBvF/i8sBw6lKA+NWpWXz6Ooz7hh/BFF+WKfWvub72KLqA1/sTpaBR5Hb09mag3MXCLNu6xTahHjHKkqI0EdewdqKJJkcyOeba239aSNGnX9RZQ+rWUSK84f1xmIPNYA06L1sAj07LWmUZ62rBmf1kivabriJjVyIoXlHtV3Dzb9pe+VlGorRm+Kpj7CfSJHoOezFfTJWdZmwnvr965wo5K2xqPmEM0AiZKGXkF47MzhQ7m/Hv2x8ZXJ8vNaDlfcylUiijTqei4XKhHvZm5KKIRAkhViAFvjjpP4qH8jCiMg7q8+1rEtD2WWpTmKCkSmmpC+Hwnf22ZhFpsMyfiesD4MxOuz0/UK29AUX21j64uhmpCKwPkguuSowHvta6qB6cuMcxgXYzFSidduPg9r5KjtjX/839GT97a7HCgFH89CQKJZpUBMdxt0KnEtFf4lwxrqzzy33TPcrjacAUFhaxm41/qJnj0/gyhXdspE1MaoDonh2+ZNIvfx95IWCV2V3rgXqrN6yJoNS54XOx3jMTKoD+LRh9sHxaLIk7XkVVNCBxvl1Ia0Kek9pYUydlnnV37bNbWQ+hZQprrsLPg7xmk0FnIL8VgkYwX9iNIpOFushLYnnGebK4q7+Z2RWHu9DEQ2HHZRxblM5HkMkwjPR5G3615ZcKwzsr4TXm+DRDHeuiSfr/0wvPzJUhgrYjibp0tPPYwTVm/uS+ca9rHeZ9S8NkoBThho5mvwJzs6a3DYNSaPQF8tPfaqFjn2HITv5zbhZ1XiGBUF7PAKPyhzaz/RFs/MxLWrrwZFUxnMhII1A1nodXO8u/bVYNW+2E3sc2swqmPUJVALf7sXRmo4U2YLaDFX8Ykd82aTYmClY4X9E5SQQz+Z2mdOxv510KHU/a9uCf/6O1Lrw7lp4tauIC20wCw4ZuqrPUBkaDIAxMHAZTx/t0CaTu4xSuOToykf7JNkMAlH8q5h/XvNT8ebWmIZhlLBk5VR81HUrFRGNTVlA7A88dTfWYg8w96CiHKSvg3GSmMPPu3m662qMJDHG1iyBtQW2AZ9eX0AHOClY958I1bs8BQVgHkACKlxho5AeejtIya/8IZgAlS6xoYMQWSp7FJCXPdOZZ9r9nE6dmmxUanz129uS1oitUUfzF2iO+z2rhMoaUWaaojiWDY+QV4W+aGvLKXEUIhw/+Zv56/fu7fJGmAhpgkvLSILrhkHEwXTHfOKrspNO2DCJpvr2sR9AmALltOEEl3H3ihp/Irzd27cdtRtDHQJWNRMA5m3VSMRTghdpF12oXNinbbFUu0wReIgxXEyB9+5XQeVXuus7YisgEV1In63iS0BEhHfr5EKlqEh4nG/tFIQVfxbJyIMEsK1v8pxYTxtMJ778XoZVxI0luLNpSqORDiyKNs1QgIgnP+1qGAFu/UFKHPlTCkAYIp7KD8EBzURNN0I1uADLts8ooX5ohWkFm0v/n6Ez53HArWt/oXiJCztW97NV3YIlCWvim7L1Mmn3vjrSXS0KO7yE4oofm05cwBpR4fVKoTSIXRnzLJQfYrpaMuvnD8DoRaNMFO4hgdfd3XZSvpZ8iL9y4hxvpadwu+kIgEGljhmhLgh1kflEBQegiC1gIYTNSiU9YdbrPXASUSFc1WNg5j813+sZjsRzlpYWF+LzgxOtZMVLQAoW8QHsaOczlByQxMRV3nsXMiAt96SqdB5EGm/Bzf5XwvyA2v6yJf7+dRtKxEwBD9sYWZ5iOPcRTQLltcxenXYLS2i25B9nxI9YRALCOgBc5l8LZCdwSpCJ3CVJMuEe6556Pj+J26Lu/iBmNcw6jfM8Zo4RRAhL6VjLGXy2yhQJns8MD4bR+C91UtjCd12daKHhtbfVhY97AK5fR/Z/Mi54/jf/f85SCAPbiYuXEeC+7UnlF3+SBQr/g4OuQiOumRQ5D0YzGQJTx2IjEuupWgNAi2DHM0r/VjLyH/o3U7JmmmxKR3fLRm913K0ODc5+2vuaoW7StKpcr6lzplKSpaEOrrtSGbH53szlTcux7AS2KIuPupPVI0Ea60oZMS8KpFUoupjsm5yUsmOolqFCGaGSo9nX6vSt28CyZujF1yEdcHX9btxD6y+RluD2mhw5w/QOE+MU1EnTxvEDOV2GNUxuRZxxUsh5yFyq3kZdnL0kR7apfW5qshWWGp9iRqXzx587A82VTfD6KcMmstbZGVlWv5sgZVc2u8rHKooDOIW2TwW9npIFBjksnL2umFGOGMld3wu7KhbZHSQd4i3+Bwb1L2mLjEErVSjUYKHjFr42dHF7Ont6tZyZjOs9PJT6jLfMS/YegdaLUSxNl4TqySJ3LGjA8yB9eWGqjQKiu+Mi9jKW2bjeO+21aoRyF2lWw2TN9DNlLxY2UxabL6bdFed16DXCdkIsx0Uz4/oO0gqF5mhM1Oa86KqvNFwHMzzT3rmYDzzfPs4UREq0SrUmlAwiTHPXoWNivE+pZi5J0iEnSmG3jwsLpnzAqx2nmKPEdn//3vbddB3B4vubBFzEETsZPtm0LdaX95s/NI+KXSYH/0VRVnhbietW3DoKmU+fI4Og03wsHHBon4K4nuypwxc+1f/4OuPwofkzJGjF1zS4vMdITDBgOihYgJze3Gb7LPM6+/YhPmyAvKnE98/jqQfYrZaNZBZHmQqfltzykSzgS/O86hYzv3onqbBsxIE+Ke1B3RSc6lF0r7eTSc7mwBWa+DCGorEYeDDgR0A09KO+UlFrBEhvLUjI/2BYN+mcVCL+6MV+T783gmAo32drdYXOznkuf8laa5/fsscnL0Yms6Nw215f6ayHCHCDdoDylFZ0wk63p+T2Fe4+MCGLq4zH6r6wApNyuW35X1FDWa9+v7BRgpoU6a6qp4S2HP4hpteIxbjD0dRY1f+P2K7aVVtH3hfh5ZNWga/Au6Bc4fU4ZIzivslm9UWbLqxCzRrzNqq8pCpX4ZoSoc6GcAVrDyO6h37lue7n35TqBjRm6YSArL+eh7AD4agcts3OQWN/W9RgBxcWEVWK1O9MZeuHRpzFMoLvtQAopdm4OlV2WwAVTxM4Em9QsPK4DPON6xEPjS800ns7iwoHRGzZC2zOMQ6WYjZQ67A5+2GmcrrXZqj8FirK8a4DvTQDOxNdE5BK/+venbDJFpmm9z76whANjeuQZj5rVctlVTDEcBodd6KFwq3jQPLSqUZezBbvNha5cajTsuc5zqY3ceEP7OnhET/ZcPHPf0b4OpHMY6TOvqShbkGWhzZ+o4m1lYN8tRP6GcGzpa0Hk/CObO0pobD0wk1UCUn3C+bRnCQ5ZQnH/EHrCu8LI9bUTxsz3FWJj2KSe1K053tDXNOC38i34FHW+sd9Vbq9pz4Km8k17BiDeWiJNQ4bB21QlsNB4d8XniXZJWEaWUMLDelFrYnUXrROj8IHi1rUHqDGzuJgcetWO5gk9LgeU77vldyroqbdgsbg7MbKeSspQ5YmhlZ8Z8O9ihKHrK54B8+UXBbHL3Tbh+LYUZ2+NL7yK6lm5S3BCAGMJ8+jqPHaTFkgK/fOHq/Y4vjpH/sG4Hf3uZwvTlBEOxpPO6MsywFkwvGlqb67HH/BbXjEvhUQleGMCyhSXQ7OTmTLJKdAJc8SU/jFZGHi7BKF+nWeK231i+w5cYnlgT7gOc5hRBiitoQHwnMkrAlBNADok+P9bppjcw6rXOQoI8P3MNM3T1uUeGvIbKrtxtMEC70MUQebSFQ9Hvi7aoF4mXOrH0qhGkEPY4jgPlJbxgBEL+FGPfkZdYIc6s7D/uUKSU5D4OY375K8ANs4jLwJTwtSoPHebZcJ6r7r10rov7Kmu6LgYs/G0iXW3zDN8lL/HMv26w+b2JJnEJd3nszwBxFinWwqGR2yA4d7+laao2LxmVSPknZV9F1ikglRUfxtqndeEkECCBHjC845YvRtJgXXulAlRoQdmSXWMk61luRQ/Eg6D36eSBcz4UKhtK+6KYyCo50JvKqt3bAzUusZG2Agy99LGfhQMaMbugN/FC3JX9uOAjyFt/zmDdCG7o2Uj4oG6mqNpgSO2VMvrko+seQCa/ErYocERmaHrxlqSi3D5yxsU4wZSAqVIFihiquhZZGsx9KoGVzT2O6EQP5gBG/bMnOyDIWlBUa2Mc78oN0Y04Np32LgkJBjB+6eQXA0MWJzYTO/UA8C8BTUU0OjimfCTcA4++5cEqZclUeaDtPQ3mFXzrVQXgrRdmMifYYYyRXcbtqAfCZdRNJaNcn24MB/lsQbYo7gzpmG0+CqBK6P4qLAyVmnLUj+IrOyI2Gg94hP06QzqKw+Q6VqmHapmdCPvJUYRnRAd94lIPJDqrVZQdbbDSOTmD9m/cdxJq6B8fN/MCovV50zi2KTer5PF9Bgm1mHZkrjVwdkSCOjJ3Hp/Y2hKzi7Ywl0Mjty3vGNZbIaYMTDeKzfooD3U3g27nR+ngE6Nm82Oc1QCENglu4j+Xrp99zVDxV4CMJIewPavcb3NFGVo4jldYsIgnwlaNVdGAcperimEj82QYBo/wDt0pggbUijYs7SMCujjwNK/t7AeIaSyhh7mqGseFl6n2g3pj3OFu+YtR2nPjFRCFQxGrNCwCBrXpNWfyiZWnjoRH3EDygytU2UZhHHKyAuLSVxD2VutEEhlIm2EBO+kdMcyVaOiank6Xl2Brimyn/LVZ8vWcvRCx/V5l15P3FTiiFVxQdcSnhfVKrp/HYKdjGn5E7Y0XNIVCuNkrrsIND8HelXTmqpQ7sWugdOBg24HmzuLzNB6+wnW3ASUIHrxIbX98BzmJDbVe7DPvz+RWHPMBPlDMjUDVRr/6njk/YXirXGYdCEQWnY6siCBsBpJpmi3hvV4sRo8U08XOw4tJHpKOaudKW56x5CvpFrQGuCGChAMQAUjDVqGvXRp4zFmGyt3D3fElcsxNkJdJ+5OnOpXUa1B1nQ0i0ELVJQghlqQNLtXL8TcFmqg31+sxxBxr9CMpPy368NuaX8YqP7Yk7KfY9QO/9ZpGxEetzkm68S7s2CZjSUmclQ/BSZ3fZso6CXyK17TSPxlvy9F4+XZm/APqS09RNT0F9eWkfSaIsc+FhfUC1wDwvygvAqxl0qqRCj7+g9Nfg7ilw1eWMhE/jW1IBP+yXv9M4qLqSGVuXve8BDJXPCLbig5N0W8tGKIgwg+D0jHjPLEUhWYfIZgewFitPI3Ds45lNW+ypBx4qP8pOy0p0Gc1JkiW3DcuRXf9QxC92YW+WbG3NHBTcJDsg099old0rNMmGp/spNeOfKDzBHZUi4WoYRS4x5NVfGFVT44WQcl5H1tGtjLp7DcsIFx5f8rB8uUtu1lqI/9rFXeyFEbHvbZkylP0e/3IXN41SkAP5+LpbDfXdny7a9eeqS/L3sXpSjAXizN6E0SS/vCcp/6tQPcOdw54ysFsZdTGmp21cjtARqRwSCa741odwGzgao2kxWwQi8QeKtI0XfJlXiS2ejFpPtR6aXtpfI/7wprY/agaI875ulabp6KpDvcjYZp+UzGkMPvAdDcmXfFKfyy1FLVcQA0wmc61/88cviY8nxBdDB3Q8V3EMtZugxVyDYomF2HfWQV/65JFMZTk6Qjo85j35JbFyiW9pJ3ry5YD9APfm6f6M0wuLn2ou81RVSJztWelPGDe2CL/gyuxliHRS6fU4rKEdU9/a1a0Ie9q2RjaUS/sx8dzFVfYRqjobuHGfnYcUQ34x6V466GJIgkBOKhpYnwUMWl7rWIX3eDteOYTmOgPkABJ/pfeiEHN1gHg45Xowf8yobFWxrsRS1ZAdN/kPym/RiPRCoyOADLaYx/7BcTODi8+pz1Qm/zslhEePcs+vkKvsHxft12svnlWLOjQFfzmlzHpIpgAHhcdB7E/uTwNwhbKbe0QCR/FB4nYXNmORK2J2UzK2XVA4zfnh0YmZlzf7KrvTQrxBJBKqcdKVmT1xuNy6U9vciQ9jR9WQv+NqeYRoXfepf+0eXIG3Gp2MSpQmpLjK9uMnjS3QRw51lJQKUdh/yBxYtrwOeaNm4kqW8NyJiCsMtaTJmjeqIteotY/JFAshPnHkiGaYUt6gbIR/hK9mWrGviFlZZMlNN7zOmriToatTdSGmhnb8EAF0V5JspMi4vU44D2Rt5N7Bo3ktHhgneQx2GNZS+bwMt00lUJQyo2vm7CBnn7QWpklqkS2VEq08DASMy3fcRuUe7iyTzHLdHx7RUpytQN2rfODY67surD9Vs71HAkIh7MTxuDYU6uvAEzCfWMb6ElSNLVnzICf3O5UgiZDAJvTx+hQnYb7DvVQT0f6X6+JTdBelQj+RH9EgXO89LOY5YN/QRGHIkVd0PA3Y0mkYqoXjuuOvt1RjobrTBy9WJIFEHt5EU+RA4ad/xoCCiVjP8BU3w9CokX7csHh2y0thNope3nWaZ+N9mIPCN6b6KxgfrDAi+J8akHiyb0q5eh2PcZth9xzs0fkGniKYNpFAAPHNW6cwPNQMlv7T3Kk9/aDHeIyECmxnUgswU75mWBqkmNBnV9yG9XtFaKi0bnJk5SPoeJbcO1BYgIzKVq3p+2uUGLY+axCYTdGtSJh0or6Dk2VHdZ3xxeLSqUQb/cvTG25BiMDHqfZFAO0f8OqoHYFZqeTvWlqHucLZZpP4kQx257YmAOPH1q1GKv+jI/N4RXq0u3aXRAStDHBDVk+OooYTNrhrQDvuWlxuu50rjcho8W1ar+IdJslD9fGxj8/X5oZiSZBNb9X/Pz7cMgF0ILbkWW/ThJsIoAuDvhOasD7VYQMgpQL0O//6TNIYfCodJBMotMGRsK3McgRWKhpiv8/dMaJDrhkXxlS/piYcvpQ4e7oObtjx2RU87C5Jm2YtkWdgIC7/IUFj9SExflYD/XeqnsBIM85L5LYWUcw8BnL/3QHsvP0gyQhGQInfckvKwJZy65qrCSkOwk3gvuDXlR1Mmge+t6YR2n8q8NeueBjULs1RwE0Kxu+4xScCK98U49paiqCqN5r7pRXA69Aiyi1kHTddnqe0aAUrG0cfQp6qgSyqbkausIqW7ntXDWQ8mkaENrvp6lfPmulXkzVAZJqxGi384I++u/t3hs1QzgefOANmGVEyklylqD+5JCy6xtiniEx8LWD1DZ5+Hqn84dcAQU7YRQi6yoEMj9iYLplUGhRW4v7reAn5BW0toA/dFydAc6Du0f2f5gYzoHmViavkY5UXg96d/bSKnRj9qreEGO4ELPpCuxpI/BW0WNLrvuld+dTpPzmZgLg74vx9H5NSo8WfEfaJXAQzlb0JrdzGC3QaZrX4FM80HcK/xHei9VF4HN0jhGXH3hRXh4sfHSPsbvOrfGGO1bg6LMOz02PqEwAw5S0lituKSHeI51I4GEhkAt1+Xd24L9XTBflFDLol+lG5cLTO8OeCxAz+yCLjVFFoIePKWhQ+ERB5zaaaa7mo/95OzIP5hU42KHmkQDPvJuPoMuC0JiVX7eAH6z/4v+0ybO7hp4mzv0Z3LMvRm41uq3aL9YBvbErZKZvQR5MZ69wRCtGP9NJ1vGbal8IbTMzxN7731EQIvqa79MeP3iUqZE8xvmsfLqY2sYBmc8w5WIEGoJJFrK9jChqnaSPo76fO/uErrCxL7dFN3oXn8trgc2mhTqBb4lgzQ1yqhsKOn7izqWZ5AR3DXgGZ3xgzwgAg6rPcWOyZxqWf52ANZhJ0IPWEc54o7Gcy1IXv4pxLJ9WmzT7RSZ8NSbY/UST38SSLCR7Kv/X2W2F+l5XrBx7d6hwtbdfqKPkQAWN37a0RyfBTzT8Beouoxzb637DN25KpwQo8369h7wmfq1c14N0jz7WLwxTRvWf0dtluMQrqRGAczXJ7sZXe71sao7ZvBzNJe88FmCoKXPNnccxrjkNvzgpS5eAMquh1oqTUC/UdW7VBwjShTR2qCRMaRcFYuSn+gGYNQDb7Uuo09E8EeJhrUZvc7vI7WskPULvYNgTK268s4TkxpAin/rRTkDDvs44f+9xi+QBwk/ZtYaFShTMzGPkHysDO1/O9sMY3kN2u/IyTEZ5Tpu8+Tx8xxo94czC/CDfZ9HPnPXOKmRZihB5E1V7nPWGTBgOKPsdIHs5H4AtWaTuBLHXOkz+IquMr1A5R5wYIG11DIPA9sZwdckbz79fhX2UUmTetya8pP6lC+TXaQke/zJX+JpOPOMB9QdjYB2NJf4dUXbHIUnalDzFXGIVus+k405o9b9WCF/xmWrsz+FNAxvQue7/eZsNrJY4HyZ6IJvb69Y6XKKAfkeOIQBb8G31Qd8Sti/kck3gPwXzwLgXJXmktBzXV9QBcQrOBukJolx5rK/+YxF/wRjh7KvuGBc59vj/Fco+ev1aVg9tnRF1sVxxcFnjGfc+OzWlbEj8t1lfh3T60bWEW6PRMfbGU8ksWL40EHaVA1Nzw935AWtlOy+NySVk4JlxFkwKR9qfCPymLRbYgTHhHR5guAb7vha+KplHnfrTpdbNrGghqnDnv0zCf/o8W3DfaVUm6g6CGrw6kuhk+dPRV7FSrjEVDMN9AzVbZ5D7Zd+bUmp9n/buiJx5ZQCRjnO0K2gePKbo3PbnxEwuL+tqLHZ2GHQN6fEEmf06moTHjnj1bCxxC9652IJpBbpNz+rNszpob2ilIF9Sd8lmzwVdbv2Urc0t/Q5ES+fwa82VxM3OY70OHAFNDsVCLlKvsjxaSHxSevw1nVulrHjkyaxQelLg7J/nRvXj9S2MhixoMoixaBX4m8O2824IhEO+CIDf9zicvRYBSHgRxgn0MxnXKanP5cuK+X85fkam5dqIzjoWiqmJ3kJ9TrvFUvS5luj1ATVpMMnBiLm7nm+XhFQVymYd8DevbmyOrRFsJMxhTLi9p6B868tZItBjBHmgHNVcoIPIai+G04GGC9Iy1NkCDLN7X0yQpH9iVMZEOiEGxfd8B/ASu1bC1yX4NgZhoCcO9yOeIA8zrzpnXjl5ts9ms0EAqQUIt6spLB3WkNUEs+9Tz0ggbKZvFivmdj7/2qGjoy9P1sYLSXT94rgI0UY+aGSOa/1HUoyt+/CnpdnTmwICiZ0liNB1lck1fVC4j6ogA0Lu4KPVEOfh+EL7Z5zxwLKRKlSImqnZQUxcIlMbLZh9oSk0C/o2WlXd76W3Fmgr/OK1McUOIPGnPmD3gxQWhWinv8WLmMVg4dNPWiO3qFNxbht/pYRsngFNZYJaJ/xdlAF1iJZlTE8MYUnZcPXoCjtI9N+7Q84b5ZonUTNnL4ME7I0ZXnExWOyl0xt0fC9MwzqRDGtR4O5PyWMGnuewEMPdpzsHzus5YHDa/MM4Sp7ds7sH/GDgQ6CvJfBNNJ8aUzC3ifQwgyZgmzPULMBcwDn+dwkLCAoVNsURrUJqjtxs+xHA+QGdFE8TmSDtsvSjkPR7TJ5Y16yN5Empb926CSpb6Xfrvw9sJsZtmo6vJw7wQftJyzSEvapvnyDVggAPLaaP4xiX90WbslOnmEeHK1Nt2/a1L4y7ZyqgkYZg6Vx7xcU03sDcoIQX+7SkGtlb5Xa9Dyyoo+mCt20OmNedsTZ8zay6oW1MT5hAOVCg18fnAbvzsQoN5ua+3B0yUw5/opGFulxU+AkQKND2ow1HHqXz3pYCZX0uCGRWKVK5K8NMqMVrbvoARs+zcLJYq1pOvjyDpztulympmXgUCNJNzoUUo7+NX1gS4tqpHhLQvFMDDMtyOy/iNgsBBNciLicUAwClEeJy7mHu81xB4GBAjh1wtWUFuWZhBOOrdHObutywHORbwCoR31MmSpsESQig0LUiaP28lI3H7+bU36zLaOeUXOcaynTIr8QO7EShxIqu1mZ96Pj/Uq010J+DZu9BqcB3Fu4NH/MwqQ6/EpGAoSWuiOvy48Q38zOsm5QsxQZjVkxJQEPNpHkwRnmQ/zBBHGgkoKLs/1qorXxjQ7mGPgMIXExpZx4RUvJW6+R8sjBy+Zr9iG9eKH2C1QcYdgNl0L81mQNuA1HtpgxtwpLghL1twFXm/Ktiz99WLD0pSK9a4q4dtiDr81rmnSCkhifhdejmr4TBZILsEj5M+dKjaz2+JVzvfY4znLjoDtzHZhb+StaqzK4AHbIj3uKwTZWAOXk5BieEeAMA1F7BgA/xGDkqOI/Je7QdyMXDnRL+EXch7VbsLdc9glMA3khwiOSo75VffHu+8nqGsvIbzxwoEFXcHoaAh1TxnsGQ7OpMdgV5tBhKn+s690lYUJZeWxpUNyQoXjQ0vwyOfBgrq5ulvu1xAsY1Ob9AiVrVnJ6huTe/rEm5Oo3JjQhrP6OOmvtRP//zIQqgQLNAt03+IEMSt/gjxic0KqKV1UaYuj6dLPE/NuZuSzPxhYsD0i3//XB0QyICOIBqZh1Je94gTJFdsv66wBBoax0ALIzCZOcLCThqKYR2BvETALEOJvSeQ4E6Sqa47653Nld1xcUnjsqA4v9t+FHZpCTztZN7bLi3Hos9jMP48fXQVetH5R85ktrVzcKXEhGgnKYMkH50TjAH78ugcMknJdL0PA6xlcI4paRaJ/draHmpXMgyBHnXDF3y6GMKRp0AGTwRBuQmxISI0m5gFk2ALDg5G43vvXuFWncWQdlR33xfm/7TM/xPzKzgHgilZkgCuxKRs6NjQcVa4j6YAB2QpT4AEBfW/9NjRttR0mAvccaDLkeb9nJz1z9YMZJyVtIw/0GGrDK+y2Wo6brPS8IZJSLo4FoTZ9+5x02smMS2ZA2RlsGO/GAcqr/wurD+jwO0pCRC3gnu0G2ClzZurdX7NpeKFet+CCXQK0+FKG6DcKlt1sp9ceHVDuY2ykLOqlWt0aS64GdYDWTGDwNAlnjpWQakAe6ZjHtTFJnLL20J4efElZaT5oagVgENXXzMiyetdZRJt7JtM0ITI5lC1a0sOeeUIZMdorGZVU2JlJKTOj6ysV+8NzbMW17U9Y3XqQd4TVIa9b0fy9SifstBo1UhEhOYaKn8UMbLNffieCsjUueJmobyL7548gGQEDqMpspx+xA8QM2d09WyduGvrSD68uosepyWIVZb20j8AHecOqSk5w8fyD/orNhwHsot/siwepaHsd7xHjcfkDMMkDi+dhA7aNBLiejwHKqTR35iPmizdmdEFGhG7q2swsOCUKL6s4jlD+BTqt2o3/4SBACY6QGHEmjGEYiMBR7vnod5yFLZ4tYo4Qks2NhTUy9qpuATyW17w740wmBTrpFHQKtI/Be9coVzxlCq25p36Tm1eLlyq50WHrtjlhTmKc+f1dy9PiJudgnFxDqPvBmhNo4AcBOeH0ILQCzUprtuwpGEMuzIqMd9kiS/s+RxSi4LBJ9gkzS1SroprBPXGQIDrOylCMntCRavVmxBTjcdtS4HF6C6eNkqnQ0U3ZGlH+Pv8V61N5D3QcM9vO4cIf1x/mtXhyP9gPSOzp2m7aYwaqytejLmZF+0qftR7asTBOh6DvWpZ+ui+Au9JzOmpeAxbXoFdCzprOLM/YMP6yvgPxyy+7bqxn7KMuE7fHzMTSVyTzHX0vVwoQ894GqISrISkR2DbobFq0L2Fz+qRxrxsfxdccz53PdwZoG/3+gjvYlUv1IzoEL1tMg+6CJhmImmDWDfsQj7kad68mv1nmvzlPuNwkaUh1c82qPkqSX978MKOMP+2yGMbiilZr07uSpvmNGv6idd1aY0/eEDiTrKMvpklqfgU93bPJZfhrX/WOVoFC0rydLra19343GebDnxAxNoLcD4t0d2H7Y0SlYqJo3tRtYPlfluIBCshBMHT6mO1lKZXQ0cJmLrkW6su7jZgtpEKMHxcj6U3/0peNrMUX/APQ6G2KKRq14fpg80I2yuKuxcuuh/zhB2ojLjzeWqSaqQ1jxkx2Dhg9w/nX4fVJRKcHXzbImR2+6k1HC9/MxSGD/zoT6W+t/BY9mRkase+aPDZ7SiW96t1NgL0Za6puIvSVs3WapjzeRTxdAwsPm9sub35/DnqbrbHLRKAzykkWSgkQf5Z5YQTd0qwLep0NT0cYTYX+fzISB0J/Bi9x/ULM0rvCnXoRGugKmNDd6rxeIT2IsVwVHFf/J5/+236cZ03t/+UbRptTRRo/M3/qUr40G39CxEAvBrr/5DZToYJQKAqEvSl3s3ZWJ4GMw2KTXHqGXKWZGZMnoo81GyurSds1hBzasQIZT7lUZ/UnCRWRjwZ1egZiRQf9/WixKhJ/13Ds3+xSJFlEgCCIaIvhn8/vMYkiQDkN9E4l9Y6maJl6sryMhjCo9LnLst/0kw0knU/qZ19vR9zXkCnPeeCS2yRbMVaoRVr64HxbqnryOi3cEKf2fzOdAv8GRJFTdSBdbB7jOeLzGe4AJT7muD46c2lNC2aHGUK3NuEebx4facDF6BziYp8wHJKDm11yJlqmQW7nVnRxRHuWZYRCSteMMfsfrwpHcuiXIuK87fUcOm0OIhpn1E2hgoNvgOfN04qrT2DqvcmWlqOdPp/bITEFv63Q1sGLiDL8xHTQ9/d+khFQzxGLCyLn4PJ/FFJyZCwNb4jg2hml+oxz/eFqtAYXjOBmICB4zu9wAnVPXljhk7rnDu1VM9icF3Nqtq4SVtj2vjn7WiAS8OXsl8r2CuEJKhcIAW7lUwPbh4BRGsfOTzewMAttGZieBHlnXwTuJPTBV8APyCHWmAA+yR6haE4CLhbfbY5w6rqMDPNFd9zObuVra6nG4jXjLajBlrY8cpWxnxSf3itt73uRPZAIigvZrFysFHDJA+z/aJuDVC4hQkQbd7hj9NTZAZVgZrQnuWWn1gclEUilsmjEfBBt4KXzSyT5fb30Pjs7kmL/Ne63QUOkpT2HIO3zdCAYi9TBdKm806JrsPmIAe9+hDubT/ZnznYQeiu3JXqxSq3UGuXdew4CojV3yDaIVRJ0RtINvtVmLkB6eo/QaQvKney701qZCNgyO5Upe899PtnsGIByIndQFCZzl0jbiiUAVKmEKjPqkNPVmcq1tyzgmI3XjTjOptJyW+3/BbHj09RM2RuZz+omKQB4UrPpGjouZx0/1EjyFI/5L7xeUURLsHO8vIjaiPWlVrO4mFnT03ZwkLjnbl+KKhre1oYf5zYHxiGEPmh+Mr4/CEkmKjl4jaGWxG5fg+xM7rOvHkJaNIKIB4mj66CQw++FvO9z9ZXYr3IAxECI244cWYYA/najyOCVdl/uHXuBE5k6vd9Iys/M7kR6yh6KyBXDanrPjO3BMJ5Rwj06kO1fH+BiDXFbsaaP/ER28BDu2wK4cLAEuAua3n1bL8ZXEOpoFYaSyuwW3rtkLMPyybQZXAgKXB2Mz1TvLyQc+wsUAzcyzpmaOMfttM+X/4WfYzn57qSBqoHngQi6W/Won8T2mYhdoGTClT1l5qtLs7vg40ZuCFcvmyIyJGfG4Uh3B1W836dCVfzIiQWrV5JLPcBSHEJvpz8cUU5fJDbw86CjHmR4BwpsN005sAcHCuaYnpwSdy+xGrOM8XQHW4cQV7sKsS0qR1HvJ/fqHy/Tad/texC01UKcL9aT/0PJ7G1/G0DP9dAaiHvGjwUSMPtQUklm0t23veJt+CgLFBAuGl6moctkf7VEedJCayfcr7qDnF7Qe4P/qqcla5a4Tv94pIhnpjPEQOmws7DF16Q8bay7DdSM468f5A/YIU+XLtosKYeSDcrCF0H5bhmwqZijIFQVFXbQ0AbaXKAe2eXXSD+/py355GuVd/A5mhsLdAVwYxMEsZUaRDP/ULGlXILwhWboh99akgqBpDErPmNZkVWEO+eykYzT7qmFOT52lhEAob+nnnmUq7Hh85XJVcQZjyKo5KrfwibG1dtetO2M3ZiHjZ3ZD18jmdO5/6MexVWBFNVY4F23y/j2810fQ2ekjneSENtLpCLd+7/8XF3MLt1PV61L29CHw2FGGVOf8w86sRrafYO6wi+MXprWKshXYXCqhzPnmRE9NIF8swfiCP1lyq1Op1O50Ph+D5PaPozImT1ONAMNAIcWFAWghvD569KCBWOIvgrwS4wwbvteteG+L+lC5fJefzEhQcnyOb4FUaAmX/ew8dGzjTCAr2yucksfa3L6WFOQ7uvksPoyv8EnbkFUnGOABGJvxD1dh9Ch6sB+OinzD4rYAFlzK5Ao9odxUBHPz65gVbVfxkVSi7kjz4DdD+DzuTyO5700icwlw9YyIuZYOb1/+f7EKHRhxvRAhSd/J/kL/BWxmsPotnEO28Jf8wgY6D0pjYDdE8cIVAd7Bb9Yw7DoxCkIWVsvJ2rkqPh9Ho2pVm82LMUgz4wgjdJUv7W7zgmEQWL7ENKRQElXrHYe/B6c5O1jneuUJa/BLe8fyJxC9Ui6exMFzMPLFXdR0/vZllGsgZbUUyj9vBGZPvSq7/Mi1HWkAodXTbaNZ3SsxgdrAPLzJqabBqlj3Fiadjl18BbNAiEH9yGGMKIZCDTBa79B+bJq184bTBaXGqqeWjm7BfDOkVr1q3ntEOFWx5krEo6I3nZwRX5nbigrX6M4a6fqbuzcanwkFVyj8n6ABfHyM9kyXBooFUGDnEYTa3hV3koyOJb6Rr5jN3P7D5gvd2pGmzsQ1HhOzJ9kgjwb+tmGJGQfVvjBQsIWzHo5u35iEdd0JcSsMrtE//Sw3JHeHbe3UU5Gq1uVQjIlCc5TFX7nGaJBXNV0uqB7s5Eu4kZ/u9jHmJ3MiPFWHqHzkWiNZT7grPaPd9fc5sbbEv/Tn+a9D4c1qopk/CtpvwbnGsncJwaJ7tjVABhgzvfBYMJTBmzEh1r/MvRHM9JgfUKl+mCXtuKteUAfNDUfWeKhAZ7FX6sD/M8BU4fulRmW5/OcoFLG/bLIKNE0f8p92mwiDYG6SndiMwfwcClzKmOMDdeow0XMEYUs4hYL/isxYGThp5UE0sVZ0gtS33p7LWltSXga+mSMFqC7rDCs0KJyec1fXS8isI0t/dnoVfnk560tTnEQvR4Zci6rPwyDhbkrNl4EJ5zraGi8Zo3XqD7HxzNODSbGI0LIULte2OO+RDPd8eiXvxEiCev4B9E0zFM4mpntH/q+9fYF60CiDqd4z3GQvXkdg8VG7sZNIgWyK2HIudQTeEBtemS1Tfbuu9pnqwyjDZDtt7MEpyjez1OsMgKJzMIkoy01rUoAIMHORLmFHl6AZNlqJ/7hnEuI4eehXnNXXDABOBRCikOHYhN8I06RktZ9qtAKEirx5ah5pmwxzW+RMPVweuxqVfynlZVs+qHZXukrgbAwjAS4v8OJxWcp7/vjlXMrtZHY6yyphazxnuywTmA/cF3jfS2Iolm5FGZEl7B4MfC/s4mztjPrBWwFkWjD0JxWOiKZRO/Z1CibwVQ9OBODVe31SeuuTWeWss8rirREv4iI4RVfHWnisX1HMm8Fwysfe0OBGOAhntj9VV3g9ot4k6Oz/seMLgga8PRnqxzTdzJI/P9PhGMVhJmLrsrqyiMYtuxQHbAAMAaQtTemoNT/VtzxjBoHCZy3gTPSrMwhc8NMM7sUlPdgr9gy5S32PmKVsukcxZE+jl1UjCLo5qb+mZxp4dK696FAiNl5KrscxIuVoHJogPGwICkloR6byhiVkbDCK8qPZihym8pe75zSl8i6OvpI4U83vyGQZ18u2cmfo/CbSaoWELcqwc0PoyToKiPi6pQV6D6pHgYf1FDieMbU4opml1BZ+p9kMNNegoN1tWOh2u1pWMK8BfE3Fe8DY4Xemy/B7Mh9pdWO/Lj2Sl6vrKe9QLDx6sLrTTF0wLyt+spTwsT8/Bk7xmX2LXPhBKk9QR9g4XxkDAWnOONKMuV7WpnE2tzxztKZ1KpcAwmqw0hDZ7WYcVA6+6Myrub4yHpfOiWFW4t8qQ8DF1QLPFnaUsDhH73qPpWOBxpfWr31qBEbqeZNWQnreGLLRI6Vp1GuY54nJ4MTiOLxgZ3w+IM0Y/nWIJvxH5REw+LSvH6CrA7MKVvHroRBtyHeO2NuLhDI4LyRXWRJv6JwdJrGQKBKA1DpDCuoyA/mtxVtoXSZIKJ5KhsxcNU6bT3Yh7AjO1wvKFgJWJhUuge+4F7KmCSevgO7qp1wFf0FcBCP/wNCnVegcZapugmRYaDJo6tQ7zYJrOU0wl17eSAFngFEqg3vjxMCkUTiGL9dtfxkCL7fzSjktyUvhnIN9K6wZIgqFjwtphu4UXb+9Pg28HVqe71GtqtjEe/hzZmk64Lwa3r764cXo64zAKLa98nEls/W3tLsmVEb9grT9zK8a/CYU86xbJTfn3PITvWb7IpFF0oD8FNQZXqZ9eO7HcFyyUZd3mhWS1uGTrsq2mDinfXRL+TzvRqJ/enzznoWIFFMDS1YzOImIA1MmIkyWRKOYC4lO0yP6h7N1F25DgdO8Ad4KDYoBay1mCuckRJUMFcmpqQgCcFSYteZSlFv3OyV7T4DKEzqs2OzMlh6GuAAodpkJF/wyMyfuG7sN7EXgP6+dI4pqc97Wpox+aR8SbUvwc8xQgJqSTejr2E4q4ed2MWrIVeFoTih/53o/x0OQzaa/6c94/UesJ1oIgYf68CAeVbYY1bsmbBKUvlDpLaipQSy86PSNLS2EM9QeR1TOjEx5IBOjYZ7E7elH64ENR7uX07dYfbWeUMVNsubBLc/Qgl41WrL6zNttPqMR9YdChnvKMKvimVO5I1dqRDwgUxr6VtgIWyslvnpV07FgX5z44t4lDF+wIMXEFXnW08MK51LCDRbY8u29/bvRlUa6laRm612Bg2byRlLk4zkRjtdYoQl1b4Bu2Bv3JKmQOGzXgFHaaXsm/iLcHYpzlrKldwIy+42zJWTG/TwAXnPokTiPnvTgsRaj86PvEAy8idboVvGmyXq9dsEOdZ8xP2m+7W3Zt4GPuz9QzAJlL7xKUepRlc79XrfR4ekojKK+VSpjO3MZdk7ihlDPzWl7/tsT96BgTPDHrbPrMhXfndu1i/ZaAdoqU0xjOSUlVz2oCslBd+ifUFi7Q1y/ETqWZwV1+6Dpc2Q8fKfoPmZ6RzM2Xf13fOAJDC3NJVT6EHF6fN+zW5SfQTCf0LDF/T6WsFpQUZVrPlt2VEhmcG6eOiYtB8/FVv1OV6CYXgTfIUft+QwvJ3PrZEPE9IvpYHx7RphZf5mvG3SeWh4dVDQCdyPBjRPWuDNj17SQpqi3ljAiEtHU104rCpyOvqkS0VsbZMi/X7KKyFlKFSTfaK5/iMQXJ165Cq/JmvnR6cQ+A3R/rIQmRsk3n3ZT4WJ6CTbGY3E1IreIz+oPfcXrS2m6fHgndU4mqdyKDdOHLgmcZS5ElQaqAXBe+Af8sxTiMN31WuAnNyTL996O1I4D115pQlESGN850088cb97y+feyArlBXSGOHDNDXhHfhpmQRB68U2ukHiWpGLayxnlXZ5cjNvGxPFOfxjVDTpGikcZQxFZrEFNNUhVsLK+iiVSUwxYOL2Q9cgOUVjYVzp0IBvO9tJrQ+deNc7WXmZdKEzFiqrxnEfEhE3HS4LMuRm8wEMoILDbhl1mYiJ5H1qtzzcA0DOTs8aIhkO2/Lkz0T3a6b9P+z2xFOxr+h0EnCqC0zkrd5R5guWQMboRAaPAmwkhnlGg/9752L6XDkcYnnprqK16UslwcRtxXn22aIfsohC/l2mRZNsLPWOKHEG6j+V+BZIgDgeAemCVAGngKrUJ6Ye7ZPBQYVtckDYaGID3wx3sQi2K/f6N3+btP8dLZtns3+LDx5HMBLEkRfkF6bobXvi9/jqmzRz2w7aigbydoCAS2pHw1bbY9zGb4psBDB7KCaSn6AtSI6XTJYQhj237Dk+uk9fz8qGsgkL/a17RotN4jvIhkwZOoxukAzqWPL9r1j5CNsR43MNcpbfNIKavgQv+dWBlLpe/HGhgUuiohtMA8Qs1BfqQn9TgB1JNOetgTc1V9FPdANTbT3MrNXW5hVpnm71O4VDzDozZgYXoM1zTQNWojpdB4vWIJmPzDFvyQSAEP0cBx3QfnsdmhMen8TAdxaUpsxGqsKx9wF3OMLi8iKlL/ASm0nYgqdw3Nvx9TQDVcH+g/84LidyOXDJsw4s0B+YP3JlxXUa4G8CHg6VG0EvUdWq/zcqP4BM5vgUCkRmDglNSHLrGeoJEUdN9PA5s6QeZuQZAbfYIV4r6ZzNzXNNDdjpcUOEDQy9n97NZGiCVwT6YdUA6iBLPZyRcdrEoAKdnop6HTNg9yJmYAkFgPFMhVb1x70JV+67Q8COBkRHrfOYqUPfkKlc9YJXjnTecVX6RHpuNeiAictkyvUJhalHdkzS2llFVxSYcOzCDCLqct8fmU6dsEYGEsyO/OVawxYWXDGOs/pajNbwENFCQHcYWoKH5RLpjYy3E0sl/jpzh1lzEQRugf/38ywG6aYBj8vHuJtzuI2xWTg20LypVVIeBfonsQc0wRJtP//zQXusV9cBximoNLOYuM+3ktR2iadCaySgmZH4oEpX/3t9wxEmnSVhpBsBEl8k6ZOBXZXATEzLmd4l0+MfOcQrshReHuHr+UXvqVqgri/mgoGVJPuCcGhjYW/Z+4brSVUMgVLdN72V2tFM6q3FIC5Ph4J4x2RXAj1rv2YW2wEaGmP225JGydfgpdCMilrj7TD/4vMlyYYxRtYh65Voml92hEeiYRQfCTM7aqWzV5yb5ElKMrktw3JB7bgyPnd2rjbkH8p79b1F/PkPUF0H9DxuZ07WJ5ySkkLGOz/LjFb6iAZg9wEpzQFdcaFUFCy+HGeAcuAH4iRKcvoWbPBcp8YZ96LxoaHMra5ddIJTGa6lw3hMlRpieeXRglcALMiNNnu/V/cMXJtgztvVRWqH5iY+Byzm2YtmfTIP3axOpzG0roqw9JmJWm4Yt9WDeGTAG5hCOXwleXwAOIw05G2sdzrxdIPGxlGNDnxnpKdTkWjMFstdDjSF6kAgrJlCbSxeISAUnRAzZaBnS0kR13rWN9KGP5+/F3f0OomwlqBQ/hbuFXt2ZCaqh1MMVT3fxK750f0VuSUqizlRyvrYlYU1tMTbUtn7aCsSEkSWuOFMV06ezGY71uSwgY6/IfUWeR6eJl5FLix82FJeKBI0CaGNxoBmQ1QbAy80RgNYJm3OD2Zp51QM9UYUp/CO8lfOSquhXeuQWmQ206s0BSHy07kGxv+7MjLOBu5r+ZNSuvFD8t360+jh8Sbd8T6IYp+LPWwRYJg74FtradzGACevYW8XQd0jREtKKiV/K6LGgFrVTiZKz6yvLvGb3mGhi98jO5GK1JtSRr0HWIt6UbOF/aUTNgUbgnQ4U/qCP034fKjNCwg2RvVh6FsmTNMD2zCMSGrQDfQIUwvdQYNQ5oFhmSPEJTz4HIb9JuW9JqzCYaNfHxfxlSJfkSXN4k2grq4wLBCb4kUb5neFR31FbMMbG2KoLMxB9+xgfSXcBeJ23aKcHsYYxI4dwQ/WikfTnGrENwJSWvZvShi3PXU9AifxFtn6Q5MXflDvx+lJ6D8DghLyJISDLIpkurjkC3jWtqw8KqiSyOupQQkRLOlee/v63BlNKY+y/HAc01AOL4tspcD4J++bH5kI9BMZpkMo4EsjH1mt7rLqxXxU7f9+fopOrmAQsV0vqmITuVtBbNr/CuoYpVv+elhbz5TooLhX4mtJqpuGoKSGdcywxskZ45k1GsO6OO/iixNXB0o3HVtnQZT9QNxzf81/A6UHMTTBWPR9Q3nq8rClAz+m7FQ2Kwh93tpTEZejbrUgN6IEkYJ7mjf//tRy1YcPT8wneC/16tNr48cq40eN3diuDV64dWRNduABYCCxgWGjoP0K7ExU2bOqA77TmrR90EHRt09V+Y2n60rVXumf6xshALF1dRrjEtooPWyulgexNvKmy6or4vYKNOyixA5Z6F+48fq7cMWTMyF0yttzmfimYI29xsezf4Ew4g5C0T/EnEvH22jPpgcdo/P5J6otkrV1VIOu+f3FiKs2O5SEAT/RAMGoI9v8Mc80v681MfbVFSMY23f4EUDr+HpZVHjbKfygE3kAeLN1t42JISiNgFIRCeLbdptdtVg7aLJtmb62lBMXbMimzswnMYA/AC7Xpo2AR+i8hdSw7LXsEXF/YDXwSFcoUGY6Q+k2gcigAKsn2joSH5DcaoASfo9ok+wriWSnF9kWHx1v+Tr6jBOPpjFfNIhsCTJg6DE09d18+cNXuLgytfqtNt/GYV8Bqt69T9mD4gfUD8nxAJR1xRQ4/8iB2ko39zURulnCZ0Wxw1Koch5YLuOs8hz8hRx0Sn4AoMTaGCDy5psDq10Kw6h6qv1A9RqwK+3UxgrwDC+s2B3qG7arxjUTDMG9ZuXyw8wC7vTunssXCfpVmBGv8RF3ZToJw/aXKJo6p7WSobtVZzqUH1vY3hcqBaOeQIeLZKAyL3zecvjrZFM+CDIt4laRfVxUYVhWWOgYh1bDdMMXgC8kIz9QBLFslXwBYQInJwQjNHXdpV8k0VTk17nActDn+q7snernKXY5mErfCUqsODBLacIj/zA8ivSnr9jyUhqI8NGaovZ1Lu6kkt9B2upMOdw4w7yxIPg/8XGxpK7398dAIoHjY+GxHYv1vLJLsWtjgJRspEjMEc6VPakAAny+1ZR8i1HllVaYW8bYJKgvLRFIft5C1GDRUhemMhMeW1Xb5HmSg07gyTKcfB7U5YYVm2czMt49gfxkuXPW5wiIpH0qftwYnl2Ye75YRQKyeuoGuYF+rv39nZNytwPFI15iuDdgw+lcVBEHzxal0BEwozhdNKZ/6VifRVJKRfFAtRfCYY5SNug3//anQYvsS07JYfhNr9excnrcTqZhZsVjO9gZIE16soj0wZ/OKfY3djF2VwrhfCFyUyvOgEZDgTuPDvD8j5uGEg/kS1iE+SQYiQdmTJIOtTo6J9X8S/cOiAK8uH+h4GvZ8yxisCBmKhuc4Wqsczr3zSHqTGICyMhm5ppoi/x9f5fN0apUj8TQnafqbU5F51Dq+Vb4Tbqgipjcp/gl0fhSUvvjUgrfFyZW0+STfpU76RqgzolUA/IhlgIHaqnrl4feUNvi8j+B4qUahREfBJ5WGFdktZT27jDkBcb3uDNKpvsUIGP/P2+93ar9o0E3gVEBNCbZuXU3OMBxex7eEAq09Zj7+NorGbHi/UD5d/5ltj0Tv0BjuNQgCU6LF5v5LU/tkQhMprmkDxxPRhVsiS3EmSD2GoBw/09Nw5UBHD9nzZfMei8+/qrOvpa50BwoHoSmdgvs88tsYdIXn/8qXD0U8CCiob5l+gXCWBU1Q4AraiROHd6RH8QgGdw5NLY8OSTLatHEkOlvm56PRZoPcrurBiecs+PGNzTv7GkKIk+ZOUqKzzRJqr4yu8LT0+/g5LrVEIQ6PeJktKjUeHj72ZuDUcn8Z96iC+7/utXWvbeO2RMaI92ZmXaMtEBYB1PiYo4msuArWpfSse5akcs8lSKQ8ZjpA3gv76BWoorJ5p9g9xCbfTNFHqgtZ2ZQMoGBYSEpGj/Q8Us9f6LIDeWXuE7uDvwICMfI44aMioRuU3FUeuRxpUmPDkpqDsjqEQ9RtBA60H5rILDL+w+1C56TBNFO0dwCUOh+esmNORFQRG/kZ/x4cyyNShJL/vbXhkZuRH9ffbyzaP06h0rimiMNJK87uli9VtLg1h3QLL23axh4OIkIi+oa5dC0xuuh7xcJWuQiWHoLO/YIbqjEUvnKvZK8aTB1XaKMyJwTBBJHk9LvAkeFK56pu/DuCNxDGI2mxGP98Zx3hRDWB30TGaJFABemIB0JcMe+/VpMEzJTLxU4lkbo942h8kJJ/SISd8iUtkhwpQkMmSmuU8bP8/gFlrD4BVr7/liKMY26YBxP+suVC7k9VZK4AQ/tVO61/ygStGTd9DF5/cvZzZeIsBjSfD46ohAWdGBsGelbuaTv6Woq2/lfZZZ968UDdLVaC2UcGzCKDRlLDpnBCmSAo7jAfMv9ieyzXCwLwbL2Vtg0S5JH3u2iGIaP1+GYXv6cn/hlTAlYjUZT2lstFLv0z01VRv1W7evEC1hJa66EOaFs2Gc71CyGTf9aHmJOOTEcW8MKB19vAW0Jv94Lh4AY8q2Pp74W5cL3xJZT4X9bMhwYTJACFLlN9M1OOnyOvi1My//GBZEgvZkfL4jYnP5Aac28/FMZkyQr2HOMC4rjskXAyyfLATNH9hMzQocmqj7AYqQ69sbykuglzrYqc3O14dmPFSqzO8oERknn1rlS2KciZqNf9SaDQf1iFCb8a/Uw5Lz3OgJUbVSWoLrtyTemtWqDOc1+8mTJ62Syykab62xBNSV7/6zhcyc8v8RrvZo22qlvMBWBkOibBAp/HV/EXSO6nGBz1ndZGwKroruLaGdR4oRH+k5KFjKevMf8oXnTM2pKGSMJ/MZQz6wEmS/GQLx3fgpg+mna1H6J0AVpuOgN0HVMRf2ZF8RiDn3VkZAZY5EZVF+DFdEEej6Ek+7kuaZ1TjHFdMHw2LB6/ntazNUaE8mfVMQAMlKP9JU87NfIIEJEfMt5ccC4oJ/VrfsUgvFNVJ/W2CXoJJj8d3H0d12uiy2R1V9gy8vUX4me5goXt452peH6YfkP48rCNheIkashDpLZN76MdN9bF7WvpN4Asxzxjiwcjx3PaDzUAIItNo1Ftc7UAX9dtUCcpGShRGK9OYpMyE+pKflm3S8+0Z55Dqu93CyabO1vKi5wvV1ClM8cdAZEb7C5e7xpY6mG+nCR1EFxoXC66CUvrzvbEJ5l2+b5IAFBY5zIfcnR4t9P4oFno5OKogsKtu7+hbUDzUO6fxsIjyWkWkgMSyWf6DUoFmeqT31MKug8JG1MbtS/mpFnLnO0iUY9akGFqBl8JNbc04PuCWTa6MuHt9aXvAKhH68F/YEhWjLPh8ReBLigiQ6X7pDPsBMKkOQdQoPDru7YowIVUl1215+UX48RECI9d8Hse/+lYtY7cOWadVkcwS9Nto/GIQWIE9VK2sTn5X30zYx2HpXAq2J4MAoojoZPTspMLH3qoW3jNTNaurU4k5pjneQ7Zz7Rop+argHloyVe5J64N859VDUkKiL5CCyDhDjWgVvUIoyLf8xi07GxASMN3oypaePrz+z47YikLzmXkPUOPjKiFQEev+VxwTFzv8vqmhcFu0smBqgXdais+lKUA3nsdzV0vmg/HthVm3D/TyAogikKpIXWbq4Zli/0AKyOSj5dZ5sa3f4yvVJsHrOqSaGB5uE9y01K+b0P9qnrzDC1H06AgwkLNMN3ya/3r6a+I4jb4o5n+t2+9ygukyGOoi+I2GzdtD0JM0ODxeiTcyTzPOvCAkTZu5eTAwnQiHmuPY7kYVttj6J2wbbgrxayoFH7Fbrz59nuKOyfIVfUmbf9qscMK2TuCt2FAldWcuVH215WTVqBxzMScSYmUH3nR4oYxkHDreo1w7XTcoClkf326uvozf5tbJbn5Amh2oFE8nwwPx9HUk+PTMrcLIR/qeUka9DaiB2a8vai2l9i6jp310vEJEDTlSSjLcrDqrM168RtF5QX9y5gcS7sarG2L4tLNX048h3dY9EZEwK3hA7wwrIWZZZP30+8mTAOvlYZ2b1P/wrimzLjW59SYjNsQTPoqS3GR8OatEpm0HmiR3c3u+NsyEePP9H7p3B19Iyt57kjnlxGO+RJ+Wx04Sl8cCGCbKfLbulQ8N1F9QC+j7TewNsXOJU7zRu/hJjakUPo+3ofrl/HBjhiQTEN3bqUXc6Bh36MQt4giGsUvQ+IbwgOIWmItTsVP9lMeVSLs5bwBbv/kJXSz55OxhtijdIPfD/jDvHdhup9CXBWTRbYXSMV5qatBfN9QB97ynyjAC/Mte4NM4PWIq7wPxzkdxSTrQjBE0khU+NE6V5K3sesMYiD3nd4+zzfAjmDLT3pRPZUfioKK5IhSpYN0oj3SVQvJ4DE0l9LpaJfXnJCGO+t46DY7IX5XNHadpCi1t+CS7vDbUgl9KxgVGAVQM0NFmpCYVbY+G7S34Ba/zW3gz0eHnLIcdxejjnksPrS5lrmB4UxOIGJGTx+NDqKtjPw9Yao+yTimEFc2QypzK3z5JzKN43FirQR+4JxqlWAsgkQj6YLfxrsbkvui+RoBroS8YJBsDAkj5v0XzIx+/t5jXCZlMPm5TX6PsSfwy5itnoUR0BQnw/KyeA93ER/mFfVcPb27Ukm92gJbZt/2nm9equ6xwcAjivWw80zniPv1poAFKogogdqxhPRz4ryzmTITw5aI20SGWySf5GI6FKA3YZ0JNnusCRNxzhOIzlZFDNryrAdTh279ctQdkZWx5AN59PWWPxUEHGhpUjaK2J2DH07LqvJIG4D9XN2R5mY1EOas7qcmU7P936PExAtCW72wAHfxSFRhMPJt3ESUFgWrRRVb1+63VD8UaXwlaPk6wTENNv9lna0qJNcNx+efq9jIQuGQsDVfqJvmsFezTV/oy8ROQ4L0nApN3W9g8E7El/Jo1UwocrM+RWFNCOBaiOMpK4t4WavfLyUCkZDGHHw6QckvRvFnPHQ5FlFkIm1VlSB62fUKT+fq6n5x0nFwOX3x8wZ7ov0dvxZGy9ZULUGpaJ+zFjOcmoHBKLwVhIvyOmAG8CifLC10Tywfr4glyW4tqkXeoqalGkbT3M7vFEqZsp37zBeHfI7XY4v4x9VZcps3N7FwBO2YsCMeLBMFzRDbCrpf1dFPOTGK87TB5azk+or5/pVAvJUr2Key9/gPVtPx3Tnqq7uDZbd8ABPJg0jTx0D+TyC/xyBa5MunKxeR6pgvD/7egZh1TUWezzikpGkoPwZBgiukWfzwGjtKpwqyjL/0Rpowgp55MV0SdKjE6Q83PfQrdU9hUxeL91HF9z44Ka5XAQ7WKIye9JUKdxhyTnYULsxY5fyiukTfVYQCQoWDkNXYaKtvn1rKdFdzKnHf/QPApBIBEeIYuME3xE1z1ZGvnQWdWnOZuBsGPEkxpy2zIrmgQcm7xj51glHvUmtpM/Z7DVst5MytqA4D/i8s3LM8jlta4Tj8ak46SeZgyYtXv22KOB/3k33wm3cFQljqzbYumze1twIzbZdnamt1Sr9gWxSeMaFaD05GnVp6XHS1gXBZX9ddODDr4m1pWcHymIeHvlYuiffznLZimp/0GXngLi4UimXJwfZXA6YirpEGOMWc6XGnXRIiENM/uWDCQI5xWJYEISySNrmsdzGdQYX2ypQV4lrtxygr6uSVkv3YQiabAsdmeRyuOmn9vlTg+RDcjPwh1yVGbxqQUgz2Ttc5XWQu+bELICRsk0WlB+py/UJ4iUR1wIGTryXRlx95FPuXA0z/9qg7a79qVxMJaRHB0B1d+ic0mE+Se/1qbm8JkuP00pZKpDHNU/5IxJKQuBdh7YG3BlV0FxzrGiFsAoTuJ3IK/jxyvMKz6b522ZS8/rcOJanCFpjjcCBn6oom/09HJOOtBftmqJOCTaFKYTQt6VXIh68fbSYm3ToUKXvBBxLy5hBc+/GeRg7NjMpNtZ+o0t3dvt6fq/63WJQ/JGARe+e4iuz7iCRsgxOu8kSt7EDooxA7vO5U0+uYh+KzrFDGz7S/5n+G55jI7k6Q9q7TLNssVkbwVGWNlxayB+NWDa0PDtzaRaj8IArIbOS/HEI4A1JDlQTUuhX+to3CWv+/JgcAU+HbdNn7S4JZ3/TV3SbcJSzpm9d5X6ZeNVHh7YTWBW3tFT64yOhjt8s9dCzAKF0D3xJgC91gFeU/5xXnKXaTiZvHpfp2oQtX9VDIyRn4cxTSBn+MSluP9+WzFnkaZlsKslFZ7TwUA5JohoBslyUXdHI9VNI8R7mkl3raDZz/S7sOEQDUm+//slqXGoorRcHSwGjtQPW3yPDoVxO7sZbwjQ1Hru3DM7xKIGDX/wPRG073demTDhDQR49/09KGTqQ/QSYktOMU6m7SE2jZvcAlyfZqZHXbpEkfb4tDlFXAuio7Q80yB9FYfPMvEsBDf39yGWEjIWT6fjn8mmr8r8WsEgqs5AHM+h8wItf8CbsB1ZbrwxsbYuKDgnOKPRPQfo/43B8mEqxFOlY1X9HGfLyFJKafTia0bvzlM94kL8xsH5hqCuvacJvLdX2+Bbib8m3ntPtE6iZ2EM97gK4E6bg+oyG+hQGuyzwAF+qNnHQwqgPhGEskXsde40/DPVKpZa6oJDcxIVddM2Emk/NYwq3kuOIBH2wu1W2YI0K7BdEEhAimywLmcIfiQzhMo4xkKdkdJregwamU3WfBZStznGwVa6hu5OxO2KfYWIMVptd007tteV8/Xp0kgnlmw7Iv1In9FZ49WXd7GhQ2FmsgyK2VngvC5AGsnYhYd+raT9Ast8gnBQt7Ipg8kw56Kil+lVOtMJxv63/03Q2HTGYseI2zUMHoaXrLWXcnjkE37UjzUlbLXpN5vKGnF5WMfbVvz+Gb6vFvlpYATTdZHBzpLbazeDrLY4eGXMzXeHwp8AA2jiKUMHx8ilzYI8lgdeqKxdSsilyQZDTTN/zcHrAwTrCisSYvDLHD3EpIIkalpL8e3P5oOblekqTOcA2Z8+GFph7J5ehhLSF9bqYTpEmUtp+KPNP4gvMmAdqXIJnRNc4pxq/NOPzfBglZ5+bZJpMNnliW7nIQc+PZCbN0Lp3vPx+TVtRSkdVjpoQeETgRobDFi9+2T1+1ht/M8iGTE7EU7eCXkzGHqiSHPi+eie0m8xgx2dEK3j1r1fJrQjdyGdeFI2GuXhktsRtF/rsmI0p72LOgGOXxQKC/5Ry6Njw9hToqGURI8E4a8u/D4fwhvk+YcgUdRTDaLQIEYOE59kud2XJS8zGM8Cp8Zr89ZNYxXERspo13InGSD+CLZvWDq0ctcDKJ6Yo6NDqB+DMpi4x0/dyCrULuT5As7M15Exe/vo/eDyVKUXfQG7Te8PTNNoeHwGB4VEJc8zF2NAPKGkb/1UkjSpiU9qVJv+oxK/6AuGlhHwlz2u9nnWfVxp3nK7ObMJu9vQy1qw7X/k2PJ7y16XfDlIvqEEbTM3pqjrGgg4opJk0lJ7eQY/3n/80Lbq1vx8eY3msLLpvFOWNOtTx6tDnonfgLe6wZ2hyVqzQ+BNtKsq7yigue2hcRxbbtf2V5gS06PD19Xpjh9GXjvBPZDxz8H3iaG6w53hruA5JgOdqNJ+0i7/WG37rXQu4NLmX90Gpdn8a84/9ivXD0O3lpqV1wSoovbsjK9EnDt5zsB6Snj2IU1EsAKFlK60uU/ZizBa2X3zFUK5VTGoY2M25di8FKgwsqu7qBWIDcI+/ngqi+OlpM6Y/Sl11l707GtRD2dy8X2x390YGnuvEWJTxiKiPADIJ8h/5O2c8/DW7pp9ENAKHFY2RL2ZMmoMHSiDxA98/5DtmvE4IjX6amjEJnwA7bSyowGLwYwno0R1hYoZfricQS6WyVJ4K4ckAKR2MV4U/+VV90OVimYFAB6w8nNfX1itGuTIFoVmLbqLFwc5LbLs3Aye0rI/zod6yzBwHhJCsoSpIddNnrxdJVfK6LcJjirxMFCoxEOLRdTRi0t0CXKcMg6myDITWfIX6CCe+puuvtp4+L48+uzRYQu62x78SvPQhCx0UOfdLXeV/9dzWsb9Jk5i3CuCwdBKLWpq3d2X+/psqIKLUWEKB0lY8RLQeF3rRKNJbo9FJGM16QCQnEQiqeVQ7WdWbE6jjFHELh3jpU16ERhCgZUoA3M+JbjJi3WHXzunkNfqeHVXt6nIyn3lQ2pS5vvFB6krBxKZs16qYyOPx7IBhx4Qb+ZSa1yLMhNfpfqWf8vGyApoTTkXwQIr5AmmzCbNBBPU9qVQdPeTQD4KyjhEHNiRqGw+NJH2buFazECLkzAZvTAd3Bf73VHb2WC0SvNUVbQkXUWlyrT6MxdeLEfv59EenudmQ8UkHPbNfRSKumGm7LjDYWYXg00qskQcHqL630M9EZ6H3dobE2Q0p9w+jRcA/cwPEkQ0oITEddVtrTr1R9m2PDMgqpX/uGkS7TwPL1vZ7ejNAvl8fZ07aYHIZaHvP8KoHH3lriQ/hhfXIXkahMIFljKnsFOGYzV66GKFyYin4Z/C0yatktf679FpfSldyILv4xQ2UgSVzjfgqRrkP5H/8sa5wZr4Kcxg5Q4lxqoJe9O4j6qwU2jbdLb/g0Uz2zqLTx8nbDr75XkR0YhqHTXEGMBcNC8XWxx4hioWBDuO9JGCjPb+Xf7Qub3WRzdFYuBbP4zdqwNmtz9x+4PbitO90crBh3HSa5LyMeOuyWUIb/LHCGvDnk0Ak94jBGqbFemLFii10yh5cFiLVGNCTqbjHvKdcP+0UQdR1te0qlYlDQxYTHWXNYvs/BmYD/ZI4R9jIdfPOfXpYoSMGkbouOHoer7Fx4dM413rMDU/rGHZ7zryBXL8B7BQO+wtOzB1dO/cjadDci45rgi/bunDE2uUUW1u9exA8U5CdKrP+jhRhdiiS4VQb083G+TFzxalXFObCes6miUNgfXeGstTuCKKLKCweM1gN92Btswqot6iiUUJhiVGgRLj2LdqFvVgvm70eE/jNyuffDygjMqaETUc5F8cQR0CFNdhpYa60EHOISzatwaXDVsKb1YttGn0hH8lYXJhCoeVr897s88P1hBEEMotllfc2DoHboldHAfJrswBelh9jMjkGEnLEL5ZUecILJfkbgkXD2so+OwV4I9Wjdyiu+t3iVHW/Q0SgkBvhStJWbWoL0oWrygPAdIOlrQTPs4wWmyC+CiMh6biUYL9R47VjLdE+HsXxSmQHmo5fHne/3G3SuPRnSmZhL5wd8QWCPgHBV5CqEF2a0cOY9JOzGyuf1kS4n8YrdNHuRS6OuJbFHybgIbwJ51Ru02rUf+LymsxJkZcsc6m5Cg28XjfKfWlplchBLcfhQU+zOCDxS+QyTv/PmhRawKXKQ3EkncsKJCW3sajQYa7ZKtVqYyjdtOfNWXUm3tsa4h7rcSqARXnOLLJkCamWhJOU2MOJ4InXa+Jx7e5To8uuFaqE/5UmiscbkrKEkM8p7emZv0ESmXysXN4Wap274N70g1Qv2hX3a9zyXVeS1Y4gbtC2KsLwYtRJSJqmpNHGJUlfeE4oL5j0UAceu8LfbbL7+ssxtSmY+3UX42ekQ5H5ZUkxOssoANtwNv1vtncRfzwNT9jKvN7r5VUBRZ3roggBa+ZAhFe6qJ0zWEOUiB5XPVjf02ydgqLRF41DxvsiyJsJGJmqa3k/N+u3TQeDElqAQHTJesJQEbPEwjKMjC1rrLRFubJr+O5lHrYwN73zpAxHzssTjUsnnVn5FXa0XU7i6Y0W+wRnhCink66Q/tr7VyOZSufeet2euvLWICgFULN1MBbinvPZCikkSPYYxLxRCMJzs4M2e+Xs2RS2Ggv6kfqEkEDgJso2oRAz9FUy43IsNKbadiupRwmbJvPHP49dfQg17bZLXCt2rTcmHqt7E3S/eRLQcMaa1oyp0a/bQUo5Ogk0FD6QSIQ32XjRmmMdI71kETfIpevmIwWITgfXRqKpgBnWWVbqV5RZqKuq0Ydn5LTSqc8X5HD1dOLjXVWKqNk9eGzAZ8Ry4eUeVg8AFpd7JPArekJ7yB4S2ZDa9cBZkUqTB8+YJTCo98liNpTXiFqpV1xJxfosg9cjYrBwIuVjei/Oo8QKPfNSlILeGiGhhKtYONf/HTIcHtI82wB/Sq1Xou1/HoX9a8bC6TfHtgZmeT0xIdQugWBsHxsddrVi5dFXsx0+Rc89KJkfljiOXP3L2g8ymTA8FfEN2DmrT6YC2cz0mv2wLKzZufrr4u+gKHKs5d5bOzoTLGTX8fn4rHpNPWyqX4BAn9Z2oYvdB2eWK4xNBYZFC5Sn1MBSE7BFyWKOs51+/IuXKuleBc6X/9Q5wPiuZ8MoQNOQcuvOFMYMAjD0yXVYUuS7cDvZpqYevnH74K0pr63ZmJZIjgrTOtO63OO9AzZAi+rOoQViOqLzxHse2OkMOkHyetaknAxjxdsp8Hduag</t>
  </si>
  <si>
    <t>LBLUO+U6554BXh0h3EfpocWJFxueKmj5TnoK2zSf82xJoVf82eIYLBCGmhgQ8AU7NxHiLefLfiS2KL0Rk+SGRo1MsAzGpTav1bbyGit8V7saEjdljkl94V4ROOu9FRiBUpezqPkAAdC1SayHykILlWHYNc8UXyxQm3nxw81ppCFChUj30YXrimwLduU3U10Ee9wYA4BaatAhHNQI9fhVZPEiGMRl/oNauC0iNwVI7OTBy8NtonTzEPf3L1RujtT5SZg0BqFVHnKtauyuFcCz5Ry+90iBtp1iIFpN+QBWHpAI5gvvqn3OiIM7n0LCIvahdmbgQj5wc6iX6D85dAaDPOu8h+yIkFIojz5FAV9mwuD+tFQZdQm0D9ln+1YtHwx4KDuOcNHoYACgzpHJYcyWn1WAJOPUWFgoswoFt6WWfYXOQOe+RryEwZ39NH/FNCgW1pLMU9Lqpho8Qyrclo0E3m7vkzL91RxoJq0mZdpX/FSeg9ywVmLISt6AAFWJmpt0aiGAnU2ethq3qZWb8dggF6nCHT4VZBfgNwmzifGojpJf+KnvIAxpIHzTnI8BKpDfRz3IW7hwWHjQOaXm5gaoZTUsxiQam8Zrv8MJNLWfbns8usoEII9jtqghMDBcm5t6iCpWiSFyqQkzsop5u8Pt+6K+ZQK4z61n4rTZo4Gw5w9pMCil/wgoHPkJxpXwv1JHBh8149PX+J11i0HOgRjNb209vPB/zQPx1hlIt8U5s2CgPjlIziIAcNqZsGMU6pcY0qO6hBW87YvyXv3H35NIAzHbjVDWkMRbjhV5lbO8f/fIgcVLP/3ILXkffBVWarXDsko5hgjfPJL71u21h0wbO6Flps4qLg5Fnlv6WP+96NveXs8SXiphfhZz994/lYra1J/5qynjYU1Xrbv3I5GZrB+nuxD5V28GGQISoH7XGEaFN+83XZnFETF/RNqkdzJEYjETEj0XJD8Eq9SQuIkrCbz1P15nrzuu4E6A4lpLljdohBe4D1tf2s8XsFR0NU8JrakgEkTXs32MVr+jsVKOfp0ENK321gdXbSTgcEwf6RQmLwEWq1lHySh4Y/W39qJ65Y6G4GqFrjYnga5rcVfLw6HVhAqNHI9QE3e/3pvvNHV9yn9DXdk1XmpYS5s2iAfCtesL1Uu8YSpSnMU1WJRT1yBo1PfdA9QvkUeYrlBUpaaN0Ex3X/2WQqhoyLuAKjiZ6fx64c1lrdAfZ9iO2dmP8knFkr2ANarWslmxtTUYNSQ+x6ryF0YAY7AgwXDQSpD+9RepEzO6xjRetoSHXGZK98CdlASClJGU5TMG5/j9gAUyhdTt6QqpRpXAB64itBv4yjscDQr5JJjC0Rn8tw4pDxxQu7ZyjShs1BS0a2+q8p0w+GRH2nA7cJJi/VB1N0whhuCeNkZY429SeQwNnVCrLOS8EKKjMHJucFyfqkLAYmCUmEEWNvmd0Y2rtNPrE/y5Rr6RTprg7V+V3kcWQ0KxlhqIKjQc1c54c09wS8EvTJbUiQewDAeOdaNLHqW/XrTMmB+I7obnmuZozQvDOfQbDjxwTi7Xe8qZ4CuCieceMacAUUWRg2e+CdQ++Gpf5/K3QIDG+Fgs/zANyHpK5mNEX5Vo+CsZ8O4WNQspJv+viAfF4ZG3sXFYjfId4fdQaWbHKr5EU6/WrRDKlyS3vIpBPdF1HpVEEwaWWXN2ktJUdTaeCInbcR8dhVsnMue0fLeXiiJxMDknlH/7dpSsqLt2BOAaeUNJ3MP9lLsFaNw4j9LL4iUTmtEZ6XVDw3covaYdmZT8JF6JxhMQK0KOpqg0guqGdx1kdYXZxkwzoTPXUnv/2cPLcXD6B8yblSprJHVJkTElnMIBel/h/UGc0J2ztO5E4jCFLRid3sukOwMR7DiHLPrR5vycQVThpZ6JE7vDwVlkN668yql1gxbt6bUHSCdZOTp8kdLNTy6UtXcNdu4enyVpDBCsLjdhmECLJ7FGzGGzo+pU0CTX/zNBa+GSp9UJmrsY9HUT5QNhHIDKwk37DQGBDkVL8ysCCWZunj33u4KTG5npxu5eGchrfZ4mSLET+HAu2TUQOAWhXh70S42gvhkAiTLmQBOs9qD2bIiRowUHCYoW6rJ0WZwTR1yvA0t49JZVpzXjhsCmRrR+t8qs4umkcqti/Zc87jorEVKHHSBtG3f9YDR4yj4MB/3dCmXPCpPi3nO7Q6FTr9E2+QYXFzh+YFO1PPlSQ2FltoPCXCP2nWwLpum6rZ238DpvUO3rpI0N2Jc9ssxL7MA/Z23sCk1aqpsEIFD+J3DCUVlzGgqKYrOUacnW/9iNlnLymduVLgJEuCCe12Vt073e+qfZ75i2C3xY18HwyeX95CaRUBtEA6V5V1bq719GuMg7KSuE2+IbareTNYZYc1Vz+7ztNmoyYGqc+hSoqDOU0iO8tZ3LPtWxJI4LcijTofNw4UipokoZAJfbVyZEJnl2JpBZ4wgy1FPkqpRXIh3D9M4vDZKX+sppxY2N1reFVg9og0vc37b9kHNyFXB72ANakE9UNYCU9BKzlI4OU2yrbKLWr6pVylmH8kT+OCDwAn6VDC1UmS9uVSJe5ol1euLUDQj1FcZMp7mMwRLDdXRSCwgVp2r5uMageA5m2gTy870SDzVa0yjk2whM0A+tHmfMv6ko2n2EhRsvc52uH/gyH0JFzCYBWJcgdoXpHOuk06epsvIAjYhENCBDjlSEbcDVDVv/40BP/LFiwvrhPe0cz1qCF7iclVplBziuXs3aJ5x/o/5Z1G2uTzoh2JR7GRdNAqEZoOD/rdhRHcuDl9VooEk/WZlmamUTxIi32vPGbkY1++e0yPniPtk2a524yJVRGp7lchpkI9HN9oAmhxhz+okusaOavBTs5i4Jfv3YP3RgXR1IwgtXk0YyYq9StLZ0hn8NqqqmEvSeiNfsutFmQNp+KqeaJfkCF39v2iRfu72y7//HjqBjbw35oQ4N6j6EXeQ/Fg7lnBplfce3Hp9QwIGPMKO5V+Mb/PlnZr2O1SbyRUyEJlntaXom62X/H6s9dsv6eeJuxLMY3mTNBHZ2vQtJ3fqP2pl2fa5LfPUbFpJ2Ptm+tfr/fs18k9wsSgayinYr7n2meJ89B3smKWj/2xjr6xW97ttexpNjvG/IGCGcMFuWnsWj14at28hcYlviotXAWmqfabkJ9SjUskRX5iqxuYRtXOsR8VAHyG9u5NBvbzUTxBi389+i0O5H3IWW7qFgOuHtlcaf56bBecD4jg1DjiD8XmuKBU7ue8CG62tKVZXjnkiQp46zOf7583Z5In2QKu5+5gkay5FdOWeIhfjFf00Cpijm4ttBjeSAZ6ljhvokceNTm2ALN95EwWmX96CSg1XP+GbvuO49rOaF/0J6ge3agp6fhG8pJcnuD5/ZAwbF7to3395gJMw898ehe+lulyho+FBsWl7VEoQnr4op7AIRFxGIbF01DTPWz8/L68MbUgqWgBbl2Sr9n61UHtuexAExoV3FaEFtPoVNVI9xEOQHXrHjb87AmSAdnradXAIulzNsC3uG6HOjdSr6afgMG9ODxeYtGBo6zOp6HepU20U+Ak+k2SwhDY0zNKJUup2TJ+zTtCMWRPACRazy4v63mR6lbIPtN8av+SBUlIJQmlV4hixPd9U6JkhfLEkorlaVxerEvugw661Kpe8c91ozR81RyNkNbxLjTyr22cM6epwVCCH0VsSD3FzNz1DrZqYvqQOPO23KVGW2YlSzHM3XdAYB4ggvVH05gN/0/2FYmIZBLQQ/HMKmnrqqnZbvDtaiV8VOWdkE9LUvb8Rv0AqEvb9UYRTTTmIf6o9Wy8fjf1RLnbyht+1cI7e4mRC+D3wjPl4+Bp/PTRjau+Rd4Ip1TWMOBznN900zKdYmbZ7W7b4OGnShuPXemIXBSBMk2QLUZugyfwv8baVLz91lvG+/qUQ7E67RFOpcXV84qnt1MUi15Rr9GG4ALmF7a3TFW3ESRGbebVaEE0SGqxThgj3OgtlfdL6mP/cqgsW/B4yesx5XP02oMqmJu1xZmcBLD+WyuUC55jLXkOwvOYy61jre62jC9mZWP4O6b2NVf2bl4IdqdExl+vo5Kuv0MFBrRNp1o+vWUEHF62e5RzUmwJ7e4Svso+323PosGvlqMeq+pNrkNqA2/l+LuY+LPCoR+lZEL6DnTZSJMMsVux0mWwL6AGgi0gAGehyVmusDueXu735+M5cVDHo5h1tMq0Z2RamGEfcJazOJLt5JNWnOin1cRLqTOjsnzoczKLdx772l8YsC2XZXEEcHCTk+v4/8skSBeQFaf28X0Latd1gpPhKB0qeuSLswuaJz7sj0ip9Y6/kVn/loSnorkEPNhGnv4k6tu/GZWUurHAs7TJV2V0zvGRoufqshJaI9tqyCic4QjJwHdhfAD+NbzBWpaS6CTuKEhbi1Mjli/tAmkooxB7XFVPX+LvZ5KufMPTlDfT4H+t+Ys3Bycku9Rmow/dCHmiDKnhqS3Gs0ZT3UOrv9FZOZ6MXMY3Q1NDaNJ+D8ET5c+IkP8OPFeggkY0rTKHYcJJvTd/erHz0PiaL4cy07odev4/xokegSIQ5jIsBW0QkvhnhoxYgoISAIW++TckDZmpr5NMh2TYEuxG6TA0pUEBOgSaozvFEnTXPNqo/94dr7dJUtytFinEE4X+hPp0Hnw84BWzft3dzmnxibHvcfs93x8wu4Sj4t2JtGJGa5XGKmXBZHg+IP3P6NADklZtU+LBADRPaK3M6UoD790LuPOktHGJ/G6RtrCWbm3pIpQYfg5CSGIYP5e05BqRwJtQoeoN1NKfiPE9aX8QglljgwQ9KNVrtJRX/SVXAmsSJWIQVuFefZBoaDLxUW/nhwU451LtWb5h0oQUeFXC+RQ2LemVUrNPJRcPZs685FOxyn1ZFFo8mYIC3UtJyvOQ1qA8xDdHwAhUDwQ3y9qFsH/KxjwzXe/0PZo85peg2ZnzDe1m8MNF4V6AgsXBzxW6e6QmKyQM5ZDhjZswT/RNjZi4oNiXrLq5TdCMp6L2ei7KuD7MaaxRvB6LNemlZpQjQhcF8Z7c1rUXI/Mr1wX7E01mzhKO2mNlJjdUQRqCQIL93ru44fLLpVZrnF8k6QqV8ieoTDupIEgshum1pD0mkSp9AG46upTnHkdPXBhfWxcu6xESzGmDP/P44bbbd85+CtKTtZ6+Xdxh13Oqsma2/0wPXFEtrVtuMrj9lCGOL6c0MSS8b5d+hvc4D0x4IDlsAHWcmsOwra3xaoCVQYW9C0G8DV8UgwYQrnSu2Dd19Ne+K/miMQwsHDh9vRagWDLD+AVDHWnznpP6XoBsid2PH8VCg7p5PhS0zIDyO9/M0aAHl0eqyA/gSVHaQLH6pw0ZQlRwEWsjX3Sb483V9R4//lvZEop7sA4F5jXkCoU5gptKyE6e/TY4kCJlAjcspoE2KPfevTBQDTGMbg7Wb4wKzcVqVa7UDQx1KDFIJp6LgpF4ynbb7oZQn/vZ+QhsvvC2PIyDPGEQ/C3TE23/XNNzvOSvx/BPAKhj5Mx+ULzYZ4o4f2B71dOq62FpDfuQAJrW9e5iNP/SBrzum+/Yog7IlxdUZK83aVNZ09GDs8HQ1WpZITcFK4IfJNqUDJwS7ppFfhhKf7moTcQdlouPnQEO//nFaFzKLr78fxYS9nkmVipcGt+OR+q042BORzSZpk5fnN453f5qAR7/jASnrSU2gKUklIIIEVS2C9b58SfdkOdMXbG6JsYYKKKlD4FC8Iv6jb+m6mKFD0KwpFbBm529fQPkW0KlDHJ726jz8egOwaPs87/Ys4g3eH/Lb2tSrefkGKu2tW4pS5y7LhOxOk29MTmS/zkhr2GnguCAWISSut/76+dnL4geDEN7gh3ydJT++emqmB09V9wFd5Zw4990g6wUEoJ5Uh1zxYAF7UBJoSjxj6PC3D6fb0eiGL9jL2Mz7SS5YKzsmkv52blS4659bxciSfUKKSF172LUKgm33e620igRgogbMjXsZgAiYu9oGpTGMuGsMKH6pFUiuaGO3IgmGaEz369HltyTh62lmSLZujznWGcsgRFAJCOLeB0AzBA/Q4SjShIdUYes5B58zs7uFtJjOPKdTVHxDo6n8Q0r96Kl8VLELisQzeen2XqLVqqTiCULlTsHcz02OkRjDv/UF0Es4PILUFXG9XiI9YW+xO5PQB+XBnJU+1pllLcPsr4rqIGwQNaw6IM2N7fTVCLXqOeHqnLAx/vI3Qj2UteNFCcGF9pjMQTiWvJBGm91ZZBnH6al8slhyjwoXklqQEw8lkYmRvtohy4Tlw/hKk38zrE7ccufMv4K1k532zc+cbA+mg0VHudjD63ye97yfTwGfqfqfOiw0ieUmcey83ybIeyNnLWCqE74hh7GW6/yIn5hLbULHMrOMXzoumBZhENe1f+59qNL5k9fFEi8prr7bzLwc9JiiaNzXiWW9BjXDJEOoEUTq7+gpushOK5KxzCOZB4YPdSGd0ovvQVAvk0RJM81Nufsoslt68QvyTHbx1sZZm0P+eTNXN1sKXJiBfD9jlXj35CPs75JumNYXuzsX0k3O0976+rdloTjjPkjwapwHgfuyPFA3y2+bFUKYjQVnG+9qX7ZVcVKBfn6dvhM9ie0HjWvKG5Ug1i+hKOrfpj/8/iY1/1i+d3JQsRH5CzTUZCIxiZp+hvV4mo0WHq+8inch+yzugdrmOERW+se/l3yaqjGvAhc33Y4gV15pcy0rQGcC1CXGt6GJY0rqGCPx896HUAXzbnncddo/5o2Z/d65QQ+ubySuRco7OWK7YFk1y4wdOYsvtMyI15B3TmqbrCAZ0g1z9BqhZuKT+4e/kh40KCAZZFx9NPAzQuLcBXaXs6iNpOY/kXobLQQJJ9837ijxwgBnInH+iBN1GpmeUQ3a2kKWkJ0UuTLocM/ld7/8NNUyBgAEwYgcKzvcun3l36ZZNO+wpoN0mLEmMt2rNKPySdRAu/2ht2yf3f1uxuh6s65kDAYoIiP1Rj9H9zV/jKds3eWY2zZLs8p9LEtfVJmnHbkgHdDV2WuGEIMOMVuMIG/b/74fuLST6jH5xQ9qKMBMwRuJN+lwHQElsVXwNzBH/y0sZQFJzladBWf1QwomjwjuSKdfbEc4SvqC+nemdXvie88YKjztYKS4kex9sMZ0S9SLEZ4WOVo3HGcVOJTexJqHWt0WH1+lwCVdyxshoghw/Q6XFpOzViRXiJC6UoHK5LaNims5j9wYt1uz6SAyVQNeSLjQdKoBIgdYYnWnsEHY/G3pBX3x8lkM8vSpAIEHhbAgpHA2v+GDMbIGdmKFBhW+SNHtXDmVeYK7lx+Xw21t4zhTMqx4EHbud32mod5uwGvItUZA9mqPPaAbRMiB6Qly50hSIqcclTo2xfiTyCxdD7Ufml9Mqfb7o+JYqaIPJs4e1+T+Db1sI3VcT0DI+QbDQidLmygh7ZCkg93Rfl2v516PAlNT9abm9/6UAXcyy6/oiC91i+pq9E+2h1XXKvBncU+xQG3rmEToFJsshavXNug/khq7bDVsu7Iu0lFE4I6RzjDgiJUuyDiAjqDfpu3gE1McNQTtCFyFADGoV8FTiW5Whb5FeJFMAuPpWZ3aSNrsCF7TcI/MEKdAF9xPxBb5QvB7c0B+11C8EClhV3NrAWRRZlYzG8BjHQs1oIBdPMqyo4kfWFRHfYHGVCiBdErEECLVmkctNCWYuLxBvAtjBLuKzcVgcsojXR+hwPZfXJwtx8aMyt6icT/Y9v+6dr8K/kaVHpvxuqLcRKK1HRlUoo59iHkSqbWc4XT9V4C0afLZ90w0kB6eO6x156IU01RYepZ5Wt6/bQ+ZjXQbm3kxpl1v+8S8ZQy0lJcDc7N8tAKhPZl+nvhQ2VC6b5Fpalq06BNwqcHDLNqp48ZbvJa8SOt8OEripranP70KdLAVw507srpt9Bo7PQgVylURvMQL7ZX34yINpzNrIBhYBs2lVem3Pcjkz5TdhWof4NOCitvp6aF8DzVn74ioVAdu5R7NBhlRGvdmQVgn6aczcwS4yfbJNXHAvmYsaEJI7ZXZ6dwQD3nCWEzDrJqL6OmaMVdVo7wPfBBeRU1tI8F8ocNSlNWqPpupZXdwbAHguYnrtL5PekpmDyhtrjhGz4LL+mHwfOYi/TDDdlcXOMCsqbVE/hHvqtDN2pH483e9MjhYsEN1eqb/T8PrS9g4HP8F48PdJ9kp+eps7kzuQnu0ZdxI4ChCNbzbcHYhrhjdZiHV0q96y8nKAvHHWMoY8uo3ba5Ie/Xw19ifnDroMcieC4Hzfi5f8w5K+CQh8oSuyXb1QwzOsCZZvmXOjPUrcoqDQvCKbisdc5NR4EcB+ShBLlu/uQmQifjewNocwyj0jYzrE3C/2NB+6E4Wl6QIPYgwO3/g1uFrGp4ZYrJm5XKxtdCSVTSv3l2mFDGr8ufVQ0+b3Ae+3aZ+H/U0TqsGYAEehyUu+E3cpEfEhb2/fvlfi5VsqkC+o+3ve5Mx/cuO+aMCgGBY0CnusM3fTU/RdRcWhXT7hxFLcHoJnlpiffx6aMSuz2gHQQZgsWfatPAebaZ3X9hyjJoDcG4/O21KgwvsAKwaXorgNlnZgpmpu9JvqO8xEAE+bjuSl8Eq6xwnNeMwg1/i5PzpmmximHAQIDHuaKHHigzPDBQBF60iCsCFKj1lrWb+XqnEfMGlei5wUK7o1TOy+42Y6EvDlgWbHfLt1aT5CCBduzpoPtp93KfBGZ6inKGrfLIJld7v6MliYfkIi3yq+W1FFCD/mfl4WeiJxuBQudqdIKbQOmPfYvVvQ4Cyzhcxt904q9wfII1U9rkSgyKRyKsI/6rB1ufkCTj4tMNg0tg2dystaWOMPJn0cEK/m2BWrDz23MhZGVaDL2CiFz1GhpOKtosOCahkmFwUyFAnb3So37//dklsibYQzrBMxxv1W4hQEsa8SKtpYBo5OxLfYSXzwdKLNdHogAFUKqn0dtuwhUJNkIWcv8khB7Dm0PiYrYsye42KQuScppTMIrvj673H5ImvMgjGW2F30gIyDyq+4jhiHTyc2EXdzuhyhap2DBXjCXmrR1OyVFIccZiw2KdC9LpNSFR0icx3SMaZStPso1GdZJprtGBr0JKWNRIm4gorLI0WJSE4qNZMIlJAgBYrnj7mrstlcAMzct6KmHkTxzIqoCZ1F+uwMbxl1L9zj/J1W3mChrOmDVSF0hVLCu0i8ulrBz71Rmga/Z1eT7bsELJsQjn/DyvSTZ6EUWyxGJdHEMDETLotyJcYSEu5pwK40VXoshgs8RhzfkvBQJTezCGfft35BN9XCS4CiWY3X7ZXuPBBpkVrDVJLkkaDTZTtahEX5jmOMwD74qWb9LHX9CUue63QbshrXGNBOJeZmhDS17txTk1V/cksNqz5w2I8SnFBoE1FeqYsZ5nbesipv/KZQezxjuB/z82XputmR9VAQ+/d601DWxXtGXIJVK6bQA8AbBPv1LOInopYeFqqNZTH8Zg99VnGlwxdGsYQQhbL01QHacq3RHlF9IvMd+y5dkQwq8I6Bf8MztxHECH43X5/zPHI3h4hbhGwG1qT/2L5RQ9mCY6UsHBzTPUXqdunCcr6P98mgrsF07hRT+cAXRPTvvqBqZJKXEq8Kna6bldUAzMWwpfbXwO235JyMP5XuQ0Ijsx1TJY4ijyaGFafiF7OVTqJ9B4mCuu0yvhsKIG/OwDuuHD7hCN14nLc3UFxm9AtSQJxAitg78vCtuuUQfiXcct1TNfb5qdV7lwEg0ii3Nl4GNBUWyTUrJ0yLFLKoj0PRxZvUeoy5dYSIkQ41xVHNUcFbtjJTl81vYyD/gdKdWygFtkTJ6jHnXnJfFy1YwlSFqzgXvOptM9mwicNcdeB9zekHkLo6gFqg5G0AbD9MiLuBAekGCNK5WW/ngjU/zpT4p9+12rHQdXdX3hkX+GcX5rd3aCq8T8Fqy7RuszO7smlbd5Lv4PXqJTMgUOqLoh4mvvM2RbPNGMGEBudWbsoHizzAS8ndA7iskB8cM7oEkRtt1WLu3l/HR/X3IK++T5qSP0PVAKNf4l3JBPlOGr0X+/NJUP7z28uCvbr7lW+sYQdg1JxKNQ0PgtNeEYf6p7n0CKbnYgGqCTV3z5mPhHZwgGjJDtb9mmfRiOQhYPR8DHr2L4J12EY1CurFazWaeMs3fRoa4P7vWtni1vk0RTdkrdULKlCFrKMtHcBndKQAaXQTxStnzyeK+kaIXSU20ceoKSwL/A6K2CTyX72APUO0SiXer2AhwTt2Ulzkv5CmY5i7YnpjLsRku8YdiF8hNQKkBN1CoRCjHIzfgarY2Du3uiggOscEL4I4lzvvYYECFtUPswlkEqIntzqtMW7OH0/PBnIkeb+oV5WF/lfzB+lfKoL7d9fe2j4angKi4oV1i6yMkRf0s8vIX75osl0A17Qazf2OWq5b8YlPfGbb3eVQHZOvEDRqe5tKBi9XMCJM2Rzd7+9WTAYVINae18RhalD3Fcqjo6PphQDv15EG73YkQZRHWzLtpDjFcp1VG+o9q/+J9+pBAwf/hJnm09+WwOe2Fs73jZQe8nnbon9nyv+Ega3T7DShIAJcRrT6ulFHzd1ZCD3J0RgRKPGIViNQcLkHvO5T6y42mVIH/DAykdLqnEzxs9CbBOE0rz7f7+KFg9P8JD5A7aMaS1h9xBk1rT90C/nRpr8EleG0lnOrW7CmSkT1RxDuK2r+Eu0ufBOG+rP8psYbfwIjwpS4G+OEImIvZWsji5YMLv4nXR/MKUjACao4qEfxXc4UyYHLzfnfvR+2NKZf8rlJGhI/6i/grxmcqNlDr5KH4I3ExB2dNQQioB8UlQ/ptbJLANddWVL9BLGG1ibZcsxSlRrCp7aVs7jEDisFiB04QD0/9d4DNNE96yie7yi+FksCd+txIjVbD4p92NCFnRnsH4z/oCHzm9pSDD+RCdeDAmOWKxwd5hGKfikJ7/+3zZ2vSHrraLWqkbZdjyJCDsMlIT7/1c+hxc9FgnBwSQJEiNlP2LlOOljWaQx/hawtv3yZ3pEn1vC5jrznjaI6Ht+X0VNwTrPmRL++vNvH3RHXJIKkhOWTFeKvH8BCsfLnzsw56TyRp/46AJgPPSfWGN9g+lCSjGdK5A0/qEmvweMxikwWJoFoMscuLVgkUXgRN6YaX5DpHDScrymerbGw1mYHejEoR2Z6q1RBVvZY6J6hU4x9J0z1kv/Mroe9KgAJvjtFM9RNqFVuMsPOB7tKVIyBh3oAx0yesGaO2NVYJBLHVcbCgSdF/grsMtFzwJKj/81PhhX8rCjeq30ciNmjttpnHs6Nvq7AGKVcefoGzOus74mUfh0NuC/4wUc6Sks3Knor9xSy9E5GD0FJ/RmNezmk9JbjJ7h2Gt/WxBv6BJ5ct04nY9yDRVVl0Dw8JHohyGWHubG9K53IMh2W3cVGm2llOZp6hqXmzGpREzCDt5uUamXp/xofvgnUpDOy180WVv88hOkVgES0GmwxuQOP5J/oi8garshEHhU9wdOJUgCwLdacS9ovMqEWVbWc1bqXTU5Uej0+8eK0cBNT71ODLsjwYcC+VilkQEkCOBOzaFfnbBuUZF33bQ3IN1b4z6OVEZh1o94AGE+2pZltGJ6dz/izEceE2ryY0QUIcvvrQlHwIvhGFe1SBQPeueragF4fVp8aej4tHqY+zkNRtUcSREfVtKnF5l1JpQaIzJKn4i1gq+E4sIe2StXLH9s+H0bzlHJG4UrVpX2g/bs4wHetoMuhbZU7md1AZpmV9dSbwD74cWFSC/MQYeicw+b/nt0YsveikgOtwdZuDxOREFb2tUNZHLfgGSXlxL82KrenjMZYnGgz34EZ8+qx2VyZWC2Z0POyrWKG0jpECMn7XjkKeYzFVawyCXVeEx0bSsCyLYM+N/osHwvwovUVq9lHea8q8BtHZPOyth1UWCMN8hmIt4qZOpGk06NKWhZvY6fyO/PrRtoMU4UpRqwHhFeqEUNEvkDrmOf4/E6FPlsMJRYyB2rxjd/KPfLSpnKARaUAo0F5pzzSTSpmJWa13udeegai651tjT67brCg8RTQmfmnw9fAjluP8VRowzlKTt/3SzcDZlFjJiPSxH6Z+uZbem7ErrB0hXdUpWBmQ0K7nDsXyToJ23emZ8804VzpHsz3eNTJtJDLRKsH6gilYC6EIB1d+kWvzF0e/8NJpYZjwmHdTOCHylxIJdKygqy0NFQ1Vk9p3hgtuUIEBS7/JyEV/ybv8m53csXBiH1ABkPizDr1ItnSxJvBxUSbWpJgnROYQH1aA/sGwXo46Lk+9Pn23AXUEHaPMDNarBCAU3Fin7QSuREXG+wQlavZ7g3b6HllprlOt9iMKGo/jpPl4xfnszujYisIPsuOJGcBQ2auBuo5zMr/mcw4wknYPmXq5H4t/gLEC8w7yu7o5W3JEzTGqUbDAm4s/AcRTe6BrRznael7mUZhpgqSvVqNGpI8PF6BprhQZulUKs1JuTWDHj+Mmx4O5CGOjzpZdUbfWVMxbfeEqLJrG3A/H/BO6i+OsDxU8a9DUAVB8O2psV27p+uDySgjl/JS4YfyKqdMf9qV/9VTKa+sZHRuAS1I0g7cWanG0DwuzHrnMKOuG3bNAodvFwN36v1fYsMdGezpthqlJSEUVJZctOaFuvkEOBTEWKN9QgsRdbXXCaKMQ5ouNxCfSnFeqSCBtn4ZnrhpCVhiSey8daSTRpJolLjxJeSj3JNHi5pW8k4elwSvDEC0icz60RkXHVJfWD3LdcafBREWXbmsnlxg7DECSUfdLo1sdQIqBrXst+EQOTx+/g9Acu8DDrWKKWOMOp4kp9b4z4+eX8sRtbps7mEfdhImQatppbniK4n6iv+9X+njPkMB/XBChF2ny1vZmGBzHLkN8tSnncHRAKDMUMsw6nI1ZwDQmXrBX7effASB0+dON9UuwlEcbqu8bNEXu6X5GfufLAVtmfRucwbU0rxGeY+WJIGQfgxUbkX8cpwwzZ3glwojM47kdJxrXwbiVzc9ZV0612sfhfJELRSo0/GylaZL1Aw0lcoV5lNgOS6/o8KtjwascW+7qVgMwaVShsRq4lkrmgdU/WV+3pqWaKK0ZR+TjN3a8/PEpWT305p9EHtpE7qDYt1qezOkPXs+DNMe2PTWeolFFsCwznL5gqfKuQEkPkKCTnRlNKK1zonXajR1BMcKPgDuFbn+ZFymuHLajovgRryEI0JEjadJOwRrBB/kaVUX00HH8C/BBUIcUFjiHMLNe5fd5QM1mlWT4Wbbdn+GqIsE62U/SGeDt9333cui2Qe1AQb5I1fPQC276Be/6Z+uQ6OY3dlccK+38rBRU2NC4dESF0O4hejyyazeA6maojqL5FJgnPd0sFPIuF/TGqlLVPB7bZQMu4Vsk5pArg6CJFXGIGS54GJTqOzrq7mOc3Wsidwa+kqNRuWskMBR+XDS7HZT0ZLNCdyPNYjZ9l4mWlZgkxQznhVnHOR5fvKDvzzrx8SvuHgt5u5Jqo3hSTT9F+fCl+8PIOJQ3AP4IGkSfqFRmVoA7IiHne4+I25LDhl1aEj25uJADj0z8IE7Ibtd6dcdAqRKkq4XMzf5rzHI5n823lrinIcHT13kN0F2HT2nFg4sqWhaU0drZMBcfYmF6aGs3IsBp3JchCu/UjpPWL+W8JaWvWxo6tEtG0pn57izjnXjp3/zxHJoHg79z6E4OtWQCCQK+obonUgz5vEL1gK764fdWPF/yMlfkuxTZOb+6NMCYNzHHbguY80D8fW9elhsa4sElrF65eJCtyj0jFQHi5cSJBQg8w8tOuyGMZZwDTjiBs0JirAQQHrdptt4Nlrhxt9jKzTmrjIFmjm/pSJ3LgMOoAStlPdT05k9/Z20oFo6LlctQWBlsa+KjlVHKZF5H5bsse1s2QNGYosez8P+Fq1HNaU6fd8deURmztraXzTGpq4ZWGwbJEYNDhHvUCllbX7RJkMIxi9LkWfyf+Txsdofx55A17uo0YSJxwu80l1bHqadp8pf53siwJ16bKScMg51/mFrGMpOs1bZUTbHVjTCgwyYd8zu6QqWnG3w+9M5W9f425YtbQ4gza1/MdPNa6zo55XK72hw7HUCeHsziRo14XeJ5HAabLz0p6Bw7/6PWuz96yGnpCSoYqrKpv1xu2hy06EyV8GRnZkNKKZIC5EHQap9QMFqfw4gU6mAsPuExrBYuQo0xZkW5+BCt+TJp4vsmNV02CjFigo5mowRG7JWkv8stKywrNBEkViS3e1k9A7jGFSDMBQd30Zim3heorxNdN1ny2xsRcc+oGAU1u6LKkTIEMSI9CbM3zeWgVmiAllLReu2Qlaeu96nDQglsz3tyED7dp4pGZpPR5mT89fRsGBxH0eATg74j1tbp//kgdglzKu+Ie6Pe7bp/OWnUMHcWT8KsQ8zLghJ2yZZsH71UawBDThGtEUMAZgke7EQQ6GgMP0WFmuyrqOxt7CCmY3pm2wFDOgcUXF7jwi84ywt6B/sPuhZY34v6r/Uhy2LMTAFTgmxT0DClkm/sAcKx29PulY5S42Nq6NCxYbgS9EQW4gLZdHTLyaVPzSkdgKw7XTjE38Gxn4GH520dnz5EyLEXOzcpcIl74/H96igWK+E3VL/HNfjVL4v2fAzQXVRzQLItOz/dwgP/zZm6h4hCwyz3HrAIFaiCxLRXIxhx4wgRmjNZmPFqXhvu9PHJbFEOAgMSPMYDkVzmrkIE1IgvoP84lV40oqG95vW+cp6WkJyKnKUIDWefeMOT4+mnlcWPkjwlxNzSMaXcIzCLedjClIgbh0KHhwfpB2QNwDHyUu8hRpzq7K9KUyalZSN499XbB0s1ClRxX5QmBAkeosjJ4S/JsPR2mM6+6Vaate08KKBGsg7czXAiQkvR5GDs8WC2BFYs0WM5uE7ndQWy/7y3Mq6ybkAcj8P0HNm8n3lFW8KjgrPQ8hhIIxgNLC9Ha1TubZix12vt0rH/VT3WolGEuoMI+g54rMpGelSVxf9tyA2RxtMIxU8tO12sNPVwh73BGCv8FbhgQlyJb9SHcnDzAYsOIcQmsNN1yv8ptN2xrTRXjntQOxZYoNwgZNJQbogD+E0bmTumCigR4wyOY6cutCDok76tIVeGM/UGWlA4lkoGNWW+i988Oyj117VNATeWbLfCjcO1DQYfCWhLWNLgYWxeypQmowTkGAaiXczwEHvJakD79LNqkNTjVgKaXg58AnkVtjApM7Lr8T2ukaBXFVO7vGyy1HD7Xb6qVqHpfWLG2K7BV2NepRr8HXZgQAO6RbVTNdbwRzvDQXbX5iNQBlEJfLvafVhIkPjS/Z0MKtTZ9+hHmluIeu0dsEVVVYgnnGL3IO7UeqNjyliQWpS4WorC0ZrvkXotP7s4CH6sKcEUMAiTOT7Yngj4NVoQbfM6iJLTHGMatnQcEJew5mZYuYD4owrzg+KWlDqONXIfCObEbTTLmshhim3WIVFJ9GpAcUrh99ksA/q66preIZvtktNzF5s/cdec17R6EvZ+ZrjOJFRnhpIewSTVGbohI0puwgANYP0VuRrYeFjchdg/IFIeFShNhr40rBDfDITJ7BVl2/qOeLr00+WyR06FRAsUE3KD+5o47dlK40oavrf9ierH1z3xsqVZCQJTn6z4v7AgC6m/K6NZYqL+QwHSgx+qfxZDZi5ewruO9c5lJ2JGxYSSjSxNGbDCiUEhgIGBEh/oHunCdC6OC2OAD2lXeWt7yqmeKoxZt5HXva6J4Imwbxof17et7myeq+92Bo8OwZU2kWgPIyeojzjEociVxvVO7w0QwN+DPkrBAOCLeeS9TQwa0lmu5WBRK/Oa/ECEFx7N/wTTJ0cSGbmpFjPtepMjGPdHxMDKbkZtcZfA5SUUFqfq/mPxIt6mLX/h/Vsa2wobfBtXHRyJFqkbZMshGaPZi0jZz/EPR92J8pWpLmrBvegTOhT49mTQmjdKBslyWaYboJOwt/DDtS2txhfc1HMVBLHfqa9bGmRv2B6/+6A1iBu7GmBCtEdAmkmw0RaeE5szv8q/zxwehergzqghsmj5fufmKfqjS2jdjXrBo/xCoqDJlbm9dGGyjEv+04OZQ7uIl5b3pYJWQM+gBYGR0vzH7ZtCa4EwLEiKllzIIJQeAqt034I/nxPiZtxmNB9dMlu6QCgDB5jkfDIigsvijhHArwDiEAuqCtemE93qWMfyx+w24DTWX7BMIdQJ3nSUZdpBW4lXFcfDtqnQ5JgGAaMxOebT17ZMz/fgarCmuAlr5UAs8zr/zfNPXy1ibA6WejoW222axJdk51IMFGon1Un6tZET3cuoshmmxCqXF6Elzr2UdCQkNz3xwxe3dQHbIkTVuSYcFjwVkA1TI11evT1Bw09C22UY37Ob6p90k73W9oMF9k9eVxB0o3pC8sGvAFZdelmneG1UY6f8EllaZkrotnOPLOI8LSHXu0wIDFlwok3/THoAgRErmrKBnUgE9TeQQlf6kk/rLucmfoAN46GTGebj4E9A+Z1l5VpvEXcqnBAhrHHW4XCBB3zIXl66B4OjVr0cUNbBp7vO6jTOXGw2Ax4fEY8RYbQKj54CF48UwCEPBUmEUTKKjBE5gKSWf9XTnHNbr7DyPld1YWE0E+bktipYxk4+bZHOwUrnEyaGMZxhHF1nrzJjA5iT1ZqisHFD6U/Cn70Jg0v4Fnp/XPWaLmajhnBOkykCForIC+VEh/nJGC83SQMKcnQ0rlMSItuXWTtVks9X0fDAwKSd183e/x29i55g0yyHr1HJSoLbX3VBW+jo1EWT0M6YylHdUuWQ7LsNdj/gN+dOzWz7s6BqP21NtU/H8NYZTlqXBg8dAV5pvJyWDhrsRFmbAXcYgboUnZQrZSDbbgTEizmmCZpAuWvL1rIxIfaCqlWsLRL9PNyEqljSd1L4yAd0ZehjEJmLyrg0S5U9VYGv2iEKLxzTx6Dfn6TWvZIJ/rzLn9ozNqv+U3dwewychx0PSV3Wpunhz6FcUh5ntc/OeoYkp18DlVBlh5UnDLzeqFh0GTGljK22KrVCMeovAaz2u17M24zjO43uLPXyu5hbLT0p2KH1mnaMwdLvTaONAnVW2/rCBgFg4E5MU239dhCgnBwTe44AC//u3uSq+qaf2Py8y94P4hqiPn+bKfJh8nAIY9Y5BIaJpEhiMDmlkpfa0UCbE4cxi0PtnQ7M/2SK+krXxIUpSoy8JNlsoxKIfn6hhKtzuEz537LNSxQw4xIlDVtHE/8B8RW9IxD3kZ/PLeAUn94A/Scn76W5uHQZG8deVESFK+2IRpjZKyUB7qmpj2+YCPME++JvtWHm63eQRoiRBKiQ51UGS0lazYhwafZbfdTApeNzV6zQ5Zgj2Z5AalKsgRgFFDFMBKIME0uiStmzStz3W8wgRg78XiwRUpDi9jIu2V3kqrXKpnjpDIn8GEY6FD6xEOhnlLiB3rbdIat8tsOMJqsmIDiqsYIIIDFr43NSs5u3UTMZL+SZoWSxFbBWXLTvCKQog0j6iWbpEa6LbJUcDQ2e59YopNPq5Rx7pz0rwv/CguUm4siflF1h7U4CgTSd4m3ExQvY3iq00J9a0jvTioHOpX+HEG2u/ird88TBg1bOSMbEfqkcxXRPkAIzZGqDgfVx9qT3qTZ3QU/HUmJbfzjwVzChuULCSua3roaXDRM13JPO9UGdTvFZWAA7VHHTLZNZA2YuUkqh07Kfuo0pMFOnt+IC6DM/N7bkPKE8kxjL1bHdHpaPudMsqs4XQpxFYC423iA9clCG+DAw4hhWVvfPzihZJMAQ673noVeJPBIL/cKplACprq2WpJvHlRKMIC1QLbYDj4xk+ARg6LiYB0MA65HoRWtCsW+yiYkKEdaT+eE9UHYeLiS+Wf4KF4FQxhaYFD1WT/DasZM7img3YR/SNsBndluU/cittoPaZJ2aov+YYjRvhDNUWtCNoKyyIWiWUPHZiUpxLct+9/sHvprWjARPW/4nZWXgQUH02WrgPF1yiYkrQfmSUKBCrs6U2ofWuKUh8JdD0VqlLQ0zr8gYSyvzohtl89Xd+Xu5KA/d5hcpIP6leRDNml/95AYrZnIowS8Y/nOAGF2spnmW+DcA3qIdaJgZdW6Ko2zih+XEJOSCDCoXj/odczerj41LtWydxf7ghuT/3mWrUD/pny8BgtaYll486zYQ8Lknzaw+35StwO5fjoaPy6EZHefaSnb4N+FLpU4/ixBP03u86kbxsPPVuzxIW0qioro68A0Bd8L0e8gCqcAvfoP2BbqKa5efO/jnxNrtR7zEYh229tNbas+NFbjSXIzqWPD74BVm2H2dZJEWYaXbaV+Y5Skk25zj3kcISzOOs6fmV2ESU2oAWo/JUcWnxJGT0qbuNbVM+m6JO4nFeaDTEh2bDeCFTzrovESB6yXPpLMCochQS2F/DoIFWdUwxSIQbRl/W6tFktwK5F9V32P8bTX6r0OPxTHdLbixVrQ7VfxWxd/n7/7In2mkJdUgpJ6b2GrBV9bp27akxOQL/NfHc7rG+MSogUny1fbuQ39EJWV69CF2pbPYDevyKW6D+Ttekpglbx3gN5CGbD08yTOgceUkgHKbNkmie3Rg06eew877W9y/mVFWjaaFVZHsNB406kfutEFxWXShLC7RXudwqvY4NToI6m7Wz8bNFn7pvLsNimQ6tjRQZBkKw7GaJ54ePi5HJ+0n0H49VR3QrLYnEEpAE5AkkmGOjx4NujrdRWrWCWUr3mulEvARvXGZfhAnd1cC2U4jcFFPA37Y39Av/2EwXUCq3guINae+t215HYt89645SBjsdhUqzjHbnSrus/rnNnxGg81xqtEwW8rM7DJwKjUg3eu4xiorR90gzfFmWkItOKoW0VN90yNw6zbZfVMt8F+TCnDE5P49OwYVSRLTHud57Y2O9ep9H4IficqAPEauq3c9mSk/HXprIwS+GmEvkKRa9iwMFlD63ytPPwaNOU8/2FuBmIEb6DxpdDGk0118XQeR/i+/d/B33tC4zqApVV7ENCv/1ezd3FIGJwq5rtaOqWMYgkdf2nlDnU77xcmwR1sc+v65I/mDVTpkQzOeC1RnVjW+Gk43cDwLi06Xp8WA3TgnXbZiM9WKPnzi09Ld5f1eHuj4aYzXZYO/knQjDjUW26Gh5D2GuV04+4GeXFOb1WuFkH+05U2KSRd+gR4fhs7QQkjUSiaPopORf1pQzhZi3N2LCtvYEcaCfuYD4kUM1nVeunIRgmacdfjuRIk3klgfklrgy4XaUTRi/TZaybF2eYqg8elFrLf7pbcE9TbVtJ/3aK1tFXiVKR0L0U1CXmNccZZgwQbGnh+AOlCRFNGffGpq7zq4bCHQwYaKpx9VA9Is4/TCLKxmZ4hG9CG1w/2mNa+TtDgGzB0tudIq+XSIlrnM8qzViQDpp84nzXK9rubwC8XoMCr8JRQ47u2d6XUkMWQEFj7tC6kOqOU/uxo6wFiNDqawN6cbFo8fymzjix8qm7tAK2I6jRDVpLxmvmcDc6LRJso7reAEVMvOMTRb80VG0prDUkXGpcpNt5aw2hBwD55EA0GHrpL+HVxdTXe0F1x/BKLZxQNj6xsTDox2LapEOIhoWDevQ1uwdKD34Z2XH9/IVfDVXnq8NxznjV/CFB23AfBGdhTmn/Zi+eiwLSCEQjgq0qaEvwlD4jCVaKk7cjjp+dhHWlYwoghMB7cPvQI0B5Kd7gR/2nhA3W3y7XZiMUjgs/7vOtfAg34k7MSY2mw2gtTDFzfPvgP/3ssICTgafkyQA1Qb8y5oHL4Of3opFLVxPvnBTyzMpOp8GfOI+NWJjQhtG/+1SJduEhT0m8tS1LlSxI2bJFpNuc6agMvZ157oJWuzZISlfAoa4evK8/XobF5ZJls9c2RC4EY9ICwIVYqEK4VGcfYI/uBK7w2ifhyldHQ/p3IIIJQBvqfyTbURanVoEHx+MvdnHSP+gNAbPHOJguNBpTYjpSUkxAZIziWvMIg8+LU8Rl3eSAVblTfi6PsMSzfIk5wKjYTCLtU1lt5+jfiv9ehAR1jrm9OiOMtdtCdlXEfHtuCNSFjdZu+aBE04eQbQ0HE7NusO3YWo6i3qa/wJlRbBz90c851W6sdkIRmECniUM9cqarQVmaHA+5CRlC/67Bbh5lyWIR5Q+UmZ8/NQGVYqqc5c/F2dqtcwQnZvHSIa1J9MrSHt1GS1Q6sltlOau0vrPik8h2ygPTkvThSZaqrU7y0ZhJnAgm2Eu/jTq0iUptGkIZLd2yjaCfHpkygVh4dEqSuzf1HnVYgLGMnMHjDqRu75f74otrjyNaooyAYG2kYC6YEunN0L9WCyrrB6LJuBsHmlAj5+QERnnkhUHaC4ODSzyoJzOGbkxpm17WjkBWLXr6FGj/LBeM9KubDjqnvBMWCpaCOh52kFIwtonoBficUE8mzCNap8RgM9T4ky4h0566PUVm+Yqrd6rLgyAfD5hvha3xtpnaTm8mjGwQtnnCc6jtPbOEbnagVqPGOGPA2MTCNiyC9czKuz3K41hjjPZH5Yw6ZyA1w/Gq7WPM4BtMsuppehC+oEHfo15/5SdVZvsb/x3Db+QjmvXDqt6Qu9S0p/VZOkqj7gbyPwXcCwAKB0EQRhsDctGHGIGGJ41xfN4SkM0JZyjWe9k/RF2JhWxySaUaEuJ1Cjhn7RgABz6E+15Ax7msh2CL84aX3X2czgxrdqgFkGgX4Znoa4/nVN3CuTRN0nbqC6l4Ot1KSfjjvFcSHS8+ugAV8L55KWQNsqJTTrhKB7L9Xk6UrdsCwm5bTXdbMVbCn411VtKFkDiGsbdaYj3VIA+Acr+aOJ34Rvl6RtWPm7+O3wJljhF5odiesxMwuG+I014dbJKWEfqlyCwYxz5V4+ZmiQAHIEBtRkMDBkGEP+DEGAPCeqshmXldz3ypUOLZSIli7jmWOY6tNJQ/ALgVq91Q23kwDdlIV1DO/ZMy6+7kgUnL7bJGmJXFGAS96s73xwI85v4W6z0QZF8ertYinFiFdNVIqY8a651Raf70AAjXIWwe7M/USubFYjKkpNDRKxDuln2JyXxkaJtCK6lEFJ+lfjsrZG7MjzJ2yPIn1RruqJ+q01x6EJCdDOhnq51QhUdxc5grVHP1ImwENyUra2jQWnASBkVG80GPoIWH2B3u7EOrKSrQ9T6iLa8h4llbc2HKlwDZ4NgJq7ZZ4fuZ+XcU+DjFEnDtna9fB1ODePZZFmvYyR7py3A+/w78x8vz0LCDIobHNEz7dJmnF4St25Q+Vfs1bklZ5NStCQZWhJfPNCTVSjb0jOVR5AnY0c+fSDWsTHulco31GYEg3292cOYew3MZiH+6myPKa/FTb1DtLkk9LxS/qfC6ItdsVx9cRbHDEBhBQONBBpWjeUBIo91ceiV+Yf/K9SoA9iVaYWZHE9G+RegJE/rWR77MkVo9Wx9iA9yrzBgD3LKLVpEvfHo4luPyy2GvS3RcbQk9BY7tVllu8TypLGP0H25kRH8zby1Wo+GqAIL64ctYqxfl+QJwlqaHGE6j8OY4EXkH81eRsGtgAUHys1sOzRpXkZIcxcg8EMFuPgYjGk3NEuxmIanlUkb1+YCu4VETwzP8ngWrJiT2GsKue08CsmymUU8QqiQnp9Zv2294SewbkD2QUfTdX1HE5+uzfm3nbZWPyacfMolv5P6ntj5A6V8CgoJidC85SAxRlHqWFfXf6wONWFAjC03738z+YlDnuI0R/gR9cpDBbxmQHhTFnBHelbvB3za4Qpm4xvBYOpR3HZTjydn0GsgCtbZRd4lYliZw+icw/ZTkLRK8A6IEvh68/tZrK2AH720rxhk4BuMOXChZchnZ0tq5rUtFLMNjIDpu2j959VaAF1fWkelENy6lI0NpN5e2Fsb/h0NLRFhorJ8Mzb6RKdH0tEf3FRum1NJYyJJiAblky0Z4zEzHqg/HHW1VWdf5uB33HResEdH2pJa+pTprJmy5gwnOprbaL7hlulyjNDfIJ+MLVXk4TxT9B1QTS6TJPAF9ABaFI6yWXvzm+acbtEloT9xHdQigrbB8HfAXKoXJ3Xu0Tb+nVfn7YeyRuWlDVOxWEnP91Dz1/iT2eRkwbTZl4z7CwfTJFQm+SytaA6JgnlWmFJ8eH7EoJ1wCVooZ2gBsYJiEKU25JfqBIcrmWRMqUIf7rBN5GASCXyM56xv+bIH9uwHiH2M04wrTr2zcC/Tc/7QRybA6OklQQdGsrqm8wMBNrK06Yatm730UwpP1pzvKpXztV6QU3JuD+1IvDMvJei0W79MVmUsesC423/k/HpqNLJdTGbe/WxUCi7wRYMfAnSPzHEAb4bC7cfykbuFoC8+OFyLESbckj0PCVmI1SRTRv3IxJ1Xyjxha4oB/uQqjg0kHd2tWFmGfaV+kmtsEJEhg2q2jm1yoEzqw4LTYNbX4M8iDL83oTGhM8clCTYU43EMpHnJBdPI2tZR1G5ywwdOUEGn0q5yqhgdAZrCTLQSWkGiuo9OeSxBtTwDIhN0ByuA2Tjv12NMAbLomEY0towP69mmM1WOgXy+G1wFks2pIbCRH+uCogdLEvUaaE+o2kzr3+zdH/q+TP4S2cgwcspIbtWC3OZh/XkNDhZLyx+b0y/7CwGEjAQECIf2Hiy9cje6YytTbGHrOLX4t9+iOX83QUjid2MBMO3ydoeGKfKMsR5qS32i0x3KjJM/U/C2U9YsaquEb/WlBn4RWlcMhGsx0CY4cUJCSSLIzcE4MlvNV6F+h03GyK2cwqGLAp1AUiL1hEiz+JLmJy2pztZW4mZro7GFb/rysVu36mxGRdVtZQKh4+Xjt7koY5k+ydugAmCkqT2C5XEMj6g0I5f0gs2XgN4W6Q1lY7tg09+dSRwM9WGTl5pDCK2Ho4A0ita/vjhTYIEAX5bVoHE2ezODEv7eP61j/ZBg1pDC5OS6ul8kVQkzWPwBuwUpGFHSG7CYjwaNiBNwBdXBfxOMhIaETuwH7KEsdL1oGYZgW9h9MOKxJe/rrGIeS6QCrs/Y80L/DyJHOnA03Cl3oJ5iUcbsOcfHGgjunQ3Q52NA/WFnJYDRMyMlenAC7is42rsj/hn9fvsGF8IV8TB2vzx986b4f58HuC+KaeBwAXRyx41iNtUPWUNU3HZIZRwChalVwWPxCCVkKP5rOlb8GWBZS1WjRFqlb75FrTD9u/ZGwL7O6B/3DCB3VogZ96dmgo6qfYE6ZVIKjmXoUW1XFSYibdV+OC7l/Te3AaoYTvDTytmCjH55pSwBkOtHgkxnwfQodq/eqbL15D4X/OouHR2qKsalsAI3a4xkSU1jWBhgac40TX0t/4+Qi4YcoMKMqXMODc7WE7n8poANxNg+5vK/Etg6B/qgJ1ufO/+vXqYyFh4+b0LRNcD1/tXHTiMmNuh9MiEEwGhWxWvLfFMjmJOSRu2Or/JRRQbqrn2n7pz1qYkvREGYGSEazNazwClFdEIE4GWGLaAdB5/dL2cjKENqY3FRPESdOVKuovjpm4GSbDjnk/0jji19/9es3Hn0326CcAHSlpuypYrNzuFxqa/VdyTrOjSo0TLuVb3+yvRzOl+MKG3Ep2rvjEHGDvNlrj8WXl3JL1O4BJKCHBmIY477EkWga3TML8fMYTkpNvuYxJEIf2aAvMAzz9M90p1IjkWL7jSttSgX3sd8RltQVubHl4ovpIttWYpfoSboFBYl4WffRD20L+aR7TO/MBGOCofYB4igPy2IGVDW7rFSRExcUkc/US+CoMHu/RLTeHDBN4abtGuMmI63m4/4+e53D4kcfiQXYpFWj6IId4/sAvZfFwIvuHh7Z1yWDdmjGdYgXfpjcfy70nFaCT5+ev/jUJlxXrF9n9n7YQbjh77BYoN9fGa6ICChvAWeO/9GbI+BTFnTNKAN/weEx1m4H9TtkCNOgwy3PvnXUetsNjbktEzSkJr6M2R5jOx72uskGcDSSzGg3FF/wcqA/TKn09FzcjSOGl/PormLqM8qiHr0lOSvkgdmjFdVmpj0/Eef5tT2GpRaHjrvtFIUYTITjKW9J6nrprhL79gkbgZAQc0wPYQRLR2f4fuBhHMDHXEfDB2GJtZOItiF/UhlR0XHFQ3r6Sjjqs+0VZsBI3DYpLNiqmBra7xkNVB1EP+EveEusG9kEilax1Ga2eY9uPzWhHSAZV/2acqCtxq3isgP7A1xAbRk+K0y31LLjJAUoubzHEZto/yUqbtFmA7Iay+6ErcUnd5mKRCsCW32tWWbvcDkEenk+DL5cFfBB8A0AhpdRUUEFjFV0pEELj/GVBRsatG78xa8lRlNxPM+fk7DT8lzq1ztp08DEYb/qm1xVDv07SaCJLvbUA7S9QDCCEVjC7jG94XSxe+UTSS43Yz9PrdP2qsjJ/TkQrmAFzjgvDRCkRObfGt0JrQITCW8J+UFHPDWZ8PsCr9UIlbSS5SfYyThwN+QyGSP+SyuLwI4CI4t3mIji1PU75t6J6/xxTqwdN7HdSw45ehDrVJwU6AY8k9Zt2ARmmTMhaSroUlyGbtLydqcv8pgePWjVCI3fifrcn2pRdCo0V4jHgsIydqYmuVE4wXlIS0YNbOjxxGwCre7zW0ThJpvtOt5fln3ZYow2OQR/CT65cTWq0e9RXVFKfL7dCSjQR9SyEduE694UWRLlO/HLUuYWtcEacBbeFfSs0oGQ5feQZdVKA4j8gr/U0d1zNlvgmCRvDY2gV1M9d/24a15tC9oNmr1JYHtHaJaCZSJXxWyogBxfOlB2HN3hE/Im+t2AJfOaxnPFWUxoCeuIAp4XxvTJ+5JIuDB3x4vAwEE8R1Ec1kz8iV/cIcvqBDqMZUblaqPrzw5VOT1cKQIkGxMIzJ8UC2E6iP9S8SKRojFup5Mj72Kcda9HBbv7Qc0M3u+MmqPdDB2alGiU4WKsEsEySLIUtJIV4gkKHTBgXhsxrr7s7F2TvMzWEhAi0DPo4CE4FFG/mcBoRwsLGr3VA64vZb/eDmvW+TCR8ChG8GTQa+ACAizBdotRued6p+pvxuzr/npg3YYs0KbIEyM1U7lDGnuOsskuseykMcf+B0680LK3FmpJTnSBdApYbOf5BNgaOZ473jzy8xZVJBx/gGmSk7XtYlbpXXCBiXPYgAlsqPyBCFDEvGoM+K8sldf9Yg4NbaIh3y7gs3PPzLbsAi2NPUt5FfC8YVtrUrtwIWzqU2x89YtPwF2Ay/r3DJ24CQomXy3hb9enbmQCUzw+Kj42wrXEcowyuW6udB1ms4WDFUB2y2dmskTpzpbag9TEjE1EtwMZtKaQpBJZclHdZs2+tdIrW5ddX6I2CtyaEAvCJWshhdxIIAuN74vhjtd9GvC5V0m0tkgg99H7+BnWWrzMNqmEtLNPXP7q979JTgD62waIWR++9GzUXNnFznoqjk+Mdv0X5Hq6BpV7vBri+fE9LjEdY3lx/L0SMl1SlmTVDqPGSmZLAvQpvVbcfLbOWtdqux0hcQKSB4LvGPpEMSGr/ED0Uh9hD9Q0CZu3zVpznEIewwWb38mxSJpYX64TWv/RFFE+8mtZZulzB6ihzYrwJIQFq0eE6tpYCEV72pbmYcvqZH5Oc4qdKgpo4EjVo0LGTT9b03itKdB5Nvj3FC6IY+T2yuqTgNnb4SxBn4U8A8YSTyVdeES4NNqTB4By2BLdRQy0ntbZXJughgAyW27ibc6NacVSSQjZyVMupqJVT4HC3SOX3cQobqusbFHO1ewq6Tckk1fOpEvYIjJ2il3T35N+F2qf2tmbnAZNgWYtF/K6GzZkBlBTJzX3MLSg2U9VCyJLPXNkKWa1x7TZNgFWpW66ePp/Gzy6jL+I0ZHlZhv6IuvAvfnIF8VhX4QwM9iRN+XXvpbP5AMGXx8IwqDbLsxc3qaqfiMnq1tvm4CxEpYbTXWKlywIY998MecFwIshVKEIP0objU3Gahbm3+7rbO65Y6J17B5czNRHNbuWrhzIKsRUd/PoPOw0gJZO2MAEHC7IITbNfybMOsPV1lw7W5iAA4mEJVYLww8XRP8zyHPjj12gEwNXYt2cJXeCpN8dyKghKhh57Im+E2ccpViXi1ZB5ouGupCGMlyuT1HhfOW1gUwa3fjnaogFIyzS3QeWADelEzXvGcW+FzsO2K9A+1cyY4Vgo3nG8tK5DrM49bS+TwWy0Id1b+0h3Pr3qeFVeO9XGDXYvhruju8mtNnGIgyVuU3t4OD08YwfYA3v/idI/QNh2koDdgAX59Ks0F1wcPErW4YUc3KTNhe3BjoOYYawaIpl/obKmVvCVE2k/koMtuXIT+CX8qoptdZT7SsYga3nUa5Pk6A4sXBjmsqI3fn2z1CiAuNSas6+K/nE+IUW31AFyz58NamPv9GAFNHRe5yoGvkWCwl1YOafxPhH7QhrRDyHxe7okYmTfBwwZvyhceu9lIEuVFs4BCILIq+kRHTlD25VZVXyt0iOjJEES5PFd6HrytFrboa5FboILvXoWoCa8e7f6yB0wGTix8jQSBCW9BBNMT5UCm5VyOv29XFbXJM4KkPXxMoOkDzikwiaLwqfCcb+dkwDn8TXtSkS4EdFD2u9ZC6bnzeiJ1GmZdJGlQpIf7no4BOdPWt69L2VE6sd5OHwvQ3eiQ/DdPA5UVzq3xr83CXfSgb0n8JxfzzQKqSu8OCDZyIF2IoqeZSu4GRb57p1NqxhmDfmf6Y8wtMLkWiCWZH+ZWn7OQUTMNA2a1R/iH15aTwTg2BNzdtcdpw9wqjOvz0fr51TmaUsEEgiHefgXr7zYFBhNB2XB+pQE5EGyvpGduIxy21r2q+bylyR1i1RRfEOudr5GGCpqJDhjmj6i2ekVaKbU+tvCWlRf5mDM7BfXNfCfLYeaDEDnJjB0l2IQF8RZQuzu6huzELabPadFLAPQBVpRAouDBm0weOFuTJHIRnRjxJja4fvav0NKwBLtt1x+Gix5LilcfKTUe0o1qQw8g4itBuNlCiOrpWJlsjWiy05Qm7ahv6btKfvlLNxWPdSln41hVHWQya3L5Jpd7gUuklJsxNUo5VtmbonJAzijd2EpVAfsVE1cALAdmhpca9JHfb/vDTOqHKWwGThI/AI0y0ct+EU0aEtHUqgpyLm/piqnvqqiqy757vNjcFs3CZDuy4B55hxLbyzJXheK1TVgk49VHz9txSRohiv6+03iQPvJ5TDSX50CTdPmMF6/jseIhUZtDbeLtKZxd2J8zYEQWBV1du5IVDPJRskaOy+Ua8nrzh9izWA808OUTxwBDWDApQmy32xmn47QEUPISE/FBdcFgvjPy7Hfr6QmrQ9DhtsFuGevpKBysrgBM5768/gBwT7EUgddY7OWWKPZJiTr4qqDsOJsu/l372NAB78+jpdGMLEMMwR5KfLVd6PkTfeYjw3z25dOec6lRWKUBiau+zGcJPGAVdz7eLhUVPE816p28cJR+3p1ogYpfKGztlbmvyhACTK4pauoTtuB5Npj8IPg+UQl2qZ6enoXqsnQ+s5zq1UL6orVpPXnurgXQfxjdLNblV1mrcJSUW9xo28ZG8Jspng3Bsd4xvdUmzDxCHqNV9BVTN8q2OkUX6s58HOxVciq0HOqftqdMe+BrN7W+z+07sI5wqqHIOue/sSXvGmWhR9EdKAO0HSRtOkKwfrLE7YrzXvmL86zWhNJdUXJii4LJ+Cv8kRQvcHC9TruolgPlsXmEvzMJx9Ih144gLzStRo4KponAYvKtgcVMFBiVM/o5KO5G8xGU8NLmubjWPp5fGyzFl9yI7biECqedYRf11oJdHN+m7PkdskCitveIGumKy3BYaaeP8xKYEVnSxp5MYgrbObZGMJMlv4QOb674qWIXg8eJfVL1vPk+5isRukvsO5pq35CgOdOMRD6yi9anQH+znp3xXq6uihc1L9FPtG/4eBUrTsD2gXXF8zwRYlnzcj5isZrCGlSd0o1ZJPgihlT9zHEO8bBbW3fOt2Gyd/qWMEQZRpNetq/IboMKmiD3NkJ7F//qVxb8+dJfLkAYAzwaak3XJDOQngTDDlDDaoI8ckSk4TP9e6so6nFObLewMqfjkzsjRzKBe/c111/lfa5ckvvscTogJxxDFVCPRSpZHO87aBpotdvEERwovdliA1b2+gu0Gu+omJDyMZrX+hIDUnzrYLRJej8stXyJRI/dQLJtfu3DWUhLDqGvgAI0plRlw4wRjRFMLbB5wti+oj9xCDLdzvEJJzBhC/5t3Ks9X418Em1YZLJ33m2Obulppb8KhLnoATMe/cYG1PClHlGJlAz1sneqzBAaUV5SshY3Nsn/DBUlzpjdiIy0TyNVQMh6s8/+lXDPzwhM0cLuFMnidk0cQCt4DkGiUEVhpLWseE0w0KwwBlgbi6CP+uUtD3z0PR8xptfvHOcFhFBlI3a7DDPMt6cF1eJ95L0FW7dmDWj2HWMAJOrqnRN0J3HmndwLg9OtmHYmvkjfQjiQMOggxTF5uZybWkiaEHb98yjc8rO0BY6/6n5V/6ONxANgdailIHomCNkOOaEcmwMzzpPMVh/IsrbJlDBmJkNek7whTXP//6cX1OenjoIyx0VsYzQ4cp+UAPodj8VGbcziay6xLR7MZCu5uS5YVleypmQHm4tUj0IC9+0e5SiZoNIXYHCS0umJmKoErLZlp5I6o7rjw7dXZEXH7HYEcfhRqOKe2sA/xKX9kWDr6DzIbbNeoH1JJ3bGaG1qa9Q2mqUlvbf84XetVFBqipV1Kfllj6LFGqmZu1yG748XvVUzqGZuox01RmTqK0R4rJnMPmyU5zIzuL5AJWnuM6c6V5wMXnfiYxledPpb/Dr/Ejl8uMw8RyyJixibY3dw6ckea8bclsELp7/oVq0aUV4hRHHzcO/2Cp8CAohmB7uFL/irSp78taS/tLBhnHfRXECB4eWTATT/pk96VvB9h5KyXwUJGsTp0NL609EWRMq1aSbhDcMW/9L/mSp0dO2we8/ntdSdylKOTOuFnRxNykw5oQ7Vygu9+YV0OjkNx5KCzfQ0cvjc5MxSCv+WuRBcY74iOUFLrP6X13ImCmRAiO5lDaU7i68TORC8DuA73LvZcb7EV4lm6piPSiXnO6m5e6nOanviF9SK7fucgKwhGNhaLRD9CLLLzaHzXwqiWvPn+xY9lELIpVZ43e/5SVMiGvtf5J1S4mzgS7G7Wi4BExngPjI/VxL4OscMPYv5WWS0dg1MvdNfrdH9CiB6QCkizaXCqcWGmC2EXxCs1Rlwi6LTyj0M0WItYlHu4uK/iKwGM85JZF3p7YPPgzdWEhpFWRLqF3dhvhiL059XYTN1Grf06Rm/MsXXfiIgyICeQYGyeD8jamchntKuxch3hW2GC8YToTtW8tIbvJJfiRwQGmaBDIQLFeq0ZBvQaTqd7O4B4v3CzBTeaKmNf/+Nhg2JjizxNIEj/Wqz8FTRrfCqoDxqwT98JUw/AGJ8b+1cFUTRhqYvD/bOlg3BOd3P650+x/zrR6kwL1CNeSCwwPr9oTQLo7Nb278uPd/DWFJGcFq6VtzpFXr9mzEUEzNAanQ/npJ9XhqSwYu3P79SQHqoD7iJJUowARvGvIsvYZLNsqxeCQnuIwJqKAeik7BdFA96oNR6M8ITIXhgCbx9QAuLZli4dvxxdW6qUizG7OFk2Y2k2l9Rbb832gSGTz370uKOKShhdqDSZH6I9SIfch3w+9QRtrtyT6nk8sjO7o4v/ljoinE/ZH0jLZeYYZM7foyln31OzUyp0ZtXnVIFVa03PraJMsijSjCY0//LiLZK5azbcyLilMUpskzkwoBHtijs8NIH3AkN40+mclHMigv328+RoYB2LmxHWXwSTpQMkT0wpzibZNfmeZgBqPvG3WH2aia+/VK6wZgtmjRQ2LlOIXExTnkAdH30PSqxSwzejikwPrL83PU12rlvZkxQhYskkZDls1esKPj/sS50xcNLvihAP/jtU1us4XX26oX2Ewi4d/mxze6PTzVlUt40PCBPuZf2fhDNvttM2h4hD09iTpp4H2dWqSVrpJDqYv0gzcBEZx1LoYDEBOs3VNMYI3Pp80HXmhtYuEs/dC61Z6iD5RV91w4ccK3kQbD6ybsCJK36ZwbjOyYNltRHHMxAUi5J1izJWozxL9wFQkiU5LI5nnTntu4TI1WOAEy20I+ggown7/Mnm3cMUqgUC1IVCjH5kKArsFyB1DODILoWKOceVhCcZMjblOSjbjBDrjJoc8o20GRnRw1SJ8BG1DVSRSLb3b4vqDRwhyzx9v+2tVTtCs7ANHfk842sIWVySeKsr0xcldmHbojX0ohHcZD/qj3SqfIAjzSHIylHSp9PD1BLeOw70SHuSLThpYoge3PZMXR54MlGuJCALb6MjV9uA/f3Yoxls21LHF2736UYKSmNvDut5RjZXoLRC7YtgZwokm8OZTylti+jOlF9zzg6wJ0xfpaqzhr00P08w6IB9wuWt6LC8DW3ODE3HbHfrcWfeVKg/6Al/VmZgvxIeMpe7u38VZmCP+TKYS356BvmijJNnHeb5WMJ2AqYkUFn8h+FQfno5FZuWQ8NxB/gQ86msNR9pgZ1K7akhEGTwEwP5dhL79UzQn3PAMmXaq5bQCy1HIKjJyJIA0UXRtQz38BAQByQ9LN2hjq7u0BsqFPJXL5I9TyOSiwT2NlUrbOplulYpGTTgZsxfF+a0XhWScLVxBb7ZJNmY0LI84HwhnAYYrtGN1xM236xmbC3g/L80gHVkNpwCJ85JoATuUBpo/6NOr9GbIFuaJe6k0eSbubn3KXhARjGTLNIHt/34EQuaOq5HgteszBOba1vWjAAZ2fX9sDm8Ee7xg71bnqNNNosvrfsNYb4iqUgcEuER6kSIzPF30rpvgmDtTd+/M5vanjP35p0RJy2CgQCnNJuVePY81oz30cwKOMWd3DQim1dQRUG/Nsd9HSZLHu9boh2jrHMTmmmlua9VSdxg1gLz5rsg78oXxvFb3x20IXiJEvjDAZ0RGnZ0XPMM4ulljen52LzctZdh10JjJQG36eBk6UuZ+SFpM4FpKFwzv9YLi9vUFUCC6W1wvEKYvRaxd0sbN1JBwqP4+JSI+co1+0h/iZTllwlPfj64PEy/ULcHj5DdNQ+9STBZ1FVZj1Bam3iHzO4aIWixnxs7mq8wp0RsVhjZ3aqGfP0hETu870UNrCMCxp05h5aexDv/MN5jc0xrL8O1Wz9QIuZf5ekKveacXZ8tMxlGAnz71k59F2vXLFVA/rQV4vJyJf3FUC/6gweKN4l5rO5HeuZ8mX2y6pG52Mz1vNuXElKU4BXj/KRsEUHs4beddDMsetlBkdHTdHGk9BWHowz8eOiDPK7gg6zwIpDXL/A8te2eRfj51DPLPb9FmgceGWvhu+b19nrH7qhlxYthTQbYKfx8c438RIcyMzHvw5cHPQoclxgO0ZmRNu9VYfeGwO0Wwuj0po0RE0aKd1VJUycs0tpQP92mF5OeJf0/FVK8mZ6acv2ZL19spvbXamvKt6mVQWhxYoH0kD2GkEGPOhadzalXnmdv2rYIW7m0qZXAbPmpvPQHOF61MDJ+LZ9cZlKW1df+b663F4qJ2VuC1C0i5NU40+0oOAGb/e8ubCxsEwYvdZKCF56Aw4k+AJ3Myr5LfFxFvv1uBKA/ui0SYZR5WVGOuC+zr2dVNYSbcRENbwsvzu9POx3jSYlqmUO3c0qParuFyYMxSAfCO1IGLVMNy24TyTR7yJj9tymMLvHxowU9MCQbsvPOCaLhOSE3puK6PGAAaJrlzGmtCg8iUoJl72ZnwnmYwo8R6ZusJWQihbTIUXACEQrQuCZAJ+dSJWByyAUe6GKcWbKrflmY0vVZmuXZLmc4vHZOGO3Bj6TF5PWG/H5IR2CMxVb+mwReXQ0pu/X6ytzVLOPhkf44QmX4LCwFsNQSHokDF+6q96sLh3y43QQCAB1naD1R7AhFENMAxm</t>
  </si>
  <si>
    <t>88JOqEwTr/A1ccVun3paSP0I465VQSVirZ1AFKP3Ehb/Eua0NGJmasnCR1yFyRZtj4qCKoFMYBI/M8SEF5EQ5bjS7wzfj8XmdNkjhEUJtDp4r7ylyIfxMtLeD5ijKk95RkXYC/ouGdFnd8+Cs6Gixel583unWPkvz6pcBlIoSr4CYFpjTPC0pnt6kcVhrKhLZWRoQNziHrh4VCdWBns9ZWlpfsR4dRqsaerJh8PMyCuwH4CwBVH8OSOp/GJxGvKwlTEhmBQvLeOCkYLZW9p7mjRUguoWFynrmua1v4IkEU3NWqbBSHZ0rhReSqFPp1eGkq1IAPjV0BC9SR/cjgxJy2vpfMKDz5KkIef3vfqwzX2/deUpHwty/IfdWQpLeU0fh+fbECK1xg+AwTGzK2ePDOlYNbrQWjkS0Q+iCkXjc5EkSXAeBCoSB14oW4tw58XcyAY+XbYigoRXaKkbX91k2pbkPayoYXNvtS823aV1kke+8OPDa0wR/xVMrErTv818UK27wbiG91s6xKfeWCj8QD/yx/i2kcUVNvMXXJczwAZMd5lfKRAC2laem1OJB2NZnfeR6uU2KocxdUMjFH9eXPG5W3OhYxSFtH98NVoeOq6lF0+69oek0cEYuQx7hVVGQ1HZkefvsq/TJex4jwgioJwbp959nHHrcTA5UyKiFfckfDsKujn9m1R4IZ5Oy+6v0HlAiOYnspbrswXR7m4119FyCAJ5i9TkK9I+LH6+IEmNvS3UqZ6aBK+8r+wAo96zaWJTb/nawSlmRgc8eF54FjZZ7SHISUNuaSkCheudG92NsEkiN+azh6bKJn/LZWjObHkSIVw2LgdNEAxTywn3HL1jsbLFxQB5TpgE8fIUDXuwE8d8+/3QBnLU/TON79v6vmKKOUwCwi4guq5XVYh6J0hrqRoeZsqGGZj/odW4sxYO+kt9wzTr6Efo4/pA0orfr0kpvQ9xfxR/AaqMco97MIsewXCB38yZ3UVDbKnul0s9Y+y9vIZ5zCD533J2k5EGKemwOKXaEZ1jFFlAo1drh3GB3QvJ49pkdvAleTzDUSSmR9BcsytzZiaTpsgLjJv7VTmrszccRjYuU8o/N20stsXKhKWvQr2Wajp5MqS3f8oIAn+SdvwXebstjvp31vlex0/qVS8X7lXu92EzC7YSb39+i5I6N92+nNvVsWwkvQMTsM69pLqAezcXo5y2hF7X9o/a3y1xkXeB5nCGBLDOC59nAC7xfam8SSXg642dTMgooZjeza6CwV1v/ckDM6RJpW+JqArQNVNu57nPxqOabLBaVOGY1qNYrtIl36ffeGQUUbQk8bhLgU+8jF+4GGNKF8+5pT+qT1Oby0NldhqwuRljTlAnm2IJk7EBwr87XUxWdMdeynA8GRC+FyNlrvkZEV7nRfCfNShrtyaKmdCB+TmBs5jh8AT1fTOo3n9/y2GtTT55o3xaMjQcKwJZLYdXgOV8r5s4qgzypcrfURbmJ99bKbXO4pdhlrc7qeWyeR5fd7dnZDhIHZtfdShVULn/inH0/Dbj/l9GAGuQb7byjI6DspklxABX+K5PdDUURlIlmnAKw++OXJdS6ufH7fE4A7+p9P2T3BbTFb9xSXF8jYOqd7GKWC7fSeO2UwfOcAT1J3RBVtP4MHsAE2mVHkvo3xm3FhvfcXq7VGVB6pXvqyy3rQU3CXW32FXy4PSJ83oHjclozKURShRwIzvkIpOuZu7rHkjIDmvldDs8bJoJwQTGt1crFHy1VGhIYTIL06KCLjzFmr0xzN41d2azKkREK2xkqM2NbEpPCRvUKbbMtYO2sV/cuwW6LfnQv/mhR9iBgLPEzGM70ZU6Psj1cF5lBTy4CfdhVn7Gh/XCAWuhFiEo+fM5UVAIwrd4kGWNiVxPQrpNnbtBEkjqaM3I4+wyJ+DeiIqxzjIYRC6xIKm6YTd+yarz5ELo1XTJdrOXZMfoyLYHY0W7npUi4OsY/8fGUnYDOmKYh0Hay+THAvfT9EB2dQ5tC3FCm4eQpT+ALk3R9pxqOdLklnS9y91n4cyWAt4C8YgwI7lfCetZI6pnZ+2t89ShirTKs4hXIxi+cvGW5AWvuWbChKL/8Ej9YIoDKOdS9i2y+LavrWSub6lcWnvyId07B4P0c2QXuXyEoVoYS+GAfxY32CFIGXm7cWzMmzsYZ8KiIqj3q2RFj3hiypo9VhW6DtQc7Cj2miMgKdDkK6rVk5/D0RkLF/pxXcIwn4cH6JRPe3qElnku7hqHr2FR/ZwkWRL4jci+yGBRX79UV3m2D9laliz9R2iSnLhxKW1luLLH9Z7P3kQ/GJ8NKdFduL4C8O6NI1LtCgjiGfxWC72oHOV0Gcj0E76aKIuB2SD/CNRXPjQTv1yPk5d9vTJZj+ZRe5+y7iVB+ZjLPf10t7RHZyyDkuEv8U2FXZqK6nDxHtMyQhoSNR3tqn4j2+pWSL2g4wE579CuEIZV+LY7QVimldviwRjSphiPRMIN2I7mVmRukAvywzr8cpzHfn7Lvbmr4bYh6unTJIpWqmVcvw3WxMiyhqerZvkW8L+F6yUFctI7nYR1UebI+idI1fWy/7GPK6smJhm+/qqFHdnDUitjFIk2me0kxEre8FEmOtjKpuDF+6ai4M4zXumOMAEReNztoSbsExZUy5HxnbAp9P0T1HEnwT6zBjA2S0LHRhmhh7LQ21E9ziGYh9gsllkKaNO23Ls7+2/FhCb17KvCOowzyFmYCYuINC4eLJdslyIbqVnnSqEU5BCun0JX5APK+1YYCkPsf4eeWuSN2kNqy4pCQ8DXrEN+AH+pALS5UXIUSK5rhlWUaDYl0tF+vFZ5E80KalU36qDYCTVveXzqk+Ir8Jwyo4lALzA81w4bnFASFq/oTEss6yhAfwW2TE5zAYM5kSjJLg2aZrEzD6GJTwT35dzFNCQN6dgGZl5YOmzLN6qtrzr9eNXd2h+eEHDwH/B4mccmX8vXMBcKnVZhAPaoLVYISt6ONZYCOc8GuQ5wSOMmUFQ0BDf+zvY+qMQB15yRf0q64aFlr7HuhlxhWJt45pU3I6pORvi9MXg3bYqVYDjPb+dULlg4Xt1rcK9VUNOt0yKJfhO7HVR/bQGKtBWNUO+aK/3LUfXWtR7sR6IArTr8UyQ3aLzF7KyiqVOu+4Ui2nM52zhgkHNZxT+K51MmbxtkQ3J/tiezLBbGwyOsmLowisOaS+Zi3sAH0urY9bDuADGNclDG9P4YjP+WIpU5y0mjH37gzR1vC2xqSbO1khTmtm4AHMA60eNFN/0miK/Ky2DA88UBn9WXMhkdBICJTwLx3tQI16sEEWQTdtuh/LTDQIljdkOIyhB7pMt5AkDz3gltdmE+1NiadE5Y0qFVWFHS9JdGBR9wn8IvSz9CBHEOmZyfvtXP2ouossQgWXXYbwGV+xYWJOR1frKCc89RW20fBGOeURn2MpJhXyNsx5XTSuWaVwmsPJwvg8gx9AkWM2sGJEIuSY1ccwzgxXLO4qUSEFngS2+M/tpiNaq/gRz8cZrhFVAPw0BrwJ/wtyuh1kADdtvlnVBYsF+kLBzQR9NYNRZNb0SpHKFtHm2MIbCNK4wZoMOtl8qVed+j3g7SOd7y21rmkTvTBI+EG6MCyfChiyCNTnVb+BhxqZPPr3Uv7AC11Bv4CDGtPyoFRAs7D6BFFl0mLI/KWmUUuznshSXc4Q2ckTjT3dt+SzexXkQQIJrYWQ2xQAgYfRNUwC6N3vIGovLdc/E607bAo8Hcvo+lECUpoXR7Ng2NoOPcIt2nWI9VPiYj5S8wNoBhKoEaM0YlxvIs7JiCUkcrlMKUH0sFBbulvDvYPxnwKGYddohN352p9ipNKPDZmQKXK3HjOkhs1bmUbaQTw+eserOm6jJaX0GHVuh6qSM5EA6VH20aUAubGV96AQvLug8v/0crx8T1BPe+YyZzBvXhTO941D7eKjnS+jA89dzWNYtf/QqpIijbvN7Ki7tOSPQ2JJjGC6dFjmAIf6ni2MSzSHlp8pPZYZ3YmxHk8bY5ztERE9qceZ7uoigayv4226O0mmEbWfYNhcVIWVbltBIhzg9ARRhrfeONM+t4CwoZ3cPCAbRUlmf0c7b3NNVpy5XE1WY4Y2qIvYhr0Q272aCDdS7ySNcZxWezXvHFMWGqW3ZFmkrHHQvfM0b8dLE3zRrhttl84R0pIe6BjUPAg4DTBGGVfoITXCxPoAHz9wmXbpNfW7sUbIeSk6HcjgVgTdhYQe7YhNpMzRxEhaT24AhY3zxQ9w5N4n4Ssx+jPlX6Mt2nTfJK+j1oJOUPeIO9sARJYuw0Jb7rRKBKYGwKGAfUiY2DDkgfuTNuqhILIVBINyDaz8Op/Pc7VIonBm2q8UtewT//8z2IbAz2wl8VmwYxzkG5rR/9fvwwfNTPEpy8XUmwsBcLs4OnA6cLbXTUsO8bj0Sf6tg8EZIOHj5owsdLjoLfuBNc1a6SgCR3n9h/njN6R9fLsJ/xPW4YyIMWqnNZ2abHP5QR52lRptok0uzFXoemYbi7cV/orAzmpmhyXD7pCrNW6617PWyJ3/08oMlIORe5ew/cchtQtNB6H1rhbasaEQE+9umMsCMVdJI8/XqaPcI6z35lCWs/EukErJRoqjr1gEOxziLZg9oMBQiQkgP6yZz0gKPA0KNevJhTmweXOVxiW47v7XjLtJCo8wZsrgrWTZxhFHU11T1lfdbOwiIj3vKWP/xREWkDYldK+5B/EtqdwK4weMv1Z+qFX5o8PUI2MH8og0F+vRbljjsmkTKsfgvnO2kRyrhz4+nONXlNkIVEG4iItCQqcnHi6EkgumJR0YtUASua+angCqeYTG0VTeH00xXZgfWkgpHBHmV2Osb6dH+xCo4aW4CuquLG8o5ZISjCkgsxSrAE49vFP+N8bWTaSFmpNVCWpp51xtByQyKxeFK9oTz42vJn70pXHn9qoqNhwThAxMufBVsIpj+tqTUjRkHOicwlB3WrWy9giqk0/3bqRTGDnbHwCTahZmeTHa/aNam/1mqP0Iru1V0fA9Au8Z/LPwJKjiwdphXWf70ELJHdQRsPB/2kxufE7h1PxF93s8iiEdPOobvzBBjIcNWWp2wI7vKCKe8uT1CM0f0gWnfNewES5v2mU6f8W87K6qPoKuIncpRbdz9kgkd29qSi9cWhADKfG89ZLsMaKVCwFcySXPU2ZZR6Tocwaxo61eANQEMQWn75CirZXmsKvUonV5cmWbCqnvA5mxQbjmxoHOG7qx8Y8NoqnjApslGiaHT8LPNiUtRBC2orJ1KgJC9ObDXzWaypyL0XLO/UZn6d/iQOKP8x8D9ty5BENHSVu/W3NE16q5qeeLGe5oIGvtz2TcDe307Xhm5gqksFzcDPGEvFXXvKq7dTZjulKDvKFhrgVcWbukG7N8KAiGrV6A3fuzhkhjYvK6bUaMVIT8p6Y6B8485DZ7C7E65Dk1zlOBxM/10dzOwkVzMEbaq2AoEUAvCalRCMDCYhah0et1kg5TmB2HEziKw/K4B1fx2lVjJ8Mys0zVxC5wBh5I+aDXH2sT2Ofeizs8f8lQ40nJmcLQ2Z7Da8+DfpKfHE3ceNjMokXDIYcZKJKIzibDfiwwl3R/uBTJR0gajyAK0W2vz5Uv6hqPVn6KerBZIwCmz09wgl7OeRVYPyr5WVrPOREY6196G5rHRyL2pfbHO9LsEPWyIP+Sv2T99xMCiop1ZkuKCrA8p8voivfClIlBdQJxhQV180EbRafiIrWy+mrkYt4s1f6bUrSqWFnCJ5b5ek8MPfcbJmXw0kkD5Ia0gEv5I7zC2IhCmEeu0iP4Y0PvNppUIpaNLzktdkRL3dCsizaeB6wGjH2tPavQuvBVDZKQ3IIomdEcQg7XyFgq+JOYRktuAIW5WYIEIDbnsLdSYI9+VM/7AUqqoCwu1q5uJ3bWxyYk92mM99xrFbkhn2bYbPy4YsJoITDFrH66RMrxhcozlCrM1e7aAGIsMDqHFWlOKAnmAbagmKq7sA9djh1fLPAh6Dj8LPduBjJCVvuNt5Kjt2AK0SAxYQemOrUSMZGwqKIVeYZQecZkYHo0wxw4X/iDxGpUhdhBkAahz2JPydWbyDjr1+79iXLLzTJOZQELDIOnwwYmW8uYtV8aNzzB9Z8gEnKNYzazMhV6gzpMW0CpEXKyPsMderIbLQHmOmToKKkiNFW3f4/du3RyHsWMmMb0xj5qhaet0Z/SvECCDD0NjN0Yq5qzyuTTkllccb0DwfYm8OI4nKyoSzdaBaHCfvd4w3F0Uyjp43GgJFmWaBcHgBawgAaROuXSkzzIprtCU/8ppg90xCCKAh2IsweHCoPFLt6QHknI4cywlHp2xUMp5GhnvKLzX8TJcc8fpVGAr5yTk3sCUrAYyHkBcrM+5kT+L+w1mU1hUvyjCWKPEAl6XMeA7aSdpacOMX0J8aSlW7a856TkWtlx2X6noyRhWDILcmTF/C11HT66OUe+3D46KHyWzXUarmq4n4x1wjdzPnGPhbF2YddgjFGC9kBfBgFu0A4LfDp6JszoRdaJgJoyKQ1ukp4C6vVycPlRBQ7Iym1JLGwZBKndbiSi7HmmH26leMUTpFe3j4MFn83p+ArqnU2ZkIAFOiKxDGTEt6RLAtWdht94zOX1N1ZIJsjk3DYBvNmITYUZzthNbkko8qJyYlVhWlMWMN2ULC+QdVzpaKegyYNFprAnEfNGDrKZDgq53oPel0PCewfOEvLOWuiUiOdS9oI+RVl2jk4YUf3te4uvZI7OrO/2VQfJ20KunzaimBVhyoPZ3Zic/wISD4sm4QrpmTrlqqIppymLiu2YbbqxXTK+lmQ912hRypiYEXqJYPLIslZvMjsKDf4KSq0RmcylVnv0lUTsRLGQuWkIPJE6NaipUjrlAIinPrYJ4oluCFK9fWRz0RV/U+w9ZS+dsNEMcPHAjNdpVhnG+eSEs7bSuQQg/z5t/MKs/d47lfrl074tJ2SQAZp43adO5Cq5ssS3trDyjYswO32fg+SpDMHZY3yQJ4Dp/SoHRptPcNWqpYgE6dING8zhbllFj45/3Zu9HHU74KbWKHg454IWp25Bg2I3VJE9sWfeBI2HXi2VMBfvjujkDP4oOLbX3O2NqPtuCN/I3WTasR32rq7MEkDbOs7U+I8FLmMuRCzP64rz1rx6ZFjPZ+5zXj8lgbOZugMyAKh8FALtMxAw2OlFTnMHbVVA++BHW8DIza8iUdFtAKx/DurWZ48ccH0sUnQZOtyYJjMMeyqQWJoaWeUnb9QAkF6cYMzB0iscXoT1oaopQV77/Igp/uN4AyeCKdnQkaNqEGlpkimeOWcfwUhiUijI7xuJAboya4WkqfivIjkqj/oggN7S+FYWRbT6+/vR4CQZtWbqcynRZ/SRmJsEXypktQky3FjISxxRjIbOJtoAaIFZSVgayh7e38Jk2orBq/CJQn7dI/84WOjIAdIQooa7xs2+jkMyi8uq8AJ1XLxjs+bKzA7u+0g6GBQJWHe/nIHqfhRLd2km2g7/aDaDVXmwq5e2P+8oy6Uqfzq3WD7RQlQ4Jbxcwb26+GPmNCJVjKVKLmVoLk3iuECCZF29ldHfIvhejRRJ1Om4wbzWNSa+pT9gluQkUwpG9WrYLUDb0yq1LlQ7WU50uYE00gdq5K9TcTA4bjLsYGIye21jxNDUNlwKlqHiko5aE6yQcJOz5hVF63T6qjnb8MpBZ+uF76B8j6ltndFjA7xI0T+5j4fssWd6sc0kkQxX2ceUQ+z20S1xTRTAjkX/v2sMiyGsNo4ZKxf6rRaUX9GuA7WNd9J8Nq7BFfwPG19HtkBgyuVSkKBZJb1F9R5nb2HsxeVM0+NLzu3+/kTC0GlHilX5P6bsv4FyikX/jKzoLA9bhmqPYB9wRFC4ovQ2Zs8aWGNExCOlCqBL72lT3JapXticIJwjCgNSiWiN/Bhjj5U1YgDK4CgVOwWdG0aM545jr4QRP0klYVnn4ITiqCp+1HhCWmxqNCTLk863iULVGx2Ro5IwPr+d9HWqXPa57/KfyrhNWxfAgmSGGCaaku3XS9arAX0b/K4OCVRHizJT+JXu3yC4ngr9j/zDRmXuXH5VGG/AcaoKJhBUbONCZegrpB2Dv2Xj72zlcGXJXq0b4odSxm0JnEBnySSIsPfY5iDdK0qHahuXRobIM63lEka4xofYvObApr6uwp2vG/oxxoAJ1z6EV5+9zyeCF2bnL3StNl+zNxClZGsYaf4sqGtz3b3nEm/N3H8mCkD75Gh/vj54NztDwZF+cxfSKU9RQYkhEu7GIYAoDEjdZabD3tIRcEgGwJLCtZgPcVpOpDglTMzyisf2RtGpJAVJjwG+GmnMmcVyz4ZH+pzfphSeERaaT/KQ8wgBQveh2x1MzX3wAwn8rNMGATziaeprO5C6zlOj2Ks8019sKVHAAydUeDhpS4HtRVGvniihu/xDhUAXTRk50iPSJZz7CEehOKLEoUViJDoHy+6wu7FAyFIcVMwPpAAwLJNaqcqBOpS9N69Myy6GjK2ulp57wcYzT6rqkA7eurgd0OOUzxiqo0yI3MrOV8DFzxb52LQp/JXEW/+YyDxACi2f7Ep6744nhQrX3zaiKPHWJremUZd6lVCgVX8emiu+QossIJvL+LLKE3SUj4UV+VIl5+Ex19VlTahy86nRGt7g1pjcM/uaXkbZFTUs5G/8WcZqJm/tj2XvYukj1GENjXF6cH8qdV3IBFAoUF7+O5vc2IeRRj6Dn/OXKGNXjYtWdFrAaMvRP4sw2z7ijXhVVAeda+/JnxiK+enE0RMJ6CEvrjt7FnU3RvMkbpz05zGlQxHtqx//TLJdBTGbj7VZ6J5i2b38XTzKWTMFUQJ22x92NooCDfSSW2S5ulFfvMk27l3vV9lzQ8ALAXHDIjj6E3m4J7B+lthDYC7KWEJGsmbechsOxmNNqGFFMng7LEBKpHhm+L61Jyjzj3bYpnWvzz9DiRfffNwZptvT2jaGIkE6jMj7wypSHKOCwQYfx0SnucvbRh0/Av6XMNSLULwMM0jDs0DhWrJ0snaZ5uQOrZOyg5SFT4M4sLMZAxV4T2I/+rW3cxkr+4DLpeZAXdsCjnn44Gvsvf8Mv4UcRPDCn2RDsWHWRGsQQ0uBeHtzeIkzePOpsg+yh5en4RhhXWeCiVJ3CuEctjMwcR6pF/ShU2j4rrmJt74uAjpHVH4YU1ZnsBCztH496KDiy3aG/NHS2xGZu8pwo9lHZmOCCg8ptzJPf1G7+A3dOnH9ezNeIfcwl27aRHqqH5lpGmFGcPPVg4gS8SbnqZ5BeogbnXOqWPOtzUkek8Va+CEoTj/cfh2xKUN04kI54i87mRm2MqpJ251nK4+BU8oMJPOQXaFZAg96EGEnobnCNjJL9/ucysw492IOKzRwoHk9paiCm+XSt9k+ItgVtaHn5JFpI8O8xuQazqMFkV1kxrGFHHorExfSzntCStBGnZaKjD3K9yERlf1F0hE6o0lqXm8Eh8mH+1YRe9zMI4EY6pErswLuEtEV/kO8YNdEjTPZqKfo2sneEq0LpCFF+ZPETM+Zfo213AnkJCvevHVmLKB9gzS5xTfrf9TbY9L7YuutpeJV/tzUfJUNXVaaaagTEk0TEIkim5ENv2SlDHjX3IWk2NnWmoLKX543iHd0L66DSdhl+keX/roigpxBzO078IRWzjFY66J+Av4En2k1PbiUXYxSbCbblrjsouQMP/TV152FBAr98BawNcsuOCekx3aICaWvHmk3NaAKw6UCV3XeoBhvL74nhFkPE7xWIhwx2QiKvi4TLxemHi3e+RGaA5X1V8l5n/keN0/NKAjeqV43JOJM6vZoP8zcdwv7O96FRhWTbmYdqMKUTvqiw5Sy4/0o0q3UugzY/xXwxs107A6WWt5SaMZfOo36OpX/+cQkvor8g8u1P687P8f9TEqsK+9SiQWTnTS7rBJ7JoitykyKgbJyrXkKAbuPjRaI6TCAJYGceBwakTx28W/zWbxcND21FexghXqodoZXsc6earexD7bpNr1iQRd5AsqGIU4ArwvitMWB6LFtSbHixw8Kf5Vdo2+zJRggD/Do794po1SrNQfQ9y9ycivYm2riSjqKYPfB6SrvUAhxZAKuaE+s6824VtoD1Gxy/OL0y8gm9E8XA7FS8yF9wXVTMhEpHTkOychoffpYhwXOdjWpZ7rJDN2VhHJacacsVHpSU5H1vL1Q6wLgGUzdGYIDHCyEvDD5C+aUEARYMdX23t4h+1Ie8LOTWqs1Z2sFONQYQCvFD4Hue5Z59jFIehYbXizGURzfNahNaSvox36mdqAXDUwQ6Yatq00RYyANl1N7+cIX1u0wSTzskBrlg0FT3KBBTGqdRus3bV3FfuYCWMaB4vfyK/BnpI1Hlyqs+mX+0BmFCrAYpcHFl7M4MxC2gbxvgHd+iQVxwH+Wa5E4R1QFOjYVElAxJ3dMeqITsmEDZO4dBSRV+n/SD50HzJkrl/O+pSfTTNAwiyPwFANsR70ApRIzGIGHxJOpU3C52a8FhDHP3yP29y/9oftgZVcdqs6CKE7OqpPmmCMUQDsL9p4dt8S3eAahSzNFLLfIEI33a/O3dbH8OK5oULxAZ080l0xIH5tEGm9d05K+NJ56TIq/5wpN8cJuFxZyTKAtbFNvRo5y0iVZBkpkZJnAfdghdqWtFYB+9VmkjFIrXhYQ+/FeVxNU2+07qst7VaBohal2RUdIKbHkUCjqvcEx/A6HwrdvnV5xMV/Ro837iNrBbvb4fa2ypovW9HuxaF2ExWDhq1okjPv9ja4BDpDuJJpoqUFAVSiiKMNyLgDrYt/SXjpo8EXEUVKCNWypv8Uc4AxGAp+5CxhgirMH1+s8BGC/CJEqq8ij1sxYCModTjs0BLSjJJztNOlP8wS24t+jTaxcQe/yjJecu4qa9DVqK1ajyO/xgXky6ILgygRTpoDYp75+OB9pYLoUC+uPTqgzm/j3eRsyAs/rXtCjrR8j4slHSX1YDQJRZhIQ9j9PTKkcZ9wbhVYy/Y2brY68q7TyiSly2PfoS6SB+f6BMght7U0BqxUCTvZLMCdZ/fXAepaBHPc5IySwy2qkkdSjJ6efeWeIFlgNmIUuBLIBSA5lrN7wTf5VaWgwWSexna75WKvQG67qNux6MZPbeAI8tXnoHSD4NHwfrSA3+WJDQTH3pM5XukzgJ6CKc0gSlIyIMCBxcuS5M/d4f34DS3vGE7P8Qg3R5PbEv2XOM6t5RoScbDHiO1mf4iPoj5Z9JSz2zWdyWVwK2qwEdEKTzpxtZ/3rUz7bwc1zEKWDv9qQQ7moNjcqMnrxvzoFzNpiNx5abpwvHQI2OhxfhGNXRMVnGv7U20HH7ZjQpnpO0t0xP6yN5rZuzsM3aanR0LkDhsS4OmcZw6Wplxbpgp+shGPTm4stNTFM0uVXkFqEgXxKGl92/kshe9ia+RqKoWEmXIzKGClr2241kh0RUDnjkISanafQjHKWO4G+qUJIXCPsw36uhIN6odw3/gu6yNirJz44EQpoA8xu2/jU3GNxrBXBP1WmeGWoNpPPdBZxXWgvXY1lMol5ZY3qYgS55ydPBohUlRfr3esO3YbMMW5Os26M7RU4dl5+/rVeeFkfMBLroxBpPFQny7SADSPi8Z4rOIbwB8MnShIPeILQTViVW5xapESwxtcSjAT6/FSUBKnYnNxYPouWODtv/nr6O1YqJX2OsiioFjud5Cq+kwtf/R8ysVE62aFOJ0GDZhdUSUKomEtt9vDJrUdsZ0eT2Mpo4wZgxWeJ1XwfSqrAyTWVc6gaUxneNVdcL7LAUl+kjryO9Q/O3jASvpteHL+GNRCIy9fnQo5/7uw6AMEaB9lnYXr8oHR0h11sNt65QdRIj+uYKUk8fuHDqL7RwqAINsTmn4Az56K3mzKMBq3ORvx9J028E6gXG4h/X3MTBTtgc5j1TyqprU2Q3i/csWp3JQUm574lAcLstKv3Z42CXB3twMEel0jEpbrTP+oryI0IVcTguvcmPVuoDfzmLssSS8xjW/uBpTlC/uRbNcUXkTs0XT9yJNUEgRZmYFs9sV8fNWBIAm7yt8Ow5GBLclR+I7XU/JlKQ+3oXy+gkx9yCqMdqVFMvhH2m1fi/7JBaEmaFkaZjeodmQespC+4mA/uHLwHI4MJdHV2B+7Pm8jdRMMD+/P7p3d+JKDB0X8T+elQTljnunRX0aml1BfnfGGfN0ljI1LlW6W7UViIABxJeug7NJ1z8lSGIgvX+PlPQ5h1YHpE/+R8xHAeNJLh7qu2fdULdxKp8hOEz2F1xradidl4UTO7wAJo2Jv9hu7jMwDOQ8qFnTaUFWVKs8U+uvxbcJNVug98nR1QyRmYvG5dQOiXlp+WnWe23IAtg/23TA+fY5PmML20zvc4/PAKe8UhY+jWa/90YlRPbgA4JzS8VXW4PdmgnB7JFdsCn0cfT6WaVjWtp4gXhVgxXYEYgYfJr7bdsMKnNLbT7LzIRWvgxeR1TCFHKBSUy+RzPAETJhdyiAQO+fjGAGtrd8bCtsuINkQa5L/rwe5keIWHAxLaONN9b90KB0sDbfDM5zczGhdy0HI+0NYmAPm/m6Al67JjE1lOi0fyabO/39jy3AwNQxYH+uxDYt4ICSAbg2NVJFg4lFo+vfuiL4Xgf86Aj7gmHhanXN3vlkOWqSb31CObu/6qUYaHx4JWYazylyn9KGCdp/0PiMo8qma7fAYggPKUozorxYUAP2Vw7yPZeK+dJj/8poIha3BHnkx+vUEXIGVRdu1KaXWeycf+bBn6Pi2FVLgUdWM5vfgQOy3DCQwndoalIk/Cd4av4gZwifBrNycystdKZ9pDK4GC0ySfPcCW/eqKLBm/FZbk4oAfyL5rVkITpzgCM5fGLKqvhXaso2YpSDE9a1+X53tsm4DwWGIl9BmkqqOrLJN6Q1g3Kk3/nWn7kERkhdKrawMIgxdA4AZQnpPvW4lEAtGGVtnFgDpwhKFqnJAOeKOp+aga6u41FgV4h7XBUy138ryEj1ZIP3gSonnG7nhI7ah7Rish5bRAyNT8cpKMwm+BZfqBXaP1KeJT6I1ZbiqFUf4r5jS1SzwmVywIWc2eRkjFrGhf2zxhBypPRxl5TG9eMv1eWl1RhVE/W0pkXB64L514H0dioLQnF7PICBVTwEYo5br1I4QiE/7Wuk4N6rKyYsu+7VJsRuBJZCwZt7YVHMKF5gne+J1MuOlP2LoNJxSK+cgQ11nRrsW7oXA21ZFUbs7VAFmI/0ebqImUxZmEYfhfYIGgPi9R0d24FQNF2XvUZYgEbF4NKkW0fCTXJ17yCnK731f10t6YomiHc82cjvizpAuLWxs87GH36xrxOA+L5mBkhBIvJA2oHn56i1FFE1kmPmnJ2MmtlY36uCKWKRMKiUkVQx685t6aQqnh5B4mMYUpyo8IlQCZ+BDyawVoeWY4xdR5GJ6a5kr4NZU+oYqiZAZ1EQoU9oPOH/xANbVc4mo4ktnIhGUJ/kdCRV7BD1PXB76uhPUx8KxnT/oc/xhTWyBgARb6gM12jC3GaCt77gAp71iUCWypQke2I5BsWUTJrH2FqB4rfIhRokYqb3eHYaOkbDjBpyXXsEuJTStzw84xfaZNNdkaMhtRJl7uqdo6Oei8sleflAeNnXvHeucgljayXV1Y9nnFKvszePMUfvxW0LoPMcK9MQRA9T3gVRrGibHGtW9JmEoddoGuUzbwXuJGxV2QTWDRKMrXtXVOA4hW2ZyqZZCybdvDLgiyvJTjJd2GKXh4ww3DTeKAyQ/JbAQiobTYCItgUvAwLhCE7KQAzBxGduUwtJ1/W060d2Iq0Sjyrqj7nSa+gvIrdX7VlYSHdm2qqA9eE3hm22RjojZWN+dvmpmhlN7yXuYV81yieJgvcB8/Xy+7kVm89LbHDfZBeLy8wSXhNdTgseNt0mkrGi/4IG2fONIyJCCX0MS8nDaUlDdDmn0rcvqmFA4WXe4sVm4vVsJw1pqpLjU5YDDhGy2sZTOJI/4QCVw+G8aXKLN6q46cXg8j2DZ5lnzb47PJjHyNoJEjy2nH/ZxxPQypzTGPXw2ishPXT0tUkDU+SPuKEmQGkTr6hC9uzv49677k2uUn5ZsCyhM9HClTA8mYkug+7De77Jm+MzovSSypYF4+/jNOigpYq7ayajxhmwDzOGfBc/IHETEFziiDSKcHfAe0lqZVp9gxQ+9j/xaG6OQM5Iu+X6FzY2m0FoP2rPzbRIAl76whitHZXCarvc3ybIUaiM3jW2pm6flY4xRhA7JGYXtjK4UhCgz07PVp+413BduPJQ1i3w0XBD6Q3zLVglRUCbKCsmwWXwEcWq7HMt/cYe9muR1O0FMDkAtdDW1cqg2jk48lgLzDbhbO2lOnDRUxPq4ZrseKW4qBuaciOZ1an3mJdQOkNskliPJF05dobNwO8XxISxh6aDSXxK29Y7jxV4YYfyuU07JK/AtJogiY1xnG/ovbfoutcs2SjtUnM630Mhob4pYl0QDlX23+N4kqHv0lzf1qM5tmYv2kIcswf8TtAYRyyX5HubaprU94s1CkWJ4XafY+CD0Sw38uNo37BmWtDJvoYgX3as6kxX4fiosSch+RQJcJJZRzwFRkRJpezrGNmJwrL65fehcAmU+TA0DI7IR7QY8zTLb//2XoIsWT5u9MOP/Awe6QRB9Ybf9eqjlsW+KybEQ+xKPifuJiBZGgJsKSf0TXX11ykGg3a6v16Qhr/Fm1dvX59o9oqtzSZ0lWQc7hYzSsFhyjB+XZC+8KiVrRouJ6PkfUGRl1Lj3akYAb/OQm4MlaGPhAtpx51G1i+FDVCkWA42wymCV3v9bMs3uKpMqX1yaXyeMzZwe0EjZqjeyAYVGn/rMAwqbwK4NYg3Avb9N88NBRHgHSDTjoCPtcxv5iRr4ECvK5oWdN06g8U9Jo5Ao6eDRzsotq9gnRVEK4q6A7XWuGJkkOln0Si9/JummOQ3RZ1kY45YySKQo4HRBT13WeMxolE1b0YYiwqJVfBg7tz8x+gMA0FAV+5RjyXn8fzZKB76DmeRZlMoyPxTHNP/n+5rHPdD8/kPEshFxB8ruwCukqyW8BHmaADjsau8wexvOJBqcSNDiQKMKB+R+pJawyA7ETdFQSn4nYBE+pb0Iv2cEjW7IV/3pUuTEPmYadUTZZhnFWh6CCTVOT62s2p8n5U0ye8tCnjUencBpYqb1a/FmaMfYPWbGFpRwcHEf1IrwzS8MTtMrAEoG0+JbmUUBJi6kttz/b47f337GhYmQz7Uu2T4hQA/EazX5GXia8GW1uOweBgf2xgv9MYHbfxjycNdO6NWlLlnSfH030cQP2pCbM6abz/6kXW1Mvwryo8ZsVAOwRPNcObmpcGQ5jfDd4RK0HO3KA8Ww34AI1ha2N0SYSPHh7zEGPgwpSLekKPVfe2wMv49NO4M2hgghZ9S0PNRs+baXA8ODV6CbolGjP8lcaKq3ogyvlOAzBXuRS46miDtk3IPYlf4AQZAZKmtoubV7u0v/8dZ8jt9yIZe5MRG3Is9b7GEdVMSl1jV5WewxIYpBgBRV0qS5imbLGBrxfKlPSk12GiaNBteItRiFlZV2JwZ8LK+SJ1rouNpHwTjPYI33nqTaVUErpCA9RvK8OOlTGX4KUJNafWHOK3c8jfVdUwuzJkFjhrzevmWgz/XwfROmli3Ttupv4am/8xIiQK97R9VMhSNo6fOXovgRR1pG1GcMZAlCC4tCJVJ9aX6hGpwxuviNTk5sY9vd+PNuAw0mnpbdd+Kt4IdQ0TK0q6Ni0BEy/quCpFzlg/MnwiOIDtNOGsgxwgkRJa8mWF2XMhR+oincaIGj1iTJunJ0rJ/XXQEtECESt3qqlLbiWPy7w6Z8W/zeGOtFU3qLWOyBfTu134Kb4QUdiDJ3eXK+OFrYBghvH7yJIwqwac9UvwOtRlHvPFaNHeJYnlJlYnUZIB96UOwTRCfWeDigjlguO41XkbUgq36hgM60I0YrfRVYCJHYuGIFRqHC7SHRGyX0oXY0QDKY6GP6np/6xBaWcDAFxhc/S0VMDPp5XCTzc0ZzPiJMMgPQVNAw/UwB2LLo5xm/1Wm2SdkJJCd1eWEcDMWmh3Xt1QqW2ki0YD45xmNNIhM1aZXHXiDvxNexktrZlldCKj2ppZF2etgFaMeYZpO5kpDNplfylIrTpY3J8PwaLHyIyR+ntljMlXmc6zXJM6ZIOGMyPat1WPQXiC6PiJ+qmgwVIH89O4IkZEhcZzTpkzAqP/M4XR8PVvH1LPOyCmkahPCdMNbsVnojHBv6ksGxKRkRgnzfL3PNFTMaxC0YZP11sV2swxNCJX9uryT/mQQrl+j4L65MTjsbVctr3Fd6/7rvw6EqtUt/mScucAj8BQylcrxi5F7egCriqrc13MxdKI6GY07pc9tPgzxstBL3RmIKYqWt554WjrXb96f0PxPL90Nhy1V/3TfIsQDC4/urr7H4piNZO8GzG537AarIjN7/3JXOZZ+OdjRFi9YxnzVmMT1UFBZ2jXds4H0ZkCwCr7R1p4Gj+4LHOoXkRsYNWaxMKftbV2yRW6QpZM3o/c3hR2+bVoZAXCY8iyrfYGResFnLn2x7OdKQzXGb3iL1eC9EduL3N+0VmCNb1aWG4NNigF2fkqBqWmAWA1r1B2oIrJJ/koKQ3IAOMY2b4sulhti4K67BNcb/923FF/ltpF7G7ESY9xvtMgJVSoMjpz/BItzRdM6YrH5DJuwPoU135TH0o5ncSqnRHy7zC/jekpOzL3kzdwf0zHGMTLvO0DYAst2ZxMUjKiLU7tSqCKaZ9XTTBAwkR+RptuoZRoOjEwaN3sqpeaGlsatsT0LzhQ4+ZSwRXoPcIvZzCcPiR1880SiSp3BOvILlpz/57prLynCZ7gDn0k5DPIcxpuyAlN0vIfhkbgAnO68UrUec9q4RDSHB3IATTKd7HBKapIj7CIUSnZXt9xIdvpgE1xfcJjBXYTrP96Ax8HTgscOz3JRLhGZ9SnHPS0hGDtFoHY2YhHzwWJJ3ngsL/hUqFy7S7WwmpyEmSRbXdOmlVkiTbuoXSADENSFdKxM2jcvTs3gcB0+yNCwVurJTGa3xKWaAglJ3HiRMwBmIt7wX1nHuJlGl7QJx9UeN0sutNr3y/I6NT66Oxd99hglDnpnAsg/+Vwz4dK+Ua/bf+QaX6s+kXkMH/z5I0uUDgvBHE+7haBpPQISC4F5ppbdUjBNCQGrDeLiyoKEcIHSDqjiEqT0NQAl+M+dzpOiSVQ723UMtrCd4hmO0/PBLhMnXIUa0sQFFNzzWwrSkCyV9FrD/GEeVyv+F23KwFpVQ11PvOvoq0lsSIllfL1BNExw22FMCH80I3yi2yt7ftOmo9FN5FSQ8tUsvK7NV7XactbGIAPmaO4+pPtjao4WAWOcz0MHGzg2h8mdQSBywImaN2jODgyVbgiCPPU6fBIgVo0ie4A9MpElB99Lpq4bN0w7fEC1//fhx5prEdGXNDc10h7ZwrxrrzsrCx8tLa1g4gxaPHaec5uNW94Q3iwdsz2e58jasE3mqvXci402Tn5sQ7FAfgrZqcJ7/O56+HNqCp/6nLMjLmECvSTq3tcz9Js6nWSLepJvjS/waP7TbnjKyd4unMfe+Sck8Yq1iiP8YUHM3VSd1R/39wk6JmAUPiSK8r/A56OsglNdFpB8v8cVKqC2p/yXZv8f6PCZZWGPbuGztuonqP2AxoBGH/ojIlaPSM+bsYUY5PuqJuyFUVNY6zf91cCgLwOSmhhV7dl2rxnUmDj2QApEwL38Dfdd2MeoXkxm2wBZI48OTMtUiFvLAfUCuGv5ChchnfM6+wKlVcxZlW1o+npmeXzeD96AGrdFSuUdyoErOU8kc4MM/+Rng/XRsxOLQqLk1S2GLNynwiMkxpwDp7rnBoxcF1GdCO8Mf8SPBjfeLHLqBpd2PrAwgsTFgXyA5qWCz6IUBsgaI0rMpFwL4GyUenSZz9VR8qkb7ejklPdk/b9uC474bOMbFkqmC9lzq89hFiZuq+br78+jIlANsED8a0SRyRcutuRSBMUzN/cpFXJnY5aOfIkOf24Wo+VKw8B0XVBT6QXebc7wBNwJNCJryZ4Ymp/S/P5ZtUAus3f9zIJlBbhYqRSdCIbhKBvIaGcQPihcTjQe/ny7d+ncx+UXn/BDCcSPbhl71zgDbKyx6wiGgujzRWH/kw5jFl9SBm7yhRLxNXP7XvGiO2FSNviai7Lt3SBbF7jsTvTmSMbreGW3AMwkXs+LIOtG1/oGHn37XdGcn3j0aVyVPGA0k+hBNrPm8O2OMajyBTyycuoLCZ+av0ZoocEC4CL9yPpbOwDVdjSv+kML6RhsOYwZAqnRPMvfdYj8W3T/Y7eMvKEQeJYpmgo56coOTDfAgQqFiVlr9YaGdKvxCDzf/zM5C+ofgSJGSAegsnvMyLb0qwdSKoX1tCjQti1/xQ3+rvnZmS8Pj5U9fID1X3gchyVqfGd278dfeQpJjD066Zw/2kc8m3/YU6FtadfrxKCwqxB2PaxmwY3CTKjZcMSiz2N9Xm+I9iJuD4hC+zeC+F9CmG/3wa5zaQNjEQy2xCgXCzrJkoe53ET7C2fkOBpNXbzd5DC7G3hbcGEVwx6tEmYReX5wCNmnjFeLOZbL5wdptMGuNT/oXFmxFpIPcNFsn6HQD744mKdNU83nrqquXrVmWGKfb2A+rIYmslJByWSrc8zh6wM3z0tjfJwN62GCdWO+2PLqFshk3tsQAnE0Beh4RhS4/GIv19uIERzIBbuVG9KyL/+zP6Zw8uH68bfTQZ/0I+xrSDkThLTHu6gZpYRDxUzlwIazJDBTz4/PNSCISnNnZIiBonk+eV6U8jBNDlSXHjilA33jUGJ9x14n9a7dsP+owPSt7l+WWz5TaMmXNhjfIC68vRdmDkzdQgoMzv0RUgFAKu+QVOCm2l96dRFUPuprbZximRbkJAq55xFTa+yCQ/hWBmG4V2d2Oz8ZVIe9OUiRy95v67NH8bT30AiXcmrLafJjKv7tHyPu5kGiPWfgVuOvXEpf0EE4YASf49BrX+obuRWBb+FO8dRw8OFd6Zs9F1ZAv6x6O38r+yRVXfh5cv0e5/zIfyrUvYgblsPnzJxz+TE05Xngb4yFyqvuiRLsZUAP7g4u92JkEzrrxHdOeKEQKbmzW41hJGkcTLjLcpDO1CWBah6FTB5sHRSshCKzKvA6LNHAkE7kG3E1vjpiUiFadaouEuA0NG/hzfYGSWMRRLCzbMvo6foecMlH8yOF2JCAXJvUAHVUzATXcm1xvoevkQrQDXDDSLqw/R5HLzKYj/RQ4eOQ3zoklcA8sYWA8P5awF5ogBCkzrann3AKa7q5lj4vI1F6oFBoXU8K4Oy7I7j+GgZxxlezCyc3FQ9QgelBDMuVqC/PmF0QCOJbXACbQggpCtSdPp1bU8UuTLjLw5TSjvqZrg4GtTfTE9HIfyyTvPuoHZUP03F6id5850WAJwHKBffLl4r5PzHKL+DmkzHl//bKjZlTILadQmgLRcr9andMwKqaJeNsI7TqYskD9rpjSdqVXbMAv6qs1PaPhCgp6745ZgRzNlfDoypFONjJg+e4q8YSeICk4btNgwNA5QoAqBXmgu1Up1lg6vWBD2YzxikA3a6OghwSaoZZdc5IB1iFE/NcatPzhciuCL8PqjoeQ5sq7SSlunIpwLn7ZFg5wIqHD7AQ+QWEJOKdva4toeFnuGzKGuSPmWwYb4erwJVwPx6McCO5Cl3/WWijDB+D7WJP99/pEx3iFrXUJ6j8d5qUEuhA2YbT5j3nzNsP6geGM0xGBNmWW6Q/3hRQ51vxNv+6roZwx8Og7WheJeVgiO5s2fwuBXbLaI4DnSoOibEoWR6vDGrGN5Ix6B0fFloNzJ94DENkOPKKQZ5JXSo6rOj6z6MB+iQpPz+9hZsUwL/jJzgk/iW6HUUki9I2ybWAHurUlyAKkH5KCo+j0HCDhtoISI2885VlbR2lRwmtdDXN871F28mrqBkedOQyu7NP/cmciEA0Q5K7t6tyfmaVpAtr6c9Nxi+cscYd/aXzD3mdzjdIt3OIDqut1sq13TT15crcxmUik1BlEdkNRTNuA02RK5pGWc+mfsQklbIcZzCOrPQiPNLQ1M4+anxEgNF71QrJ8sINdF2B5T8qKfnI+3irHc6w3EMyFCJ0FfzUwClaW66O8DYm5zdU6AGiVTgtgwYIfUV3r9XogcZ4RH8WwmS8qcIlsEe4KCFV/Gfo0yqdrJqFERh3w07at0k7LChlnTs0hcWLdpHdwtNHReWOhAMmAmcjVHLxsUMYbWf9E0GYaZ5gJp6uTsLjwSwTJAaB24e60kyVrtl/rqDNhiTTvvZB2iF6hV5tiOD/UtDDJXPQhueQbDfdf/wwuzAWCCPg0kRO2UA+BN0kBSvHTJN+V0bxjWum3HwBkNhTfHhonWxy6aK2dLiGzHGG3FXW9uPAILyNNfK7TQZnDP1BDf1auH+Sv/mPOoneQ2SyaxMJN6zS0UVF51buZoW0LPUyZTRFgw2JD4NcWBfG5ID7fVTVHOMGwu3BjfbCFYAx/JnUjGkjtDpMtKu2I2PODD3Cu47ZmLYHlDmnHkHy1mXiQH31g7Td7/IZC8NqYtuJItAXYOEA80XJf8FtVHarAwa8nT5Yr9l2+sff5nTs0LUEOLoINg8vFsrukqb7GEBe9SNv/Wwz2xNua3+WHVDtu4rrp/T6rwh60jFhBUJqenvAl4sk05FTfIJD7VEPynYn29hjY5+SQNcT42cELTEsbHhHUQNWBlz0AkdFnsgXPKGUGFreLivJ5O8Lg94UuA8WoNUSFMnQ5VtE7+NPDWteYVUxKx+9dTew7WHAcoqBlu8c51nX0tRXP5615T29IJfeBfJZWQ+80duINfs4lVXx1GsboCKb9iPhoZozPtHVEX4SIezjuDu9qNHDEewOzrE5sFJC9CjsBdyKpObCSrlrW/d1cx1k11HZG/Y2qJGedsuWbUPAoiPvG5gjH9ShFpDYC1tc1OfuVS0NMr4+w+V213u/zMuZsyZdHoJtCtXkYeSRzbUMKU63iLHBncQvhK9lgquo2ijAmXo4ijYnGc+t4XNt1qynGKhbP9dM5ly5q/Ael/RNKi2mWeek5OFiqtKbWjDRofzd2t5kW2b62Did6PSy41oJLk/HmcmMY2F59tACV8Wx4DO0i6LczmhcNwh//3G3KCzwuO3cFoN5Y5qbbwmXsgzHuHAHg9OxJocn6ZaY/ladhsrXWC0ccGjVjWrVcdflALXnHQVjv6tl1xKdTBj1lQCR+dmCDeXV8QpIcnGoZdE8ZRcfHwrTviWG8VdJ1SJPadG2IJk6PDMBY5ajjV+OoRri2G5bD/hGkvJMtzKU8aPOozcfJhzf7N+TOrt34fHg1BWJruOtWcMAGO5W9TjHsCE4fxzM1wXhqvEHepIzqMOEAzN0G/rO/Vyw72jC2pZbwLY9iTK295U06MGnr4eclrUuD1DZ/+yAJIDkK9cd7N5rhlzEDmwnzTkID0B4WdUlVvz6u7G3Yv2vI5EetTXiMyOsi9pBqRzcKvhVoloYYauhiYW62Bld7aU6uZsSnTu5fDboGiX+mkEySFD86KeEpajQMQWblsax5t2BDvBhtgfxndXO6mLf3gLcGhcPHmO6KzzuT5xnxYJXVjfreGK6+dNmJAfzrMFNy/wWurkR+A0lInY+b03u5dduNt7MtVCmXwDse80Pl0QCykOG8svW8uusNOM+XZl1yvipUJfE/OnIXlfHpElpzo3ijpJmQggXRGlcgubSXK16aBg7ldEbsmS1ihBCXTwA/G/PB/i0+jPYoDzqDoEBYVxgHQ4w8ftxAYNxMRTrJd4lZUcdPcqxsZhXpgHPj7sr9yKi096Q/GyZTrmdzIk310NGbc48zrEeUcOXolSLFpjOWyZyymeZhRYpCiRkyiGTgRSjb9aLr3sRaiqUuqRIk3RSyPBkYHMzXHZy2Q4UB1tP3IILemreQg+bi1PZwoQI4eJw5cAZDwKqR+7CivQw6eYqwgYxGEAFmWYjEFBi+4ID8U7ROo9a036Lar1EpYHueqNgm0ruhQi+hU83xZf8WgTjRPn6rQhnafnAejC97qB03Srlhm1xhI9VNvh3OqTn6b5389vLnhbYzRWfuMNdptQhdvSAY2J4U4F9CFcyYDmM7kZzSFV3Xxaqhw2C6j+6z5LGXHAPtDep1Z2Os76Mmcs6OmmEOdalzKcVA0EP5KKG6gVBxxlOh0y6bOXf6dD++kSx+4+0TazJHQypO7fyGUC9WljHYHUjgHCb/dhXV1xTruSJzT+Qktqzq5kMJorRpxUlKq8BnPq3gKI1mjRwnR1DyES4lP60iuuAUB8kCGOKpAYoHCNC2RDYPg4jqm6VWpGfVbsAiMwsQKL/V0V/X667TkRBbYfLDvKeGyTsoL6ok7krfxvlTexUbZdlNisWjnPVHyfg/oVbHRfNPilZKLwMI+Ytr7K5H1bxT2mITjjDCR1aJHMWfzLBQvq48JbeLAqTEW2CSXCvEiU4/EcqwmMflglNyzSsJiiGBjcR91DI5jCuKLQGjCJVulc/ZgLbaDYfl2XN+FUVPKKKTz9N6C/K0wCAaEDd4kpyQVj+/RLJ2ScNdPdZr50zRKs+qVkYweVHmfDmBofoaSubucRhHIYFxjGvURvRGYfCev6V52mUq5gtQJSzWTJSXxoe1KI3hwbeq/p5p1IcMyLdgsR21FJIO8u8pdL6sVwpr/ApBT/0MaZYXXkwwuqEiLWWCO0LMNHllZgPQqaE0ET5EzNs0LpLnsDfq604eUvBY3NagYgGceFdP3mQ1bNCcc41bBCMdOinSj1Bay44Z1e+0HRmXluO/1RmVBimKq6vBDIKbxNwRKNwBUWevqM40pxvYwqtQ2JZ76xWcZoTvI4fhoHA3dBJ9rF24jI0n50eI2aWbAqF4ADsmaPe8GhjKOp1cAPjhQLLnHzo0EbiPfvd1Trrmw3Riil6hcdT3tQQmxZLm1NdvXNDWm3olX2BF+iacy5vtpDKWehtNjjbB/UX/oZmTnvGp3kNtg39UfbFz2zhD1hdWghwOLSbJTQFoohGSz8Q4snX+mTurgHYfXYIpHLOPKblEtie2AibLF/4BuyKRaHWIa13FZ/aK+DcQRU1byvE6KCjtW8V2J8wp1My3rhiBam31q68ZLndaaa2RkWse+YWxTo1ifWOXV7l79VV1eXJUZJfpgEVVK4AmiWJDtFTU6/mWI1wzgtAADN50dtMU/cqMX5B2JJAUq7xQ3wSX9mmC4AUDFAKEM16Zo8VcNt5UJe157GIlGOVA02okhop5dEjrEYbHFkSNxLXPDAIR2M4KVl0oAViHoh5jrdmkgjusPsZ4jtXjo60gGWSM8Q7lA6yGpZF4vckSzz2vL2CR2L0LEEPHBvGsBLY9m4/ugnxmxSo9uDg3fWYhxmUmcf5InB/vnsWW6xVYgbfFHVZlhq3Wxy0TmQgz8HGApb251UE1AY5Fyqpasfg661vLmbupFShckRmlFU60lFi/5De0pOC2eW1ocY311Y8yyjqn+BuDaWqB03Zpr9+iF2IwmlYB8fY4YO4YCjNaF5C+5YccHgvyqyK4vRSlJj1XLq+LCZopXyvslbC1m/iQAhPvZiFeZuFaB3ZK0X5nyzhGEUq+0YPhf1Q6x5oujxszceAR6S8MbmEVF+HKlqJC2hr5tpGeGz5ItIpWBsztpb1eq+Hv5vayS4LWgaAYsj+JhV3QxNRSTVlDo9kIW6RZrEQKtyKnC9XcIngL5JthGoPfuJ4cNtV+1H1XCwVzefsHfX4TTEDuSrOX/wrDxq/o6jT07RwyaZoLiuX3/PAY6D1uYVy/3SWk6sQwzxGZp1cYpAsIm2Tkg0ZpD+e+ub7lWPbacPZmdFY3kfgb7d/sAIn8sgAeWhjczB6dneVTl8fJAmig5e3FBd61pqnnU/8S5A3SxFxZOa2KUCsOHW0Y7HsfEqGtvP0WpjWTna79Vxrc459u+NMSj+tAJ5auFvZnpwhvu77NpE1G3Jnli9i5oBYmDpbVLW8hawIOq0lMXfamzaSuSp7VUQDADBKmR+BTCBc9STo2okQgl5lvzAPONZbFoTnP+lQYAG6AgyWhztctyy9wL9vfd8AmxxEBFbiuhpDUiXJAN5S1m1NiVkd+RjUgrsZnDQp5Sis2sXVclCsH9W+ZMmEuwk8Vl1vfbFd3d/HbOQqxo42ivOizpbFVpqsNmj2va5ZdaAfBG8bRxWIwNCxhSFVVZ8upljZ0RmEt/dWKKrcHxTBArs4UCUT+ozuM9iyYZr/dVcu4A7R5/6iHzdwqhCpvwYqMU+MaTEZnOvrBTRXX60FV7nSUkMwRfrwLYmPOjzBiTA58BD2WT+CPVs6HV4tkg4VzgDz/Qh5OVswNUsbU8By2el/PHc6f/8f4GU1R02J9HZbq/QjZyH0Ejguz5zXvshcmYkT8IzCHPpn6e0TVelIgMQPvxlpgvNsql8Bc4+TR/6r9x9DSq2H0GgyeA8MTDSgIzuyREnWzGpiheJjIoS+NyatXOQbc/BZ3hWcO+aeMREMjE2PZp5G8ZXpasVCLzJ1wTe/jsGk2r5NCNwkg17DinF8RBcN5ilXDTEEuBvWM6c26uzi4HWVODtAk9CYVVrNbXXR/TeGVUhax1w+HAuw/EUBie+dTY92QLih9ABgUqzWUAPt6kyrm4cM55lJTX8DhLYhqicIS7Q6mj73vvvyMdY6/PyYvDWfNm/Rj7gXqq5tRsVKo4Bu5jjYsv3hQFSHe13ycC0u3vVlRPC+e3S0dDdYTnjEEXaB8ebTw/FpflZxVIR1pW2q8AToUXmAAGG3N17txFyiBfr8duoTx4cSjibXtdSrO9iwEgN7tItBWOgB6ejOos0mciZuM1iB7wMJM7DV9wQ1iPknQW/kAOUWrugX7KA848yr3KRxiGXBwbp+G4enFVy96trbSXslzNKNnEwmvSiDjzX2/u56033akC7BjHAWxAOZL26rxtsxovsgWvOApEkVi8fZTjj8frE/BRFVdFEeRefLDQxSNeAhPsIprvx3e9wsSs+gJUXTPKiCmk0vgCaWmokQr70pq6C74FSgiiFQjZEPgt2rNcUzZeeME4JCr3YIUfSbb6V3axcKVYYBcqHMGRWt7tXL1Hqj4R8+HuMmdhmBIBBZig0eqvXl5J3gjpJoprTv4z+vkgNrBkZdr4rkGHMIVKKOapsfgGKPRwu3o9d799eQTXXw5bLZrWkxq0moBg9b9clnHrYCOht6FBkzJoJEkIiKXatl6JwdU9GrQ8r1snJy+GlYKFgBGB1L8SzKycMQBOX7kbSJIwMXKyd8PNXx6FA2pOmRBJ+KQzZ9y9HHpogIsBDYErSXZr5LiGlvpPeD73ij0rF+3s0lavcFL0jZ9j3T22GCp6FuxVxDcN6ZBVPr9jDhllSsgkFDcTLL6KhFEUTlwVi9HtwFOXTPy7H0A7uxuCPkUPb7UbDgwf35wEStDXJZhby0DY3nA5KibE5WQdSqhrYcwntnQvoCpHSZrZhbGK5q/KpC7+LhNWhHJX3BFRr0PYJHPoiasJgVyba3wXuhlPWqAYDtgMdVw8Q7rKtcmudlthCONREkHZaDifq7zHL4pUvt7ybTKW93TiDZ4QXTZZSz0zMvyFhcpzTNEe8GmFbBJjPf2MH2qBJFySLwTHa0Wbp7ofA9V98S4vH+OSLF7pniBk+9pk7cypE5ADYtZCIIPhlLqyFjrfhke9tKTBf+PdCsFnuyn7p6TqaEFQBid/iHEUKnme9lXB54uV41lKxwZzTEsNwMN9zdbeCK2ch3y36AsOH0JR+4HWO/acJ2G4ZGF8VfmBiIi3Tb7owTi4juP1DOOEN/E+HwXHNPMhWXXg9BE4+tRudLqMO5UByFrIa4tHKW9GLcBv/XKcd6ADZYHIasI+YzQJOG9DC2cJGe4FgKehklsDwf1N3gRiTv5WBjNeyGs6nq2KKNNmKg0bcghRsTzXaExVBhmq7veXlrH8SH6rJ7a+wRvfGp0kdgBw0JfYKl3f2m7E2w94cgUc6xmCp0ndhx8oQgJLHjvsjfbL89lrYos2hCWv3sW8dVOJTJwLUKhLPJHky1hd6iCZNo1+hedoh7FEV82yDwpAJd2AtAlcWwvwQfWCQenVqfZ1Gqw2RS5L9EbzDMex9iJYSHJjmXEw4S+hyJ6PSjX3283CiXPRs0eDX1lcIppgRcRmhZ9wKb94fSWuWh9vI5Rt2JMQBUAWtBib5JTObdTJxsjQ/jnG0gXP2FX0nohmFYQo9BYFP19ybE1oMUMG0WYcWK4reUsvfbXef7SgfNh/LI3CqA9SVueYgS0DFiJ+zq6IbiD8kUEjWIA3yfpC0O9YVo/f7ia2RKj08TCAS1NAKw9wgyHL706IhGqUauXRROrJjtBSWR/Ea+YjOymIQ+3aUxiTDqKeZfjsf05m+XCmLB7rCKST8gbCUPLhZp6TdN+SqV9gdMIqVEQq3ZkjfVp2cVMYZYlZFCXjQeFnQfsCdLO1JsdyLh5sT9m5Ux++gugb0Yusa3M05yU4lvauUgp0ylg0m0rzibfRdU0aS1vdgYGmDlYgUAvisvX4lSYDCH1VWaXYIkdjPJBVVCrrB9lZmUXnTttmpTFzk2m67XwQbZ4j9GkEtphcBBvEdNfw40Ml4SfOyXzdcb5kqYun7Xn3muae4HMSA0BqDWxQ7i0ALQOGKD/FhZKY4HMFr9csR5k14+jERiXDvCkxtNFarVPiGd3OE+ces6ADAltvolrGhz0zR0a5cC7ViIEhPAAy88OQ8tSjDUUq7gH/M6GNTtI0F9n8ADQUa6Mgn8D4e1tEUNeOd6z4WFwooY5oFwZ5kiB/blCHtQrg1MxvHe/FxvGEUcWiC8pXu2TX7by8N9Po8NI6nxQS82Fe86xng4o04XotGW6/TRNvyQ8/NN52h88HwQxGg0wkcZoV5elV0XDYpkd/t2CnSVlp415/gXjRCToUfgjHiRirYcexQlxq5rMp6tliWSsYQngrPid21rXshO5in7EECSUD0K+iKd9efExmUlCvOZZACYa+SO4A3vFbCSfCy1p+tMkyZ7zb1WWuGOTUDya+U44TIKyeuDJEVXjtKfJPFLGGzhM0yvxDqGgCslhJJ2kbl3EXI3CSRgC3jZfN6oS6hKACCCUZvumLtuU1SLCF7EPxpgyxJUnRO6j4ASmcW1KuDfmYuiOmbYMhQcAhu8ROm5v51IO+TzFKfieXJkjmhIjlwxtXaVqG3novSH+UVxLLQ4jZbhFwdPInwcx+M5vhTrQ6t1hpu8e4xNCBwMwo0fujiZmUpLhQdp58H1J9kSlLUyObjC7vFx8ESceFsg7G97IQ8OfYt8Nd88N+mZDfW6Rcp6Xw6K5n0UuYZBdh4RD1KTbtSgwZA3Bf4iZrv0dKqJGWtfzXqB3ELGrmVaVrdxnoHj4VAqkurRTJWrX6xDmtD5gyJ1msAYieKFF9cAPracBJ5L7Hwn2tkheZ/0dQR4AQpbtqHzRjU5w5Gqcs4XjYfWx1GZHlQjm5Tdp2Z0tggkfwnAXTSy08G5Mqz0ynD1gYLdbrb3Oq9SaXO6G8qXQa4k9r7ToI14WZ4UJeL97zhOpxfRoqP1/Ut6PCYs/cWhD/8UUdtdUB0VeE1A3SMDYrWN9d8Q0sLrwfZmu7vnekxgO/HmH2xd+F/JM7OqIbysr4s3SFyPXOeI6NLpA0i3FNsg3vZjaj8BCErB2EGBRWTG0N6KhckOP+mFoCGngUpK0zkxIPK5QKxYSZl3IVfzEeClR6Vx2rl0YazE4x69TVp3xTyhUP/pL+KgIVOIPXadaAE5fNDWn1sMXrvyhsSYNk/Q2LBXRf0c5wA+epo+oizsJEb24Y0lXIm8NJCAiDdT0nfRk8NqTWFwcmPXtzE7fWJYwixDNdk1VTO9NOW9be6YTTXFVWC3oAWOWVbgwzuY1WnuM+bGfvoDsRe5juU+l/kGYcRvuTGz0XKh/T8PRxRAnG61UwqP3b3DMn4b3/FKvJaHqufgxhZg1de2wbAe9u/vbXZYJEsmXTI6O+y/Yyhizz+GhBBlCbJ/i32kYOGknx75uPuhAVwGpF49LaKWRWyqQFY1GzhbdVlcPIJXzW9+d3FEfm/rAYplnmPiCW3i5tQimRA16c8oNkaoNhwgGQzN2erJGZRrSF/7nOOp5vuPa/cfP7dTUxbOoHv2+COdRCInjTomWEE1w3bp2PMSsl2VOujqr3FHK9U97PXmvPSHFH8I07Glz8pfXQ0j0I55g4W4XJ85n+h0pgHGk0iaLTCyJfEkpMExcHpceNImK/o/pHufM1FuszfrjjjnHRU77GzjeUaEccdz7Fhpw9xkBRB2JphouIEST0R8Cl69LZoQ+vAId2bPGbId5ODQz2GWGzRsY36amLgUtdIoZgQngX7mMDzN39a0ibjMVHu72B5BsJ2uhnc03ZMF6zUmKoQnlNZWaphsKe5tZIS027P1Pc3WeZ1tiooUIgUOz8BNWzhGEr1hVhwyr3u7NGyzahbJyDMHmJC2CPEif6TZIj1IbNOq5YGXEIwsRlLolsgTtfElZJI2CMXuFTscNNagj0qi1Q3obZC0XlSjUzUxxOCtMVTqqnds49I72YNMrrliUdMIGGZ8d7z6QIIA/88y743JsOCGGQZZvHlmXejGtL0JouhKcpCOc/Ud0vU19lqb7oebBeTvE3t8m+sIZoAoeM6QkKZcsubvPAMuqP4YjeDaE22UiAENnr7vsKIdVSqqAayZscWvaRYBWnRul1obkhYPbga9w00woD1Oo1oDGaLqQBRVB6IuqPT95mtPwHzDkT1Bi0iaAFfqEqQZO3kdNttJba2PVovk0Ew18rSs7icbAmxeEJ2BqRkn1Rl/PTRUdwieaEBtYPCPtfo2vo/j61XSe1TmpzS1U5QpArBddw8nSY3ypeMroMuJ9QdsIadts5Rkq7IX6wbkqRDJd3PhL1a2Bo1rWj4qUT0VJrzA/NAZHYIoBaAEOClBESTUYhT5yahFL/X1Gexox2gNmB+/zYCcZQDXpzBEvgxvsNy9PAu6SlSeRXxiRUemLJcN7e+E1GHCNE2fHgIl1S3HL/b2mo8Y2p8mpZPJ024ckLA/wgopjGSYpvrj6vN+cWU/6t+o+onHKmaFk0UU05cXq3E8qRIn4hJ4EXT20T7vXlASwE3oMLsVi1P3zlPtZRmMaM+Xt/q7zR+pLkxCmlhEL1hIToG+12MVhwvttn9iTaKWWbltfYCfQApB3a0hu5HtrDC7T1FyhnhzfyfPsYOJ90f7iATpBYFGdd1dvLhSbuZrCp8DqcM/3BfioQQklmOInTXZ1hpsIiK3VvLJHhr1pbAPr2OTPKqLqvtloikZMCRIlBsghIOoy7fu8ZjJzGESwJ2MziWCVRv8Av4F1BbNDGozRSK+ul2ILCfWyt+DyxoHDKyjpN7JpCpf6GSYL74PXYy4n0eRP6GbNahW8IUAr+/vujVTeiMjzjdespfSe4QTr8MLgtZFYUJO+D0ai40RHtKwL3cyWIaWnYaH2Zgo9Ak6JfJuSfUeuEJD/Ryer68qRPS5mIzAkeqJjcNcxKFVGgJNAkRUfpYsHVOnihT58QuE1JgC1RZEaLaSjywOAV5qTS1x+I2z/W7EEJUmxwQKKgQMon9smgsBdmdGJmuFWnPVG80ZMK8+Cl5UPmqJ+FeYH053ODvdthod0gCFNkPnBJTatBK79LrniXVFDU9ViafOt7H2SUbBhLPDREEWFhXXpuKfXvJI/B7ZmPaiTnReJtHT29BriCtKZIx9K+cbBNzBZ4PeuWpr/KYSv6YBKzeHh9ReVp8wW5z7bv+9kBQjH3hKfjzu1Do/+8DkHcTP/Q61J2wtwPuY/9npdHG6em3Te8wayZFM072UP+JI7r/rbUnGToQoilqyE64Mul8gBivIxmChinWfIjOLeFI3/bFMTKGEMGubLc63pdb7IQji2XQLH/RZDZFYLFDyCTjzxR20FsMGLOqfw6Lky6gAohFjPp2+Mj0xZsNpxyYGjFKcweK8ciHBJxhj7r1so5VdfEvIygfWkAvMnk9wyCtl4+SFZrV64aCwbyskk+GkD0vU0gv+9EGcZyXEJl5IiGjgDBgg3wxgE42uX3zLpFaWZemEm4BMtNugevVc+kQGPQVul13Qv4dPUVqk0R0Y6yOi86t2rB5u6GS6XNMHjSnLRuESLvoYdr9mP6C+U8+UKEs9vkp30KNVMrokt+HCQGftqLFpGOG+G68NNOf79JQ/9OygP0k/3+2zSP02TA70lczV0liy/d1n9JnIK0eX1Bs5wZ5oL844RSHS0hEskEdMkgS6PwDuIXMXJWsG7BL4VbBFdZY5OPlLKk4JnoX81DvkISq2l0JbqhLMUebcHLfnidOh/jMCQm43+rjpaE0lo5bkoGouwHL9ru72cPAFXUJqmR6BKBbNHeFWgzrDxKVVSqht/yBM3Aohzqb2cLES4O/iPP1B94caU2f+QAD+HPg1Fxetdoya6ATkmv2R7Hp/b+uZ28Iktu99lMjgTJGKT6DWGeyck40tq1wIGKQbXYZdRJqxbzUZCDrO4xHK00CRZoznkRJWeUOs95nwBeESzUpR1uY8PnWdWLRcp1Dzfk1jWfExsx6ZgjaDn/4nBND+gh0UxEX80UT5bkJSkQ6hxtIIdf6Ibug+wL6KdiAW6+B94+feF/9Qnu00Xn1CXMvK8vV5OqT4eobcuk0ghUqVLQvYOjNxqTMTvWEliwYrCvBx30mNbe0eLVS7zNF+825Qxsgvt5c1egGHKfFPsJZ3y4bFgav9eHDgTFNJysP8QNFBlK5eGBgenlW+eKF69e1n7+oTQwnLbHL5E9KYTZ1kIi7O6WhSwmOpbvphCwoe6sENDz5TVLo5zUAKunGFcp09tpP2pEKQYF/1+z0CFtKqN2aBfk63sQ6WifHHXSY/28Qdrx08ShkEI2pyeEzhEegYubSbqcxG8HMQfNcPy81f9OilqX4fBYvqOH8L+HvRHOok/TjCb8qbmKbI2xYs1EHe77frTaR48t5qhHr8WbLhPcPvf+6SqlvIG84gqnyxQk5wm5Z7zSWYLP+pDDekpIze2B9szAq10Jx+OYGUejXqmZ4X/OzFidD4N0GgAanULq9wdK48bryNhJUIWQjPqThioXSOg13sbnCpt6Gc5V0ap2wIFxQPueHoeTTeOr37LHd7JE2P6V5fOj12uJ6WvC0Y9+qGh7UIUajW3H/iiYqYNeTLKUeNIxZjJQ2dbbZvjhzY6zK9gSbzVCwuK2qGlL+6BcDGsA1mASw+ajG5nFb9mMilFtX0uQUh3YrECkhjqDbXDMgxlyNs1w3BeRCAyAE5VFRtV7HNdOVggQ2/EV35FZVjuJZCItRs8Q+0dXx2v3YPXnVo6zHfKAdy2u35o5sjL5Iqb9O7LGvL/aCypcApl4jXiGA4Sr8c/W9J2OlLwwFOrzGp+No1Xnc9S0zYkFl1os0jOFq4ezZHCVm6q17wZIqi75g+0zAvsmEhlCNJrwLofrhISsb20AOfbYBNFMldQCfyHAoUbJrtDv0cWmcLbipGFRLnhenXSCG2dNPT3gPxgOPKjpY+fNVvICbc4SKlGTErJ7IcifeqnnPmWWFbiV4UbyvSwqBIDSkdb8AG3ahOkpuRBYGaaDZW4ZBDQWZ+A5AkqQIEAwJz8hQv4rs/VPFhZuQERzA8IJDymiDOFrof4iPH4UBpuXhFIN0N93xDygkLdRk58E59Babu/WgCeyBDCSfg1h9MuXrg9SEQS7js3/9QiefSJLFNlgsmi5G2LBQMtIzJBoKMbVc1x/SEgpuEfgxkB80/A5qk8AopP95FOaHaVPSrxgl5GMJgcHkKjNYTlABzs//DJNrSeIDRiHni66hRy4yZd0ODn7a4ZWbUh6YIcdJw2Lz3I6JwKIdD</t>
  </si>
  <si>
    <t>3whhe40sAIJXi2xqWr0QRV8pdb9iUE3QeJYUSAMfDM3+0GKHzYXt7dlwmvnPZ5yAJ3iN0PDbmhPfeJGLo6/x2kbR6uNz1X87G6+YXgmA9N9pMyIcEctoXVLwEJGMiD11RaN9EiNVLl0I2XdfvYKhSX5b6FCXVCT8Vkkta47YwuO0eYb5DyEjM+DAphUyg06XM+MIQDGydVIOdBxFU1uiRUdj4qY/Dxi8qvSZMsBbbnWaQcvD/T1cXF7y9BBCakxrHnHWRwfd2ZJ3LK8p186k1S933sytxJs2bodF3Do5W5n1qumEEnwf7zqWdEYk+NzmQ1krFl/JDU45bVgwVMyxgBS+Bw5hgsP5U0+q8pytscuKO4alfqJOXfTEsuQCtO+63gKM4Qg/F2+2lXsZrA4cCPnH84+9sD98v1nmxd5T0pQqfAe+Cdjl/9jgIqb6hMPGBjdx2p3zhE+i4+y9X3lE85ieRvzJgYO1f2ghPeJ1niQ7lTjOw15A1pADt1bzdW+HzpxhZ+BiQSTOc/Je9o96ISwXBDZm5PNztyK4otsq3TWwP91H3g5ymaee8Gzg8o0ewLLp9xkj1Jvaf9KM8liB+kt/cnSL6LRqbRUTm1HUL91nZ6AxrwMvSAZkesEOPQ7aeiQiDapS3F6q+62WINWabKwnDiLFiKaVf+EbqFK5IV4IhGm9JDZtd2SGjxLbvDCtG/SL0eI+wqXV5OBXg8hUdo/9ZnGx82y0GThl3M6d+FSmXhL61C4RERzRaKdg09IFqRyxvKsYdV/fgHhqC3PtMFePIfjZ+E0L1tmYuF64cZIpSzkAsC40eQkRJXBwOc9yAr7BxHq2c3/nD/KNVLDIZnNBJkHWbWvaVA1B0PBwgF8mJDTeKDh51QQMSLuTbE9bgG9cQzNIBAXKV2QTlKGdw+JmLofZ4s8ixgDSoHqHUjeN8M1M9B9lgqn1u5x/Vh62OsV5SFPXO8BCLOFikqw/BvogjBHypzih6AvBDo72rDxuxcE4ZB3zPbTp+ejbO/Ca1OgxSvMGnjHo2K3NSLCIliSUAlvVkNSVJ0tknIcXSC6zDzsUcPuXtm1vDm0P8aUg/zDBfxnYqYziwsVES7pXZ4vlZvH9Um6d7aATHdGhGhBl4fPMCXHDggE2CTIP4HNZBhOCa+xxwxnzvGOCY5+SMHMGuyXtbCTJN8MLyeFLtZQpsm+x2NAxTUxWQ7q7tjT5t/3E+H8mqPtgNkUB7izXE0RgFsDoH+BEq33aPVK/dCgzaE7tdZbBLqTUGccx20Sdc2uY7IURZ4WZEDe7eaSaYd/+Ola8IROLHGA0pG04jUFbOUrX80tKNaY7PHmyChF+KpsaLJawcqw/phLRqoRdbAIiAQY68GZKAL1hbzlecQtD2mJBMqaR0My8DaqoWhv8DgcZOZTg/MwFRqNoqQdSCJBT3S7ejOjoLLHLJxGu3pxCUDOgacoIlkBJ0X8ps4bGyaHBY2QVQuH+Lm1axOGkvqDwjkMPnn8ux4Gx8Wyy8TgcjlVPmonp9ueypVh7cu+UbcZEk/ZkP/MEHnHYMP3/L5FA6UJ7DSzIm5gJztFyMhYZL7mp44IeX23sW9AFZWhhauhecS57KOhFoclpdlw2gHq1nIDuvfwqqU1jTn3GzATh3ARjVHYzqrMhwdGxwT01eiHqhe4gd3Rxi9nsMFcqHnmjrQpVpWm2Bf+uw8IFCRUT/Z6oq7eD3bKYBAhwcenbfg45aIKBvq4JLtYOsR6xpi2y4zxufW8RIUUV491LZsgL0nWoa8RSg9bkXG54ATZ3zeerb27ms833G5NrJ8VYWhnyJ61vOXnFdgAxicdlrpu4cKp4WTHsYQzDOi+vaSuSHkEhSfjUZ6QxWqKIb3AdlAJ+CyLwYPbvfUc9qJncS0Z95UmCcpuL20cFA4Hn4AI66hNMHpdcRJnjNEHtc/C+tU4iOFc6jQtxZ867VnidHdU1HcHM7GpEb8tTKHOMDSanY+dkOo1+jEVHUKhoal4PcGjco171jBG2DI+nRYPdr17Q0wX9bLT6OEwdAHsPNJkWedJZ64LuPtPG3B3B5EU568UVokd+1QAeECifKKr5VYtFAEhhyMlpTj7J2Vi6OZeZQ7i8cMf9qyXNo6ddhuww2Mkpn87jEntHW4xtJokU3Em6LJ7aRWqWfgiC8Y6kY2yDJFY+RcgAfu22dPy0sHOvH+oy5pTLivRxcS78rz370NqnEONZqdNbr5VrTAXn5f1yxPZz/Ycprt9ZU/ljDHoAyPL9hkzv9+ni6ZdqzFaYuBF4uOl+wEVbcPMg3S6JqVtG3xypLoCt3S1HbSjHq8pB1Jo7hlut74rh3lLM8hbXKPGBHRyvFMsLJHY1ku4OYX85RNIOYeOO0Fr/MT3ebJkYn6560iE686iY/mC6Hbe+5MudHS5CSrz53gZzMVia5AQ2GZ5Lv8hCghDuWaCbDqKUv/+Bi1GWg+6WrRWyxryz9NKLLTqXiQUov4Nt3Oq2BC1l0u5njxstWXJmASEBlAiOfrF3GLXsyFk6BiDD5LpK1tItt4cJNkh8laBaMdQW1LXVyz9Z2q4qYpxD5lvKC4OWdZmutTh2i/FjOLFJqt4XvkT2nbHkwa2COeMJYvanmL9BuQ+HhvXO4nG9RiKGzUb+d5mauZMq835AAkG3SiQXnO1sDlNqVEC6SNz0m/11tNgRYmLiEB/rP8yKrncm82eMBVEhv8zcRv5hpep3TMBt5p/ICkYmNhLWjYq5RaSDEWIi8OaPemKyLGxoWIJrwuL3Q49cmEjyi8OR30oqoHRbaxNJTVj9A8RiebSVh7+q/z3imKt4sTGTGuNrohi8PHIONVf/Olrj1Sz9cjDqLC1zYJEgpvaqyleimrNgvdWoesHRJ4Rk6tPmY6epqk9tl8tJoEz3ADKp2jblLVLg0Ax+IUKKRVBHRXrbt4pFg7gVzt/t4q7j49J15zIvROUwSFRYpFnThEReHNj/pfDv2rKoSpb0lO0yb+ZQjmdgdx+ZRRYL6kG7lyPI89gJk2dy+PrLHx+oA6JJ7JEJ7JyC4SfkB82SaG8BDlGygUQeBC+Il57oOC9UIriQZrxY2agzFXpp9OxMBvSM28khGwGExkbrFWwa/tWUxZzQzldD0GaAKka4OKF1absf1w7uPbfrzDHDFuGbAYrdM8aNJvcqe9cUnZic95E6S4yXJAi1kBUYeUncgsvLQgMaZ/KJD0L7niAuvfeWmkeT1z5W/kh0vazcx7Xl6BoOqTMZBn+xvg6eCB37H/IL7DNF5s37yXxX8drA+Nao8ZaxMyRzl3XbTCFwdRTOt5i4/v6ysMiJk31oGUACEH6L2LIzb2zBZ/uvujsDbPOix+ruFiHChfRdjsxaWGY6TISvXc4GA4NRYHXJeWUYoZ9G1d81tbiFELxOZTwKYu3egSJu/X1m81gjZsk9lGz7cfDpDHTbbmLlTeYj8it2volmHPD9Wm4N6YMF/7Z6nmiaLaJsUd7sXjLgR3DFnDUn71G4NDknX6BuRiUwNHrOezBfgNjAHREkljpvbOCxf6T69C1bN5yIy4iQkhFj0mUAwAgJNTJau9LnMALybVR8i8Xu/uIP7BArsypHVkjFw19kWV/YwCFTqoG2so8S3b74lhUFXFQcLgrcn0n+e7Eakmv2rx+p0J4yGZCPUUSn33WLqrY7BfHknqjbyPFMYwOooSj6B8cifafsHV5K4mGqVBgVHLTsrwf3SU5CLVhR6rx08G7YftZmmE9YYRVwLuQXUt67xHmEb4sSAEdkkyhWTWo+P9ONaNZyy60S5gzV1m7tjd3kzbBWxyp7Ug/X7UBSChQaa5G8uWEpdxUxeGaDnu+kaUc2ea/nene7wFPhWE7v80KUnP1H+wCFf5CJR0py2PahxsiUJ+uyvSmDoOOW68AZ/Irng74Lhiq/ATJugNs/aHFv4z9nsSBjUvDHcgCxapGJB8u8chz+92L5jdybyVY2vT3YsTzJPaI4MSzuSOwxedwHB5i7e50k+wJhxDnOFvG4f5XYJI8lMMjhjm1TCZHZ5UmXCClJMFqnSm/sd55mqvKo3rgUC2c1e4/jhR0Ee2Bw+69XoFqDQ0vDIIgMpTjkwJpFeikXuoSZTR/1khi0EDHOo0zUoExZjnvwwfO3s8FZwetZGsO0Tpj+eBTDj5REfFaA7grSfrZ+je3m0i2eQoc2pHV2UJqiDRDL0Vv04A+rqwFQAwxe0aECNnthEqewmC6uilfXtwJkRWePuXKFqmEsDXnBGJrAnPUQPo4XukEWhKnmd2fY8zr5lQJUaO5RdJ3uzkObis1BnSHdRf1e6QZmXp3NZgQJU/tUruCqiJthlWwh6I1cEcD5aG0LF9sR6ISHzYnadyh2jdHzCDiF7KFKi9ryiUE8yo5GYOGQmqJUyJGO1cvhoK1TdSVojCFbARj/JHYIewCFGc0CCMNmp9//I+iDa/4eaXkOMntk7NFA7kqlYMo95w03vzHiCYUXKCz5VPgtiGuYG+dmU0m/RrSc5GTD0gcFJmk8doD5PSg1zdM9PcMQrTiURT3tgvZJXh2tL+dMM9Q+viDj5x6YYGmCd3Zt8ytO3IoHsyEh7p1WrvuLqJBkziKGBQZHDh5xsfgkS69H5+FsfOBo0NbEzP/F94W1xagl8i4+sz4rqDaqfolSr91jl6LYw8ruFiTR1n5E5uPxI3RzUxkxzUFUR97GeVZyjJ1a9Tq3B22kaAA71tiIDPRpViTLMX/vvIa+5uj1RPfTKnapQ5Nzl7r11G3AGQpZdGsm7m+ydJxG/cQH0I1BwRfTN1DNwIEePBSCTFAyxExCTrdhM/b8+jSV65a0NfnwCgISSYytFPlJCEX3Cv4dG7tz9kepJ6RkNzSwloKqDYDM97zB6aMXQsQuQZhu1ovafiozdXc+R/v1IgnZYzXEocKfZxqDrqfvcpiutPX8STu4fuiMw0PPvIZJLvGoygg69RzupO+5rrvjonZZonjTl2lUuEX7IIq8/vCNQ4eEUcxSmk99rdy50Q7wt4T0E5KTerrp6XmRmuusOvkxcXq16/kWSduIzwba6M5xjuG01JQlsipyWNvrNMT5/oYh7omtPS35JQ9KH6DnHnGmB1ngAa0Jjxfp0UIhhB4gjGL9HwFDCX80dGYLziq46kwhigpR8ugOpSWx+E+t4OB9eeXErAIK+5EVrnQVB8MY6MzapshfAi3LIfPBbzycRkDMtDcxKP03KGV5+L03kiOAkk4MF+9tLYUPMkQoRT/Lc1Bppq+rpHMg7iKlxe2/DQ9jyJuJPT88GK7ZZWT6yw5j+yD40UwjETyy4VSOnndC7uS6DSx6Z6MYuWZ4a8jJqJ992tABpI1ppB5jfUmM0gAX3g+5YCbr2yCXAE+V+H+qQ4XbWgllq9ECoHJGiuVFUCKTw4zKh+OkrUZ165fRRk6OMAMvSCTEV1VHkgwyBLjfOYsLh7Ddr5ZCbIeMDy3rj+UlQkdgT2DDjyXdc9pC5BRPn1P9lRwr/9UXodUaxwnBPVf5JdM9pA+jdFAE+Sna5wCQxOrdH2Mr194Moc29BRB7MTsRvJmfZkJusa1sz6E8O6agQm30O5GoqD2/RLKyRU6FI5p003w/5Yr90aS0MH8pD+Q0xxDl6XzhX63Qifa3WZ8kOxQdJcfxTOEz/HBi1HLoihew8sLXhzAS9S2v1yavhRtN5h1lqMXjn4Xv6/RD1R9PTXnuCc4qssVphRMsBN2zT2V/xm97rRaDsZ0W+geGEMHIB3FsLrNTPh48sB5rI6ftVV7969nAI4zR5+51xJXB99wR/wxwggY8uPmUjmyItr2jq9gaYJCTmJHSzK7tN4iQ+2uuepd8Z0+uBjLaUZHJDr0tBIa6vVhoxTUbTT9bDNidpbqC5h/UZjyuoYoMyZ+FWORU8PNbrBIdfrCKHXhN+SZtplKFi0AO4zoGiAjcP9eOGEcoqIgLv7BpmtzfWtDPvne0vASQcNUVoj2ZePtkTTcb/pEed+6I0FnCuSWokMlVh3iY+hnZQVoQxvd6/Vvsfe15oZvdFc6vQY1zAGci9G+hW+432LdLZf7tZ5zf4mlVLLMwpnDBWuYSSrHm0RB3CjOlP/JVtlkkj3ZROI7EAzU+UfHDjr0fzi4Uo6UfI5elDwG9reaSiEpFwfaLZNBxKawJXjBAEE3evii7+C1TLChXPOmMZkBVK/fA5juKvU4ONWGc6NKggh56vJccm93iLwyuGAuxpQ22qgYeJYtUtHbKwbN30mKEPH4SHIqmKYLJRRLW1g8CunmyAnU6Y6ZRJClncqMXdI1byDhjWeshyk0NhRev06bfah3A4XbjtKhVB5QPoC0jt/rUJO11NhqgDYq0Xyd5fD1Ei9L6plbwRzndltQV71IvS92jIxEpVxVfhWGaRxMRwEX3OqI4tp8CY6FcjRx/NgBURxJfBstqHZJm4DIavaZLLoFbcyhIGut0A0NuKDHtzwzVpS4SovBquoW450I5cRzlzlBRO3dRdqbp7vE+peU2JSJLr/8nzORha6lObvx4a17gVQqHvCW3oKvA8ai+w0j+c1ShdS6Ez30NHJtqrd8egVAzaG+S2uFaVtVxNoDN5gXLFPEWYc1SIyHgHGo4pA9WcChjnoBR6JiYABS0AfI0JsoY7ncrFDGuwbG/Frb1itNXx3ACSEbiFRPu+2tXg4otPKSWlioErIBJLcXdyJvR8qWBdw+Ip6nqFZYI52f7X/+V3x8OcFSHAeeaAwGMv+QOkxSjngcSE2f/7Uv8qI1C73yjNgbhRmjfvSeeQpdvbX2kcd0tTVIAwhHUb9dteI0tDmGnlmdFiMbiJt/7tNfOgyGn5kprB1WnfgqkS2vaVm8FCUUHynemqUDQLb60Tjhwb14XNcyLFjJqY5KKh0Q0eAIGB57bGjABJwE6f7QozpMKKzC5RiXxE+F6ELd0blSig0vR9P+VjJNUEya6rJpzppqfK/YcM3hUBHjKmgIdpN9CxL/S1I3KtXN+mlz3FYDZhXyCaJQ8cavoy4ePlJch6HXR2oz8QOr2QNs3qQsYcx0sIJAF9usG6cA5cjm73fICYS+EC/SwUad2plxTnrrlEWrKIIOhN5Lghq7bg9a3RHe6YOX4C1oyREuiP/A8hJ/tumoKpaDHnfXxi/UJTpFXgiYAay+N+dujFex2YvVQkxkm8DONC8kfNbkSfLOYCVTtHWeT3XcDkCH03XLF3eAIA4bqaSgBLDM5xZIxOtB0L5saSIBYDQ/bUAbxj8HrEBuBf/LBX08gJt/yzqgx5zjCVispZjSeaxfbS8+4zG67JTzV6751nJJrO+1Iz3VgHhUb95G0enCN31FcS5ojZRfqyy44uvqQ9l9DV3rC/7LyeClye58Y8FDBbpeGjl0wXzOIQsWF8IICYHW6bQK8tCJvvp/HM3TPDpAvR2BmZUYbMGLs4neYE0qhUnjuwOi82ggh6D+TmBfxoFw7NuJ2HM0dTaLXM0DX/Yzz0VeDElwkoZL0RLESQ7WlLbHlxvdBzqhN4c+JciVmbzRaI7SzUu2cpBwDcg6lU3FdeYPjEE0bmmL/kVa+98j3Z5qxBS25hkQCrJ+vFyMIwgqyspawDdrZbCm/mXEsRQgOKXYwsY3ptMw/LxsmD6Mtpo+20Mck1eqAuGcFtAeAtqD9pPPJ94hwsup4Kl/AB0dubZi14TgiUDPRx9yuHGwlZSQLcnJCkPHbte4vjglr4n+7uCgrAVuU15wlZBNMZ6sjBzcPCNTlFyaxU/EeOdHlmH/z0uS50GSUuaxpH0dAqr4iN+gT7tjiwiuSfh4WiHKUmxJh75/JUUbd6gXZ/IPdRpr3/SDkGvx+y+NF1hToB5mbG6dVf5uH5bre1cX3OMl97bOqYYIrxjTkbcb7BCVYTheRjv2VV8HyPkoCXKsbIUpK6RkRNft+WA+ixoNTZ15e6QCnC3tVQec+qwdwOsNpn7U8hihBTn7TyEYxEnnzlBuqNhG11OTSuVV+hXMm6OLgqpBqeclUAUFWK2+R0fwhrWBluxc6XymQPuP0cgUhiolvJTm02/dqRjurdAXWI4P7Usy4aOoaA/ttVFp43MehZ0FEzlES019kTUY76A0MiJsGDRp3+1QK3NWbI+6hthzueGiBO67MU+d4/AbOmRUR3Gtso6OK350sTmuAk/UGzYcNFLTtEbwwE8bT1cM3T132XW8Q8RbBSWl5ZDkMF0pLf5t00oNmP8TnYoteECt+nX3kIN2z8J2+peKdDp7hpoNIdHjaBG7p+hzcq+Nr+f/y+iKD86lOPbj9rIIQj9XXJQLbUcfGggRCOwpmnX7n8SKRWUNvRF8Ir8/zkn7ELETSP3LczFQGVJAxrjm27ElX3PN2qpS3rYOMNM9uLXmaE29eIM81XtusalPxSWXwkYPnJpbw8aWNiy00zAMLzUou/XUlulbgzPcI03hWpm7Xelrr4aUl2wIznKM+RnFwv+ruSKBE3TOuz09a+ICHQ3SpgCBWdoSbzsAy8/oj9Xfv3zbbudi3EURN9wD3MExzXHFPPBcV2JgtqYggtdmGVcAyASR/d+alO+L1ePWjL0j6qzwPWkUg3mSb/5q9LVn7hFcMyrNWIVBpjw90IAC2eU6KbHDGSJ29gXGSiVCYAO+Fwbdcug7GNH+6T5Gq3JD1riyrKTx7cNDNYVFFMEG46OsOCbAUV1nvdYsG4F/NYVpFdNgRIUTTPlYVDYe+KhniZzaor1K56aslC4HhWxyBQft4CgmCjtT49D0dxD3H0rvbrmoE/pR250ejvx7UiMMZxcj1i3cG7liPMFh22wGjFUwV0Asp8Z57CNMC+1zDMssDbThicnVdskyVCLeIFdfRATtADJO0JStaJqzfMNyaAoJ4z4Oeu/Ja5my53krcbVTRf/lSFm8Lce4WrXLJGf92lX14CzepjbzErQYAsebjZOzvCHNW0ymurWoiO3deJkounxpbYDJf6aR5oq8pNxjTCTqD2LFdaoh72cm0tMiHO4uuwlKBmcNfZFHy5yzD13ZVaXQTpmkZF8EgHGe6aQjzOYLvu98AZxoxAK/lqDviv0uMV6NyfmrQeIRonKcPM1tP/IyYARcd/h0sSfjwnkU07JgqtztZrDLzyZyThp+IZe4azOEXk9/j6nYEfvHwkMdyWJ0cRX1C64D6PDoszP4DSdWAoZJg+NgI2qIgOV8JW+G5A/XaJbz69kspbVV4z7+vkOZTKBBHK7NrtEU7JtJlM2gedsSEwDZkNFCnn0UO5gi2yqmVCo8/J9+TQtU3X6nTPNQtiW/PFfuvTlPuDspk/0RZpp7K6ejF22kHbD88AEAXZOR55s7jM7yz557kqTLQOLRCFZooZmLt989EXkX19i/3X3RrVRonckyCLZ3haZOI+oQq9ps72vkT/NfPhk30lGKmxSxdDpu/KWuXKhDhQq1KJB6+y7IoJCU8A21WK1l+IamR7PqkPXQVghJucrOk6hLWLJfcXk/kLgW2KnSSrlA75WJrlRMoTWHgAwUvhmIzY7qjNwBcXwGN7ysoyAgFKl64pxOmJJ2TdPaDnDnyyaotr1973FfCj7KZFNOvVyNaBKuF8jFHH1GuQ5ejGVTMFP8pM0ms6o2+WDcTcyfFP2Cd8XdCnxAiLujNQZVXMJgT4L3kV16y8nQiTuqdsYs0RvC6cBiH3RVDM5LzFEK6vpazHbumuTIbIoEWdchd1ZPvaIK0kKjNCGEaBY/vHrLHD2QwA114/BeQf9ik20LtpJ0z39N1Tg2jSDQY2uSZG7T9kKVIiEyHtG/fpSkLs6mIeQkJfwlCSXUCgXs/53sOgAagr2IRZYWzMes483wlU8/f0i/Cqt2RYFqVvpCzOCEr63GN9uSQTCh3qN9kEwzEWSzTbnY9M+mR88KIL4cgPfZQnX+hAWZ/tjJqGSlTMVExl5uoJGUYYdMftfmqnKXLZCBgLCOY1riXXjB6LMui9AdG4vy1kBE15gJqmh98HQ4Ic4U3UiI/60nAiBJ12ecG5isuHJwArqTzY4v+pFQFBDjPc6hyWYMnRUmUODt7H4zkoqiVUJo50mT+P0aj9CwN2im1ffF5Vs0w8+v9jC/NPBb0k1rv0QkHdkf6/FC+NOcUOtn8Pj76Zyxf2ZsVCgKXl2D5xmHNQ4GFi1KBUDzXT4bQvnGz4pygadTbBpsGca3EK8zrdahgjjpL4ZV15wjJVZCNUnfVgTI+1RUX15QD23tb8FffC6tIVj5qZ6ImhjtgS6VKQT0xH/xsZQ4EGL8JvNxm98fX2XWQd3CN33MyVpWuSxMuHt0wjOiZ8EDiEuH7s7KFPjXAGlSlHwdOY3mMPmQglos6D6X6uapyRiTD9cBQMSp6t7FfMcMihqF+SMwsM3bwMSAQMD0vimlsxYBPyr8Z/Xb4f2SdkhZSzINN/MmyLVUohpj8JvVWqfZOLc/GZHjJaJcmY330K0GlUGF9eQeHs1iFU5hLP7Rqjyw1G0ps9srfSI3oqIYyeyDgtcyIHr/GOM8jWQ8WR7cQLIRs1I3Fi6Oiqx+GfqGQ+6SPY1HjaN3IseSZpKxTAUiWMx5LKgd2+KrecrpjT+V2/CW12KkfZon2jVSJVUkc9Pohu7zY1Rb09Oaoc+m4NVm3pNdkgHl9R2Ye+z37Psvc+d6MTM2iVSOviLK3mpv/lW0eejetI1TKFgDYLCXBOTML4SSn/ZamLkMYYbWoxXEC85b3m67DPpVOPIUwie/min3AKPekQQaivVnpGhZfLfaV/7OFcbwVSYfZ40xmVpCHFRHpDdR0BFpdr5hcD85oceUBPpCsj93TXsiJgmHAPSDOyE1+1n2wQ45cF8a4D6o6rS9nvfH6m7I3SwSmSfZPOnujwY9A4SVmngIXbfITN6VHeeBJUIsyXQkkHSamWC/wrwoDk6/6f6YvVpD8QMdrbqpDDwqyYye4LB9zTbQ3PeFF7IozrojraihG2XjglprTwaPx/a19GOlPEFYZxmWdkSfNjxlMpaSfUZJ01ntvBWGzu8hQYaC4Qxy1emZKl2uo0QzIqT73SceAV6g8rhwpezjN/xwwJXBtlka5SVktmu9pONPwjDC3HXAOVm27Ioiv+jB/CIw1ffsFJLQZEHG7ZdzL4jGvejV7LnUhOu/AYGbnXSgXls6/Q7iESgmibljvWiUcKDtuj1HJ1r7XzwgW/QBSfBmRNphkSQu5c0pqq3Uxkuv+uI80F7OaaP1TgOEewpVM0ARdPa98eKtRdGi1s6sc7SdLrJ4rHLVDOCTMOTCg/VjUXRct06Pm0oQj4DUyGXoneYitcWbx2lwrZSxJZULI41yVTttH9VThziJxmzPwnexl1A6FHzc5E8tj7MpW1b+kYoC6kYEo2kVXVJCxlCmuQpa+qVs2+x2aKBMZ5MxdrO4CEcQTdQDv2awvDFapcOCZv7bQa+bhEiwyZxnn9lfNnogBFlzlBOGDqET82I3POlPAFyjDj+WObWHiwApzn/8Fu/xmHy4sl3vcXaaNzPXN9XWc/bUrS1x4EWxP4v7QC/4kGKMe8YWfgqKe/kXqwdDP9LMMNRYQYN6yPLs2x1ozLV0IWjZr7Dnvob7sDT756cBTUOvBHAPYEkmxllfrrebAazRc32L4+quqs+Ak1ETZod/sT5MivkKMKsf8w9NmTAEKZDYtKWZRs4ihKpM1AWj7cX0iDM3eUdsgGIuE+ip76QTSNAcM+9iOIE4BmXMNpbeLJLb8miWyDS4Xy/oA6xufZ9U8Lgd2ZvILkYyIOu/bz83XkD5kbdhMkZ1JCaDwkOOujWkEin1BcDFwOxqs+A+Aobs1aZ2JFqVDd+nbFoVWYmKlxG223B3GbrpJP0MycFfwqBjj5cW6/nAAuv5roWqLUMTTgbtlGeuS2gAPpSHTFs0k4sn5mWEAY4VnrxiUpWWguKlUEJFDR+iSNSQiT83BkBeVSx9FEiSYMHLDkqdlbYpmWUsZD6KCTs8kyOjMKks3+haSvdeROJ8JCAd6UT4nsE9zeBDKZEBLYVj4p5LzXVCq3kamFyF/VWtojgncw/qPbZP0/hqPAVXU6WmST/Mo6Kn9l1J39wui7RNqQ/FsZANKKpuLb/qKMJvwBXRD3tVd7AUmha774dnphQ3GW/n8bWP06EuwMfIw5E62vzdwFudUXg49B2/9YtlH+aPSpQgNDtk8O54t7nQspwtfMOERWy/MGkP3WoCNHmmz5MUb309pohBlQ2jXlwelwCqQsO5N297HUNCLnAv4cv+XaqKUTInKFmcHFOXqUJ3ImQRuH6da6vxyAWw63PeG9TpEt0NZGJ58+/9AUnVwTHlQ6C1HiexDR3LbgxZLtVhaCPM7IIy713pXs2+ND8gbH40gVi5FIwdTYhq3++kEzg02f3eocIckf1D74M1aYRc+zYBEgblwAC5W7H0E3aep2RiafDTndwA9YCqZMTXMrQD1F2LfVgUsS0+fhY89wsFGVMiCvhrgDPBD6VKDCfJy0TphypLOUxJYa4Y63aJinAHibEUphoz3zybFKInGYd1Su+SnGF24Akb3JqKMmuNHV2AhqIZy2pUAQiwgKuFFCQlU1Bi79JVA09Ojl80hWe9I8gRZIEONo/oOj7PgzokEbJjAEw9UJi9hcUvnosd3nwhDV9tSvZ+UdEfnliKsuAU8xs+YzRsevy+hezDy7zy354rt9MrwSIu6luiSnOGdY8akgyOlitr6QHKoP3szACb61aHSu5kKg6zuGHsh5+FdqCMGjS9YCS17YiTmRTYn7PvdCd1noKrpe0BLvHJyQBYXymtlEPwGCeEvKqHEpAonw6ehFjq+PnQ64JESnmEL88lURAa5iHRno1r9sLHmm5v52V/BYABb/jMlzzMYbgLn2noZ6fP16yk1UUMpqD40I69KJOex4Ah7HiRFDTv4lbKkrEKsuLHcGzu3KYvtnVqxsaMFWUd8hb3qURLxQ7ihsaUNp7JahAk/87gkm+XFsnWhsTFQmDXeve+iE6/jhXTErmnnSkrB2xxzBMl+AyAJCT0aWXMtJnPnaugkOUyAGAbbIm+ZNJo0Qu9+Qo/Om65BmoJzu6t+tKtHuZw5rRWdSX5R30f5+UaCDdmXtHLphKn9shPCsEK95GeC0E0n8t7oMYCUhL0IukF3IZ3N/3kFNsqUQ6nDCz3bYBfUjNTGbjI/C0JvqJGg4LvIv1j4Z8pP831LJnmKJApTTBMpRrTTUC7BK+3dBIq1ZTjr2Oqk+gHDUs2WcZqJc7xCIS6svo3DavCRQpTW4ze8YwVAfpComykSdtbEYc6kC/csN3ZgUpQRwHADODRMV1CquFOJAgWs5PhgLx2AgkBVuhGUXOmlx+Wyg/UYTzGYfDjm5hOe5ynLqsHJZsQ8JJqGmg3/6FJBcEJdPVBX5NUqXITewV9MQgFlLFjrRI7kp1qpL6ZnDngYBmpCeOyFR1U4ZpNnCrXQzozmqJaTmKYdnga38HU58Df3xv2vTpPQ3QHtlcv9G9mkH8sW4UKh+hNIEZz5Y2D7Fri+3K5wOoXuloLP4BOIQhmXdIFEyjOE4eV4DqH9CHbuoqoZcT9qseREVbhUhX17lJq5lRM9LSxLKZgmG+O3RqjQHHHmoo5d2thVBG2Hm7mJoc4w1HS6xXmqvrOXhx0lJ64YlVxKSDLA5fqUipzKq7sgSBELPwBVnQeo5Prwqf0Ay2iMIyw83EZ2MCrvLuIoH0U3T+Q2eT+5I8CoUh8gDVr6k7ImNi0Fb3wOahtiYW4o95bJ7FQggCP9l38d+IsmkB4afWrtQJ3wgBoQf8V6czlnVt2JKJoPblz3nBKi5DHLQdq0hEGEVAHgFtkL3Y1H475xqfFo80WVuu4ojGtKkmEfd9ubo/MnKXmzBBKcNlzjAF9dswZA/sNxE82aOjl1dFXX7T0j9M+/AQcYFaNfPqvoC0wocdkZWH8S4IGK6tLEPyfwjgs90rGQ+9hAprVyYxihp3D+vBGls8IG1mL1b4DS4REv3WQryqSwNGgQ2Nop7Qp4Gt0Ju/9r3lHzKnROzkNjTVkDJPG++aIYV2DgDkQ7ASec7D/bKqNNcWXFNXWe3Q4L6clO1dcFYoqzcg2JWljrL3JMVTaxkSQEf0gjWXnqjXpHXEE0F7rLmVmRwZWjR8hrMjmq8KDawTfneQcRMmD+Va2PGrEKkMvtqabnvgFMeidznIOb6hNmUy8P97vZJ23I5Vj0XA8MMFWpAfRV2Zt445X0lHZrRYb4cDRP2aPuVULTTRGvsecM3gXVq1PyNFgNacjBhMjXW8en0qAdXcNOXoZibtVgHuRcJpGtn5lqZkFE8BmGggvvT4uw0UkgT7idZCfokOSb26pAiuBdfoTYBimMOx8dSRcmpWg1In+SxCAY6eg+Xlf1e6PhJJq4FtzYVnJOob6OwJE9Ynx82C97ebadCoe6kdAVTlJyq1yZxEsZw+lP0V1IF+Pt+4tLztROmymvwv23HAUx1dVeael8XbS818Fs+FCE9yrG5nqJcRffjyKQuDyhJxiAEpIZjuGmotkj26OoYLvNCo5mngV9o3QlRrsJ1m+EuVbA0R3D+PnwnhvXNYi9CLIQkaCOFE4Oqpfn20ckRQ7rSkn6M7KpOc1ayAeKJtp4thmdttrQ5lOGL0iIIOs/MD2ZAgkxIKia4Qa9pitmPnwqHzt8TqVDqlteNJsLM/s5ChH2OfCKl8jUYLamioo+SacrDAQQO7vGpI88tHjvHM1OfBmmrzsO747rynJ+3Z1vyDb3iQE41tgO1J7JPVfyvYUgIswcX1aGhc2+t3rru0Dibn0zi72yUrRB4ZVWoxW9nGtwUQmXvsKiAxO8O5HHFklppWR/TrC8/FK0d6MubmuSEuRchJ3NFiF34NoZ44ZRRkb4TAR1Np/vLgtFYV+wKC6AI3j70DqAMNpb5I2EcK/77yFAZzdY1Ewt7u7BYtravOdIOSPr6moAyfEOxsQILK4dXBOIf+qr9RUNYS3TxN7Dh7TUbmGrkU6MVR2NlDNmi+Hfw122sG3eh3qCefP3nRHbM83uZVfvoXDnvmKRcMco+V+gd4bAADV6R5mYXJMxgZsKLPWMcy51DkT/Dc8eSo3dkDpi/UMbOxemK9G4bH91b5+u89pS+uKPJk9Az5En0CmAVZzIBPcejgszuE0hrBSAiYmLCkJRSfqk6ZaviVjCdN9AzQczJiv1r0ViaRFYPYZGcrFiKYmG9kgiMB9CeHQI71sEfIB/gFagcXyV6G+4zg2aafYA7Lr9ZFCfa8p2u/lV0bpTsSQbnsk3q7EoIJOKAEqk64kNTI6ceOFiRmfiqcg5hViMXakkFHF1pdvPKZ4s6IdsgyhvsHRoohGkAi+DeWCV08kLzqN+DD0fFQwc167PDMFxhDfUrmx/3CTi9+toMO4Zn7w5f0SyjlT46mIZLyhEqkSussMNvpdNVp/GIJiKPDXB6jebl8Foq5xjO8yvMxnZdkinvfd74b/9yN5EDV2RrerT7UL5UlaqoJTfN7JerDc9dXUJjySQ293NHkxOGRc6y3SZfSmnbzhg596BJugjHF902887o8fT5cXhrS/MOPp4vbrtgfBRdys5QboL1UTaCauqa6hyGn0zWRPTB/XdgVlSv1pNlVXnSFF80PkgiqDnoxA8FBrwyc5kjZL2bdk34DErH1u4DgD60GNCttT4Ex/LzBgPvtMK9MZCWVHBj6928wF9M6RQBR/mijMPB3Ykx3BmbXYFA/Zv12ewr4hbepBCQ0hzJdmZa4WjnPxRN9/6+vMHNNpHxweI26WuUPUZBEdS0wxihG6D1FRKk/oXQg9kMLlr3AbuB8AEwXomIZBgBFR+cL1aZxYZ1E9iw9Mg8oWVDy/dv4cHV2iGAdh8nOphQ6g0XO32PLmGY7qh+Wk0YLVeh6GSYVxdSvllbfNUPnuuvDPOVn76UFKPthbebiRFlmtirIMqxX/MdI232NfeZ38Oy/nlfOUJAerZWuTBwTN7QgPo1hyPSYGhclDzEWFxOu+rKZZH4TK9Be22dJhJE5bfdn7EKbf6xagEifwkxY6HnGe+ZDXYz5aeN0r7NB8WZfmmpA7z7+2Zs79Ob9rJfWfCSihZZR8laSg7CjXofGZ1WBolQf8QFVNCBEPVCezDltWr8v5fQKyjrZsAIe5BbwuRbvrnDzHPs4mCo4YcaQUanfcdCVekIH1FgBkkNPDG0ILElSkfMETeb1xEaRqyJu/8E5Ktm5OBLV4V7bTCwXyMn5vMqFcg6X+/tF6F8HRbxV1N1MDt8gvxJ1W3w3PiktzhF/xKAsco644M8fCoCMuoZA7QS4FvLA/TyhFojSFMsolJVRvWJ+FtCK7y1sZWlc9LGuNGxccI5piok4iYRm8Ue16ePXPYc3inh1Ga2VIyVc/XtEhteKwYuUUj5u4kCzYvWaQQUo1OgbuYIbRnyDLmyiu7h8pmKSHSqXHAyR75VcLYjc3p7qQHemNtXSW6T3h8fjsZdfmMzv4rhVZ8Lu/xGFezVz7oV7DMvO4F2VjTod7bXtUifyDrnZPnJT3x+8FlzPWUR5IBY9QVnw7opHXPwPWabPV8P9VkHVVYdlt0N6312q1zpnj7Sjf0NDJr3imMoUJYQnZq9wPUDfmhzdiAR9BhKJ2LMi5OH59p6FGH+/U1PT0GR8UPErePg4zTerb1Qa/9VzL6YTcN5H0Zhg/YWSQ6AaBJqUqpDQJVWBVhdrd5Y8djDT3eTwiymNzCcgyNDDo0x0vfxlVJXyjLL4MoI1qOlCvkoJGt72G5u/erfcLGWXrB27Dw2ZlgJbBrlyP49vgU2j1+Q0hDjk1hgxFdqfAZ3kD4JMNmz0QiuNrqHT7X4PCpvnzLYNPorVwHTgWZ+wuQ8trQjbr5C5W7Nd/Y/Jd1Dapf+jDVD5S8zpMIPNlE6kbbK7W9tzePARjYcZY+ymaXJeOugN2jYYajQ25fYvd4Es7T6GcFvBAuw7bqHWOcPVfCoaYTrYpewwtKSoP8FN5rSe1O4ho7kLW3C7i6RFwZOs09e5ygWwbJZ+buONZbvbCHMjcmibCh3qJjjFu/9cL+phsTPWyqVOS14zmFtkMizl3BHDRRbiAHQ55jQ6ekNyJ1+xqpvkuJRNCwN/HCOrKchpl4+gOumBsFnDgOwLCXaxRvobK46WeR6nXsf5EB7YWoy9Uwln+5B1oMGpv6iThZ/2vFD6ImjVwW94jXqMvuCNvBE4JoOuHBwhMCcqt1ltsAvQwDtn6Acozs33Rpm9h0KzeY7hZbo+1jhD7DaXCOh4qdf7baweoV6Osi3dtSt+dLratSOw9QsAIOD958iV3ArPPnYAUTZA98k1DJCL2tcmJVyZtQPHptZwU0O7YQEuI3ZIPXPJDiWWqwaCL9rflQQvBOZZ2ftR21LCvjJoMSw7ZOmtKsSKY95NYDxpMbX3mctS0HIzXPslnIhUEaFL9DmCExucfbujbWBQ3qs6sb9dXUPlKMynXOyzvmBNYsBNfG9BOLPkC3G+IWsXOXxZLg/zQeMwci7VKynVItfVC4hJDwf61jcohOVvEiFOWi0Qg/XfpCarSV8hiLk/u9Efb0NZlXHQAxoaD2LXjbOmsMRViGRTzVsLSJ9JC2jHvC8lnGCk3G9kqWj6LV6DT7EjwZrfHTIdGH9nrn90GM/QA6sJmGD8a8L+fTYmNl2L1xFSCK0YrXs4y8rTNjbAVbLuOTukrpSRbG46CgZgj8euXfN3a4srmQ6jqfsPa94ORrFBl48lq+oYgRxQW+oE8ynQkDHG11hc5Uf6WUlXuv4/LYdurCOhqeGcM96WuIqpx/r9jZlZ1rwSeYpQ8KwRRx6Y148KlHHbfxfZazsFQL4LJaihvQ+uXrisZ1d98tRcVky/wDKot4lmprfQF0pyDozYVpgaCfaBvTYVHIyZoNKG8BFxK1dy+7U844JeBx2Ua2iLKmf0immK8mIYD18226hTP9N0qvEi9xKCWS4v10/SwJE+lw3qtpIZRfB4sPApVZ/A7Yp88bZlaFODE2/zaNbESWDdfSPz/PhCzZ82laZ9Zw5n91E9/nFhOFL7fN3f1M892+OUwPQiY/SdQUQP9+Gr8Z0QytEfWp5p78hXJFFuaiw7khCCuTpjB1G31cNfamZmHpgkD1FFmyh61yULtdbDNrX2wUt8gf2DP2nmLIfp2/B1pZ0s4jCK48Cg0WaplIxHmHtg9fJ3R/TtE3kxMr6G+Rhv/gKbYZRzBLJKQWV4/aioIDGOpaDHtJzAxiLLIHkifcm1EV8LZ7T+BiVh9YN+uJu1mlEt5yr5tANt4ra1vqbPv/5FLWHebShuFYgovx4bUOZUqqjwrBEr4NG9vkQ3jhjftNHZ2oVxj8Ld4xmQ0brwu+gkHicZcN/4RoH6LyiWHZcqHNkV7rIbw4aOAw4ZEY2CNooB2ckXxQCfympiDKhDPyx1fd41rZslMALzH/VTeiWSdL/KF5SIH7UhhdZOZSluODVM+qrexqf2sJoyfnfb+3wj4iwH66bK1tAWCyeVraZ4kGpfZ/bgqrYlmKMX0c+DLAd42w6ObtV0JT4X53Hvazkv6xt6hAQyQZhhs3I6z7IH019WGP4zu8XTFJUD35a8MarywGzhRVWI37mKQe8KDE0PcEV2ycvfXyXYYAqxLRhyqMWLXrVkvRiGo4Yo6JtU7Kh6LazWgWklS9zkeyWml1KI/cXlPBQGrsNTSJtm3QIm2BnBVVO2AhuHYojliaPFC2mInNzUI/UuwEL3PA5wpY5KPxQto3Mti8es2AEekU83/DkqjffWbEVdQEFYnA1wTzJUdOJSKHjjXFiq1gRm66iC38X4iHeG9FRxSsSlogk/A4bfH6QZJLxjaU+67I/K6vS9YknU08xlY+zSuCW3FqHPf7nbK2BHBxAhRQKpBXPYyE6ivUO3XM0sdrgWqL/7w/dFd+CaoN4hMSr3aFWjw9A+CwKUwlIrySSc+bEkxR+ohwKQEs/RgqywaANn5STfXDFYvr7Mfs2ph6uM50O2y7xcoW5LO8CUC4RW/tHpr0yPG8UDbQ9iEDyahLNvdIrpgT1cwv1c/NCPtqgJ0uxlP/ZI0jFqJzFnomkuS1p4W/YhYJCAC90RW7OshTQaKu6D3oqDhE5H2x+KAGlPMNwk0M7Sk9JwL74Ipo4Dl9GUvYmvD14GMG38D01rsOQL0Q6TCNT/9c0UwfDOYPQ0yZu9gmjjo6UOhpgzwTPavHheAVceZSYPayqCqgpIpAX1kF8fgFv6N+e2EDzhSLkSazFLd3ct8qJaocHu+rRAub/at0jsWdgiy2BjaG1hvJAUyJxTgazLlP2zPkQcMwCW1kQKzcwLUDvUMc8F9wb0CQgEWFIcKlx0OtVGZZVJxBHFrD1tLSBEnXDuowISB3mWrXdqe3ddrOITBSXOf9YRHJkhJlAatEmBai6AMa640TbGqwZceKdbUSfV9OE50BI5aRvCY4pJkzj3ZzDNho+fIz/9os2LFoPNAGtG41BJS1wHy1P8y+KJGuB6ninChS9Nidc19YbhazO8UEX310V40XXQUGYQzMBVZZMD7unGJ6bjRaVLW0PE1FQ0SkzrIodr+7WZHw4Xhfqbs+lxYUF91Sw4hXaESKedTFKimzKBbrUtEO7OWeC3Az3ey+Ic8oDZyOVdifv6mJiAlXSVxFAdd8szoOwynmZEEsDlYoNHSlGKNJcVxrKNmWN7FWl4DYIWBsoeVvpj25EcTOkxQ9cr4/mey2TMAgokXGS1s2wea1GVI1XO8ZeC5FpoxZ7d/FFO6ihNHHyK6vnqFQFnl8Ey83IJDLhb2c9xYkjjyMAtT9qTForSg+4dzhvFOSCL/mIiYQAGXVURtox07qadoieEN3NJqyokxcxSQHQakFLb29muLwZXA9yU/TaEo6uVdwqpzgVUMLGl8LX6WsyJQvt9+zZJb7M24i8bo5FhAI4rL6zO/M/IJA9kKaXVgZWkZei0ijtioBRqlCLRZcQmRPwd+BVCCOumSm+7QH+ttxwAiMqTXDmM+beEHl7xeLS3X1OHu006a+Pxutjb4EqqIlcIlLGF3t/Y9p0U8cnUYYg5zJINt0kTUopCi2grO85mnA7ni6c+hwf8/1+OxA3BNL0CO8/R29Mcb4N5CUIOSG2Za3IP3+m1RwZ93wky8AMZeP47hCGTVJX9uuvKU97jKbUnoRMFk0qEhd6bSubyNceyAFnfzHPcxepzF9BNnVNrtKWNqK+TBU2tbFcE0YX2kzAYAH0WBvdNnqvjDX8IKMe8uPl0WjHVOmu8hBkucDbaIjaHWjALBNyt3nV2MvdFbbYChdkOHW9k1QuqJSDlpHiEOOT88/5Zx2PAjm98GF79FahFUEBTcNv1HijQx4qb6b4owYptwBpU43780bLtSgjdSIfg6AeMyVRCMl2flNkmcje90PIZKHx+hi3xqxaY4+SvOhIOu/s/sD6wCH0uh/nVqoN84KMdkruSO0CtPv7djv+D6LCwt/kgIjSg2YrLgfjPSBK+RzJV/rTNfFm5RP8ULYSoM9AeDC0LFGfCTWsy+N6si/I/4fHqs0YYSc1nT4e73r8akkLK1KbgsXq9SUXoqdJBYSyy/UJjChAY5jKz6t5yFRXF8dRxlLfcDHe3MguNBLTMnoeD3Pex27cyDorHtyJi0aGEFq7yJQeAxt90s7AyrcNa7PKf1veEs++qDTyjhzz0k1W9q8YVn5utyB9GjCXrTGGqiZ/1d7DYnwCfzVudKefCBvv8p28gvKf0hTjq4wB3XnlIcTUEHinVMuaQwz6SGDpDUcBIKqIz2mMI2n42Wx5tkNxRpm8PkBGVKxaygHLydrxBnFXxHWK/1kQdOrx3pONZZKN8cegJvnt2Yh1Za8z26KnyGrilMXZNVwadYBWg6snO+dpuJc2CaDd/qKhwntvZjYTgPCd1jMbXuisKFEK4YtziRIGBylJLBvlvvJQxfD6NWlCdF85TO2DfCtoNdnGjA6jex8hcOs/hvaDwd4fRTwilYG7vYg4KQXX/1o3pIfPnz3Oe4t9+ZOJuJ8z/C2NUfJ7MMY60GSBxGUD4vEor55W51XOpLzcp8XwXjfJIix5sb6v6fJFgGYrZwrOtSRKn5tnNF8wAO/AHxUwikMpJlK6Q+CQUH0W/wjiAMTQjglGtOrajJ37LorXFicDk3A8AVSXzPtU8hPNgu8P6ry5afRr5l7sp5Rortqb4hATKyjyLP7Kt8m3Bb/dY0+54a8L5InOBi80WWQqtTu0Fft5eExs7UcxfmBPLVfTErYw68N32DU5iJ01lY1apDI4KVXIgDRpRjSnEq2JPryG4dr9OxAHHIWBu+uPqDa+wRHniTdlv7fzxUr4DTRNgpyFv2DxWw2vuI4q8j1TTZWqF0vrjj1b5PTqhyf1RTAMSqpdraHJR55Irw2nq2xVUyWQkl8muTwzeJVL6bf9U2pFOJAoyaoEzq9DAPuKGM8ZQCEU9pVy57m2pnybZt5koAq8I7CEfJeckFpGTnPtEhLb/2oA24c5AIqqTWPx6oD/pWxu2F1jOU0FrU6GGbqpRjEKMuV/FgPLeZfqquhl+AWaNuM0l0Vf4FHTc/KsNV2yaDQLYFPVUa+W2Ney9g2dbIwxhpvWaHm5Ds2UbAs6sichX84268p4Nge1bzS9Id7Ht54nnmLdH0/I49GJVoQtJ1BkDQY70tBPCU8Upi5Acsc6GQafpN2Dnxi/+JwOga8AdsqvbgU2yNxM5emw0bzuqiexvhBhAQLvEOn+ZySKDnkbVMr+gyBA+NmzAO750BhK+mC0Z8hIRcQWYlawpZ+G7jny+M4aT6k+3VdcYdziEUSAowcm1/d5cUV3pkY9Z/cCqm6soCMM/fUPZKCMxLjyYB3PngjqcpQUy/lyv6x1Ov2xzvTNIWM+DfccuCAmKkTnzMFkyKsy1hee1fx1ebL2+OYFZlh7Z+dQkshBbUaNOvka1KMxnokkrAmeUDbe+uPrmpoWA/VdRAsM7BEYG2sDVxU5TpeGd80EvCeMgMtEVVNr7qSpRFmrIZt2t+OIv/XS+LharS5xDhKpXalc0hWjmpl36HbsEhiYPBdSL3CuXtA2zwFQCtzaQ7Pe3zI0D0V0FUuYIp4GHgUkQQpVwUXQYSZUT4ttIs7C6hRxcm1lSjWLfAZ/AYD67uMEpDonujkUF+7pLxw3xWWJu4gDFcd3vondQl639cIhcNFlfzBHJ4KMeO/Px+HbT3opRTqOOJhntpG7Bt4fgtGJ6Fa6dExDFWjgsEyVsMR2uCKWaESXAM4sxec05sqDbGj9J5FyU3KfqJmnqmQ2SaJcPVkTPxuV+ymnWFkZMwrgynYjI8tGpsz7/oUB/6L6YtZ4yR482gYjKOO/25t3vWGfd062OHJPBn0W9RMCEtaqANwrZY+hubaUTxjViFt4LMyYDZ4dwk6zultHqllOBtWjCo0Yqp4fVnT7qi1wrsUzdPQd2J7giYSetvBlhM1VFZQedRMTQcWQIyFjRjC+HbAnpsDqgMQmzEXNtwogczBUpnPg7/wk+EU6sTNOyuM39SGZvaN6dZto3+09HFd+G8Tcm2IkdiNgcufVC96h5CN+lAi6hM42hg8howPMKGI7bqs0S1xu5jFOHQdQf2vxWM0PSj5wb1xyQMuUpIYZrTNNfedBtSYL5XDs3l+2olYpiFnZDY3xccQt4o65ACkZ10rHozubQ9pCYTsVl64xnenMAoiLmQAuzc9mlFIHqAGVeBrFmBCWwU9UQNfbj/zMb8KLNsgKZE3wmHZjzVOFsAeIAarLN3y8rhdBbGEhEA0Chth/L/Dge4DpQr5D/9JLYEF1F3pw+sT8nOJ0TDG0x5MjSyjffIC220Jx6LBTfPzeFU64fL0VotkrJ+80KyvnFM4g+G6xDxvHOyfHOqyhhDD9cFEEV/Jysny89KNlEVwhZcMkvzbU2Fvs1/c03zQI1OCRT85drA3rqUdMJbJELHreWZbCPKNTX9NFM5kCHvQQWIl9gIFd9ZTS8fimnFShx1xx7PbEFSVzLN+PWArosLz1sOJeS1mR0kAVorOWV1mOyXKs/LioXDJi1oFS3oVAitA7BgKtqJlSo7Kv2ARVXSk2e1CO3+1aXg/Silo8IIRkmVEaxcKswFa26/qdpxnfMPqc3q/5UbF4pi8xLGTvprgHGxgIGaiC3kjgQxmJBUCWnm8+q3HTkVMx78Y9Au6g6qNuGC93fjjRmlYzt3hw/ggIXHOnQ/Pat6kFsBGdZVEMrLL+Tt0XftVG64ceIDlZxvmkq4sxnD7KiCLPePfrxkQxSbrHKcKGAeOQG7/bY4qLnQzsESleWwb1NK+NZjFvu5ZN+WCn3vYseg3rRu0ObyK60Zmvu1thwZ/F/baFIQCMaA14aOnLQc2fuKgVTNeMdUqKTCid2DBwQPV4We8ry2TmcGgNix2d/0ndHSDY1ZZOx/n4cC6rKicLTgjDD+cnIMSnvkIYiteiBTCJua2RPxiXbrfNiieNmLOmLylTn46tMh7Whyovvi2L7oCLlHG8tIFwSiWPHrJra+sVu+aZbTLQ4Ys9JkwoPx9gz/jCFaZpfwQ7+tbvyN7UH+rgZYzc2E5g2XVwanDUSxRyamWEouwsUYzzgtdBRgZDsc+qp+VU36UJ55gPPXxX1VIlR2iX5M0G47vMJbUnCa1REvveO+Gc6oPW2zp3oLEK7vn5KnXANkxosplp3VGWKEFicwWRzJYoCQDlbVNwRBr9S9UlJ+v4HcNOTdxFsx/QA/GQaqqviAwCtBgZbzbt5VbM5K9IY57YmlpQUk+Cr+rAQZ1EmDjb3Ou5yjKZhfOr8Z00kdQ6JnU96+HpKPtrUhJVLDTVLDccC6iZ5V9TH7LAtV2oPVzGpxbwZXY/NzWKZ1V3gP/VRi1zHNDwYVooaM+n0J+R3cCcN6VhX+50cQmzxDXdFE5Tswdr90GqIW1Ez1vKxbTVC+LfTH0drb/bMCsPuxEDnU5x9HzxDhEROA6O30/yUTp+RZaNwsfvffN6Z0iWGmrBzfa0as2QPT/IdDAXF+dWsIF1+69U9+32xL2YFWIt2uhP6DE4YX2olg5wf6zjLKfWUz+IRO7amcAo8HJZ2Ep4I41T+pfWVjryfej5xVgoKppQGUxV3BlMqGkzkLeritMXTRpBbW8hih79BfxdxIkDme0cmmc9cBNmREcS0WUP4XzQupRvcPsMAP4M9w6pN4DSiHM2dpoohEmocx3xNofcP37PEgBQRf6/XaEDsD6ig2Mr7ij1LgHsITV8L90QZCl7qksqaZwUCZNXkvOlg+XjKhBAhJ9Z279zbbEg6OV2WnbwjI/KFv0XftzKNXvLl5dM0GNLWFiR1y2RNcQz871jmpSf0orKPv8tAT1QU+0lKj0ghgkcRcC8JS5Luo6sATqy/WTlUh1Twfn7Uc8MKvjDIgEL26ipuuBXho8AXb6fKkSoNVDKhjMtrBhdHXBou5BwhcTzGpzq1gl31FZ4TcXwV1vn0bgdeyIbZF3GqbT4YkquSAKclFRkpr00oVAP9YCZsm29bQwju3P3t6/Z/qriyL7mrXKapMzGMYAesCFrDjRXmTHO1qRAigxmGQv3mE/I2u0PMMlI49mTsDjy0WSx5Ifh3HkCZjNF1xikK3fIAKmcvTF7RkGP6muJ3j53kVLfRVJyH7TAla29/ejQVjqsfgNZ2FqaO8Z94xs86I5y6puIWznYzT3LfA7fgJXjKGKMX8CdtBeGzqooKRtnc9wmyiILxhDRl+xGNa7bpXq4YqNBO2B890Qw8IYxs+umBgRKGYOdpVw/HRgTzwY25F+42Cs6Eae5nYz5SLKDHM1rOfZ5n6CNWNmHZEGFEzwRfse2pEPBjNNkjKck2L2RWd7AS+zmvmFe/0UdHb/zlsBhxlvVUcCKwDB1CWEbzHiqzZAmJA/vW3tXn423iZSeATeifNKtaZxkQObZ/waMP54QKtaRceTtyxhTOJIoDNm4zs0gLxnIq4+zSVCOnUDkUXmhw3ri4Ecwe1S9l7rcWiBgYC06gqvura/oCWAI7IXZJac/GtqwwReeI+z2qu1GBdT3I9+ADLHow0eoOs+0UXm8QYiYm0mCd7NsEPy8n+OVEJkmMf8jC06+R5fenZMALv5zNwSMlVn3sAYN+nxa8jSzoASgoRkYG0y9jH5O73vMcIOgCEtqnLYKik62vQjAPhSVBjykDxdYnTVWlcY3bWN01UW+tJr8d5WtD2gQlQCiSZhO6AAd2q1VLYNB8RlxdknQ/pwSXFlGmne3x6+qN2SVVDKW9qiQV8XDUjE0vK7AHiyGhdWgrdZAcmrNpFcZaPgubKwUyjG4rVdy316EdesmRRgYsCw3Kt98K+FpOv7U8Kc9sFhe2jy+babAGo9g3mNMCmQZ4Bu22F1Sjd0mOhtWqcRBQgv8qFFmKmg53bxhXuC5vrjKFGVp8kj1AXd5muOplzahB0odHjRuAKPGH2i5UEsa2WLf0mW1aRH9RPyFI84YZ9ZC1DjGfnryLZCm+lYCe3Xy2ELNacmklQc3aoMh/wD13PGoS+W2mV57xhXk62ypJuMja/7U4HgSfizHOBuHZmaOLEFRbWmjqKKhg3yxaIfpXuCV+j8j2iKDPEuzFIsIOQNOnN4xmFy6QyLpZ4RKV8ZP+artfnyfApeDCiaxNFX5TaVFr9py6Mtepf3uayNzOqdmTfMRNXW7ZT2lmvlQFj6q5X+ma3kHRaEVkE0rD7bQFYxXSthMGdbLM9COmQOUml6+VLLhPYeXCcdpZzKFCA03zla9BrSN6SFWTOSkuVsTY+X0mfPFU4bRUil5VdulCooFy9y1KLXPPTULwrqK4krsdszdUdXM8Z8Anq8gMHRy82YuPR4DbEQhU7iStcdDQntPJLAoKEj2cLt261/LNXTyW1ZcK/XvrSnz3WjN2/9ZeIuSvYRBrPDiVpWsglT9egu9KOb6NRZEQzd8gVJdv83UMMqWf2QF6WEcC+hz1onzwWTTL0vsurEVEyL/sdwklYihB3xNy+vvqO3JgdxXdiCCa0AB/kh08w9uhx8VTAn1wlKmVIBYxt67JWFgHxEnju23uIoBM+a2lTgspP97LMsuRCO7qrYEF+zd/41M5oAjJBtWgVm0RxuUww1DaSsEFnS56tRGJzaQPhLxv2vcxZiw6ZCmSrUZ/3hpnnxt50QPpd7fjY+NRlTwvAItUJlv4O79P2vB64UUjU5vpMWoIfbYrMttpqIFirOffRCh+vPb1J+pjDkUgNj6fGrK/mwCzl/+apMsVjxGuyJlT4TXwW3XpqTD2ij8PN2Q5/f0ViaYj5t3f919R4viM274UE2sFsDe9TS6mbgw/7RwK/k74VB2vLWJz+U/TqnDpfo5qfbveMQ7FSjQ+bvTU3/c+97RSLpjlceVOXtdYOCIWF8+oFolBfHaZqlkutVtAs2jtE4GWrBtWx8iw77AIeJeuLsYTe5dGKraKxzjYobgOfQz/47bt6E/bAiMXqIhV2R9koWMuZ5hflpsgRDvZsZb+TqufoV/EFZUtVYRCr5B+imo7gTQbmzpyVNi8jACHK4DV3rIW7GH7WOLdeMwHhr64qljATPpavN8kkBKRQ58JOib+B22n/KhqdStRo0y9j6ctT9v1/vYfrAVr5maf3qeHYrFYvufSMM/BTSWKq1pwwicE/TNhay4SYHKDVaZMnOgbdFYeXgQxVq+RC28S2UyyZ4mjDIR4rgSOqM9uW7Bbdtz8r5jLry9k6J4aTzk2KqX36l6zYLBHfazAIocA1P+a6XY7xzaAxwYL4QQdV6gzKx13L/DFhUYyAJzxGOclHTct16NWjNzHgZGZtqoNkAMcy9twxjsMJgU8CyJb5+ciYfRnGqFj3ImgkpfGByF6G7RkShvU/tOF3K87o3jD6yaPWQvAFghwBFDiOs1DBg/aqhtPbXRX0r/T7ECApBzmOlTpGp+zIYLPUo4A+4BLhgNAlQkEbTHY/kzKx/KQzQZFn6Jvx6UDCAw8Fn/tb9q+VBer3rZQi8CW7Rq53HFKlr5BkaHlacXGRZj1+EI3ei/SYfAO6No8m9ZBZ1r2VikXv3NXS8lOaxH3BKLwUx/SWfo109BC9fNb4DVR6t/ato2CTrhGbCvV0WxsBdL3ave6q790ijewKQ+QrCtEJcwqZYJEpVG+l+FoGhnBHc+gBciHjCvzEoxxVobrArgNg7J29ZRYhO+WjTsxQdsHBduoZ0el2DLpwlqm+mfrCf+V7SkvXV+gln/2OeJIzEJ1egMjSw5Rp8duRQL00xFQld/W/u8VNixkplI10ut9jL9xMwUbZqi7FbBdh+lh2EOiEjfeXgamQD29sOurBIwvfpVM5TJm9A1XlQ6WDXikPdVjZe0J8+HqJnwupwEYWcMkgMNXJDwphkHCEfrH+hkNB2cBe/qOn+al1trmXdJwiK77kbgYagGVAQ0nnm0WFHO1G1wt3sDSEsIVhTR7cG1pmGjniWUdasHZUgLZB6X3BqRC91OTneG0XJ8VlLjfOH9O7xdyi6QGLuRMfuTC5n+DaiJSsvJZu+gJTWPSmfGmij8sdDXqJVok03KrOU5moTze37StzwrXDNe8XwhIQwVOiX6kaqs96luWANCr2Cezb2GqHfzkoaQj6J8Z3BUWxjXqh64PSYrIUVvGnFIrpaYotJsmDyGlEuWIgji8E8WCtd5+4gkZCiNqvTcFH5I+JBGgeW6dSrbPolJm3p+KMj7nR3AMt+vviV3A2gHK/ydrvs0WCpZMEAHZeC/1boRDLjuk0dCq2EJD9fertJ1helIWdtaKDC4zD8yRRFnYwe6qhQ+l6NBKUzZz+gQ34btOZ3VDGbLOAh8LQ4Y7i6NJQMQZp105ljGRoRihAYcZ+CLS7BIpFVe1Z65h1HLA6EpSiNpCSvP7JYvUwFR2USYRQ/lS8lQ+HuE07GX6xTNKoEUmCITioIkp754T+Vyc8RjouTpay0LNXubkw6foW+seRKG0c56pQFPL4P+aVfnNxrCJGy8ZsZuDLk23TZFQBs4lVkMx+X5NFA2KDbERsNxbnUUwwSKCfr71YUCRvkrAbS3arkfMqBHzJ07YLXR70nT6yhDPjXNYjbLbSg531x2V5GOZvaqq028mJZ07cny0KPWhHVjwcj/iK8JR0mAy0i24/N8U/ACE4zzZyvIf1x8OIZPUmIC+hhFf1A4MPtI2CnxtszD5hNOU2Ifq2Bp3ejcI+TzV+vNXksUEAen6FHD9teTUf/Rn/GN7jy6uJ4/0TYmwU6O/ZbbwtMOygkXKP17eTnX09/g1ivZo/nnfZwe9EcpFnFDflmtE8R0f6aGXh04XC4C8612XuyWklVtGpldIPK+FlLDdkFCpGjz/VGEWCMmHdNrScgH1vw34y0ZhSdraph9Ebqx+KpGtb0Gj5eQx/8z6NuLOXuiqIMe6prPDMYcEt4KcCwaYXrMXgJQ/W3VJj1OjyAZ1tj43yIaRMkD9QEPnu5G2FcJ0rbWKTvNw+xUawpAsnIFCYpr3oTn0wPocQmzF1FAuqwCuHnYPWjQlt9avUd+fUEqpOEAig2LrTZmMr+8wy1zlWT05t++dX583KvqK0/aPCe/LtOv/p7+t+4BlMJfDU8Y63pIWB5oteLhF9b1VdpegwfKvt/YJPlu8gSaWabm7T2FgXNm2fPHjj7Hs/5O2tKGgOK6q+LgH5HqOn9Rom99tzNT95WIjF65qvtQCHPifD3U0M436bc43tM1LLrc13WnqzF41wKx9oxWv18YakQKzZaTsAKWRCmY0gd2amu4SDqbqLVOL1+pGakzNvQiLq2zoH9FhjwzYVkRfVkXvGsYBWogPXtcQtSG0JpVrHbtQwzcsQ3JSHFd5kN97A/aFxEZnAo1HXPc17WKMqsmd7G01FyWVBqeRjXZNhcGFsgrGVcNq2/9lx5LiaW6N+07+VO7fVtPuzDjXUIFcl3m+QGdmhKqYuQqlH+R6tjEB3yRevlIWZWJILjyXQI57mizPS7hXaLTBaoWvNDMRJMbJq3g0RQ3vsRR1noUr60vlJNbbAoX06VULgbrHhBbHjj0bGf85qfA5tuZgVqirHs5p10YiqR2XzfT39KGxV7xFUR9TlZA3Y2RxPdF7QLRehTbdna2/nrapaXdHKGOP/73iTVergEe4jWkjeiv1zgGyu38/0ZJJTt9CJ14VTY9kLd4NK6WBwpk/sW6szN7okEfajA8ie7Y5UIclldnZUy6GlGwkNDR5DIDJKuSw4L3eQ46qbqwdZygpANJCM6N+3JpQdNe9mj29llUx2IcKjdOMBoMRzGdLdbKxlnl7T5n/taY6U4nIsmtIU+gWv95nSfbKJG2ZUIvkrlR7fZlGwJQpjeTixC71XjlPliQQ2cEel9gsTfOCZLPOiS0rBKFeKFABBJSvNRd3J5r5BTnzhVoWTSUFjkV/sB2dtRbz4R0a2X6b+pDL2POcQGIQpJndfv+mVm7qAIkyzZY+wdWtM1fQL2Kr9A6zkov8LmC4e9J/DsmmPyMnyRDp1lrDzeZd6jaCqZQJ86sElhH4oH/b5ZoA2MULU5k6M4P1dGtu0nlmMR6vGTRpFv9C6z+P45CfDBboA81YZhGHj5jm59+BGLb91nvOAnb/qs0/fra+OqQtHZy7hIKS1MjzdiEHk0abaBNuJ4m+169/7ahuM2LdEMvVwrxuha9PcxUM7D0lD/XGoPtfgUm8JBZNImiojudRW/9+00wCldkZpaRov3gY7EQd39ysvul+N9/4jci4tJTXlEwl6rLgmnghyjdErbXEj2Z8MBDQ+/DJ7tgdNTeTXiTrWCPGGRP18NY8EClt+9ynQY8LEOJoE0gJCXo2ezduP/vMUFQSNlLn6rEocH3kOiORM9SlyVf8JmAdw9CWJikj44knqlD0i4+gxxHzs7sld2dMYumhCMMQw+zH7k+4eoQlgioo6yDhBV97dYjB9rFe3o/smM2DcTfwfbInPf+UgsMwwzBldbdtWwBUqrY6CC4pd5pjU2gL585B+NFA9BxdhYtDFtLGDvDMXRT0sYo6NebHLotF0qZtTjGjyuuEYYtr4c3UBjQxll4ur4Sd1D/9BLuw2WHJiQqHTNi/NeMSQFdqyhnsyFI99d0vPWMp9tpP7o4pmi1OPqH0apja2dAFPO/z+pG8h80Lbyk0oiQzmRUZItwO4gpva4vVPwEWUUrmeSumsfLs7+7TCY4EVwpox6EMTiG16P7Ud3DqajI1SpzlLBTeftwEwPP7B3q6L31KBCUiS5WKA64GMrT9IS3UyqPqx9gkBYlf3dsQFNVorc2NoUJILoZw2Z7nPjk7wpBl81R8L16e2h+lR18anSRBPeRktvJcs80Ljrrt+EWl0IVuGjthoTYgR2hRD+fGZc+aorbX3uw5xrUq3ZzRWmvZfSxoIBjpaxQ2hVb8Mu/Hk19IA8E/L51xXpSEH5xQ7Cyjih9DtYpt2XPoRNCrT+5y6LB3lPXHdhMkpifmbyvF+o7lPuwhfm9nIlsU38E7fIova+XIarUEOozi+gOXK81FddZw3uskZMN8qhhiNPjw5OL9GqeNyqouWPBZ0FyL5f8FFvRAL9hb+8dKlTmQ8Xq7rpxH/vxdfT05qGxam583KYwvwnoGt2WYBB2CAj0RvPHhZdMDAJdSm8smY6pxVDUScK3OL3yszRD2lqHDmBRTHzkf3aDwQiI3tb4GXRIAdiMzS3fDOT8TMEYOnleIMqqluiKVgOWh2onm8kWDoTshURUhGbJVyeNfQUJl+oaq6LHKbP2+rog6SwifRTO1vaFOkkqJPYsx5LXXqrxDeWBNQMD28+YdPvYG8DmMi0wnIBO5/DSqOpTQ28ybXBEUYyDzEutrKkUu7H4bSa+j5TSlBCXSe7atpFyKEsUYOL+n+n6iYemqCaTdzs+zBgVMN7UEex185OvA88Zv4nC5FiYjN7h0OLxhvkzoPQFUh+uggq0LeVpPV15lnVyYSO5cIcbCiFxx7uLt7L8mcQ1fA2EZ7LQmx/kZU88TqKqSyuv8tb2xyG6hM5eqolPl0x5hP/tl+RZlI3E4rMbGZmsAoiQdx3aUZP4A67BuPki/oDTjbkqyiJSks13VP8bdR03Xs/CwxsecUZTTRqOC8vkeXtK8q9uWwpyRwi4dHQaNSGDDE3ur/Q0nlOEVQNep1E0bIPsy2KZhObU96nIPYXKj3iaWuruW94gLXEGLIrzsY1Y9xGAw22L6ygL4yVb46CWdDbC+/IVoBa+xpjUW2dAZ9sJcW4jruDfZFPI1jiftbBegtMGlpHGPuJQTEfS+Clwpkb5XKWV3rVugpN8yUo1rK6scP6u2UXagN6G5qxTnGsHCZByQiqNuSdKcyZWVfaVrrb8YfNnFsOHKZBbkJOr5wcaQX9tL0Z8HTdKEEptW2BHi0OGlUvRt2zlHlaVUTceyJad3FRYAsJoAL0mxYebvOpg24OLt/GFiFe3NARH5Yn3ftUysU6diMhutIHcrNfcFBmh5Lu+OsYAVTZOZB7jfS/uTP6w8kkkgJkqoZT0UbbfMzXQ/Iz0tk1HtUOsOf8Na4S+04gVxkLg2sf76zKT6eeXfkSM4ZUgX8esmx484YwWkQVI4s+8nWgJVdjZvFn3bJs0v882CN6a8a3qeNRv//xE8A62DVFwQyuP2M1OAQjCXE+bwO6zWg/MidCwp1QzN4ikeGS7rRMC80UPxBDvSB+Qlc1TbjGJbN8palGOzXw+TO9hfeJm7ro37ZNG3TJO34+KTuqPwmAOxmLsvR1C9rK67GpzcrWggKRizIbHgk4eo3pb7MleR5rkTIuUKR+3unoZUecDFLno+U1O0y+rAItGEygvrH0GWEjrdtqSeiHgMkGTivXVgeBZKGub5v6oARjzBMMl49y5UNdXNIBUiu0aXwGjt8Bz6IX29/TD6rGxyZdb6SqPgM7gZTR6NQleUVCC4Wl3A1T2mgO4qvUA1qzqleUze9mXHCpN6PTyuCseKuqhNNqRFYsXgRjWdSZDJ6g3U9mlCUR9PpwoMLPuHiHCY9f8Pv4nsG74096k8nVdKuSS5RME9Ys/8D0WmbwcZysFcCWTkJ3YAcXnx2CsSRK</t>
  </si>
  <si>
    <t>aAIJQC+z7RhDW3EtN2uIb/zj754N2WYyycNDtAgAF2zXlHRjGy8okxLjfgKOzk1fFEHT7HGd1ajrdeSYvWrAgwjk9jVK2/GW3GaMLhSyMFAcUj6f3JxSj2jMy4hYXQDGUOXOiPrYM5fKh12gSpSkXOptqXBfGKsy2mrw+US9fOsoMhlcUGLMQH6m6oa+0jBlajN3GQArFgvop3wU3QIRSdHi5KK0ayUc3An7JqBp8atR69J3l2PpXYHGRAV7pd45tbbXixvIY4GLQILYFsKNw5/pOvWv3bs9CjO8QnZKD5kJVbg5rC8zpSkWjQMXe+4RAhW+yeifeBKi6GfHJSsyWGXjDF3FKAOGfzaKOKcIFg3wfd/46Sk5J5QYkozFPflVZwmeRcduKtanD2zmTP96ZWkEkoEhlQbyhefIG++EU2vwe4bNxqGWnXKmMX0mGIFR+lUMXHqYgaTaslS9qMmSll8EUhocgHwsrbyKRvo9VtwW6cTeDPYn/uc5Dq7rXVyB4HwfGtTv7BmHm2KCeJZNpLiNV3hI8dE4ZlmNJeFfSb7cuiu2Hz/2kmbhN3zFwlMZ/uR12Aq/R3l+kJalfcWr1g47GjRe3elKakEui3Td2jjfHU8Whiuy1CGg65OW3JbjyMmVFdq5Vbpq0ctlloqhQFRqoB53DR+BnWK99aHmKgZejtMk8yF1Z2tDiwWloduhb3NhR2Hmm+MFBV+0Ok/W3ezRRM1/bGwIqqDFwSjnIM3DSaHok3uBpDDlq4ouZcWtg0BoMXSvYFvrrC54JH4bzAsznGXcWSRliEozMGIyilwHJTJn0B63qB/mkx+krpn+uT2lVrgEMW0joEIONJuXYIrMwGAIimuSs+sv+Gp+nxXmlKBx9xue/uHQPgvgnuYrYr7tbkaHCO0et0mOAEw2Hako3e0mdlF6UeglZwAe/xVGMZnus6i+xu3Wmgh+g1onFBxRW8RHn3x9mO9ndCF2erZvSBUCSdQ51oRsd9G6n4p0YSyUgkDXtVvc0HpAyIUqH4xlAYvU/hUIUxgPE6CLULgNHbCDGssRKJ4cDx6dvN8S5fl/EJYyZHaUO8nqxPKcFP8zxqUDIgxXLmor9zjz05M5aWyiDHJ60EhswWRnrozXh2r397fHx50RHDrHxYY7awIgj3iPEgXTvN+/ySct1IQ/LLCE0CNb7wpJtJPC5aa+slVyZ0IGVgGoTm9McZC4VH+vwzzQDd3eeIt5cCBtZzHZ98Oehx0phvIF+Ia2sLYliMa2swgEwjAILh5dDATRghcborE3/NU37qD74wNb7ggCNBa/SIkpjb/ALeZbOGE9uBwsFgK5AFmSUAULliAx7dMYmx5BnE+0OgI8G1kJn62hbljDTj562B672sYY1gY9XcC/3vlSyJMssRx2u79q44tVTI17x1z1BIe5dByAmy77Zu0RHaodtexQEEQdH7/A4klhsX2TIYfrAQpm7UMeHFsgPeLTkheTl0NxkB5sDYBKuSJatAuli5I0VxhXZgEeLvGkBWfbP5fkoSzHNzpD7paN3fhSuHHLp3pTsuHLyMLy5bFiRRWhiLyIUey67bNRcB1HxuUT/suFgRBXnTxe+uvRBNCXKSCpM+Dme483yohYxJVAH1jgzPEwwx3dWqEPf9SNwb16vTdsbWt+JBGqUOdt4z/m4UQk8ohLUkgtM9Mf4PxYLhk6M01WImf7WLta5pUNs7VIRAeudItmCVE0P5+7MsmM4F83dTuQxfP57wRnDiMDIk4UgkppTgphriKqVDSURVy7XiD+2j3P8MVluGBFINkz4zViZ9JX/HQnDV4a3jgARHrzIv/MbYcbvrf3dnD26GEeiiP0nbH93AK/hvW+deX4CWB1KdTZx5L12IMCy5PVawN5fw5vXbw0yn7BZEHMOvZg9087vA+V6RqpzWCPIV2VHFekPEE74lwhjiYYTVYMB9BWvBs1qrFG1E0tGYQ7hA+vdol3N07vgVfarTz1zYcu6iXCQGX7F/roE8hpwMk0FtTBnd8AnHOzIzuWe3jxVr+5rM2fnKidoAfwhPmcr2DNkj/uy4SWIL0WOpW0M3ZqMjm48wHDx5bBt6jKbpreg7yPLLWeZptvr6l0JCK4b3BbxvfiK08VCU7Y1JPmPgSzdt92TIAQZsH1IA1NB/DzgQkNsU/gABTKhxNOEVTpUaCyd/tfGz1YKG8oEyo1PJSkm/pDTSqovOdOfRnfF3cdJGeC/3ayB8DuCCUPxzWQOGufQ61EDLgYD1rAEnoiAE5nLD7uk5UyHa+yuUMx8RA654ghgJmxHiOubg5LLwMwrgt3bsfQn6ndMFhpdMQk0lewZWeHHZuXQCraCEflObe2irQTLFmC25DcsTTAXRMpaIWKRV+pCjMVHDOaErrL5m3EmlpnpjhET9m6mb2jUM7EJ7AahgCTE0I+5NPVOSXG5iuvbe+DAqZXg+hjN3xuM2NHXK0jJ4qb5XpJjfPk6+zfobnwNYnZ0ESiq6UFIrbBMTlSRRgCBuznPKMH9uFHHYy1kw9N0Ey4CVzO3piU641uw7/SwKG3HLbRmrz4isB8xzrCBvGzZTbWMRd7gnY8B545v2qFUf4ZTtvAMQ5qAUtmps2FaHv/qO3YQiJ3wsomtusNa5+W3/Kmifz/XyadTpCcR2mBI078e8a5MwTacvjd3ibQBQx6u2P2lbHN3cceXX9wZTdu+QceNkQySVp0Ee0fBTD7do4rwNfsS/3Ymlq7i+spcH+iTNBLJWVXLD4UpZ4xbw2Vlgy7tGteFeP8GgWEYFYQiF4bUH65yRU+KtnxHTfrGKxwiB1eYYjjTt72D1sgEm2XMNpkL5hCRvEwaZQjWMCJVCNSYOdewDA15gOjuTBHKRuLR86mwOZTksWxLHm4QdzofaL//GNh48DHdi9Dz9EwITriytho5uIRrrgKZxT6CNUQklqmxcz1p9lyob1oI+E/vHYLiwBBKkN0qiIi2vS/bpMKDfYQe1KctrDpeu2de0bXSaH8llD2sLgJu5/tDnFnmOiMszdm0txXL9r6yMUlSfpQjUiaOMvoAp71NskAbKLsYGRgTzZWWbTmv7i37VVYhulot5WYl27EIbI/N7I4p5sqtzlWfl48wjHTuLDXUxgm5TuWAggDLqvgVaM2PYfb+vgxHvjCPFOf6H0BqNcVnjBUfM/1yUAMcm5sHgISWIzfnpnALVGd63XsTSt5qoXYoOekHWoIWqEPAzmgGHm5FmtnxIPs5BpmPK5Jmokdf2qBx8oIBOq/fF1si+oJSHZslpqMPs8PfH7wSvhshRM+Hpgc9YDh3cW6wmz7VmnwhVNIx5mpknHfYYA8832nHbcSqZIs5FUFASoyemm1txpO9f7W8iPPv9XnT8FQ+u2eWNHe45PJOxqtrhecmCmhVt/atq4gSSqR8z7a9W5y7zVEAEf7d066AJ+xTO+nVJOn0uv5BKDMZ8NDi4Sub5GJzKwYsohjtDpsSCvBCA3MeoeMLF5rXI6ZSISTQchHk8yMqLKxsO1Z/zJdKFww+875sDayZvRADvyb+ElPfzgwfuUeMKWMGFPfZKREj2jTNITOO99DJqud+YU27qIsT4YXuWQ/TeIe3H+izi11hLwriyhERGf1W/WJ0bjpUXmnJKNKYmG3dtxucHIGBNoKmyA/vf++Ie9uRNdx9NBktaQnBwS70Ijl6+v5Xgr1n4RDvLbL51rp12zC0y9AhBOhxbPtFXMUzYBpXM0mAY28oWYMknTgsDyjJm6LPAELF3KoXYXNjo3CR5BetjApBNyEznTAJ0+TnTIsXK0BrP8hkLSYRSc5eP9y8hdK1pykVxsLJGWmxuE+5N4pZBPbAkvyfZRykYaPT8oIb/+YD1W7D3qLYxIg3kFvKdb/fSWfuFG6XsEll8gBg3wIhAoYTG9T0v3vBK5mddpBpR31wVdZ2lwtJ31IYKrstiWEip/Z2VB1arzIJTa/MJXuEZv3Os/xjjtB9AmDPbkmjUpu3LJAkmcAPQlaf89gWUOaE9baM371N+ByJR9NPhmCf4eSaemyGwJIzOTxOq5YK4GVEy83AKqTYvnPh8sCcHUR8DoNILATPjuKMSFRKMQncH2xGHUZpUSnJn3kZrvgm9+d7DS88PwPSwMauMVANKncYTUdrHXB0OBsyXvMti0ddiHiQakpSIdJCwm8RR9cXS0iad3ZIX0TdXjFOZI544e/JmBZKN8/WUCqanUJiR19KMnJ/9pgQe5mpuqfVg7y5r2onY7PraI2pa9gGyQMLr1xsZoQ8mJ3U9A7qI7q8whei0O2Q8xTflK6wlOZn5iHlpAO4YFS/9xF+auOz7xRNAGx/tH5Pz27vf3RbMb055UuIebHuVq0F65H58bJVoYHWD7XbFldQo4AVl3sdNcybuKSc3O9Srlfzk+MN3BybyZjDh22psfxJmya32rUqCJ4XyRQzUaTujVxvu+QWAdP4N/0xbz4LthKuMebwn638zUuPj4YgXUNL25BpXBAQww9C8WKalP6tw2MfyjcyNNsNzlvhmP17hUZg8PK2khFjcLaQxJrAJ6zHfhpg3/5C5RzbXhPhVepbLwZK/MfrlN8cLEmpV90OXMxe079zB5h7nxQoMc9bswLq1okPeLPHwoWOPCF9OJQvkdc0yNLJu74zcXe88v35EBbouctxNff4L+Xwpc2BPIxWx+yMXRk6fa9tM/Et1ggq01IzyVCu00S1CJWsBzzEzA/QtCA4FmhT9ihU8akwgF0xRBMdJhBZV+utLVdUHwL0ppJA0WiPXx3LuziGbZOmC5tO6Dp6c0eVnjVwB6zNOmmhba5ySsXHTBrRgWBlclcUjEyA9UFGllVCPs08jL6Bshmmjn+EK1TpYSXJ4HI5j9Qsz1OV+lhX/479l7PBRbF7cGUrXFfj3BJ2dMQ0Hqb9AvnZpB9bPTVrgNoVVazGRwyXXFo7+knD2BNqUVgfvMc2j1X160EHF5MuaDnbGgNDeyJwnoPOl4KQm3oIqHdA0FKtTYhefcXMbDb0LJSYsMTrh/4HNKA0l7o45uF9DCJ6ifwm9tIKZ2utlvosT+bf+7QoCzyAyeqZ1MGA+TrNLANonS7vtF2d/diGi+j+K23jJZW7YSPU/CZO3lkH4rMQMq1bZpFrbJWso2R+VPL9GJijoLQHPblARAPngXB+YaOS2BZUiCv89ASJL1vn1p0Pgef9bPnzHij00g1O6r9DsBLGyoqK+gkKoSXa7i+e7g6UkPWkaicp7O7FpWDZ6EzDmXFm1RKxYHX5iR/hNSYwM82ZLSB79i7MpfGcwupO+ph6lhL/TSV3CMWhGLtDUfpq82l7oCYn3qLBl+KQ/BRk4Z58E3QRngEGVvel8DBPSdT2Agg+rJQBabJITm45dZNZ46pXAp5fpCnpEMLvSqdtxbowUmny6yVdx5/wlMysog7we984yQRHBQ6FiUmTusb/GK6JgQduATjMpxOX0EKQVqclZTx3ANoQZCvDDhSKCWSqemZZT20WFHBkipk2FRqJi+W2Ilohl9c5uJC7RhAdvwLQcyEvkBaAu2vzkVzImv3Ckb3NC+12Kuw1ODYvKUQCtK+07GyVufQEwzdFp+tx2DmEs4+zuqVGKuXBkLB1t7t7ZtmnIp+j7xZhsAMKayEKeA8j9SbIbz85hlzy6Qfrc6WcKsoTo2kbcjwMyjrnYLj6DgEbmlK/ynPANR6rbyxkWbNHmAUAuB2wjXOYcV1fVCLRZUbVdRz9BKV08TQHN5ySOYBxceeIbW6UgQpyt/wKCTu3tWEXxki+3HEVwKREfROPOpYW6AlxTTW/wzPS5Nm/wF+56loBdgdEPCu2LJKthsozjMtBl+aEsI7Wlt6jmfDJDnxshx6Qs8v6UgqirYKIRyMVZ90Dccfz3Fo/A5Zi9XAHGX0aTbsWOuRSsiGd/fsJo/Aw839pf73ygqocCz66iV9b5V9fqWd1PeuNsZ3xAp2d1qEF5dcSdk/+QDrk4uwDES6pogGT7qpUuKuC7j6g33thVhi/GKwpjJoUbNPl9DIYzQkUueOMOrBto1kYJJO/dKRDzR11HYJXHYEJ37JuzB11sR3KXmA+Gub3IittYzeJ19DQ3Cc83fvNlwpRqX9inKi5h7PHHcOR0IcDI+/qoFtaLQxtw4qzEA9mV8GdaEJTxoVChV0/kuomlLrMXlCfG8hXAyg320/fTDvVGiyxS/6+114F8E7PbDSovKuMorGsfLlptOaht+4xb+8eLNEbrttL2YB7uR8eRne+kG28+sivhYUKeJPb7SD3IyPqncL6rtPnOf9jxE0BiV+H3K4FOTSEpDa5gEW04Hx8rDwcoEqDJJwWN+E4rxJ+Su7k0MD1AA99z0pKx4wjMgqhxHIfUIT5SlA67gA2wkANTT1UUanJNpNvw2Q5edx6rVj4vysuMLKhQd4fWPaVZFvOISREkRlshuMKdj1GiCEI/1EaltF0ZQu/3nJlFc+OXp+PUi7m9Ah5emkGh3rHUFsXdVcm7quMVn17RgqRzpZKnE1SKSj5z2INSlG6rKIEtxkeuUwd+WspGH3F38spd3ixFpEXC2R5ftoEMtT0xDn6TdxT25yAE0PVZaaydQZypiadLC2VHTvLncnjIpzkapaLRQRcjzaFl0xNAczM1KUbNfzSCycJoXUx0Ng+P86L2Qq6GmmhbzKffn1fgBnZKUZtKleKkEcDVRhndQxI3oWI5Qj8i5mR+pLOyhtMeXZ2coAOXQSKw58Bd6Pfn3LIqC52s8jT0UWnfsHlP7ZmJg+TLGQGfYHE5hbgLFPCTw1RQE0lSwEHMTCHPpGK6E38x7V7G0KoeX7GjnT2VCC72XatAjrBcIoF5jbziJnpc2+Tuhpvf7DHHLDkY7Rx+ngxwHwnb5Su1qc+DQTrGXK8VgyU2PH4ZMIdpPzlQrnRxr9ztWixoAX9qcrlc4JGkvJIsAs+Em5Oo1s0FDL432AbiwfaeAwb/lWKp+VZfW8jMCZwVvokByCfWqLK3RUr3GAO1RkUqRAMtlYfdToajPsGb9NgZC56pdhauU1HW+XHxy1PqmuDcd+9UxbiVDq/XGx+oejfoSkGra8cp+4Jen0vLZGxRmqWwpSqfjrrabOE0Iv//pEqHZLjE9IlDh3h0HFcCli/MMkVn2zZ0p1yu0xIM5vYt0EZrJESlpA2hFL20JXrtt2mOynk8bZunB19hEo/qn903boPgxeX06vbd7gtf1qWw7OrhQ72fTkAbXaiQ3XZvJ6dlvJ9AZgNxAtZP2zj24SdDz2Xvp/Lk0M1j+tJoT7oTXTSZ21JS4RND5IdTiKIkskHKrXAYkMVBgHp3/FnGfl7AQF3n7jnk0En2aPbRYfQLvo9NkeBsEkds5Pq8inJMmYJxgAM7Led2wH3KDuCaNcwbzZKlX50Vuv3vExXd3Qil6gjUZaX53Y4tcG8yHfAAhVr3xqiIukdLC8JsCM3oKDFkwOK0FfZzObrLaEEuJ3/N2g10wuZ8yvU+EFTIRIwuZlgf6hP5vUVkS/ykwlZ0eWRZybucv59kWLMAOEMR475eCjjloHLwLq6k30EV8qeJxT7Bbb7j6aCKY7tQMObAqr9h4ecM1afGpTI7fT//d3MnRbDlQFZ3UcKoYsmanA85/D64YqEb17zyOotqllw2UtyaTdTqAZ0/fp09qoBfnCrj1GBDM1SVKC5e/9enGqGY9r5FUkX1n7HcmhgRyUMlw37qmAjS9ch7xg/iYhFha7tkmJa9xBNBo6zBepwD8sLniymWtpZV2hJ6O54CcWpAq6jZcrLF9i7ssVeG6n9KIOvco6g1gtvgwRFPhl+X6oiy7FlYBvQGTLJwpLnmgLWIF8PwxWzDwpBTlx0mK1aCggZz3w2Jgz+MKJiXMn+lfDzCXyQozpmrR895gDraCirNVcT9uqAwdHmNvyPeyynfY21hQz+IXFR9Gi+ONZQOPjzmXWlgDE3shGjfwSD3noRsLjRx1i2sXC+lo2s6e0/2BOTSqeYxy9vdveORZqeGJQh05xq6GfRt51DzLqocmzo+UYX+NQ/LucQs9vFNl4b3yspiyBR4Q/G0PsrG/7FXW/05pfv62FYWSxs/EEWSa+ryxZpYrKdzt6yPLv/41R4u22z2gLiznuMvlJXzx23RaWnsu8CvN8M/tmnFu66geyRq2aFY/xhfT2ePTAiXPaUd5WfU7sHaCGuYG6DaQT2GIqz6CdldRly8EUZPGfgT+7sk1PQ4GBJlWv3i+oOl9ON/aGvllM9OQ6jbOGcS9l8e4OqySGzgiEnPY5xZrEXwbzVsgcYN9nXHTZv2kxudu71AqNXKIlEbbbrX1yjvN8rkWKuueWTriGZ//HRqQwpsd0tbuHiALDaqkox00dbcPwM4oCKpagOQXp1XoatR0iQJriwimS06cnsyWzZnrqKlr9oX9zECIFhn1RfvA1Q9wA1ptONH+aDd8xyrqq6KTuIfEKhs1jkkGUrxl1jn6zAVduQb81xkJQbMsuRuEjYklLdSN9bj1DkxhXsesroO6P2hYhcCGYW6SdtW6gsPqKJgM0EGKcKDJESECPJdnLjj5cPBx6954ck2sqqhDVvpUxTtO+B1vBcJ1HNom5eJ9qxkcMs2z5L/nGj2lz3Tn1X+BpsyX9oqzVnFI8whU+j7lQ1kVtHbzHd5AnO4pi/IvQgmLA0yO7hzlavOSSl83h9Xj4BxBvGzVK+SU4E/7GIyw/R8bvht0iKl3et1eVmfrbAvt5SKbClNeZ5UHuoaBqjfyNEVR4QlDxOmw4SvmnP6gGEGyKvkYhhbtbMtVBJF79A3vX3mkupp7SpaFYYnS3sS94XV/Xsp+CW1o8VHXM3ZzwxIlBbk1xKArrWLTND6baZRymo9+coJITm7JwiJiCrAYnuV1nwIYde0CQlkLTdJm5lNLVrZcZTqVVk2gwijzUZk99j7qgOhDB8ANMkIuA6tTAAxXw5m3vyQ/fUr4eeuMHhbdxd2mSmJnD+HKRZ7QJRtBpakRmdnlHS1fzmS1v4igYBHN5SaIE/G/8dvTmo3i2f0sLor93UdCA1I/X6vl67cRZo9WtOloQdGUTOs9wckXBhnojXBX4RYVeMm+ColiIdnfdDeBgpJCXFRLVDdMa1CeAZargb3sCJLFM6wW7VfRVmavofrx5RpzsEMMr1QO419a+QHOM9OrIpkXFyROy3+4Fc7wyOyHLNrj9jlXRBhPn9g8OwG+Chg+KEU6sVTiqq79CcWEBHEK6CuQA70Zmd59USn+EnJCQsZNzG7NKVhs+tc4Ta4tXAcE4D4NfJKNliWD5OcGhPKgrGG121Cf2/AplM4YfQ45aFocF2xYLSKX5u0ynozz6XdB67J5LnP2PRYyLaimU+np9aRNGHaNbwxnznBiq0Hk9He+mnSZyKpv4kYmIZYSA0vX+tMH8ktbKUeQhKkqNfqLp9cl/lCn9I5YeLpnB24M/pNcaEPeIylMh0bUz+ctqtin8cK3M0zfi2f8ezqWC/0WWHraMGoOuYdxJWP9jrm1bkgrh5vp1A357gYyERuspioGUlzpYw8lcfVZ/XqkqQImpEjUi6zsgzyYhs1TBlVPFbCXC2bFpAFBHYsa3+ZIZ/ADfX/LeI8qp7Mg8A4jHs8keXKohub1SKQdyj1Rcx4mZFCvmJfehykz0lE3bJoov1UpieCAOnbvCr3XkxtYeyb0oRF+KCVkoWDC9qGUTh/6/tHnbS6L1RqN3qHTVZ5yl2DgUib0LztSl98fG6nUT/jW1HgT7LfcQQ0eRYLpZu6sPo8EOpBDx9BIN0kTeuwusWeUSG6PDbcaMM8eo7b28aqnMqO9Tg4Ti+3P5RMnhxjLyaW25z9xdFsMQRYT8uNn00R76UekXEnW7DawLCh53xwOg+e2n4VIi7HRnx372lOmPI4AlWMKHd9Zvkm+dnr3pVZLnKG/GpJj36KD/CEPKxtmudGiE7Cfs1RRGj/Bj5MQywAZ/J0WnOQ3JQMJpDixz5thp8r9xBsm7kpky1at6Cr227ZX0hlKQ85FaNjZ8Ti71Frw1Srnhsq7tCxmZMl2iz467tQxGiTbGEoGfpFy6XCI2WAxNMqXGNqMHpZNtPQ85qByut3xITbzxuc644RHwKZd/xAs5LmjIdhPBZ/OwN7m2Mxtj2FjUDFZyMk+cpSjZ/6t+VWEZ0xLBbN7gd5AxjFI6e9iuECdQP69GrGe6X73+TITmaA8Cl+HWNUZkv8ckEQ8whhiVa2tmDIC9WFz0UoCBw3X4YHEF4zEt1ACdALYZQEg7trlazatsrT+xwyaDdac3+us9RkNObzh54Pqit3033ufMW17DbGjHDkKwJmIWTeK6iCrs2a/cXlzdgs6IF704mvRBs60Ss+r0Us+59RGAcoft+unYWYBnvvo6dosLTD1zFflnC/XknC8FLn1n6MsKmqukKJNfMebfo6E9P3VMqeZfHUkGJN6pUpKAiiJp9j07Wj7R3OKEwOeouCoaT9ts73DqWl9hpTAN2OsrqYBMVpTiTM4AikqSiU23Xnz96KUWC6CCScEe2IJwhefQuSkJI03ySoUdb3RgER53zWDCgWqYURTnD/KO1Ck4BqXGOCoClD/bTfB1QvWV2i5Bg5/DW+Pis7gzi1MKfgrVX6R1ZHnoGciuZZ51sYCuexi2V/ncfItAM6bCtm+P5rbvPyodQoh3x7cAhKB+6W1Vs5u6qSPGqyx1tlb6k+1tqmPGiHeB6y5yJdj0jjIIG6kDI1NXfdHthxqhBBwe1PnNEIzYz0R7hN6ee51pATwTtPiE4EgH6RiUhelmX8GrbrGI+EGd5+8a6leKvyK8GbZEs9KWdg/oQGjhH0YeWqEKDR9H21ESN6YEVfmvmQ7NdVd7zfEcI1vfeeLBUVux4E141VaBHAArAQWA9y9OrAtJbOtZAvg51ra3OjZOPB0+wAdharJzkHaN9rbEfAwQSX1D6Lekyr98gPwmItwKZW8Sa+pSRT5vxy0BBaEfL+q1gi/IOcr5VpcCET9giQcO1HluhKPFtXiCyhRqUSkhp+yCuWfWnPV1DehY/sevt0WsdTMX9xqBbf9iobKjdC0EVish1k1qwho7cBo5Ql8QXRZPDRHApeeXib5op+WcSPUdyrod+YzX0mdijg6uj/QAtd+Qy3me/R8Y4qBs+AZhMhDq7ULDXi/Nm1YER8aJqY1p1XTgRwd13VXgQU7VESxcSBKVC3dt2RCBes9yA2rF0i6ukV0FdJq87OenzFJPy2FU0UTXutEb0ae8F3k8lz5EylpUK/8z5bGLedeHZfbpLQn/oIZfdYp762zDVFKDSHt5nPliUzTI2AswgS7+uom+jbss9p+iA5NI8Rdh3uCM3T43b0KJVswZfwlevqVRaW4lgPtSMr2KdvCdCzbj5NlP67TTRotU4vyDYisB11wxbI51weASSiLKVPbdAZLWXfugpU9U/pVMeECIz+0Xzjy1HJ+jHZ3FRz3WzqqWGJxrTZUb1ctq7U5Z7wqfgi9ugtnqUEgZ2PgO0S9hbiuQFsIEplBlM0/7cMR0t348kKD/Lw7RA69DYg2AqP33bXUDiZSXm8T+nGLcUt4URf0PyuSotLnXBwwHDJlamnyrIlFFSteNSq3MvztczpELI+McjoPsJK+phpIIWPORrD6wPC2Wvi8rDIRdbG9arI1vEL5q45Keo2QhspKHvIaINM01Pi/3C7RLjzc8JVxstviYiyQ1c7O3CcOptq+uv7ynsZVrIfTyd3N38Nnn4PX4uCwoQRi2+xIE2pvJaNf56xzx7/X1WWc2VcRg4e6tePP67yJvtMNs9xLI4wpFbqUOL1SOUEksT1YJ5/LiBPIiMMtRgimIazUyZKLDX/CWIPLFjFod9WkpNRVbHqWqBXiSmlWqEMvgtaRv5Yu8WlzlLSOsS58rBqEBzIbSf1M2eY2Lj9+q9VtQiUpcbQIBpdawd4yaqIwjwlKFjrJ7R61nVUbHlpRx6aC3ZSBZHDhCBDVgpkjcO1yEeeICS5jPulutiTbmouJHo36Zgba4B0+OBagycn1J4KsTPwaQumFp9Wt/EQATkbPBdDHd4GgRxa29UC8g4g+CxJo99KHd556veWspis+DCvyu8vDs44kBsxlfMUQbfC1HJUF16oaA4R9bvTixCLDXW18mQBmKU+2qD25J0AZaXdRppsVXNq325PSJZpOja0EhrCntgI7qhNBK5HlbsLORxYE/TW+CZikTzlwi90dJiH+rlYz9wzYTkxl6zTLQfIL6Vaeie+J9YbVfhFKqOFqG94lyBVa3VeK/3IEQVx3NLvsoRq1+qc5cclbTV6vLtDasaZIvCe6w3Daey2yg2ZWnqD++JY79tpRlI+avhS9hvNZd9y5VioS1Jvomj3TJ6J7E31PU9iH0DPxVExorj57FkvlKijCEcNLm/NEcI8oPTEZQbUhtkOXrTrqDwg+2fiYH7MReJzreoASl+dhmBkr58c9rVnLzaqccWFRtOzs8UAUQ2mLzXIsQ+RFAanooNMv0IlJlM6hKock/aHg73LZSTemUHyzcpclQvY99ByyeHiSYMtyDKk1AV4B1aDkKdIav7pF3UJh3vXje4EuXA+PmUvu89ee/3Gdb7/k2TCofGroPuHnhg/47i6hEejddfMAtNpkyT6rRSvmQ2WseqsPeJMx0hMTJAQkkRfdiEmgUv7n1LdBq97i5aG/qzJfHyVN8dVncM9FB1TZKHQIWx2+Bz0KiyD0jy/uiNJ2WPtVCPq/rDc3UJzrIhVWCQb+y2AqYF+5yC7js+zsuE9AW3A/fBp3QphuHWRPsTnLnqwZR2MxodQm2WkpgJSY7M5/beNbPQm6gj62KiEwpq5p2Lny1lcJtiUQMqyIBTtGp7+TiF2zjdqsbfxJnA2UQRJNcFoWwbdqLCkxhwv35jkWviU6y1KBNNJ+ngswfV7GcPeOYnKfUtc6QXYD+/F/j/hW/GDtLbY0218msuGM9XVUIj4CzAYleX0pz76gU95hagEaNV/qrP2FYi5n6l713vjsVgNCQCB8EwI8MeAOwi2VdeLYJY8XAIqkiDy0KhaObafhLdznHfG53fYMvKkwu9QtpDXEKXa5RbcgGZc55Orp5dq9fhpwj8scdKGD+VF+NABTC9qdSXki4hhKLmDwnr9WraaaxNpQuEvbuF8jZl4e0O8k/RQf1VWBSejGqXKbY5IR1ZiGx+PRTQyHLGBGh4+4xGxcfIUYTTyPd5hAQ7hLAm4IkAjx4QBasIhlQzvLqSzAmK2o/QLrmsQ+V5fsIkUQI8rB8boSD7bx9ScWwEubpj0Jt8g0GDpZ4AhdoJ8mXFPWsp+NMW5CbNCxxRpfiszC1MiwicwnLbjH+H4CYm79WDZ11MX2qaZfCj8P7GG7zQporghAd10NtgKWgwKEKWVZyolzayCmmiTgBuuDwqKJDaOka9Sg0fvdeAedgiRJywx0uVc/XjhZcVs/BkMGXsoFlbgVHWj/eAvGZpmFFSk1eAirWYsOfC0tYFV9RlkyzhsX+Rs5uEAn/hb+ESQ6XGtpFdepdEmUHrH6I5vH+ujPdioyXYwJe4tq0S7jB5tn8guY5Hh6Wmr9yh8DKGv0Bo6ZwMrzePPFmGKbEJTI+pe/fuJF8li4OaQa6R/m5rNemC5JEL2u7tZWR2Wrf/1/CTZbHH1S6qnEE7dK8Ez8Ltv+wb9pRnAH/UKEpNksca+5XMCzCdfpdQTuRvwlqEGGsbWV8oGO/I7towgWtyK+avoEOhrU0760rUSA7TlFzPYajHQbaSV9GPnafYGfWkK9zddrtsv9V7b3Wr82KKjwKsPwypJeFlwoyOmEC9G8ZmBXG7Yg6kdhHm9JFmGDSPZmp/0L345aXisJAszx3T+q5VrgWDD4MK/G6BMEnHpWqcaXOdQ974Pg48jfTeThypI8HMxNP7e0kVC4agdJNLO6M4s7lUgHyFLG4LybXnjRA/asRNwksj9Pfwm4O3xvyHQSg6aXU2deXnxjK+vRly4kXWaopmmUgR03/dQA7nyo9roOkVdyX1NThZAX2r02MiDam/badc/GuiDohgZxDY4x3/M0fi9l56S7rzEYS62jFrWFUHKZL/LDNBtfb96R59wI5g4Z+/CTsisfHROipjSoFyfNlX/Gt/vlz7Apwl7wb0hw4V50BX5PZTvRGws2lVrU75F3GupaqlK2Z517LDbcndCR2PkbBA0+plRRaIAXbN7hKDzihurNXqoMMFd//9WbKUOx/u8dNxsAogooK3//Vk84XQTw55gtyPBQUADv9zglzi3KXknjYvoSh1h85ctEFtZOcqYGCalnbpMFycR64YsDed2+WhswtPGN1Dh8IL7/BgIQT9cc6eSqSKljwyFvws2Gxx1UijtaD9lI7+6IS3hhaUGSNQCzGPRYKCnarogiYMPCSSdyUT4p7TeHY6iAdGhKTWiWFytivtuIxvKDzBbeL9Eeh+ibV3y/2d72bZOs6U3OZbrxCNEmRgASYNdB3jz6sTXEdQMe3j4xf6EF4dzA333trW05fiftr10BY0jMRrZBsiijocbv8weVsYla+nxt8RCYY2uEZNCsOIdP+sinAhjLt/BG3KrqBNDiWKb1befJsV3EUFrs39rEPO4oPJZ1WK6dLTpn5NxRfXIT0h+YC15JUtvWssy6W4vD61yTGuaO101/aAFFabJfL+5xIV3eCFrHQRYHkQYQsIkXiIfVkBZTvD1lp3t87CpU+EGkOktxoyUmymd6e9l9bimfYZJq4/1YymMJQxgg60l5EETVQiljYp/DMhtRyeL0coYkCxFiNLVxTkK15uvv4xmjGtqN9tZPOAkFqMa2Z1f0eWzpJLD4vuJSPqq9VZ7RL1VFeRM+C3n7c4eVqnmAoB8sB1osfyc8A7P/jZQvw2+unD//RzAzsvZ64d6KwCIeiSUWEeO2P3cnXznf3tKHAmPNBx8ImJH+VIZBkxbo/ACooxjRBUNP9AL3rukSbNuiYY8Qa7W6u6Ccrudp/2MXV/69CX3ET8hO+2WujWwU4AF6wf2Fz6L6BC/ikma5yDL58cNV9nYmutt7DAK8r5f6mj5/YY1lXNdRtEexLNZ7HRifUG6zXjpK7nw0tQE/++Vwg3txTQDERKth0exLLbpxyl3E9M6jzHRThL7NfYN+JrEtpglfkdTn+bCnu5uDGKrMVBWn6++L8+Ou903W73Vjh83Ac1bn0pFS9BEKqEREuJuo/EsPfnBmyNXRpQ+rW+2hkutgZ4npq/srXupnIfdSH+tqrfOapxrrvwuYYu4GvrVLezZnHb79+CTzquZvbtc9h7HVlA+7sIz1xc7oih/WerCSZ/uo6bbOk6u0tbtGfNsKIYOD5jpnEj33R1AI8HQwsUZ8Qvh9IFaVv0LEXgAjZndalNFfyGWlJOm+DVtGUzSQvRFaqlWDVHmieJqa/QOz3fCyONhqxc1E2vzzzyhLohJv9Vqu2poA+APCCW+XflCZMylf2wBPzq4nByxIqSLgUjQuhFmolDN7K+e/BVYU+nqjrVMog6gkrokUPavRlPSLgjQvmuGdrnnLXyYslO4hDHqh/bdjiJTYu7gH3Y2Hnw7n8l2ZeGzDB5l20TGoXp4ikdOksRjjU6xHCgdrewuWTNA0eR7gfolKJuVAMJgfsS4r/amDk7JPtTrI1oBPa0Tx8jNSGLpgEIkTSgWZ7RGYAx32H4vCjrICdMaxxJr1BdQ5BKEz9uFqJiIrPMD/ydy9ODHZOo60ZHzog3aBAxHUyVA6E70AsSJR3dxJukkGH/1shyclLBVMSKOaEFP9Fsm4Xi2iB3Xp7NyjmgvXLk6hzZZnqRmKX564OfH+rMsRxE8xgeeLjcbK5N8GuxXmCww8QyNrhNEh4cJQo7jT79ajltMpOP/C1Tlkclq6N81CgXxj9iYoJQVhsa0ysGDnO9I/2STaIzucBW+hO+bKx/I6NCtaFIo+CmO+JM4rV+OkswkGPAHoUroAIKmAn3s8VBEcM5X/M+1Nck08IdF6HFVkGhXy4XxI+z4tUw+TI13vuNkKkFpLUkQCY3wgqpPw0b6KgvTbiK7irXV+JMsXaAjxsodY7T4AU/GO3ZDR1tkt4yvxzV+krIdyhtXfCXGbIhTEn0YwCPbkQFsTiWdy+nbrpCZuBwf/3GOBxu5RlCVlxWq5OQytbUs9aJuIk8Ohf8fHjn8f/G60IXHXoQyJjdUsHduCR5jrB0vslHiep5J8krTru4zlf1OJksavIe78tJavuSCleoBlSLI/IdinND7yc363/lEKFjrlZhQx+WLdeiT4vUo+fqDZsmJyZ5yH3ReCex+GssVijgyhJc6jx4wTF7/iJmVN6GmxTDc2ZSwZKmYYVQzAXJ1ocIw6iQ0yElbGQ0YQpKNkkRz1JIKNzZYfnA4Jht5Wc8ZrWBKyGcrJlPce2s6pNr93CqKHe3illY7xIYPG704sgMQTNbvBqHXbvJHJ4Yg0FTrBdEYx2MIaAdbSu6/pxOwkfD+tUXsLfJudAoBYFAnlkfVwTeNQq0IozhvBFPO6no4Gfb9rLcxERRnaUd2MT4t4O7TzU2x7IbYmEBO3Rw9BUd6I192ljoOsD+l5GZu6EjHlOHtNgCofKZxCHjmCDSxVnd5yNo0M4Lss5Uq7JvcmkDSgB3MAPyqfQmGXqpQZos4+gYmozb2Ng3me3a+5jmE9U6nkbqJCRGkE0QoGQ+sABEwRHjuYcgRRzcihP7ltLdIK7Pak0nnamHn6GSccDirC4fQNAMb1w1CAZ3RBaU+fclfRvEl1LNdToPO0jy0Vz8Cu3BSwMqB2rKgUKhzQRXT3nD5GbXIOR6JofJEnN9jG0eHpqjZEPFEref7OYDIeDPJxYSGm9fa+CABwpDtP/otyZb7Xgl6Auhyk7BCBtghtxLAK/wHFHwuZng1lIExx5WIG2fTQ1tC8YDHEPndHaDdn6Fz43nnvswvO60ezaqM97PHIbX/rfYNigHKpqRnATpgWiu8o+8FoNCbxXHXWr5EfFw6txhMWl+t19kyXpxbX6lF23unnlZXGNmQScO5zEa0jNAumKC8igDhwZzqtzj4CtbTZgEjSeGdCjNwKu7D6/wYJZ74qn56jlN9C29PmD4nL55oMxGWcMViXrp5z9+OSNIfVGcpRIm5OHCzjzQqNcEABdg22lljd2yGU47V/oVqvywvkjWoNKS2RoFa1zfQp9JpxggPcjHNtp/fzH+hIyqr74A1zL6b5uNtzbeON4wLvPBbu0HBJb6Dlu/WzlE/7SJ7JEBquwX7pRImXDCkRalBUOTYTDmHIj3amRey6pQF+f0J2CQVK38S8e6gmcgV1x5vvvh7MoNRwTP3uxok1ewr4PjC84uwgze4oDomSaJMVUR7FwVOO6SSpox266wRzgnLccoA2EVfRL435pnlKJBHuXDjb51PxRsJjPFcgnLoc3DW+0vvhQCf+ccZEpYFHvyDuszfcmuuc8MdG2sFp78o1Jak8yCH/MPibQL4R3+sKAmLdleS88dWJV3fiIe7FtXfqmUmPV0GQhUP4KqKSHECQp6S6ErJqC2nyYKAxoa48yhWiSJZN9GyTKSwAFF6VKIUdBdxkxntAlE/tzG8H7my6JJQrnJbstm34QK4B4A4prHS1Wr2s2P/KJ0ii4AEPTpaxpFz6QYkuDfp/v8jTcboE2QzAy5r3yO5lSMLmdr5vnA5g+BNEgF9EZlVkEz3gxb/HRmd4gDOJOOLqGVzu7HTLIB7kwwLTd1JouyjpdBdQPyhw5KvLCzT7ArpD5GIo45W2oWfMgrBjYHpDp4QzeVrw4PVU+mcB0e0apuMQNJ/Fps9zJYL0PoUqdaMmiL/joR27XqajCr/KjFfQaLXUVE2pk6K6IoDP47M7GphT5oe0z4UUtQgGvLr76zamztHNHb8R2vgMyPIOg1rR3zQh2SMqbyskULKsTYkgX6akrTzfjsnLDDr9JtUfRz6wsJpyQo31tvOkZJ2CR+fq0pruNloHYbrp95tD70odQOj9hyrg+c+63AmqVPG3vj+UApXz9Y/ABCX4cvkluGXsDlSvpGEnwX3Y2ZuvYEFM+EWwHVuUswvXqyWGxH6zlGtBNf4L9Z/B+XjFaieneoYBM4tY4sF37S8iQhs9Lz9vhmLkR7Ed92prz8NkqvN9srelFqNSLX5Y5KE93q2N9ucaONdjydd2zFAvi1Ew6FX7sUsm3GsN8G1yrznrPBDsyKULANWiHJC79CY9nPynbHFe750kQV33lPP31TfFhXIoGjdawR6PQgBSEKmywx4jRy61plQMYx1L+Zs9A0p4G6OVIaAkECzc++urMXylmsWB1gABAHKvK4PAIPXtopKgT6NSn26JORvtg+BusTLf/2id9KYqIILfJGNyej+h0vNOHL6JvW/bqsKHvz+JHQK7aQwkiVpKbb2QbiYY4saYVZntwKT7/259g7004Os0LUVtG/ne5i3eQsRu6I6nG1CGlqy68FhHeRdQHtyOLVQasl8tYRw1n0HkgWCuYSueZ9UGt52ERl9JYtRKzGHdP3nJROpsKU4xzNguAWfmovnYitHK4Yr/pZgkevPdbGYU6WilYSTW+lDVI9c7Ni9TDm4yGsh2crvmXx0Aix43I9oykZ0bQ3ANZb7+pUI261j5QNE9nzmyOiaDZEox33omzuChBsvVyPn5e0Jgp4qCOwTXdr+lNk9TrGk8J4G7pPLZpxW1rZGf/YUTiBLFdBNsZGJFH56gLzg04Kw/RpfG70iD9NXkltCR/tjqy/Wwtm0hD4+3g4MDlKeLRHEtUmpVhMwKOwqFd6Jc1mIpTyEDSR3ZKyG8AB7UD1u8rkluTccUK8xyyh1OWg5uUH2lPaiaSL3uH2uSh5W5LWIJP29kAzr1MfCxvnos5rPlqMxK6tjQGQZepxJiO4qSG8K9lNZfRTc3Jl5EosrZ7f0wFH0ATvlVsY9L/fhsIq0aAdUNW4HO4lBWSuAbYb1G5MrE6Yfa4h+c7LQhhBsxWRprvea0NoMgRNw3RJ6Q0wDWNm54l7INHqA0pQyym8JraANynetTxIqpOUCPoXk+rPkNjiRnE617Ce9CI+0jEQUu7joWJTPnOBq9QkrcPFu9/0A2yP/HAPMmXl/pf7nw5OdHfjWVYNz19YcRJh5pzqbgE/XVLXj9UJoJpeX9DvbOjbli6NyCNfklvOULeQ9j9yFbAqeJm/LO/gj+tVl9WTLfTx0OkBMhxLsaCCcG9Z9b31+oZzM+2K0z3uaIY9CnPwrr5jOnVQHuNEv+7JzrG7KHpEZChMKQFEixgYElVgt4RISGuGoWKW4FOldcqkG69jVZw9NDu4s1EyM5zqGPQoW2StYkNSpcJZ0miiaw+CLmLK6s/oMTcccxnpnZgvhq7qMa3RdwgMNLGof56NOF69T6mlp1h92v/izjY/hUpKhiAd5xoT0wYNhpDlql7MDgTtxXnSuzFtrlPq39HHKWjOZ6ONu2ufIEDta7u3T1diiTew0Ney/BIxEatJ/v+KRYJxftVS1S+uYoDWR6sXke9phTKBVNFodAik+w74trSiqd3ZZg1AMA5FUZ/rFgFHOi6j5qhLJ67ccwf9yMQsagZ6nNZB72nA/XtOqkSNFOIsKFAViBn3hkcaw37/uWXZcYctj0x0CeCmGBVn9TITDSEjrlWjmaD+8nu0V3dmVEERxY/6nLc4eAHYEf1orWmBRUv3lZQ5awo/ajG66nSVj3+PoxNMqJXqzTqoRYNY5eaikBatHhs+Ud9ETgP6Br6KV6UqRkb8cs9siRdqMacHKi5r36vnW9+xExdnVSz6zuXeTiIPbg8sirsDgXi83qOhMCV06vDUf+7UBuFIf2dn39NC8H0gLdS4u+ozQgxgq24iAJTnTzmJo96fEtNZ4fEoIZtKPxf+Ls1makw1WkOUPsfQX/0suHWsa9AJgM3IIzDSm2/NhecZfAm1IS6TOSROcipSClWCx1UbiT8+MvwzAN++sSqEuwlGc1WCgsxnaJOOZPEEryr4xgXAMv1e9yzeU71sVY9vjZBHEmxLwR83Ef4v5CJ9ChAae5ZoOqQcIYfOfWM0pfFD3FNyZgq9+OYm9VLLyw2KfBcKi5naAs4WZih0NWJsE4FgGcbUgt6CAdWaB4BaEDg618W1NNij2jjT5FMso/9N00d0D5fkqUcQ7ZIZq0Vg7I3pBKdjrsMHHbtMU5K8qKM1bW4741JOHlNJ93FHdmKCYBI5OZ+AkgiCugxQice3wGYdDVs6fozX7veGUPgLfyLCI4oTf/6y2GWAOdc7YgxVt3qYc92h3nkcEHWlCZyPxM5AoSObTX9RFhP1oz50BcUwxhg1AXJQ5p4JWm7OO4+ZsFUUOvhajh1dIcBQSeGOdOPDGlqvN6ZwFaDUaEUeeWO9dgQ+TSVRoJtQnnCByV9/ymoXvq4aO5s24gLIK+B6iV3OknyFjk7PzfVSL2UgTPy355qXQupE4GsHOP8qY/8Tz0XFYb7oac2dM6sVqXPG5sjVhv1coQyom6076OABu3JfZ3euYgyGmQisGS/m7m/xaiaZq+e9tvlvBnxI+3CA2r14dEKienesR68Zgw+u+wiqMp+xmKuCksvoBlSgJEfrk/i5/NN3PI31OJlMF5oDhWD9e5sHR94ZpxRCbJDbfpbhVOJcDtzCG3IWCPU2UAVX4DEZbwB0qZ88USUjQtFGMX/k3UUVcocwm4uk3w3AmKoS9q8F/yHoVYYG+c1G/qYz/1I6fbj1S7BDlapodBrtPPI/pC0x7r3ktWAxfMseTO45UduGYWNvUMG4/TrNHLi+BCYKPC+WgdivEEVfDN/aM6VYixTb+mFtozeQHS5NCqqMhje7O1OtAVN7p+O9DVS3ZCoYl4U39K+43ktNUd3gU8A+YxQORsoclMlOXRFy6UGEVTxv9k60puh4CRYrtThuM1NIuahsJ0xV74l0I0I5hvdq1ogBK8aiKlsKf4wrlRdutmlv32/L6OWO2FfW5DzeXlAR32Dqso4NeAKxjwofqF/XphvTGMu7J/YQP715Go2WTN2vz78hwYcTbQ09GMXxstlcyRSg4gaZog/NikD4MzBO4j99UdfG0rqJ0X2Gy5ObpsogoSWwwekdtVJK4ar1Qth9WhmDRSDC1DRRzwsa6IMHG3vytIWWKQSvsV8jntcGWIDEvL4c6rHniK/Z5bGvYXL9GXp/uaAG1oo+uoAImDpqn3/7vMzBCi3uTMfharCukgSuRmN43GdfSRrBwplPWuaOi/LpOYtT1yPhXAjEs2p0HGJmVI9bFMjIPxjsFEsv2y8e5xrxCqmtrIN47G+rKSJMTGrHuNL05R2/XQc5JIs93Ei1++IEd8SvGxB5Yc0aEhU+gAC6+zzyC6Q31moJk9UmKoP/Y0JBzXA21FDQbddwVjhlox3tkT51mthD5ikKzbPHsXGiD0tulITNhJTYHu/mh3tcmHHe8tC8c1L+xPBEDv/HFRrOc9SBJTAKllcWpiBWRhdD0fd/SfSeqIyG78VEmpgX3ZVGLXViU6fWWkbeVounLahxaLS6zgSqi25REEcowURaBionbsFrDfrv3Uw8RZE7MIhx2q5YppCgAYG4XoCsR7D2dDlEq1JECXXoaPLrFYUkHJNZKCEypMf0gMoZ0dF2cSnFVynchWlyTb1jRHoEaZ4WGgSylM967VBBrUYszSMua5TGnwSGvxO5cb74QzA+S9RBCNRUz20pTVC2Csc6f0Ohajb6Qmwe4LC4X+8Cj4+0/Bra88G5NtTk8q9TDtRfkCpNLQZHBTg+LSn49wWZPQVpq5SNyNnH5OJAg5Lha1sk4vACWFS3QRbg/kkMn/dLfyHj44FU+NXkCtS5btGSAv/4p9PG38HxaWRulBdFaVO+qsJC4c1fWuPtlXdYJjil06UJB1lrSUuzp84QJQSus/bI6AWKok/GHvh5/yLbHQtQI1jfsaphga98SZf0Jv5LZSBaCJLjiYqjrAXCTNzJr7FghCYb6NKNC+KsW9rWyDyehkteGEEereGs+1tXew7O0lcZg+v4959ktG2tljWa4v9cMa9pMl2RWbU5uNqYMOvGUPKQ548bgB3R3VAy2SlVKVUuR6OAoJE0kWUL9Ypt8Vyat+4rsmB6hBpko7nKprC7LVC0p2Y3xUZbYz3vQTiMfRV9KMRh++8syeVuMGOh4hOLqyGGbE7KMwu3FClnHGjARE8cIDPebgkymW5c4LPLDIhmBpkoT45gmulgiX61Ofx0b8EkC/aosUp+uoTMOhzqp6dpbDiAEZ1lAH30Ak4wa96kaZ4O9DslbGWCyXaOifkagivgNzNqFFbgFUOvQ7u2cxSsHYY9q2RpO3Wk+mvWvAGk5CdmAx9GQ5Eeogu3R+svsb6JFR5UeymVN0DyUrg3Vs5Imustut1xSrP3VQDNd8wacQ/HeFxfu94lNrJmvvN9ziAQmLI6R6UOf25k2W7gP/lHtQbo0AOpbZsbIE9B7Ou/rYl/6lp/H0P7hC13KVAXSPh33hZ2kGK+QcNmscnjr1TVkmNVDHJKbD6qaliWklQeS5QTBlnWv0BqbIetdoghTkSiV/DPxPWOoZYrqp9YHmGY+sJfhsbZ8Kf8x9ripSFdUCHKd9EPy93Dcb5ve/a+tq3iuIEwKGNCh+PgWwnSsGV3yW1P5YunLH3QWOuexnhJBgdCK1XQ5gUQZZ0F3nAt15wehsYTlm47DdFc5sD4y32YEGCfy4XZemvilY6IaOS8a8vHwPHeaBeu+Bub4IvlAnjBNoOGXmsDCwSMw0Q2AiHSlFA4YcCZqu3Y6iw2cPpvLv6UQwvy2V62hb2XtlBfguM0hcFtQ4sMBebeVmk++ezK8ioXqL7L8FbD7YwA359Bq/EGpLmPYFkEeE6hkXoZQQRH8Nqy5uczwroB+q/bCPpL7h/laZDxbBRLv4TIBT4Y3qS9Nr68IXGXHkxoXMnveZvv4/G3NVEjkmzMav5Y+LiDXiNBQtF8tKiaR68H6btvlt1lBwnO5DQ2DgfV4qnlhi2wEdKOvc38qoA85QGqFG5lfeudoaredCYGT+o83RjmfFoNprx05aYcJt0SOHa6WwrWYy8w4xAEGatkJLuSILKSCbjVVGxoWH5N0SB0TF4tk5rPC6TODYew+++Ujad8phKFUM+EzyPGbzzqnvzulx4e427FqWgMlpRT4cijZJ9SKcQboeKCQfuWSj6Nyp5tPGf3svPqMOPv7GqiAACvszAy21UmE9KnqMSHQ+as/pc+JxAyN0NguCUV5JXmiZct+idVc15adDzFR29kM8qGA9LJ1Vx70jTUwtazvVp/ythNId7sPQlYuRyb9eIkK6UzPL8ILOEcXwVaLI2iNVf9la7kYzBLmylmsazR5/TfuF7HjNsh52qg/LZaaLbHneqkYB04pbPxTSwlYKPhlej8fdOF4YbQl8Bg/VE58TkHu+5cesw3wEvfyp3/MUbRDpgMbALxZLHGR7V1WcVVJ0yPYQ/zufgv2Hxt3ISGVSsTvUBqYy2C4clzaYe9VB7X6j3ICemqGX8D7Bi2yMCwOLB/aF5O+dYzYulZe8gPfl0gfm3wOOIU5AlKiX6h5uABE410nxPg0wtGyspJkWgFUsFMYnkwqdTGAO6OvZY0GhVzECiKxtVrBxyo5bL0LllvumQfpw1SA2+4jAUHW3d3h4BJBPkEqqLp5y07YwGcp+IE/+cXP5axrDxZWvDBbRF+t7oaE0iBS8OdQAOXkeAle2Xn9S4nJaZUE5UofT3Det+4OCMde1Ali51708IS54wTMttNkeD4gGrd3H0CV3ysdCLgr2CEAoamBSUcBa60oAeie4JD4MpzImJfmGBKX63GPtpTuTcIbSj9jcnFGwBI+4W4U1nQt+Jxqmz8u3aVxS08oL0t8Pt45hdeDhBhVKFX3pUn4yfgggkyz1BIaHShrV/CZkp/5uRrWP+DHtlQmtOG1VhvUuftu305ne2+I2i8uLU9zXBtcXmnjeo818Z87zIXSSDa2DxmAwa6IgV5xpJpAKDNEwXzgjuvgb50BJf0LD013ryhIuk8FSQNhHGSODCzQuJZ+ss18t61V/4xKaOL+cwWDJpYkOC+K1sLMlJZ2IC00xjDFbaFbMiE7kfd/ANiLKUcqnwEyQOQ6gcmlVmGHEqdeMxBXiAhK1iID/Zt8pz++xSx3nXLli9R/kszxnAC4cFnatnxbDWlg2W0jSmTprWym7Uoz04RmDZcRQb2dYNPNUhVqCu2+EyThXZ6kqMVveGifzIVeEL8BoUJEZkH9u0qTTFwo8O3niraw+s+fqUkA73pnbkgeNpkpt7V2fw/jDVehQ10nSQJw1WQkxZ2qCw2lsBsioG3V0AEeysn9SFw5LP7gyFfhrxVMwV/F1ZTwFTFvxvVNUQr5mwQiDClJkPaAqQTq/OquoqV77CzCMQxtnUcbmjxVkvhcJMbw5dkbc+BtwAeDkWDX4G5q+TCgKcNc2QPn4EOsJn68Qazarfnv365Wr7tuMTv3np42eJz5QUQVTs8tzHkKtpY0OHqbHrZL+IQyKc9hI0p9m8TmeIjpFBJ9drHmfbfpOx3d/OR7E0Sv1tfmAs33XWbI9vcIFKkAo6BDsxke6b87Tw8/ongG6bWE5Y1jZK8okH+Q1o4He8Cv5TAIDCc8NvPhi++0kPcmg8oOv9n90xLNmDjDpw6uXowEJnaBxH26CQAh5ZoQeTYXbcu9+/9+YbsqRYuFHxvTpBkLi1OjCvy1/9aIB5l/Y0V37iEmVCMYj6oryHuCbi4hquju0GSklwzxp9hMUCHfsk5HAkDaM9ztyIY7+3Q70xn0c8zTkwrDRxyGP21gYn60yHL/y0+SWMu59D4lCvQYq5QWgZ7wFtr0wGzw2yycYmm3cYr0vxowRP9vbWTdyfvAQhPo4wZMxSzFc0xB2YJoGTxEjOAhl4O+AKtudktozaZ8QiCuNhdqWIDTSeCwZHfeZaCE3O7lPnjf04TZS8TTbIeitXuTZRqcWw5WkpnlCZR/6nxQIEcoM/PtCcT8OZ5R6SvuvYfyH9RhCFlB2Zl9oO8DcEAqyB2LXMAirm0tupXzTbKlfMXWsfVohpwMFLMz+xtMLdS4jTYwu3p2KmlvT7qkz9s/DKkqXDoLwcf1WbiItbPGtwQPmh+H6VJZ5jIsaq0F691rXFlb3zfHTRlPpkimUGbJHWw7XD953cayHcA3Qp9Sap033AS4DCpeSuM2JGic+Kyy8guH4dYl0/jpi0oeMsq94vo3DtptKznYn/7E5DUceQCg/S71h1+DX+PF+gY/vMsUWt2cC2fWx3tPHV7Tu5i8qKiYy0QP/O/K5Jw5oGj+WKnWKyP3u5AOimTpsUfHRxr934T486wItVV9UQDkJ9OWE6aljiMRx6YWWUcQBQ+YE4K+hCtftkrKHPOcslrWYQUCpdsenZd+31rwB3s47Bkr4EL2vivvwG89xv62+xnxaipsoYHm8WAN3AKIPEdxhW8r0mXB0dz0MQdOxwdX4Tr5MvOS5rqlnFph+y2tVr4x47P56sXa6uXubVNkwaeQa6gtZSNvan7gpI7fk2NSRXsRFCcPSWk46RW9QPPGQ+cfGDkRHkhWT3pvN2ET92E4Zyw9TU+a9/yVahd7jIurTAroKgFh6job6TgPrSULGkZWutZ6aI3xSFlgC7MKtS0McW9iU0o51GviEljjjZClhKLHCkRyylCAUfxJvkHTOFWyUW7DNP7YO2z47skQkbo/1pMq4jN98qcjLWjBNh/YdiHqZzmPaaTYge8MA33CZ7v8Xq0li5S1jNv7BauBRbssfZ6ZIU29Kt5GNNnA9os52/x0ABXVf8g8SpV5cL4jxcfWzz0XXid0RVeMY7ynaM890EAeJlQ4P8A6DfA3a1vlsnoalunQ1GqU4VxV8cxyLWX0ztWhSkhrPBOCSb/GcvtTKgfllkj0cKuIlyfAN09tUjZdxIbnSQbdN6/aoHZQZLeQwMxJSjYZ9qGTHjj8r9qwqbuzU29DglvZ+BFaRJsCs3OekYBjN5JZYma9NFzA0Gyey262Ds3x+m0/JkwwAnMd9kPJlapSFkWuMrNZ7x2TEMM2TIZ3hc7qeEAjPQxgWoRxV+st/8/u8nJeqAA3ZbW5nXIkhRIZeFfnN2rNlG6g0/XzpC/Gvl6qdbh+BdigntXOiuLVdrMhrQKjrmEDrTytcnEacIPTlkduTrmd17Kn5gEs+xJhoJRQmtGbWtKjz2OiE8bttFAljufAwb+dbtOo/zSZK5yQ+Q46D3Do0YgOgTJZHjKTF7PzRaaH/LiL1DuR+JTeyI8RufCEIvVXNeWzAPnIMxVQ5k4mixZn+Jw8FAjIADNosVz2rW2E3+LMiQ+64R1rWloFwXbCcB9MtSAc/fBBxqIwVMUUKSYdtGFFw4jBBeagWcxOuJcJvy2QOMoQDiK46hUcPQv/xDThOz5IKLJO+ph/m9zJfVFwF+QD2WwiymYfJ8IEAvIeDxTncC6GDdEvTDShEOT2v1bRW0gSwjlVhobOVKuvXIjC3vaxvOcDeiyOVuEaHTmdWb9NOEvUAXF3NyyNIfRuU6LO+UGIStRVevkLFbKE4lzhpqHC+R8LWSd76plbVqbUr3g9k/V8e6AzNphddMcOBSlY3BifNWpw5PtnWFP6L2fNfGpmkLr884bD98Ju05c0nmi9mXeSre2Ng9iRsXAUQObUoRLbDV1GSoqPNvmLjs1vVGBrR/2lQs2490ReT9ELGrLSdtsgFbY2RQBTjhgnY+vUhzqkc0TSCszsZLGPWZzcjF/mT02Onbnxf7RCARmd87DQY5PyIrmz8fKOJGgtR3O759kvJGC0UZe/woWCiTR47axqx9GfN056nAQwUy0kRkzxRSArS9LEriA3m1FCT1CYVFKfSWHm51HUr/fNj1/NA5RLB+98EkOxpQChBj7oj/z0eTueXd0AiKBm2vto3PEsaLwt6lCOORs+56/yN6zUKAOoMZX1k4KkDAv7p0wGJWbJ0vIpx3q1Ua85BacQg/cuRdUsbGR/5YNAW/ST36bR2g6GPeMPdTlksKKEWC++KTnLha/UDqJnhAi9/kNxw2+YP+19Aez0ZzY4uKCiLrlx1uV2rbDTZS+XXtO1vlb5VA7Q6AcwqwsJKyaU68nquTMbfr2tlZa353i5W7XB1idN3ok+egEXMwzen96g2AtilIkzTLIp/JVWvupvlcxakIQFnJZtjiZ5aNM2RkObDlEJvnOLwJ/WcQ4/sXYzf28DAV3V4+XfstXgp9QpHs7KEzqk4cClp4S6ru862g0aECwvM0EzMyO0kwE2lYq9JeWuelfY6rnVkCfDun9eH/XlzMWLwOH3zG3ieQDkbOP8jGeYfr5tp3YyCI2FMIppg0B19D8eS3qcxEYCZMFUxpHCNSgXsml/7lQZvqtjN84PQfPMEYsuGDkSyy0t/pVWgFxZXhtlks3AA1b/efz+ZORr7yhisdZeVp/8oWbobGx8lIq9jO/zeWj1rKRVUQgXCSkBVszu1RoYjqqL+C0m6s6nV5S2wMULw0Mhfr2kxhN+oCsbe8guUgQWY4YbhuYPoVOqoAR+6kmKeo+gBIdZ776gFWV4H82hC1FJjGcKu4i8OAu7HBSQiGsIllAE1BKIwY1ESXPZWYVbqORAIB6oouz2wdi8fwlDNFOX+PxOAYtHJP7X0D5LDLkobeukQAAx9UafQPplUqwL+9X++K7bfPOQc+ibTPQagsad5SJjNcnL3/GIaEvxIgxe0lkPcjs/BwVCXhPxr2MD5LtcFj/AQuA/rQJ1AjAqCza8JwJFk4UKJPTLiZrYFziSBN4jOuRUua9kCWZbo50GMNiDTjA3zG88FFG3hbGeoTN/Rrb0ajJuDmJfg/L/iERrOl/S48kNwC64Oz2yxeU5U2gutjmQEPt0Dy6LC4HoLpjld1LaBVT/1SM8UryGQj/NSm/H1Yd1jqS2RQvqKYHYNEppzh2xah62a6p3wwCV03wys9PH/06mTDDtlvJin7y+vI0/gz8opZOF7OvYwCJoezA+X16PNcvY52lm+UitP0nuc9MzF+1EmUnJG8jqzoKm9ALpZBMwiG0u2HgTJ5IjLqr9R2cEME8NvBqUi0nLXNubE9i4R9s9sr34hLsCFnvPRGm7vGaquS2V2mlz2ytcYGypv9YzciTNDf20tmiOFnroowO2K4+UhSPOMbS8ggO9MkLhTPlXguPoL3EBGehfXuum7Ur+vvilt3Cs0EROsdOHvgvE6eay767fWTyy8v/2JufFxifYHS/eQnH8Vc0G+9Ol8BNmBLWBXfEeAz0lr+IXlYX9zSSik9AMaf/+P7m8/X3y+C1Woj6D5Mz04sHJjkxodJUIXmXUN/1/bdB/MAuaa4NtWaga/Sx13KaUP2EKAjsJBIAB7vuTAUU5/Tn6n/Sf/a3029r94AnPmtSurh6cBccx3dHEqD0FVQB6DHU2/1LSF7quez4tpanVz5aY1wmxb4ekxOgbjt0U5pV4tj6ARSL+xNFEVEISg61zPkrAKkFHn1628WgHmczUsJEksvHCUGS+Jqio0NG/V8iLFD9356QfES3F+gbNGuhYtBph+38/kEC2/kIVLUU5qbBYS+FGHr1D07swZYMjfOz9+nrdNlsEko7+/OyUK//3Fu7K3LW7Vw/N2i/ohQEk2v8XwuUo2V1B8FeMJsAlouDnUcVfIgfPU9MXF8x++qjvK+ssBCLHd+69C07kYF+zKnhWq002O3XA5x8qXAEE/kEostOSjn/WJ4OxEAzvRA7uve0oJOWJaXve8az1ushccsaSl0CSgUJiFfzl/iWXT7VVH0YbGIw1swaAz4f+MwJkw2/kXuCiGNczpuJRbe4yTZbxKaV9K//XZTGc7ylKSbCNnCh8OZeLc0VUC94m5hRfHKdWJJcl/M1DzAqpVq2fbO54HQX8LC9HkgWYJkEouT731z2nyBO8FqAUt+92OlhoZUFpG9Bfb6zXrudN7RqgFjvJKeuyKXalYC1WXByctgrxVX7/MLZJSHgxEGBgfXYcoijmaQd5hvxzcSudv9btvfuyx7CcoYn1oWl3T3akxuArmMt6+XA9Ak6WjUSt03idrM7qKHQupThOgvr8GLx69AR3RNx8MMT9KuSbdU4wVMcHLxSfVf3XdvjI/zOmLb1VH8g331zPhdYW1mzWLlL3HhBjQ1W/FIA63YVOUxSG0FyLXunmDWoa5dGFEpdnbHeqJoGSLJ/ilbahu4M6IuhQIvF0ZgirBu0EW157tLQibt1Hxfddv/kb+C3SG3Ca2ueMYkicWvQEuHvtnrF4Q1mp1Az/oRRoi9qXelbQYD9gan7VFkTZJ/0HS/SW9nSawPS6mF6wE5PHwFdiRUS0dLb2Vx6CIeOC1OI4rkFgdRa/6O1wNIbqP1XO4nuZpv4Xv8oTn8IHo9Yld9uHPk8su8MOgU/TRZRJlLpDz36DuR/EyPnRKbKA9N36NwWveKJSiHKiGbqaEMFBhU5fK3QQjWn0joUuw25tHLjev74iSRwSbdAH3E6wAL4yDOgmVu8fd13Y7XJ7RIyUpP6BLS/OD6Del67KIcLgBZ+mtnlBwU6qH6JS9vn/VYh3/ql6Y3S6iz9Q42rdEb/4SGraOvag+u63+J0V6ceex3EBMMlpUisFOMPYHYD3ADVDK+5ahBjAR+s09ex1qcQXj6THC8nBjHm70ld9ryGWNNlu4qMVKFLPSCEbAd3FHVxBGIZnS0incP9SYJLBILEb7s836DCPom9Y8rr05a1m5GlUgeQ5Rqr22JL33E8wVGPC4fbqN9BLTIxogucxvmIEyUoAC/zeCqcJzzQhVjyNnaEyU5Ni+kJxzCCp51B65CO2Vl2V6EBH4UD0KtqXev+aHmLk5db132bkKEdZzeOp8mpeJUgDqa4mEwo9einTxn33zPHc5jB8TaqtE0dyWyl/L9Qr6AJOCCMHPzhTKtsdnMfN4pADjCk7/xl+oek/+T0MpQrdKo9va3pqxunFh8oxYRQLhDxs+W06dtK7eWZZNUIP1KP2E9yfL3XzGBSFdJ/PQo7m4nzKtYEp7UdfSJRHPGzkg+ZDL4S+5s3D0fOUR4PXzXMHG93SuGKMbZSYPR3FsGOlnlmlU8FwxH/W786Gh5xIV32VtAqzqTUefdCjZtdZUaHQNoNTR9DZ0Q5YivQPhCz6zFvaUpyGG5gQhKBNTyBE+G/SsH6BN8pyiO5rkhsETaqmJeHI5/xN5oyEsjBnbrob2k8H2CCDSIvFqwW/K2oQ30wxTzq8lLLzQmBjDTmHcwtCqOnef/Rv1u+xO/Lwe0xReVpT511EtQu23YfPGZJOQff+C7KRdgGSHKgPHBVfHHX6S4LC+Eqp6LrkkgCA83Fqnc07K9e6ij1BSaFuCIbCvvBioeqIdaBoYEV3OJrdP123mV0epikVZCik9vimZ/pZxVESAbJeiX4LKALZH6Ume1XakLCSIxw8L3brVZGXG7BycZCEOTQWJYWBgW3aiwBC5QZ2uQypl2qO9sgfDh8qTDYG2ebS2+5ZdkASL5Bayjm1CuDdDlMDcN+5QsGX24429UOmgK6yOkRyFxXWd/28mfHsWBu0y//tavBj4phGMYqUePEXNQB0959Y7bq+CXIAOakqE5Fe1qstmR/TLIR1SAURaK52D9ttapOWqBAmmVzrgHgSyhQiK6hkVXV3ZKIcflpPZHL1gZKGBn+9FFgwPRzoCIOspTVjwPgepgb52d723oOxaS+oJeXudIUEidQlgm/PqDeFXKYRqI/+yjIARYEP0oSxE1ZpV2rdVh11cEeiYR/vu1cODld5tSfwQZWUv25ATzpyDStx65mmEHiRraUFC9lOBoMia3K3k2bD2gvbSvC7ojKa1ZQ1ib7xXFI3HP67QSl23SvCyN4CnOfRExnyzD3Qcgguh97+S3ssKS95nZa5jzqbZBSsh9QdSGWrjUwwuhYD2rdcQU5kUvFvaagJTybZmnehh3RzsA85X+1Yvit/BkyO7IMxo1OVOKr0IMNq78pxHGOk0ktzmDM52VJU89xVxqKzdW9Si4r28+PJ8zNVrtmpTXZzmcC+176fupgGXvw5TNO+rvUhIXFBpsjT2YLSjMsgTJwYigk88DZP2anF1QlxFGLpUcob7TJ4MRngn51boM1zwzWdyEeBs1fTyt9YWmd43vx/enWNZwffMpJcqcFuJgZWTcDNp3/5WV9EuZ3AV3QFxLmuuduoq+A0qPeUnQWc3lC32FmPVyxyM968bhsAtDJogLuCqdK0XPNVNz+jD+QKDTW7/OOwR0hDHRh0TJKkcllMgwXE8lM4uE/n/j3+JIp9bEglgKHMFwFxAZr1Iq5Xok1qaeUjlaLBxnu6pX8VgnjbvcmqKoVc/juEsyF6bfgz+DXsYuiUMdW7/DUZ6uR1tzJPa2aTOe4Hu+atcjOwMj9wRpB5STHF7kuzfGfa4MYc/F6mrFyPrm+uSIUxKdxT3sR0AiqeIL2YrYzO7BFCaxX70W8By53t24PhPttjcSeYMwRYet1w8Ask8U4rMB1wZ1hhs/m8sL2OnNSdul2wI/AO6Yk9jI1IIL8QxksGST84yMUmO/pmSuXs+75twIVwYSuFLdQKI7p9PD2Xkx3bxIxy2HIvO2xtBhr049FYKX4J9hzOe1nuO30+jp5MtX0NWyJ13EJMf8irJAqLMvGo5BnDXRBwMa5DzKzZreTnDjCtcof66+KhHOcKx99pOe9aspKj3TwLIFIhi7kgOcJeFdYTdni+6KK+Dvk5/Ci/OsCAQqNrAN3HTsd3+rQXB/3qEtdvXSGqNBc/QeCKH9HN8C3GvbQjful1LCKiLJh0U+bxwwRrnzlaao/geC5ZMF2hldhg8+GJIbjsWRQd4Ooz6DsmSKTTRnC4bmwf+TNclWt4JBhtVe62iIF0nppmbdASfB4/Ms2u8iPfM8Z5JIbqzN4zg4aKWPUmiK4HN7xsJv8eHgzUw6QoaiZsh4Hu6vt3BfMQ1+seGtqJaL5e0jbc2OrIeZP0IH2Y2FgNQR7izdt08umdwYpyB42u+DRGwQOhU5rqDjFNGW8JCMPN178gsvl7EMs2hQNjzKl6E7</t>
  </si>
  <si>
    <t>OXWJy63X52Ou8CZE01hK6ENMSlAJ+XHp9NcnlNhtDTWOwwzs6BINS0o7IgPBo9ZIyl7igVe8+SEYoL40/yomygBzFyywE/ZDojfDL7osa6xjsyv6gNVSBZ9THMTUSZh85eFO5zKEYtjdSdCG0bnXnVLmAiOZwQBYYIxexoGYueEGeySzIzCJInttoY44sP5IvWqFpj9qK3gqFHv6yq4E3H/p/JS4KchGJNlKSI5xhJwTypb/GxhdUjxauNysInoH9tpzIsV33weD1KLjd3wCanT8iTt2oVU1KsxqFpFiVdetwSnNdfmmP0xyFxFEpiC27BCXvDxjALlIWRSnpkVE0UWAxcLcvBJY3UP1QpqjSel1rkIEwoTaR6rOJ62JXRXVJdLUZPXL7qB9nGB5G1qA68DC7gNhSdfEMVQ6siJ1VE3FB1cu+ExI6LrYoOwmQ3YX4TuR7UcsbbAwhEkQVfEYU0tSWmtoUDUuCYCLbDb9v14kk6pAg46tiAX4PTYI4yyZCZDoFqRwkCUIcWzNnNl3z91Xyz2k2mtDwwXVau5oAl+LQL49IRGSjFXqPswt2KiZZKDHVosEm3O+zCR0WU7R5htm5WNO9Cx245ZM3szFNCukANPsCi7PvU5MMBhN6AH6F3ugMfqzrWEVBS4tPLMaYrP80uHP24zHgFgTq6koOJYL60GVfZfLTvKleKK77XADOhFc7HMFxop/ev5ed3EKWwcJFLunmK4GX4NwVb7Ere9OhbHU1dURpqHrdzC/crF/LCcCp0w/SGYc3ypkm/7imhT0nhQdeU9RCCIgPZsSKBb+7wEDY6qRTd3ztMgvnmm3OUsPRIub2ZQPTGz6ZQYa7fNsaV8nyXJamETYTXpO0YXPluAZdxOaovQt4E718mpvO3zNU3uSoL3b35NCRGqSGhJL+VGgHIVPEChNqyfGPoe3Rv4eW8unBx88zGzLBpYu0wvv/SrlV3HWvk0vSoEyWWR99yGLZxMjzGaBQAmUWgwQT4YzEMV7xV0L6O7ar0CrJvH9oJKe1KsvIc1StipJlstClZOa14On62r2jWJ3Dm+H/4FiRjlA68fKUQ3KKdBj1RXk5n5Cj1rwOyLccg9awkrGlUZcDrjKsvNTbj7gGPqs1E9J7zv0ZrRQXs+Sc90hY0ZcksBmZN11YqDTBhDQp8Cvc2Fm9p0pyQrBIq4b0KObL3acs5IQJcxC3uzJ+2I9jt9C/j05Q79HNwqaek2ru4DTrd1A/5Jeci39OoTx21fRrl8muQAAwt5RY0AgB32QiHGjCWWspgQ2lFwKKtPAszJTcUfAFMyDJbWDyGx7w+VUXNNtivplQvWV1SPs7Z/HKG/Flf8yibc1WaSuwuAODdXTJ6giZ+Jc0dovq9bmQ2oI7C0Gfqy69437LZS4IHNPJMnPAGioVPURPc5flpFbkmB9q6+XIZmvkf+CUEM1EHTeIJ5qIURfzs/ih7RNur5TrUy2jBOVqWkZiW6o/R0273PHiUhWC5dlq+Jf0goDTKuKuMxm4LhAc8RIMxmqmr3/OU6YDPsBRcqalY7vjVDvAWOYyVrIpQVr5cLkVzsWoDBVyl6Ly5dWnXuNz7ArDdO1xTgO/J+y01WNlH+U/n/WKAJMmZv1i7w40k1YXJ87YsLB6/mDbzRgXfgtDuqaYWdLXdMYD9KywV9D3iiuLB0thMKQmJIEvtrNjRu/wmL/sveopeSr0MBW0LSW9wh9io8IPL82L0OKlQZzsszTb5MrHXVVNB8rYcNOP7160AwXoNPUmkOmM7nFczo2PlqNmmO+CkJbpGs7BCXNf6zGuIBcImwzCZH4Whj1mlZXof/HDN94gn2ienDgZhZpeYtuAE9BHn7ZIHM6bC3fqbSYhTK8fNssrpXzD9P5dIwzwLTQHRKcEGySkBRQLnnQb5iElZBDNv3VoFJB6aK9o0IHlxfkKTbS9vygRRCR2wF4/i3UHoe7KLooZncTnOs/N5Ptz6rn0A/XXKkxZqxWGNDjufoJfu0rMPF92rs0+2PfFcXImlSrzkBBbLe8vsxp448jyUc6/lYCANz1LB9e1POrVj4pE9c5ky9fH8NtyUX9bMpJR+Ca6sSuf41EBRfV2jb7wNOEDctHFXmIhlM/reDgvEO/0Aypt95ax/R5NI8C5cokGVD0ksy6u32rINJ3TwhNgrfStgi27Ab/v+z073KItLJoi5ja/gQ4ouCG7mIabXf/eg7GMJ2inF4bvktstFk3WHrQoCHlo7y3NYWS/w2v+npybBIE4WCCf6CmDZlUOmvt2TahWQbp5Tjfu7C+62RrIS2/SJddzd/wJoWViMYvAemildBFP6AK1uFqmdY8IxPDNXknmImo7i4N9C6nWIb7Y1YnCx+XylQMpqBf5eF1+MhD2RYPvLEQd+JUlsceR2MqNVwjEmf8x6aoYlNlTtn6IAvK+czT0CRqY40A8dSx0rzmPJa6fpPsdXOs1lEdPaOuPPLQ5qDjQKAB5V4w5op/lvNDdUsHRSl1JzKtk00rADRb2frKEKqn96/M2gPrurSuujCRlmcSFqvHhpoz4QTvnnUwUuFCk/d82prVCfWAVIm9NV5W82I3RupS8L2VQaR2FQ21fIuxWZfo4iJ4q8J3DCD8MALzdCdCsMf61QYWJ5MIHWQ+SmqsG+E2Uko/MkqA/Mc3roaHUxgzUoL08mSv6zDX91ropY3PxuF083TpyUiCOh23e7d1WOHL62LC4v91zQXkSYQIFpFxXku/6wXP3wENJcVGxTJkavjRKcEMkjAjDlnN6wGlJ2K3Y5JPhoaGLld9t1iP8MhG6sQeRbokabSmEbwV/eGaAWVafv32PRwhlCWi2bTLTRsCdPkLodlEM82wzhdEQxdkFGtWQKiO4eGXC3j3+oGWqh2AXObZ7PpcbH2TgfuJXgldiO4bIDz3yzvlZNDzouuQYshZnN4CwEBb5ruQBe/bATtOg13d7VDcVSpB1vOGX/hIvGSqS6tow0xUsgzz5lv5pq/qoCe8Ob9YncvxLQSwq+Mh+50Exe+ZTjw3onU19mtVbsULP4VAI2EK27jFalaXDu9X2sWiD+dTSBFeI5hRhqe9y6yNcc//ITMZfoPQm2Jc7DfV9JBaQRPHAIJqGwawANf3q5RXv8nqHCQko569iWpVJhK5rH0I7IkNly6b7JiTiQaeNCcyb2XmrG9+QRTCh9+eE9bKA8vwX8OiAmQqQxN5MW1OMJmE4vIT8A7nsVTkH30ioYiDbSmNVjEL0rxQeGl4KilfiUp+lNt5QcVzqtTI4G4nBBE+IHPk6uSYgOxMsUXIaI0dn03jpaKDWqRZu0jcaSKGafSJB6VuUuRo2Sh91Br/3SsKPpycH5s/04cPRs5/uBOhtjWyVQzYYzGD6lhIYtpDX+qrbNRJwkE9W4KUZ8OnEa4s2dVa1wIaMGHR9h8+xcVedWlFBlfn82RWG1Hx5+rg3qpkZTFbRy93m/TgFlNuWaSWASnjY8jGzAyzZmC5eDv+VOEYo9J2pkxpYo1RCVvtjBD/zN7qarN500AMf1jWEbBn561wO+6nCy/oh7+ZrzcXL6lcESY0Wuw3nY2K5PKY6RhfKXPxY1UaLdIQ2tRAcxZDI6cBUBtog2b/TMdyCeV4pzC62bQvaKyuY8H2em7CyanmKv37n5VFUWy6C+ndZdn5km0Jahf+zTTYqyc3qJ4itxVvjrpSfbugStHhYQwn35DZGqDlCT6cCcCcq/DUVLcuJOT3JswpDOQB+ZOcuBYaqTtBX6OhX5x/UYZmMKYoCiVkV/avwSyQtsIiGoz4GEhOGktRaCiwe/+qpZuAMJtYQyrGfYUFTxTdOnCQzo8KMgeA1wAEeZNABxRlG1vfhxmEI49bTXSvRy9MAyhhG3zRihLn3UifpB5yRAWkoftAQf+oa7Lw6jTPIkshI4xW0OAdKmOEwRRYaJkrx8QtlnHaOk49wV0bBBxd7Wtunq23qaZIcpS50M+VRviNqHm9sH2SNhPVZAJMkU4GUsVjo3T2ywxQr7FjYiuVh5r3UG0KumvZgD3/mpb9H0+ArxTuQpKu70Eggt2vmJ0OQuO0zI5GR6MTTy93pVp0OcOzOhbmFeCZK6uZE6YB5fjXErnewm2jqsXuV1vY0AMbOW2nGzuKQY4oftswb/iIM9KX7rJertv1K/lKy4PNjPksY6bBpMNjl0VHVaN6EX2iadfsEbM5Dm5Y9IZmgW4aQWkZpNaV6Ug74PbmNh159i1KRFAVW5hGG29xfEs18mWartQ8iTycIi7lcS9Jrm22u8CzmACI8bGUthO0G9mbDJjOdOoxhN/fBQrtLcA0aHYAh4LUWhfX8flsJT0us9viL3t7eAOoNq81sBSTdEi5ZuMxVa964NVVKyCzti0lNCqYa3pKOG8TdM+vKHrZpfUq/n9jWij70EfOtwl2ontNGYVX1sEkseZlfajvcKmk+NNYHOx5j1xpBzbffiaX03/rNEicOrOCB13xl80NcgPQahBuiRiA2CY8rRZou9PME8EIa/TpM6TX9k8LVEj3s7eBl07Mg68xjTpKgGhkd8R+YqYXZ83w9nw2FhIS7LEhpj0QuiYDRpr9743zPFlShfNDPEMfcMMV4xx8wE9N45CjmSKSrtGfyVS7Fu3rJjErUMQ09ibVTfm6lWyfk/0an8c1DvbZNTJTzQQtbIi7xM08NTNbFgRaclbcAvg2kYZh56A7Gn1QwTZjBmbdXf1/qYlO/LG3usmZeMyxtICuh7x9MLHcp157sYSY6qFj9NyCKy8zqZKJ75VzjFjY0KNbiOEDFv8T2sCZYKTNvnNQQ2dK4if0et+lbGcZr8E69wiVs1Eos+pO6RRde+4HfeKqh8G3DHdCpL6AULuWqOCKaBa1dry+Vm+THRRLwiUrVbqtZtcF64uOnIJEQ1SgMEXNwc6RS7idljE97d8Sw3oSUKfDeOB537YOMWezpjZ6xbDqjElGtz5U011oNot9WhNPzGAQRugiOiPhRbSZ9F+gcwLjovlPn9KTYGehr0x0cM3G2+SeU1P/j7Gcm4SwTrkaCWzBR2BSyNXoKpSJpyudtZSGcKnDp7TmOKdl+jBxyy6DDzFrUJcwqThHAuxICRSmZNkfy032ITpQVGxnDPdLl7+cCeCLy+HWHHwrrb0OEfutuSYu/7Jyy2jeoGnwntvxKQPs9ALsUENlWt+Um2a0HPdikPC5IeNndRi0U3sryeapYIQbuVV8UpR4ePp1thZTweGesPyPEhTvmmbJHL+QQyzNqKJhG4ztTUXZXLHdq3WoDxy83Ak2bR72F3eA2+gshWnX4z8tah7v7kWY5aeSnqKXPTqLKXiioSHNE29UhdKRhog2SVY+EHLVsven2GqBWkCSkClo/MfHmvyXlvpy0d6LRrSGgqGXHxEbxYGgob6RySXJinaYVG1B74JbDF6cUpAdBoV/jnaGuIpQYYqmgBd/xt3/RO4VSxdv8UzELKfrwEat38Sx68FykCc3kHYspN5dm16q015LC11Qbwr5hTPrkycPyB/GlH5mMXrtXOWASgWj7PWg44CXWoJAOP1c2UFsC2YEbNkrYH1zCOifw8waw1kytyCaV2qccDu7fR+9PwdSZcS2MzHrfLxp6EblgvzHpRuJOqIMeBoFlFn0GcSz1ybFNp6zbXntFGTEKiWIWOIsgwl9wBn1KhlacLZZW56dgeq5dUSXBmgAxzTr1I1YVaMNw+0j5iK8uRibyeQjoTKRBVaW60fntUQiWyVnoPmSses9VywqJM0lBai/7/rLGqg9hXl3c2SzLkUwZPVe0SYo2w95VE59CAZDXCo22C7gc5xIa69zVrqTrFUnBz7z6ZQf7WUkQ2XHppCEFlvobbWlSi/U834nbdAfwYupgN/DmszBBugNO/s8rhV9T2PO5BCFJ2Al9dCNBf6fA1Ng/xRtxFHmGM0w2OPZsfcMRJqpRE0SQRm6zCdPwAROwf5gVdrH0h3IhtfvMdHhMVosaw/7iPerZia1hpoTjZFnKT1rbA2cHmgABCxrBaEILKGIKEVerSFhMu/ivdYOOvw5/iBlMzIm3Nnre4B0Oo5f8bZRuZ99Ak4Su+eK8n+eIhN8P2eDAyiJsVmMJwUqu8jjK083N6Fk20s0WviQLdntUuZaAv9SL19UAf1B4AtBLLrff42rFqMWxh6Q4R1/+iQ+nfQKuCcNHY8VTmlF+S8nh807ZdTN+qXAdCtV332zHxW4HOcxdCiHwOaq73wD1F5kYbu6fCWJKenpdPM2/jf1CcDh9+OGhgNm6HiLfghkmW23YLd7BSOqHHx1VbEpCO64Vr1lcrn6EJrEyNLrqZJe2OcKTk+jHrqRkjR26dig/tBj7VCzp0TzQednC+5PolbWaNDbLzR/Iz9rE9k9rj1cJ4WrluUcFEMLjNrietSb5OneTLJcR6M6RRMlFf8b8kAJ21VUt/Ha4TwdgvJM/6alq1jVZ5RbMhGYIPLnheILuMwJ9Et4zv1H303xkC637i0tx1jsKgmrsan27l7bKeKEjnaarBbD2S71JAyVT7OZbXdlxyRuzrXJw4gXLmIpMCNJfWWxHwFSAYEVf+YhSn1f531JGyGVWolmARXbPMPFmIe+u6pskIXO5bEF8sQSsmLKyhiCisn8Fs8ml4a/ISs3mhZDuUb5ltScPOEMUD9eUtAvTLRt56cOSGYFu3/JCsscaZX4TyGl7zwRQJpglGMLPcMRXiH6JbM8a/b9UeGuslyQ19YXfyLPN8QaJJSd3wA8HAjzbdDBhlaCYrp48GUWc67N5pQvL5txjifdFhF6K5szT+yjxsO7XY9w64Rx75f6OQ1enLxgd9p/J46+pepChi4p5YkzKYsgrqKRDoR6JSQe2Yz+rjNBSyyNVgdhNc9sPAE+kzLc4v4IOtlDoljQhsCfopaiHbBCWVP5m5sPxk/YEMLy+EJ9Kpc4+rxfVZpacsA5ul1aQSSdDzynduHZGDWMGv/YNvo2BbfoThYDB82eUy5WWxjPTO7fdhY0m0g0kvJlbjGmqjqT5z+Xpa4wybNoD8kwpO4R7mVWqXhflPHuaOwTou5xv+B30LNCxpv0uPjtsjvAImWVWkcQZZvRxkgrvqpjBwh0v3iYBxvjKyJbTj4ORi65O+5DRh6/VknIVaLjeY0Ms3sE366dK/9B9ky+XEuF9DDXFmE+6B4YDs9MhMRIGk81cQKn/9usLji5NkzDikYQteMCMItcXrywKIFF/HA6lRF4Wc4rWazrdeEcayDXtfMqNw/m8bRo3WQgJCFKxjLO0ZnqFFTMNTHe5WW0x2LWMAR+EFAwMsLasWB6F3PNyGTeTubp1kijzkPCtDM7jUrq7Ov5kEsj8hHc81z6h+hhj//QcIpHieifwcmCg11JmBRa4M60kBS3RXmEpc0SlpYIOEiKueccWVVufd15FNsdE9tNXZNanp7JuAlS8eBzcaN5cJq+SEcHyJeRpu9rzYi3XF7PdICb+IslKQQus1VeIWnq/1fqPekIlvwU4ImtmbVdJ1NYK++qoiJgHFvJqgdXY2DMS8+NDF01E2QCJEklrSseUymtawjHJwFHSNDOoFAtgE/1Lm5guh9XAmeLu5X4cUGbe47bLs/KFPfstTngLENFnfjzaAH9uPps8rQuv8vlS6nJKzeWuBVOC/7G3XF6bFxLGNFV1CAiKfidyk9e/pi/32RyZXlSrMrsFHIWctWNtadBAm2TAIe4WmXPBVwMa7qG/uUe37HR6GWk+lUbsYK2v0Dghj3AcfWwpurI7xwJ1JOKlFdIpE6WCPYZaAxOlVTefcjgyT26ye53eqtgmQa/vgeg26hrRbEsvfirkPEj3/9N9+1Gy86Yqq0TAL/ZyQjQbQkD194GWr72XcA/XWsq8xkYrVQuY6OUQiPWNuqSNUpuT1ybpyBDdkHZ0B0XSHsC3UE2eeCI3ckGx6WBqQDQgxBkM6Ux0y8A3yGclGIS4wlJNeY3OUcpLZatrTrr6VRCP0IDE8I8V2IFCfcb66dLrzH+vizccEDdJOHbOODYjwHnqz7AJOAakZTpC6IZ0Gg0AftayoI1x7EgF8jNf9nx6zpdfJWz2uOVmGJdQ6V3v+IhDux4A0KfQOx+CpU9b8VBVuJnBT4rRNv3N5gRsRUKS7Iv+Ud2dgJvh8xKb0D9LyoO2xcWQ1cJuuIbJ90vmSFU+G56YwTwlEgFvcVjt58v6YjRfhZRWPHLrKDmK6Tye99plq18fb1UJtBi4r8XJemHPi19EkzvLaXUXDbnhBBZKkwG72H7jfCSIVju6K9tfvLkMMgyDUOMg9Y9ZdybtLv+cy1NO+QJvMohoDKp/PqUIyoCa5EbRV5C/9Yeq69e1SWyDa+wPExhcR7EVQgZDHqVTcj5JYswzkXUUW1lqJFz11fx9ljuBLtOkiyIhvkUfbuLAgnxx3c+y8AIRdRgSCIWJ+dK+ykWTiwu+UQZ6IRL/9up/sSKZCMjO4OHUZXL5DecwLsZsXhxR71f6sygSbss3XO7oQ6hv98huWS+EKlNRjELz3yilePYu8tbEx8eYEFmvo3HY52xIqiqYnryPfKkWy96ya4d0CiTkVfpoS/pUbMyPtfmd8RxWLvyBu/e2xA/K2VGHwEFNOg56o1Hw9cOFx6rud9WHk/ZfDxCE0+2vu1IbWX6zDNs6GMvzqgstiDcv0Qjg3rIh1VB/eexYP6kyNoa9ZffsQx5KmYx5IF5kNeHbVZycxux7vFhIie8tejDVbwKCRtOoXvJHnCxRyMTWia1Jr8phaKMJt1D1GIIX9VLOn+0IcDaJImz2dr4xWQhbbBP+yPyNhge6d2r+7IzfFyJQ7HXsUvFlueTr1OVOfZkXtqP4Bmw68z/PTQ6GOZMewz9JSqxEbip1prZ5DKE1Wuaq1XEJ6onZyywmVXBkrvVl3MuZo0U9GywsGoSOskkSJ4fIdATcBzMAr+zUHhuJ2R+XY4ZupH6cgV3NOG7hUdjJtd4T1zNv/WQtBl+GeEIl2WUxlcxRx+ukBfYBnitq8LTYE5ryR+zocIIPHLLi6IjpyCxi92luuAoRYX6slKi/TJ5CPw25xeLXhCz62BFFRfEjn4chXG3Q/3DtX4dXCp0XXSxLlSC6ly5T5Pq6XaTaPV3jginzThMFqu4A9Rs/Te7njTp3FkWL9MsaCFQ8WN8/c9cI0dtzxxGotYYghiIznRvAdNzwpoZKKiLO7TEFHWnpnGED+9YhrP3oDWW8weDJG0N1W+EZ0r0S+ZCopdCRrfeC5xjLvc9EIdJjg+3RYxc9VKUk2P1wHmWVdvkBorIFH/gWcIxeTouxXjhpY8rI3jS5ppXyqfDg9b0YUAzAWTrAZ2dELHfW2sO+Yo30SCcTnwJcZ9gGntoek7lkhvzBBzrassEzkSZzg1T7P68b1jWEmO8xyizBgRKOhO6igi65hFL1xVPC7To73jnKu/9Fkg/mqIbVEQz+kdNrprQXu5gfdwjLJSUOMBBuWKrKN7p2CvRY+yx8othxKwc174pBRF4g+x5hLB+WLT3jizipsq63toQXl1BI7oVrOOyqRlGaWB+V1mKQcWGqggWG5K3iYuoC1A+PRpe5y7LDv+dYmIh3DAYPJIvfappeMPhSqKYy+pb4GqLO0oqakA91DcExklMKmfP+0H73cN8kMjhh2CoGjQRCTD6HsApeqQQhkti8x8UP5eKk19R4vFDPQ9i9F3df4scBi+DH/uv3ohg4IrIR/A/ifWBfsrKcJ1/Dzr7d5WNBSdjhaCoYO3qqLOlY5x7n56GNvp53ixd9jF8kRacxZ8p8uC60ppFhIWaEyg8L1z2UTCS8r9PaKvCqtLhnlXiirdj+4aKSazQyvI16tu8ib/K92Z1M8uOopuI2fVxsRx7FuOkv4tFg5etMDuMQeQeSAnWJgiXKr81/bRI3XPCx/2gWM/aKPeLigywngGSDJ2nAhtdmT0YyW/u1rj0QRiWdUjRLwf8V1w6amucUKH1XDbEYbXcxGayN/aJ6yBEO3+4Wm2XQD9YDaTSoITsCV0AxWXDYJgoXhEQ/If0YWrF8yGsM0vW88fhLBrbfiqbsTDrwYzo2Wi1EQCu5CCafPYKoBtdgnqrSlpS2t9DE2G3a+ZkCzLkIvr1zDbsqPGOBemu/TI4A/dYD5vfXomhEVPm4m125umfpBVGVH/ey7pQUB+GLxDefUAB+p3ag7Trd+Yiu4ilWTKK17eXxUaGJKgORL6VZrrKxP/A1BK+eL+fTAloTUZSxeX+FtymheZ0CtZogd/Ue4mKzjfVJagfXa3v4DCN2TWM2fLZUBjeoYLBGzF9D8AzIOYLoWFT5pCwQwml3CUwUwqF0uQR8biFiHuWWPmxew4kj7DiW4e+8F7vFEsgiApELkOOjIK4LQaZWrpHNKb4XRdY5p+XVY0racgDSRmLONe1+/qPbcnBv4yqvlbAx+KzvEGMPaWTc7QDM3sFgt6UumC0vFfncNUbrLAFHstCm1aeuo6xDVTPIcxSbNOvVeq5IyoLVGZNZGib9ZImo4Qv6KELeKsBsqCsEZOBehHV8zoYKGHF0kSwgBEeWGT0zFs5Cs6bbV/AMwcSqnT2CMYVrTR1IVmGTxErjkVxelTEJ+kNRfGjd/fecsLWNyOsDGj5j3M926K2CyxIPT/sP4v5eqfnPMjT216V8CB7G/m8aXO+ibj9Z7N05SgPsjXFS9DUl2k5dBcWAlZ2am2POQy9z8dUHmcswIYBhvsQkmgG3A3sl1o+mqcSqnCzHc3stcv0dce1uqq6lDcnfxPWTYCKFdUYuJAiLbY6pmyQHUOn/6D8JZSEXCp0lZkFKqBP01w5/y+AxcMx/UDS4GZfjlnZ3hMj49D8Uc3BEs5TFQ3HBp9r3EXXBq+kBGEY3BDKbGWvm9ikxIDt7tIFxcchC3MDRNyptgkIueYwe3dZv4sVKRebqmEmvTd0P54vpHWJYk2r6Tv7EcNKOAVXwBchvYndv833DLheMobzhZjvLR25fokohwqytMBhJ4JkTmp4lA0JAErkQdeAaQgZ2OPhcu3NyDwufQ8AaBRUhDelO5cx3mJXDAI0LeJlyM1Xt2QL5/fJRlxpsoygAjzqSLRlSn6Xx3Is4CQ+6RLmrNOrgg805U0n6ilT5CzTP3bHfRSGDADA3L3/anu/MWyNCdwvxrv+fAAXPBSPVphCzu7P5G2TysW7hLTKbBCBX6kDZcopVxLq+Z/Uy3gQYjvQmWxK2RZqtICtLkJhkaLx30rIQbmv/IThk8pINznbnIGFV3weVNN4765YlCHlfbt6zsTSBIIU13PlVx87Ozd7dSI37zn22qXep8UY9Q8lBfb9mkjeGWUcpggzBsymOVd/+t216Ya3yyFDIYju4Rc3f3t3wT7C1IyA761Hu9wNBqS1VAMRsxncA5BvxXmJcgyc4nRZH4tLyrXe9MGgsU5qu9xzoGCss0jHakf9BRve9FQWrBLqiFHB0SwkeTbv6NZ0DKGReeMtbSLXaF2XjGEWwHMLGdE3MWHNroDgVxaBy4EO4MRLywJ3Ad0OSxlxccCYh+tCG2+E1/V/iq/a5f/wSqQtRjEDB9rGbvX28k9v8Wsy+ngKh6N75CiZmhb0FyBvjc2tCVDe6T9CSXVK/xrK/f+yBQvUFyA4juyE6rZugU2ZS7H+92ZPPnh4lQxDP02yQ/1CBHxp0uG4WXxQNtH0H/tz5UHXVYxLLKqauC4U9wlEHZSTuIkKJW2iw1Gq45fu26o7D2/FJNx9R62Wy1NTRdNoZRybsSyTMK63aQsiY4l98GBM6GlrlkCFxXfeCTbWiLiwezIMyBjJw8pj7uo1qitV+k6OU41g8DOc1RJ/mrmQuYE1DWtjqwWqjpe4VrSR/6tWB9sN+Kw6Cn71Ao5x7Y4Mn4E7OZ2mBK7JpQAq7eOO3YM0jhtz/WZB9wSIaNI/4oAzm8ubds0hQAsU6KHi6P55uqY6X5bsNKuYKCFsztiNYempoU/XbTx8CmnD6Kd1Cb+ZxPO8NpnH691y1iVY/eVlOfcCsDYuNmtblwgDFMbNK7FXz1+MepMUYNU3VChhfVey6IoL2bN2tAQ4h2oo+8wbLtUVd5WkJJLl9REPPxiwPxWZY4iBLnaLYH8R5LHIqhmf3haJccL/+SbeQ/2y1pNlEFYGsS/9MT11Tccg3ILDdgSaIPiotcBXU5NMnI59vH4aMy4cnRGDjU+mh2i8MXXiPcj2hCqJwNPHM2VdEigmio29OSuqwpe0wJBbE2j1vF8ag5RWyWvLjLmtQoN7O8PN063PdVz18B3/+m0qD0JGa0GncuIrJqYGBfb1s2/YS2MvXwRNP/+oBsqp9UFWqi8sG7Hwre+BF01JJ4mvvuPcEirzHvdbiq7zNLIT8hK87ot7Fl6882z8rLGVMgA6tVGjn3QPUZmaovUWlYyErsmhE6F+tRx/YFqtm7hdiHMJHzJOyrF9uJ1NNt8GNDmRRZW0yj0zD8hecSGWE4YbEJo/vbfytDKUoIvNkHON6pKwT5TvVty24aEoiM3YHfzVT+v7pKF7jEzFngMLXCDPVpN6smfmiSLp/CpLKMPG73757mIn1Yn4NiXxAiNh1GWl8+OrCi4LQ/FGR+gq96pVTRzGBGkyIdlh/bVQJORJwRj69y6LokJAwQhIFclEkGGP4+wpsQqYjXK/3K9CwgJWc6gtbxyoX+rAWwPQNIBizCZAMXnoUjSS80y1Zkwa/sKac0QzAqI/ZuSXgl1eren3NHLCCj0PC5avCHOJ6iUu846fi+N1MkzlqINgG1twITsIVd+6szdqwktROr+ZKRJ6Q7X8fzyrYZPq6ZPDUyRNZ0oXwZTQQdH0d/v6/lGbJVO0UL9D4j/pLaW5E2rVKQWe1W6rgimTh8FNXw1O4baNNW57HmsOZO5r46zrG8IyxTcVOQbLtTnicpgyLxeDAX4bobUNrUDxGppj/1MD+nj0dZH/CZIa+RPD3vy/QjEvi4bBNeLRY8Keg38iOgi4o0KEcZynJ9D8HFTHFw3GMfs8AYXv98fzo/dY4hKbtWvoVD8Fi3DY1jsJISOrYCI6ORg4JKsW2ePxm4nKa/C8uS+HwjkKbJDRaJwZVssFMrI16xa0gpskmDam7qyJsFZXm7kB4vNe8dMpra+opqZN62HnaVH/fCwD0pJkSik2hdxGYBOi6BRe1LMPZAIoHUwnHRrmI+CWlmQ1Vkf6l6qyHh2Bz1Oncog2bop5E53dBuHuG736hPob77tar3vSvrzSlyFMmLE2hNUIVep2Xdz5de2lS9v2xNXlLIzrPmuTL40KelOOHII6F81MCF14CZ/R7hBGDHvag/y08XCQ7Rxa84/jVa4cqttkcq/n9LUtDmzHsdvS10P+L8GSGgLY/TpANcXzlMBdRjoQZD6yGglJ6MgIx3wE3MLcl82Czh2FlSu7s/AlUQorbhyIoDcbJ/HTEw7leJ+v92lw0XZSxopUTI0+zTf/gSj8fMkRaXdziRJTogfEdSoH6tOPbUwdxvPc0Ta99DuxKivEEKVSKmreC/UIolC+Omw2oB+cCdTIB6eMQKZSpYC9ljQ6+KUzQAlC4gag89sSHvoTP7n7SIwGSulUfW1pwh1PGgWqM9xLXi2KCpc8Wcs8EgSRhkuFhgMeLs7Q8t1strzsR0z1iLrvcaAt7rXng50YK0IDMhGa2dMtgNMsMSJLDlIWSAds8G4A7c4xxBsoLCGD594XRHkMT31mNWhsPlDSaF7VAcnUH2OR5bJk4A8UTntzt5n/FapMuviY4rsvn/zzkZ3nWed/8AWEwBptkNhRjVhlriCeZV0lAimYOnoo4GdlkIv3D56Y3R2uRKNgzMuB/Tb6g8C3ZuTa9DxbNASQXMc3ARGwZkcZMy26GIQ4mS7S65+TRNZPzW8S/21LMqWVhbvSDtyph/nQ7ZtgoEGjkL1rZQ+hEnd09KI95HAqKmT5K9m2rzB6dhFTmfwBC0S7BoLM5EmQ0lt7yFbdtfkLTOKvNJexZSTIYEhzmNDIloAei27gEx8GV5fo0eXM2KUAkIW0cCzPdjukcsbMxa/TZZ+uSI0EeOR7q1+2CuviuKehSyoedkoWEQXIU6esjeZKQ2YgPcRv8q6CfYkKEbTC/rPy/9wLOopm1M9zC+3zVRwXjl5H49Oq6Px1BEWueAXynduf4SHJIymfENr2puBIRkQPDpMCx33XYsQvXStKxBEk42rIRGxnhZa7/NAIOSKEwV3pPmAb0S2IJZSYrrnO8t8E8jcX/b0p3gYm/D0I/wrWf3sMAqoo9V12MXfFCm+vEAcnqQ6SvagLFPGLt99o6DGLbujWGcQg3b2XVngqzSKOMTnht534uerh3LmVox4CZtRanwzS0q6GzLMp+3ShIVAvmLigK0h6cpDtSgXi3oM1rU8mr7T5LDzjxds6PtrCCPWRURTR544MEfGAV4tvEqlsmQPG5KUFHR12xQDEutaRaOrwt3FLVmrdYo03bINjOffBz8eOeU4j+zyFgTBW56J/RRctDG6th59rizlVtypmhTa3f4/yfqMPqVTp9OvDuVXk7JiLT9o2A0mG7llNzI/9KEK1WvXGjZNNb794fxOhEz96MEttUKdjroOs6ywUV9WdTwcx+PGf3Jm4sZLJ9YEvb+OQtYOwt3fqT5G/YpUgyigX9O25kkAFLHJ/yHSuGCYhUwgChIQi26LGkSlOR6/puYjvQgSPOntPXTHTg+kg8AmRO6tD4PWrXwu0rzKCn+D6dhVJIdKUNqMyBMoEUMmf7/hQGLd2x8KNu0MRHmmn1tiPPyDopUWlUukDBH6PudKkQASxIk5pzy9XfzsUNIrzBNWAYYr5o6byGUWV4eX/Q1g9GqT/oGoHiLmTT+plqs45gHPUAGM3/tkEGVnlZJ0C32oBEo/m6jV9bW7xGcAABuidk2ndD9vDJgTYa4IDbYhmbnke8EaaG3VSBdKLXmpEZJsbR3akvUFp4S3lxt4GvbtMDVi7ipRClBu36bSJAiOcDibUU9CMeIuFY7z/sJCNHX3CLST+4M7HvGW8ZRyqTnrefdqYQN/UBqVrMy4Sx4v2SRoKclLt33WIohPjuV3x1ab4bWZIeuMOvuGWa3L1+W+x9OpNgIMHMSUjNxBq86PAaMNqRxj1fm5g9kIycHXxLeMomn73A8vPiHnJP1RtiIaSp9IWSYGc5OEAytiOvr1dAXQWc72YjOTC+SpNenS/Sq+c3rsyuxoUn8dJ+iZBw5BEWf2FXO1AUdlhoP0pbyzg60OS/XTYaYr3bzoGFvXOxOHkFL9DLrVEFYRZaWVRV3ZMXSDhFwKXeAJ9sSFirhTIoF4oLYmNoVywWYeGnGybNDMIBwjHPYDhu+F8u8TqCoqbcL0bPcW5uKlgPi2Xvad/CzMYjbOG9PEt4NTpmV76/ykYSRYwjNLS3g874OGAUGpCGjsQoiPjM88anJMG7iLEGT/YccQJb6++IaGDdUIPclqqjag8BMWpw0ueJCLg6/xXA24oh0BIEyaEugQ/tOcv0C+PmIT/gUR68rg5n8UiFZpTMsNQ9jcnWIHAuRZZUI+dnnhQarpWH2TYGU4AorIaNtyuDFjBbr53AxhyiVZ9XoeLJg7T+v5R31ndonhjIh2rFdGj6084Mrvs7rNJS3vJffO6s8eYHOAoX1CFawQasUkZqcvyMW10xw0N+sM21hV8qOWrPLrYuFEwWCFeELEuPYinBpPLhlpDga4Lx55+9D9y7CkyE1qXE99A1XQ39//gIoCOQ/BTGA4PUwCtHeS2QLfYE8MRum+7SFFxqgdO8iniHaln26E5BAXz7ZbrBDSLf25IgqdwW0Pl270+o5ytQw0046OuZDUeGJhWK4xRVdn62cFV18xGKZQTVuL7GRXVxEHNfA1V2lj5B3mSR2+0dsjOe99rYbVQNOyaLe8CuO7ysnbmy+qt0zYqfQIqwQ7NQF8Wfc3YutRoexEX2UXHyxSzHpQBwd7VZaiWTUkK1Qs6BWtZ6bzxFwbommYaPk10qawy5fok+hdvKxvmA8RJL/PIXAEAfYTLqZTSg3i8Vxk/3i5MuTL3cI11UaKsg3X0w+6Yb4GufGZ9As8ieh0Aa7lqHF3QDjjuTjm/ci0oxkLJnKcwSR3c6Zx5TW+JfUgMawd2tev36Ehiyy4A8b0gdtBTRGQD+UqJcNmXdlf08C6igrsj+N2ZTzCCmDw8zn4pp5gHKwMFmqGPt1r2ezIluB3cY7oxKbarR21MsS1pu/JyfBZ5SaVI0CTmwiRWl9IYJi4BWBr/rj0gSYoz8HVK91hQR+Sd9/ryUzoHMgQCWNEiBOlEx3vqj6secb+bKR75aVzx7oMT4I4rbo+mQ1d15ZxXN2X7g12ZVzcSbm9gWnZj09RZpRdDinEpW6RwjzjAHvV2RZmTojssT3V6+GNJR1cDsDkt9xsaxLME4uuGDLkFiSsZN3ezjyZaNwJCmMIqSmtJ3Ktm6wWQkcaYG9kniQ/7j7VbRnbNC/PeG2mdqi0ajJjWr5GpVgCosxjB1L2QfRk5Z0YnJPvMQ1C/5u/Tp2AEyTtJZ9E/z2KXv3gZf8I0cOvsCTnyZC2VcMpgSWCtVn8rBtj3AkxmpEkgmO8VFKBp0ZX+HCAdZhOKth4DAc0Z/TvrKjPHvvDfm2JAiDmNsPGD3F1rdSq5FxGVToSJXpWDvwDWwWbqMUMGX4dkd8q26ip02ADoBNzqIeRLq1Bf/K+SXkBSZpdwP2xswBq+ujK74TzRkuCnp29P7CFtOzMiJDU4Mkui4toQzCj4OItkNsF3yaRIkZ47bKng0xebpKMugemz/h5RbYdeWds+zGDR6XY/gej3zGfANJEE3yIy9CcZbXQIsa2nVA8dDG4tx9XSYOGB9+wXUaG+CSPVc3quyO/vYOWuvexQEE4BntA1gEuZpxnsl7Fi10U0TAGgXUBeCFLatjsqGQkcgoUZ5oxuRB6l+NQWCvXbQ9qT0JL8R6iZzPpQ7l8NA54AvhrTkOrguNZGYiFyF20SMiypmdYNttrd/9WXtZeISPyqjP5qMHFBGqcYgJ7uzWbu75rJqDY4Uhwz8p6MLLyBAbAY1YIMIN0U34njhD2GoYQXeULt37kqmgBSfNz5J9MEizt1l/ZNwYxnk30OPQnFPTTgs38K4lbBt8wJvtTyqxa3UNenaqxCGM/ukY3ikvWTkh/Bi8nPuMDbOgI+KMj8kR3Mi1Ed9wliw9vsWgLqXIgqitRxWJvG/uvxCipDIgJbGjDbXkTg7voX8lETcnYn4B0SjhT3cjh8Mvig9mZsAP/OWPoLiwCxYtcDj52k2UipDcC/UHzzTuwjzd64GO8X+vdSTOEYZCMCms3xfG/MoBsFs7lQKdigE1mXsa5KNV4VXMmUkl/nStbVpjTUjuQdwIA7amB3e58ik4jUkZo4K3fIcacv+5ziEdX3FprKPmSL+H8rlJ8dPIDslprQ6NsPta83jPoahqHvvBY+NsHHuw/wQTmFDDxqHrZX+3aYKqtx3jql603HpbjbUWQwHZu4Ey4yewwTSUGouzTNCf+PuhnYZbHYMS8gI2CNn1FNhpOSqvxwpaon+k6rphCwRwsLK68aDyqhRxbkFC9EUdagoijXv/dxmY6sY6NIrs0DJTugeTRwGF2fGluMmJGexgAks24SSPwm6va7eAwRrPwDzh+oCnn5CnjLxagrfw6cweJN3Z6X5J2wk00/dX51cX95ZkCRFKaIzVJt8OhgivzobKuV+A+Bbfb+e5DdexHuG5hirh7LPTyhKeDB+kcp+CPruoDX6NV1ualOVcBRtCXoQO5k8a/QWYICDZq4p1zHeZQNfrslg56oCSE5P+uPHzuTEiEwoDbc5d9arTbwr++rxKmp8LwxAtnTCQIou0iJjLy9KIGzzZ9h3xQ9AwZvI4cZhNjtWSPNLRYanB51Tx23ttXBf5pbuQvqZzBgTFTVQTqRkj+/T3fifkkQDj+ogIEZAC77cEEfXfRL2xZR/S7SjBD8OVEuNGP7RA9DXPP68Ww/Y+NoYZGLsLqzCulETVVDWU2TeLf3anVoi7BxhZA43Z/ttvBuYg+QnINzZDDaIUTl1Y10rfa/eJijZAasVk4gkPab7n38odJu2gyEaM2593M1EE4AcNUJYx1w8iWTA5Fgp5ut0MUUQW51Cliv6vqxGdv4hswtm1oj1DBWx8NneHhX7KMzfpiORPdjGp03ge91J6xO0to7EfhZAtEBjpAdXY8SIcYlM9G8DZjG2QaeP6IKT9cuQ3qpAGrZCSyZthiUOMWWG43KqpR5YztaU00CXKV/qZ7EZlnFxv41kunWCG0uDSLw/DwkPHK0FG8ujkQ3iLYk3xO8LqyE8KsAE31Abup85EmqT6Wr6vPJIIy5We9geMTRjbL9+lLehk+6Wak/0lVzgSRWW6FovXbo+ZlHkzRevLnOGmv8x5EuIcKZmG/3fFaY6SJxZC3bXw4GS4hVoR5f5lODnqtQiVzRY1iC2aoexi9IHK2YDB5k912VWONP6A7MgKcOGT8Q9kF247vPxYYNfpCwypYckf7VJqNk3Qg2TsdqR+W+FKB9bmu6/hydn86dzAb1LptmI5gcxTkb+4Neisg/zXVfZgbtACEoT5MhLCZH0MeQD1qFtwpJiHPq/DtzTXx5w76Uo3aY59020iBXXOlsCeCb7kQgxMJol+MvexFC4+VUWcXbOKOIxJroWe4ixpx66gkypJOhV1wiL31wSe/GdL46LpwuQmuOeLH3tzgmlv8SrN+1neTMZXWogtDsivViW3MSufbjMMuUoClDk0vCfMpKYgIpLIrxpJvSYIvdZEhLHxlP5AQKmvD6eKrLjHDa3nv/kHtIKAV0klqx9LMJrZTgZapuuqJ9pgJgPJdynY6CmwbEHoYcUO1kWVTPuwBBx6XB8JpWKxQ1ycdFqStvB3CnH8euIj6jdPB+EBZOgxNaUHyGXY+sztzcvF6l9yWBMkLQuOGx7l5in9S3hvmOdkMZIP29TZVNRnDKsz9GqMMFQ4sCNePPDom2MgnEAGWjsUZgoKLReQK1ECr9JWgjcu+w03w8wojH88EIMHG6DP5e13B2+fFQEwUDO/l+34Wh7G1m+XZYrYUCOSC0RS2L3RkfV4nx8sh8tzjqiAmuHPBrPwcM7kMTLF+MloydUeFZkplHbVhvvroSuIHwsD9n2MQE84Vhofh44qP14deakFOtlkDjirq9i0sJ506EhfG60l8B0/ziYsDDBnNkdwLLeYL/Hlo5TPrWJoDrn4TI+i1/xo3CFQCxb20HiJLRUaBA7PrIqFZklB6aQSRw8bc85m+6tbKQDtlCqUKuBJQW9NO8qv6aNjs3V9BAAF+JpUgZk/VZGbK+MCNO7b+zKRK3toz7+5gTJSjWEwPjf+UFHpoDgpAyPrW5zYqTkmSmQ08tyNNQGx0Ch+NUXYlSnCcxrzx0DnXY0Ml+RfFtXtJKz8lRM5mHg80AnKmJmNgbhyuOjOgrOmUmhqrbNHn1uI79H3ktSTotq7RZxhcqTHlKL/DLUsL/fljj6RHavfutS8x3Ri2A/UOVDpenviq7LuC2w/878GP6XL4amiGI506Y5+18inp85nKPWt2o1wvFuq0i0wYKzUpIrr5VaULk3cCrJmRYuVNFfmPKPNCmLFFaXw0jg29Yna/0hwXKKBfAOXGFWdDlJkliJuxvNPcvZppFGN1NRmUsGb3CRsTnvMUBpqTA8nNjd44cEdO0ak9XMCBu4wJB7a5aEh6BN6PinBoF//Xw+V2qMTBUq6oB0bxCAHiTBggjTql7DjN0Ph77z+M39vUKdScvEe298vqNkV2PG35MU1mjjvEgJsXE8/+qFltGrt4UuAY7urhh8j1Uuv4WLy7T6NPWrCKWJ9mCDO7JnvX6ZNru5AoRu1JpcMCV9XPq+oAPTwcQCKtbEosSSysKllnrX6es8NjmQCbRYZp8rK4tYihTRxKoNwXjxk+dBIwafbRUGFUmJGu3ttlYNhJpzMWY9jNE6pczDGzWFU5auUTK1kws9iPh5UQBfR4D24EpUd5QMhqkRsIBb1SGlcY96mC3VQrhMplfh3kcEeWAIJTHiZ0KTsyfb2Yh2IQl1ISHSz+5XgBBvMsglxTtMM5TcgP8gEYKizdrKGKheegJkKv+Xmu9CXuSN0QRQPMLrmjbbYC2l9XyKL26DV7yQKFIIZriiLcpUTfirOXFkZkPwRkr6xgfFw7cr4AbY0VpsajP2tOgZe+psXVVXx7CZ73lfpKA1ew3nZx6F/ZhD3kjjdqnQKEF4AUj5Q6pifM5zfXRv5T+w0eLa3TDJ+LymgE8OItcTo01ZogfvLsFno/RnZNd5YmjVPGL5nVhstoDslWgWUdwGRN2VLr3z6Z556LcGjpISCmOwBU9ItShbHWexcEO/86B/ZtwrQYBqvItKeXKC8LzVa9K9IWsFrDQpGuQZ1oKDBfH4zdR3qNlcDlB0W98GftlrRAngqQ/6YgNpCAmr5i7W8Myi+x+QPElkKNm500nPrvI+HiKfGcvJVvS0mPLkitcENLA692g20voVw54UgeXWIMbnhflaoMnuGZ+L+YHDDMkkvOLl8lSCNR5ZFIzt9AKFKo+b0lW4auIT/yLteyC4JuDV/wKgVxgcjb30CqEd/ov3G250BU+ghOf3f6V/XkxK8/ceMyUQkYT9Z7CTnJisSWzcOsTfnoTQOfCmkWX4uyKm6jIoqzd/IP/GHiQ8ds1lsWGfFIQBAeYcjkHXc4rNLSt0gHXhiZ31cNuov/3s6SfDxOb3iK7Tx9PslaCMaJEa9hboQNb4IY/LRblh0xFaME4rvGLk5iEb5j4Afm7vsV1TkLRh0Kg86Tf3H/+29IrdJnN5VStcD+5sEO2x1AiiQEK28a7vpxNjJ0FI4nbm+pR8MXjyM7eAtfITW+KK96lQdZo28F3EzyjbalsKWcCW7cDQCaC8NlOa5149l4NQhTNdAEbosMDtKFyljmBrBz9KB46XQr1XVOdljCpbcMz3x2MKLUAvUqtdMYGTWNcLohvujRJiAFJBgJ+B4GDo6eurjBW5w9Tj+zuZWvAPMK47W0AEwzb/um0by/YqdG1ZJIm3hJuMDkUZAeXteO+Kbf1AfTsP2Ll3FxXFb9F0fpqQj6esvYWtRLJk6i+oua4sqTVQV9ok2f1setXw+mXnTW1s/D0OogBVbxFJOuQHczdkeYV+Mq/4GvLotS4ncsqdnc2WsWqyoi/3qFyW4eFYquq2fycj2nL0ttpTy3DxUdi9c0wBV2aTWN+4KI8H6EdLggsqYHBx1Qyu8jrLIM4Ep3P2ly8LqZg89rdd4X18Zwn8VTPJBmCW8jodEDUhRKmqeT8HC+zwugqHe1hkrYh6U21XvJ1OmPScsLrnlx/tsHZOFkZmNNHfbD20QmteXuE/1ykjV1Em9yNfwFF2pELKCoQphyE8yYK75L5EMatVwihIXI7sdFoZAHbUQiRRyVALgNC6l0cpWdVBrR5PxgAxpJNQfa7z9SRb4NXwrYQeVU4BXKrkn+haTk6IeunbDPDmVxmX9UFnCw6RdUnfF5nKSm3N86H1KMRdnYW2pxPdtrs+fz89ovLM7wALgUBmki3BYtzcaXKu2BXhvwoh7gKBlf7bhIJy7UHp8vpPoj23KFyGjUzfR0VS5V6p3b92K52RVMKIAuz88ziv7O4pENcPRfrXYik+AikhS4MTFysPPRCJ4l7dGXEPV2YkMml0/eT2bRbz4Ut6iZ2SxHBnXZlJdyjUlHJgbqg2ixc6STBczAYAKCEt5P5Bm7goQa/ee9OaeYq2Kn9CAtGyhCbdvfeoDQWaHrb1CXwa8UF2jJuj09xu/fo+D1XvLIU6+NdvtiM2YwCDE5xFhD1ge7XLHjsne86bea+0CQHRffzuIcl8HxQLCzr9ObnbdJf1FjiVFZv5hPjnbDPjWZNam5nwY3Pcdn3g+NloOuNz2TRLHleNfjNQwn+lspm4RMYCuaTa+ZygQocpA1xPFZpQPy/WX1q1Q+A4z/kl2SShkpUSUcrYfGwuPkXH5NIj/igUSXZALEIEDIwg+VZQtxysMloDa4RpzEqYKEt++A2g5rs3pI5Dy5jiPrf7rvP/BobxebFrMbfQQoXWxqsVrTS9A330SfFK/7LfYn8M5egtwxKv+X3SDcfLoG1fDN9a/8soxXUM0ztrFjtS0GfTJJKmXlU+3Q/OMxT/MVGzeDls/XRZDmPGFTUy4GIg5Kmk7279rKQYleK/aV0RXEYsMk1i9zumG7Qidqv+rYrbtEUFKjkB12Gzag9+zgkrUsXe2Ba8VfbUw+X11K4Kmr4j9Mnqp4TIz2NE9VqApDHNhJI6mE4SP5oiusIQIR7gq5wogJBBykgCKwZx3nAhi7NuTUy5xpqUOUu7iOBOUq/vi/jVcRL6gHXhE0MI5Y/3l1AIXWix/mklWxCFPkzlb4nHBdbLxVnWhp2H5L6MhUxqBipJh+4xImr8oiu1nlCOZEOZwS5eGi1WB70FLqWcGwlNAGOk3UjCA3e+kJxNj1qwZn7uWB6CTIJzXBO44CrtK0ndPRzTcZ9vAoOUiXHtFGkHgRDUWvJOZg+cRTSHcRkEY4if+XVKU0w5D3Tz5lWLHQG9QNOwySdwFQ2S4jXH1vgkz1o/2SrmMRvpJlq2BTU9enQx88ytoYPai+YN3cukEbW7PwkgmmzdoBBG0ZKmGzV3jV2Y7OGYgDsvcQwql8Me1ZuXlDfK/T9xmkmQs9SNSkOpI9poN/QJ523uc71+sM34trsfLl1hRjirOxlWEGqnY36zHQ7Y68RgeShEDs7b+iOAcrj6838y17HPzTqEgRlrAD9g6z/Wsvs4HVoOIIFadXKn8Mzhcg3ki5Iz57P0HEEf61zTntyh1/Y3TS7suKcbnbIDkwudGDSX+45hE1WDInVQSM1wWLpOW787UouRL0xqI9NY6SLauKOzZFjf8K8/0vZg/4+TJZxB3yARS/a2wveuetj2Ca4X5P6ADoS7MrX2y4NE2O+dvXbUf56pZht6g9IrH5BK4DKFD7fIfuOt/jhrdCEVpclfLk/69H3InI0bIzW1ClWB3WnYnb8YS/FE+9twIr0jsTMQXv/AI1BwnZFbKv7Ds4ObjxZqGjeKN0fiDZJ4sPvUeePSJHg3ijaI2dl7nF9zDNSTJUxFAmCsM8TANojgSN0RbapgTAEpD+Y7w71C3y42qptKR0Q23gSSNy7452Iq1oimB3+k6vvQZG5ZBdTQHwefG2v66wa5GrP6xTVHc/emJ2t8WudpCRkOb8IltZUoh6k5MyMNVSGM9k3Rwfy2opC02VC/RRmvNOGPGyM0O9d7GNsLirmHwzV0lr3gPDpLX8or5+tcDXO91tDGw/NlHYbrQcwoHjyRJzRQBq6S/TWJ+fSIFUw2XU1cDeTmB+PQFOOIviip0jgICNhyJ9GFYh85MQEWLSuYxcMkE7B7nXntLT5ySAS6avIUbQy2JqdksCnPKpQw3f9RJmwnPkhigwVuDGJDNxpztej/9uQjsn6bFTa4ozOYRZEAidGCYRLQUNeEnbx0sWMw/096dFRA5FEKjCsg6tPGrnRf5zLb36Oo3GEBwksZ2FPclAl8ltFCIf1guFHwFJv9STYvGOCJynAMHLljQvpNOhZ76b/D5enY86cnqNL+5OihYJi8q5uWOPDt1gF5gjLPPzoigbcFRcCwmp242LVgonRrmwD+Vdi53cvKg2jqz92+8AZVuFEd249YxCCaqU0cuSLLGFAK4gHM2aZ2bE75dN/pdPTvfuTnAUZ40s8XzmQjvqXePGGh1NEUhtAxYsrGS0qChWdHC9XqDIM/TwmQX9qzB604wlyByaxkP0ajTbUNJeSEQ99ZBX9VDigXfDlrEfaM5XHjxyGzssilwjSKXPSFNLXUryGNmeeZWhs2yxEYo76QzqTA90gVKoOguqdHsZXdoqjBpdF5OH/0iHmQd6vnediSTxK6DR2bSKieW8zDEwiOHOrRH0j/ZhZ0rU0tNU5eOMzU8TGlMt84pFlezE4vFwd7L7MSmZNAQKYgdNswYri6dp0uDfgs2TZRcq+QTd3NtmNspXqZFGs4NHPIEs5iBCmmwV9FNIefDNmOkf4gDg9SPhBNPnLBdO4eUg3TnNc6KCRXNz4TvfuqnAKmJsYEB6GODyGmAi8Gzrlr2buHKQWokWym+LEQR9sfdpy+gND5Yu/1TYc+qjUJqN+IP6JeOHePW0mnFHYee2nhqX1NnX562t0QXLssEKsX0EkQf6nFT+NPmRJIU1D0QrC+FzUTfXnfYtxGrHojw90OU8XVRlxHysFPvC9c2cfqQpi10UYIQ3rVTuUTuviLYBSWAoeEOTGsEq+UkyzqxqvEWrmOFXHRTudaCPhjdmWKSqJdARxVh/DXXNglMhqLkQAI9D0Bfe1QraQI5ewvNy8+BxChfLDmMg9eMIroal4wIa3nMdmjllB6h3+8DM/cEpNLxegrUiuXLeE3PDDAL+azEPDueaSImyVTu79KzdSno64np5cNdZNwrfQLX5FeU/mpuOqubGv0IxIzy/khD8uorFmkLgz1yu5pDOYChEos2N25wZGi91uG9bk2pXXTX2t6zBRfdENSbLaC1EYJa8/kuBI1W32/IAuUrBCm+mzC85PnSowT3gHiQHj8cedq5acAKRq6rxQ7bI4cR1bmVrY9y2GRzR7XFV0jKrEZCEfhEPZC07Z7eyKlyw37aOQGDPcHlAPcL1OA3Ag9Nj5eZOU6o0dU3dFuoUppg0fSrzb2J68MZkA3/nMgP/M063POU8cHzeahpU63mptiZTcPKWmk6BIP+nCfU4h5yNFHojOqiDXQCY5jP8vUEAHg//zNV8OwdAAAoZNm2Zok+w4EymFipyo/RcAmjifZN2XF+9+TmEMPns/vqi+DwZxf73/hqrwx+1K7kU6E38SHQGofcDlvPfRGl1mJohTDO8VelvtGjZbkdlm1hXlId7TAsL0QHbYRQNUey3fgTsBbOH+TsNSk0hWMYl73RQad8G0JDkKe1WWWOvIDjBRHyI3gIWWhJE56kMvdjg6Cv0CBtTMvXWVi4Jfsg5qyxjz8Rw1zSfOoFLT3NYPRd7TZuB2ZpOiNVNUFOwH87CH9hl2dnsqzfsLyu+9AYOewTA3RhplJJ0cuRflD+NWrNQAnAeeClE1vDQZHWsGaAX4mOcbg+ofzjLCMeqh6scXBjGsnUcrKK0cGXdZTNn94O+skMozs7Pkg0pomVVltduwDVkm3Z0PqbCm7cbMWysx4KyYNCy1qTMJAV0P8J1rPtGg59D4egqxNgjTlewV/fG1oNqtNu7wjFGhm/Q2Dm5NLqQJM/G8ggQA8e7pAsnWM8hnaHbWlNZnaNjk5cZWTUqLB8e4GTW+f9BvRr1ZkbuOIo6F8Uh5FzdvyRlGox/H75tTvZtNZNvRC60snXKk2Mx1eWoVYl6Xd7+L/9y18kcSUjYoIvtmYZIdRZ0Kg4UxKPyikF2XJVbzJDa03nSNZcykErOfa86OjOpZJuqjaTFgUn8i5v2GHuc0TcU1e3094eVHiJy5CeyEvG0wXblvzmNAcsJ/Nkncczx5Gnlj4at9qd+dzaQoDJnEj7I0pZpnHlk+lH4rqmCnaZHqjOXowt28miWkEZE6gE/uQCADTwvszb183JdAE2SEUjPC4AmBRg/NeFJ+JpP/C7d576+bm50ACqhGd7cnO8VN7oTAmh8EhIzEeiKHsBMDFfA3oRn4Bpjom3a+hRhXc0E+2Ju5zV8B5b5l2wodBDHwgaXLeRaciMbotezzcIvwkKbMdgJHPzpQOG4V6s55iltIC6s9jRQM3xT6R4shTS7wc8YVtkmaC/EbmDKvMTZnvsp/y4T9Ro3y13nq3UBxTo9GUG44p802vNBF2708dQH+AUpuVAhIuTDneDh7XQMyF6AQAVPI4JSexEy0jtMSTnsInbxIY+kYMHE7Bb0XgD5Wq5MDwNFqHI/QyeoPhUj245x1GEdimb4XG7GIsrEx+GH1t6hpMTzpGjdel/dIvfAszP7vsSGeZ3gl22xw6g0i+2gkHS5iIFgl35GfMMohZhkidIM5XM3HJDEW4fJGWIW1KAykPEOORCBTeB/cEkphbo1M3575ZhdGu5LGK1q3Uci6A2rmh0hc8CqhK+9WdzYThh56z7P69fdCOCvU5O0Vr0DMn+hk7+NBM2o0OPnKD4GN/NcbfQGJnccWKSnIGHFwR9ccKWrYywoPJ5albGJ/xLM09mVdTOk7VnyNLQi9NFbJtB1hfq2v39IeYngz3bbCZHVo8axX1XqEg6qFGykHrzrBqfoFpPqcGqlNw5Fzc6V4V2buIi8aNFELBDGz3ZCvdCxfOmBQCp8RotGXEV3QiLHQxlwZ5HPRmC7h6rkigs/OtxQCbbpyGf4i2BtdjpFnB87ZPJ7G29G1t8/G02baz+9mzCAJFEfhaITAFXCpG5Vddh5tUwwV7kUveaD3h3bYDv22uX4q2Tt2k2VefLv6ILool7uuOi6CFv1vFWbQruVBs5VsHJU7GYY57wJ/kXxzBh4M6n/buplo0RWcR4CvbwEYbYPdvVUrYwiHWwA96TQyhMEftjzs3t2cogKfQI6RbTNG/X/xhbpjE+MxoRj7hNNmvwuBKEEHLbXHp2SEO4PyRKSNs4hWc+qXJlG9Dk+lo+Nz4L2Qrpro2fXGHEoW3H9ixwOfRgm3g1uHVOH7UB2nNsGM2MwqSGG8Qu2Rk/bhtw1/4CHaBQznEbSQQxH3vQlpuy15d97k16lMeIsx7hNATh6NAucN5KxadX78gQGNgIb6yXnWyCfvk8ph146QLymxCTKwo/vx72HFkXyctfy+QGpPAcocKvAlz26OLknx9LzSJ9SCx5LNRM/QF2jDB3oU3uH9qet1VNV7pJQ7sbrIU9qhsyIkV1oNj/bOBNMFG01fTNoCjDpBbHeuPSwRl2hEaAdEYGPC6MQj3dyICnw/RYkx71QEsCC7gPh3dpToov4EeYwBy2ePA0Pnp2wJ+nqRpEws5ur+AN9vs+02iK+SAce3LscQKWR6MEqHDUbxePpLGgQWLATkfJpSoMmC+GRrYLgmIX5cpwjNfhvEao3nrX9uJymYt65mrNW38dx9pAG0luNoixirc88xuJtaJoo/0yqFxXscXusEBQaYXIJDisljo6FHGdgeRZck9Ywnj4jRKBtSmlatooQ0SlGwaS0CAEBuiNdm6U3zqLblmApAWFZZFZnxfPG3GoQtsU7C8uGgrw/C5GxGmDRnHy+WfbGFke3t059Imib7VniDCw7OZl0/sntSmYcexXpPpLZCA1mFXamFC4mPNMS9kkyscR+7AfFVRdiKuk7JMgPxSizrgoSB1dUqj37lnL2btUSrwLhKtXvsgBqXSehKluLlQA8G/tg9LQeFUMLUv9HQ1zWSU3AxLj3Gxey9DNNci/SW85G83IfBk7y780hy5d371RQSN1gO6tJGlOjzUtJn6ez3CcF9vUipH9P5pedMhzT6hhCDTuAQ2YOze2u1U4JChh0WJPiqJVcKa5UxD7+QrIWQdqdQAogDKqbTdzxQAvpSbuYLZ1A5Kk5X/QDE6w702fyM55bU/8Iomrx2ZfbRXPCk/+RXu3r+qTX7EsadpPJnsLjBSeezjiAi6N1MjwB64HcQL0tpSAziG42iGiih8aoIHE1UhukdSUyxJjxsDWt0wnhkZzm+LmgOfHhXhLGkNxVEyOZsGXJRCrj+//M076diXKN8hrs8YL1Zbi3inGhahx8Llxppy9so814d0zvsYfbBGKJut4VwDJqA1eNeTySNKa3YfJ8eucef8kpmlE74H80ZRnbNmLFma8G7GYv0J/I0uqbsvJrU7tuYO4AxkaNtY95I+iceB+QDNhAG47BcDS3/DSomePAtif4HChCgm4MLeO/wKC5D6X+i8HK2bw9j8Navr+QampZJQpHh7+BmNA45EA3RW3MqzxQiBNt3aD2AsGrlak1NWCC31+Q3ZzoDQVECq7FqWzo4KSIwEzYCEfYfIA8Fz0VxNINtIzCeNYt2uyRKHVMtfaitKdg13FQpM8gFdDN8IEw8kQRo16W2e59ByjzRX05Xk76lSoiqOl9wFOscJLRzyEl9mkdXrg+Owc4YAravaSrqziiLryM4EADGNlHJo8/5BRDQIkOSrO2EbotyCZ5VFAPOAs+xyehpUbepDBRXzL86PzKZinhNEuJDsY/2vPTPpeUwynwdkeLjSL117ySFeL5Tx2g7y7LEIq4+cOgFuUD+KcyvB8cFaxiR/DpSAaob5F2yiqLlOA7I5wI6Ow/ylq8Ib55PexT9RsEYHUVZGrvTwmbCD3/S9tZRJrl5k6TSbsKEKxbka/l7MsT+CSCRY3TDiIhjyZIu4YLKlQA1DHgtBCNMRJSXLghZNFkSQ0o8xzVZwVNFwVsrAtKVdpMFhaEP076aQz6pCEmxRYgyZFYwrkiiYPqTxG53nzY/etPdkXBvLLO1+It6Tusn9jmDLFcrwdfBwe5yGXvrXC6UN/QA/qv15Fzxhwx1kIR9LLuFModjQfdC5kt3o0UvVxo3m1vttzT5sNs3kqiiskZo5IIlDKi5dVtGzxUP0ohqXICcbRp5KyssIAj1Gc6yskdKWf17T8UGmDVmnhhmbkkx+++14fcxNO7eHlj1zboNGsO+lhC7GMW60J81s02dGT7quYc1dLd9YbdHpuqDoV8TCgjLMvDqHgGJuhVws2nOPLJPOCPE4jXbalIU33xsgDFTG3j3uio/dFI7iDLlauOtToowWJV9B2hFjhrJTPo0NCH66bCKoeom5TGNtMMfZMktCXEXriz2C25knHg+1VIBNpsd04YYIcHwo+i54JbyfzINabttBAqd9izg6otRlXc2js5+bdhGRBRFVW/yTCwRt9urgtXS9g3ryjNdv+Qlq+krmgNhV19/jIAnxLnFu12uZq2fa19WMxiwUVwM6AOd9lOwHNGoSi4Dx9LhGO4Pr+Xne5NW9xgmLgIQvmf+XPGRLB/81b/HqvCCdhP0qOvejhZjxLjTshEEnxTeJFEf1SEJItYIGcAQ27unVcCsVTnzi0VACFCxcSF9kqyYYGQeOMRoQr6JiVTv6UI1zPUrpCEcebuKh6Abk7yTgtLNVJmaOxdgxXi3c0Y050XC12XUdTZAPWoVXkhO2wfAe0UWu7GpKBV5NDDI8DM3StLf6/wOxFDk/WjB0i9js5wKhjTood/0HtI4FuU/vfkilzmCTpxaBGYkqpUtmtV0NSKFw28eQtBvWqr4cmA1IuyfZAy+9CHuRW17S0o6ABX5kKPnB69o9fBSWr9e4bB5CXDiaVBXig0OE2gn4QI3D4wngUExvIcSxHx4Nbe8IOwVmFK/GCUo0KFylL/NlEo0i28RiG/5o6d3+T/rMGWEJBX4NRA2+9L8fA7mlGb7LSMVk6GxLPO0s89b/f4Gyk0B7dx/U5uRxJpjxDvuAYzNHb5S9f7wGOC7zQ66qcsPmyJQXe/etiwzSfYJEM3cZxvD2Wa7tbnoOIgkU44qrNJFGa6+bl93uHT5AwFsOxFROtxk7PPvCfUGLQUQ5tSp4Xsn3b2nKOEXnQt0Lr14kzsrhe9S1Kq0u7w+fyQ1qmioZH2w8sNMdBTrVj0U94lD4e6WXrhJdJAih/6giTSuL6sAPQwYRxdG2YKHzH9zf74V5ZBd5G5oKAg6XR9AiDnVfaaZtjv3NMxEsaneM8JhpK07ncuKJDOarCvFo4BvoRddPiBHOlGI5OU5us/9Rl6dmZ1zodpVNSIwnPCUcxRWskdl36ivuV/zfCslEIc9+XNuGQ41RqaToNjRQXLgJl4DShsIkCOlfm3XxNC/p/DJ9k8avtj8nxM2Q5e9QsH3FzcEg3GvcpsirDLh8iNh6z0fJJbONBeK7uJdooJNFIXpFpW5o2ZPCZhPzNNoyW1XyZ9h2oIjY7u4SIy8ZbftV/zEqj8iYNjRQ4BKE3yDmun+SlTrL7pXU98t71CbR2xUDw2L7Kp3VgwnRi/U/4WmBWfY9uqascNSx8RzC8Q2poovuM5mct7UnLEDWo4OdDPJow0Y6Tf/WBeE3JvuAhAezmVyp5ObrsRUxlsI7rh4dCsDmeSbXPh103/zz7T1ETY8P8qQe5CjA6Dx80at0INH3fM53BD4JYSgXwWlS2VWkV3e5mSBn1fbxHHszVIP6/R3sPIrm+Dkn4f36kzoTiL/dtK4obJxKeSwFUwzUAxXpGCnCFXixsMjqugcNuesjCKy/7/vK8MwPqrOzHXFlkbLrF6kJtLqYYe79siiuOMkucsKKY9Cjo64nFZnTvhMuGYmcLvVzdUFPsZVG6J0zk6di/cJulFCRx+o/Yl9GfhO61vit8omm0whJEUxWLr7wFC1HBOK35ASx5mJZz4gn3PK/NAPslgZ9wseGAtfKs61jL1QX85xHFLG1sofXGrf4K2763Xq12qe9kUILoAsw5N9Y22kIu2g7Q6QF78ohSDRw5fE7ZPWAnfEahkDKXOHCWWw5L8kwUO/IngmB2mJSybIvCo4ZK6Q7KI/e2FoXlPeBiTZ2238ixhKNzVI5qLeEyNSOFsZ8afpjvePKVn+bVTYU5MeBPHqBTmtHrwgh9OP6+CiQZSX/f+zdG6znnF/lZKfCuzNeVMEdJgEWHUbCtRCkG1OfpHWifa6iem5zjdMFbwEpK0DkHd96BWMs+Xia+WGF1td13KN2TufqU7nu16aoYTILvg7w+wDQbBWhBLdWy0jvNjm8oS+ERAlJ+lOGvOeNvqiyTIH6CoOoDLbLz2CvCxYTgaowLHwsCYIse4Z0FHAEa0B0jhVcHeq7SpSZykNmz+YC4BIvhm6Q4rvBIW6sMFvNGAUt2Ik/aFUYnVzv4/Gkd73wHm/N/CiRDE7a+WcxNKk19liKjostW/Ow8QE38hEjsJn41MW4jXJyuZHEbxmxovDl2Xf6PRuo4IldJTgQ1FKo5MkfxzFpnmAgbosrgZiAv9JHSET0VmsTuDgC95UYKLOGynC8V678n9tcZDzAMgVrEUH7nIUXaZsjZp+b/9iQJGfVq8HIu0/Wh5iSdAwXTP7DQLY8qc3iK+ZKiA7BS/ZBU7c17DwJ0EQMfHFrZeTniCDDNUr9hKZk/89ydn+ELwQ7v3CMLiqJNA0KutSIybp09EkusbtsKafopwwRApDyrO/Th+DswDEvE0WJH+OXmVHMIEPRTsHVj8clepB9is2a/5R1/Cto6Vurha4hftrU2rCvi7Nq3YuAGaPfqzWqUYwr/3G5XkhlpzA59VrHJuKEYEI7/i2fZx5EQYal5alWtrzZv40GH3p0XebGNbZwUQRcpgMfhlpv8obs5uMwoWW9ZJ/HxTcBADA+eaDszxB8uOVIxuC+2ywBo9/eZfV0irTBZgs9SxWqtxZBfoFNmmwr0hyajbascTgvu8wdNMcxW1ypmwdRkS+/dklgtweMPPt+KWH2dKP358mnRjh+pexvniQUK7ZK1FY/FJuUwUe5fuZfMTxMbrcxhO3ys5OfYYurOgu02/HgOwCgogA5f3avCrij+qppIlTkBiiqFMfaF4q5fPXJaDXr/2frYRgqrIoDVokRX1RPpDdUOTBWNAxQq9yWcNIid2x7ZBrCQJrvLPEKwOSDpxY7uRHg51JkEKVrxHiPynsH/FIM3jWv1870sxbBKryPYw4piGFt9rR2mdmR5LwLivFO9QHkvIyDtNYNSM12WOZ1OHW8+nabF4Mk2h61pGoPW3h5BVeQYGc2qgbNE1s6FRCKrcUZ+cWV25KrM9iOrXs8ct0UWAtEF6ixZZu+a0HCRkJF4Re1yAxSYue56USwUCObRrqCi3YrQxdoiIGnvj6tiRAaArFyzs8BOOcvqZrRVge9//rE6Jodxn6oyHuMwoHYYom6g7VIaC/5+dqHhvO3/CWGGxXKzJd7wSUvpJRW9gyXnPaSEMigS9S/MxglwI5Ecs/4juoZnk7Xy+IiObQg6volZYLsXxAPLuxORVt+g/GxytJvCwIHDn9PbrbMRzqQz008H2V9jv+F1AWobGCXFBOCEDJ+Xi0HhjSIeYIghAgBK3EqMh1</t>
  </si>
  <si>
    <t>wY6/SgkytYvQ5u3dXEpz4jwERoCzcEluEqEvr+TYkC9STcnQ8KTzyETMUf8/B3kdBqbdwRFQjQVTusgdd7pJ9WjtIiGamPfJhc35zp6NhBLKbbLiuQkCdq0ZeV7rWPDufF3/lwSf+U2w/reJ+Hax4vt8+1FXBR9WuytMnwJ1M8z3sCk1fOES3vFI7m0Cj9cbzuhBPsa9ewl9Tbm06J3MYG9R1D079a+pkMdX8DoTQ7z2luk/g1oag0QMkcEjWCMozCGceSZLgivoc2YqSU++BjG1+PGUQOzd5PLL8gNWoUdEWfr5PIjZ4LGXc6FIcnCqygBDwO5DlnPQ4umwQLrGA+P0nXlmVpdd8PWH8ZPPkA084pIemSEWBdc/MP9VnGQTKKjgK0qQOF+mkd8FEcVxgzp0D1oEAEAYlnAYfrr9S2fyEr0+/bGjdd1X8imokR1MUngPuPSyOBNBz2KbGbwxJNf8FRR6W3k7ojUaKWtGGLSa9DJPF2l1U8IWxrZFtJjIzZiFp3NlICzH64BC9xgZ6SEjmdhDuPZzT0izjbl8TZxJmbQgiKqxdTUrN453km/foI3ulhHsFYZZrbY1EfdvCR53xRSzGpDt5gtudf4VKMSS2xdmtBzIkH0Xkr1WVKr/c7CPycV8ln8w6DHt6h34gKdmAQKT8/yiE6wJ7ypPPWgdr5GlltZYDkP7x8O3IHOcfZ9Lt/tdk51c5GtR0spk21DU3HYQnqiYHNbx9YQ5LNTd4a6sKKUtJauy5HVgSwCrzreqAlKwvMzrVOWzCrHMh2D5xkWUKYBKjzlX4mtlH5Yg17wR3RaqriY7/Zg2T4pHzYbsfuN/8Q0rae6JO6a3sKl1gwvvyGH7rzHxXvrC9v4/hzHjcJlyhnIczBeioGNzuUGP2LN2ZC5LfVvtOnkl6i4FZxSY6TS4I95k5f/O2TP3qwOb2z3Vun6cHmpyBrnYtxinKb6O/gRB2K3ZFI+Rwl+HDthW1ao3eMXDu5G4sQg73FI0pwPSSk+auplsqgrCxLuxDzGXvmqyC0iYA/ixadHEYS4bfyNCvxkJQvfoPtoGEe3g7j971STWKtwSuWuei4yDYtZnO1DMfZ1+zcoFI1rNb30ndNVx19yodSVQNdfIRFNIhUf1VyMRlR3DfXySpIZGbnEWqeL0BIcnsic5itTYLTnH8y2n+tQYRCgVi88BYgvqBbTzZcftyA1ya7rSE/ucfe2LOA07nopWkF4s9Lxi2PHmAvPPSUWw/9/e52fduE3/bDMOgtMXTTgeVinKR9epxdunSOOO15NgPzOLFZhFdiocBl76Bh3cY5My7OWNoDSWxMBjWkTqRAYEHs9UTha6g43obslDqcr+WSxnXiXXfJzR3K9bx8iRm0wgJwD4nEGrhAUCGFPA1iREK+6GWjYwkx/bhMs8x5maNCh/e89xH432jkX5lkxS+W2CEg5mS3m0Cf7DWeGzYeILqYy/ZHNTDWfYb2GdIiwgEEKs0w3/4kvFDPhhPGpK0nCzVBWPiehOnayOAOfWfrLKIpyJA48Nw6hFq2B2mgtS1JIpNmH9SHtr/e1SjBTHFMz2Lhkrt7tI13uH7+GJxjRb9+4W7GRKJvdyNyJ1PNLW0pYHAMMgFjbKuG/i93M2myiG40er4cvoymLRJ1e/xQBKAUVrah12EIKfLKGuw0xFQXfUol+9ePF2IDb6tXiUEcWXYM1Y/Z2L3qBeexMWF5AYkQ/fqufYBLq/mpLGZVHv9LHsli9F8vJuHkkokD5l+plT82sls7o49xmSsM6Q4fq2w0Xry87OmnXp1CbbeAIX7pz7A1JR4Ycd6XyBu/dZq9JVunGBQgImmQwM0ShX45EQaZIbf2IXFkyZgbYrL+XgECY198MyP1M0glpDrCQTOMNdh0PnTxO1xg6MTt4GnOniE2P1wJ0WkIbwerROCLfsqmPU5hpIizDZTsFw/frnRIM1Ax6m04nF4HMDZSnQKz0403sVpagwSc9n8GYFVO3hX2HvW+Fh4ewIRw0JLXD8c4owcw2DuEwOG11sDGYgQZbLgr0xt0J8XON+3zYYBUXDPzdVHe5ZUxediL9W31sX5p6CdD4NXBZtMI7sj4A/FXObpjIdJzGjN95TKpifWdXm0J1L6AwOHPQt/VLccv3IqNagPChbPb36UCvjD/M8bMUXjHOkd0vilmsQmJwPZ/BMT35Hout4Oxp1t88yL8IBJEpG2Pw7GBQoYm4rXumii+X+uJptmbIhFgJEFQKD9Xkd5zmqtJohFfpXRa2xxc2z9bjYYtpUCSvzt1bqX3Si0HzjorgY5Hmbwud/dSQcx7qnwcsjkBc3wTkj6in6ly8YnaZFQdeqH6DpSAXV7z2l5fnFXhN/CR4HVjGpQQ+/K0GnmAafKOAOuGmEgeXSmf57+yib8K0SHx5DjI9JNH1F4HlCh0E6s5RXa2TgP8ZfRxSAUqnk2Tsuj2X0otlOag1el0CmxIlpSl/GW3IF/NlE6qzt7hv2rNvbFc10BVvErF2W8oMJT2MObvcP3CvLFgZwvpCjpk7CioTVWB4qTZ6stlh/6UTcI6uu2L4VvaXWQ4FCRNFCp6OfnnOYa3xrLu/FP/nAz3B+t6ihPQCjHpP8NbgV7PdrX/O08AuEovJ55j8Zclb1WUEuvCEWD4SaQ/AxrRaV5GoL0sV/uVeS3XrMVxPzftuJfc434KoTxpCA267zeolVrfTXted+xTOavu3UYL+ivsqkqjKsqCr4I8k+iZd3F28FWqEwkieJkkJu98s91gJyALsC2+Gpf0O0tqnFm0tcmu4SDmAkzRzONB126svnstXUzBulFa7dROyQafAVcyLB6GXI0c29D8uRwCH7asMAO2yHVQsFOly87n5qb0z5nJnr17S5Q9xvoOT50v8CyvCGTXGnz7i1PjhZMwdT47fAvrp6K4rD0RjpLZJI+t8CdWLT8MxQi5GtJ+GWIZ2lpBLQCWY6z5GKpON8Z7xgUFYPppEbD+iytyCAsB28L5RPf7vxzmkBeCSbwKdVo9C0lA/pezFS/z9oy9i9BSpfJ2YMfwY4IKleJN23BQHlHeoPFjYRyZlYw2KswZL7Q+rwH+ZPGC4wpmIuVEieKF3z9b/AlpTdYY8YvwoBTW7P6sumEPZCxd4joyLYnGF3Be/KTrht3gzpeacsGk/KOU1TwgHwCocBB+IVMaK97UlwiToaiL8mH+E/z3CO6RbkuHHHart0djzhzzefDJNWhVl7VZk8taV1hhSizMY0/m6lDRYxCMzn6GXdWeGhJTg5Bkxq75ktCjVzlM2aB2WTrhdnllw0bX5Kfa23m7V40mOfnDlsKjwpEYFe3cTr7Lm/Xlerf80qd7dfCd72OGXkoToHeYzkSZzuKz+ALOGooynNLz9y9Gc+wJRCOLdY2Daqfev9uuT0uTumE2TLxC7WTkTqJVXKinF8AW07B1agGYkJZ6m62WvnRm+Woitxmz8KP/IosBXg6ZmPoTuQXk4KKj3LWI83/bt4NDPM8SGQWJPkuKVc66RRGgNVSBFKIDJwun8Pc4s0UI4OTaUgkZuAjSD6jSI4ff2RAjuK0FZifCDnnT5PC0AlhmTifZKwaPuuaog/iwtSYAqult3HYq2bs/tj7URyCgM02aav/VUY8uWsLfbf9VS7BWWk1CK/WGROPfUVBoMx4Cp59i+manQtarvLNFQ8lOjrJyvI8YdmdElXxm6IVJX1TAzyDTOoUAWagJd0EKYKx5Pr1g2hJSlnMvBO4M0QDOrdzUnoNfs9HDbf6gBS9Q4ieC+pZS+TW1Nyh+rnyLizj/a+K0MHPSEMJmzYSb/0TBTndQ2bjaf6HBEoP7k/uZHEQc+f25dtx0i7TMaEc9gAk278pwfjGFn0HIsxU7ig6PJpqvSD0NaDRMokr1g7SyaZ1pseRZIJEbOmYYEeNOqRKIG6Jy/SzmyjKSLyQRe2wliuMK7dJLHTyTqjEQPDMqJVHBrJArvGjafw7AfE4Q38SER2zANFjxQHPsyj43HzrhC/no99qFiGYLM4KcvjwEtlW/ay4S3QzSfjjDuYfTqfN61ItYG1WcQ21AhyQluRDn1yBjNuCI3+z05RUNdWp6rYJGzqip0gM5K0pFIdDnlSeXmFFRnkoUcvyH4eRLcFEP+88BdKuQCAaZWQwX73pyww/lulszfuQ/nBvIOGG5acgUm4wZSpSYd37nMpDc3a4eTdL8HArCsPBV2gQkUpG74hW2FHco+WFM0OEFNMGD4M791PoVFGHkMsCb8ANdl//5hIVvdhrjdYzs6WDbpbZCLq16UF1vt3TayPIWTMdQyFGuR4TwQNNRETRpB0YybDebyRxBhYJ0gbUH5xDesTBihqkkwO3GJj6zbH1rWN+06ZDpEed3pyCw/fmcxbX3O/gZ0zYPYMYp6Z5/wbqiEH6yOTNoOvtCeyhPtBL9+qSjgNpn13E8AABfv+T2eshec7T5J2XabstR6KFGGMJUwy736YegAq1Xn8LQ34Evj/nkQgtTJ4syPa6RygH1zUIMt2uext0XCPqH7ZG44fpO+JT/vPeX3RAEPcC86IB5eh6YXyMXp1v3Z3sbxxNGKUFsLc81fnnOW1V74Bc70yL8YWsfF2zLHr94ZAVMy+WnKbOJKvlZ0A9UtTl7y6FBrgpbr28bo2ZAuzQZsK+3N6GP+AyeyPdh3UZisJuIMcEA1spW10UqA3CccbG1uDlN+HJEyYPNHo9mRKka4JS6G0ROPNnrvGWcMyyXZZ3nscrN0ej1mjp71U7PnY4ybt7LKT/TTWdpb5LYenLjGBlfEv94VWP2hxBaF3ToWfmVbr4Xw2pLByW4ipFtmOUHNmpoG2vbZA32LFVx3u+gaRDNHtCLznTyW5ETh0dHe8g8V/R4gwiPSiLCcP/Llg407NMM3hkc/LusGysAFLqM9ftUY5hq3HNLbJ6zjORrhCLed9gSNN/uICIJK7seMWFuxVh3bWAD3viv4us8mv6XoYuGtlukzblqab2MOiKfsrg4JK3BrxQRBOHR5B/1hb8va+h9/Xq6IVkUx/mPzeqzgXULKzWFAdzPiwGTb1vLULXyQ0wqzb2FkxTeFXkFbdAV9308cpOpTg/q9Cka2PFDAwN/+Xn2u1XldkU4meHbgdlpdd16vDd7pspZWBClWcprSSjOBHxeCCovipeib1LZizXHmkNyJyJ03LwZM3VBHH+uXSwtlmaLxySjW8tEOyLTPjq2blYSAAvu4RVmFBbw4MPaKQvOpVBStnPYcmMjA5VrFXJ/PukRe2g7ZwLHGYi0Jh5TBRQwPtZQnHArfSRX2FtJ/ct0dCKjbfbFDx+Ds1Uj+8LUeTrTdHcjqmpF82pJZEL0dGEa17tZQuqzwyrKXav+D8zADjNSv3542VUq0ZewXjKYusqeTY0dU5HvI07dxP7Di0kF1752oKnYLRKizeqEMZvUG76BcSeTwGRQPjiRvJjApLQjikogMdEPriD5IW/GxyEfvwHAXoeO94w5E16D6+7g4ExFkbote8P2P8ZnQXiwaHjX2tuQUd/OXdGYftMvPLdG4qvFQ9ufmm4ZgA1qW1jgyjJvevDGtyCf0wIKQrzazqdieVQXBZY74yFNi8sm7T52ECQ07g87ktWdF7cT8Txugel9tB2nBENZb/27d5y58qa+LOMsFzrYwltxQ5sI/Me6Rc5wJp53bGRz7QdC4xdVOvW0g1og10oPNaeB5JE7+M3J1ZyA2ztArU5TtBjYhUgNJT3WWkHQCBFdsRrw+HzhHoYB3nWmLizgkul8DcbNJFxnWyPUSf96rdOS2SQjhNLAjUgOJkC32miEVJOx6L4ekHXYdbYA9V/QNblH3ciaqDhyXK2Hx9AmaYWILPLfmolTOBAapEw/dCH8TIcz/diD2HqGNvblRphlzAVwca54oJyt6y1lIseZNbuCxuWcBXPRnCO2/jr0nNhTr8ZyZll34db4qBFAfyN1ylu7jQl4gQBGwxzqx89hQbUf6lvrNDdN/kJBbGfT2n6g/7Y6Yk+7UJVLak8I+sH7wXsPLCbDvtrGtBEeq93/5k4eKnzAs5ykB9zbeYHL/3UREIWT8T/uSP8yfOLsir8UUcYEQnQEat5YGeoW1vSSqlFzEJDR8VDSrqCXr8tTZffp5AlKyjR6HOBrGp4BFjwPkxWJbMnszdDn7zkyYLUfDOcaMoEPjuurdEpoLYTveP7dkcDRK7mybTraLTo4dug2NSdTZ1MObU8PM/rd/UW+B34V4TJQfqCAh+/9p/Ge6belSlGn3gfS4td2ETizMh15p+/cHZHgA6qtE59Nl5jNFW6VSbeUmthxFUCnoeEoS2bl2oUQP/PpZj13eya5Vlz6QSNIFzw0tMtLHZd+mmFa6Cmb1+QK6XJpUVJvRV9AE7ccDwiQCqf7417Kovj3dxR+U2JgbsXxYon8WScmBQIlJSW6CWVP/crrnutWMXHmwBunyXsnWEFV8YCfdcgHXHq2waNtQmsuWY3RBcK4D2SZ5iB4Iq3Cx7GGcILHw8sO+qbjvvqMbYior7RIkyMCmzCzl0nfxI4INGDiSrGjFp9lNCnEyMVp0xuMEMVdc93LW5nmTo1SBjxeYkAr4+pOqDsgxUXRKZBzed51SBDXiaWMjrUr1ViMUWMmr2gN1WCtlUv3PQNPqR2itRNv3NI7sTXw4lsejsvYr5U0QGGg/XQzkPl4iHPGiwbuFH9n2oc5obuJfy93hP36sqg66I6UMa9XYBVldRyRZ8c4DlJ6d+8V8Ed2pWtdMMgwwlV0OsoSHPM4x0APk0u6hKOs/HyCRtrUAyXWTPQfNtrUoz6YoZf7RHoGExxdK3f/5WlJfoCkjnStKDCHeFPOTg3omPpoalpzq7XRN5u5wi6zrGQA/gYRGS5TOYKfR3wyYjCzXqaIjQu2TWD/DlRh5zk7b6wuMvYHcBpL7lOPjbBcBfFNmBv8J8lNqis/2VlPOEFeADRYqw/sqCv+1jIy2aQdnObo8vvMRvxFm39HwdI1+djDoHLFBVTWD5tQcVJbXLGr8juLy0iJ2c2fEGf5ZcvntzZ8jgg6r1Cc9C4Oe5DE7BzGc0f4i81UeomR33VuX5+Trr25Y3zuSmEL3xbSAIqnGzCF/beUoEUZsE5EnE6kO/E3q9iBFqYRYMCgjFknnBCD7qLF3WcSjwh8Z3vv5/Q/zhgc8nh7nKpeKZ1m79gxQpcGCwZL10IVZcl4sIco9JCVlhX2QVHJ2t9Hvgigcw3loaLooiWjzIza3sytTzMfukkig6rHzFho6a8Ab/+tiQ8mdWLrKnFVK9KmB0ESBDSVEP/Re/Q/erOHwe8MDBF/iXN+4om23kfpeclFiOjXOoXerTqb19veiF0ZgCiA9LHr1tcErEfx9Z9LHurvmE3EDKW5Y2OmsBkoK38dDgQn6A4NzLHAoCF/P4UWyih6Mh6s60X8a/ndmtKofHrg+axSBrxUAWdT6AN5262zrWozqbYAwX9R4+xh8NzRq3hyzL3A1iJ3f3FuVljc4jimCup+NhKvTHRQMZfp1L6vKDTIb+NfXpZZfB3vejX+xTaSi/Nz10T2dj04Ahgzj1o/iHwXShc9+0hGoIKKSVjjQlmJLpgLXP/cGnGelL+Fwci5QfyEFRJAb7eOWX2E6vczjVcjkilZpNaeJWkOHhCToqI74OZwsrbCC+roqiwKaxfjnOwiI2wKkMXXdKolXK6hA9iVLxTMXRngMFLGDwLbYKGy6wZzoZQTLe3wr898XsWT2nozWASDbVd+hT2SttPisJRSuTHVzhqdvoIn+qHZK6YI+aUNoW61spfay346duTEN/njPrGzytIZjHpDUxCRhQhxp+I3LhNh+XTe6eSBQ9DkU91jtr1Tiyl01HTKLonHrf948kTGKgDjVu0N+VPLVwipyi7OAFvk8hNSaYVm0bmYZ2QpR4iVYD5oOcBMFZf0ofW8Y0XmIrjNp2Adwwk13rDPni94sCktLVcWTVnrXVDH8DSv6QIsl4MnNyt7M579t15pknTLCSgerWg/EOaLHAMmeppuxiuBejb35yw5jiTAYlweYvsC1KQHynssKs9lDqoCZVTla1sY6k2FH7luZRxsEsFcOhAd/pQdoBp8luNb0M98ghgG9wPgm6QxFbm4jhbjVYCKYBr59TWjrJBv7fJTwbJZxf8J370zVBMnFykMJcE4ev3EaJWN4rXFfD5d3w9XIOLyi5rTq87yVeWhdbU7nuHrBycHn9FiLGfIJ+cHwGBWLzrAPou5u9F9coA1JEYZtgkYzq1QSIPAI0O0kCVfyJg4KMUq57WiSas+dI265rHbmGdOkpxTjt7X7hC07gDW9E4FdrvOM3KFJ7EC9JUih4s308/tN+XXd2/MtNIsCzKDhmEHuWql17NNXympU4RvpmVrAvm8eYEIhL5ddXEbb5jkVcBgnQdixNzijEQw4L91Z4mwHgNanBKaHSyZwCdsbe6Fduu2TfHkd3si+mW52mv0rvgw8j/4M8OdolBNNOS2BYXDMHFal30ljDvvTGrK/8/3B+Lf16g3KGsVhYcHT/62WdCnoi8GSCqCA+J8LVSs9ks86dXEmkKtbjhiO8ll4TtIxSsFYi+L67XpgGg5jSgtH87ZTwmKD7lLYz8yoHHsa1bGS/2qRQCq5xoXNmBg3SX0q1TE6GRsi2mQOHwjhKYDKTMVbN/Qs/lAA9AGGdX/5Dg6SkKNRzBoLUTPK15MDcBuGzEOfzZHTectk7NKXMO4uWY7J6uA3Cb7g1B1Dpxjrxk29KMDtmpP+J2/DW2WnGZw1W20eYu/AP2XG0CcWDoL33MqEXX634hY1rRZy5FY1GzFOGp0UvXCZGsu0s+bLcQAJOIDAYs8R6qbutZ2crRlEw4/2grA9YAS7BepzQHzwNXwjeA7MCZzCDdJGedZ3Rsx8bsJ4S3HlKVcM/gzh/fvpeNLCAPDV2TJno87+MOSeGiV4rina6jBK503SWp/SXFUdrDKLL4qy7iTCQIh2HtwPdQnF4y/xXB0U34+brCpL1mbTiTrpyfptqQw+oS+XfyaJc195i38J+N204kYRDj2n3rE+NJZmw6fshC0Tl/MG2zecpcl6thZt7hr/jYIs8EVaBk9QlWF6oZ9fQC5CeR/E/1LgGFkQLyGSp+le2Hf2Bcup1xANX0HnfrKdMUxLvKCyzyPYbRsOfSrwBzaD5UxNqKWKviPhqigE/4ns/xBuxNYzb652i+EiJo1lcwmzYRuwBiWXltHGhiWL6RtMVzBCJtLZplwbnL8GvsaJM6EczIr0iFCXb8XH7RaqVTq9EF5P3jxVi8OdC5CMisVmihGhBxifp0h4HQf9Wy77cNShThkSuZI82tG1wkiiTW28NBK1Wz8mCG9VIFR1dOHHdkKfwBmlkSjtGoDfVdLFTkjoIVnI0Ukhntu254eAH+v6vLAg/wzenf7RBuUvTh5xkJy5APIODOuAVK0sGxIVWrVkTMJ33OeLBAgJeT6DT5++FPUruH4w7CTk3MjT6N05CxuUONCDgDYnY9SNnjMQkNBZPDEQP945YpGHSWOeSbCHf5uUReENBAuXmtcMPnwpQ0olMdansMiWaAQjhCBP9Rr9itW/nQdfNAxFkx+wpGHjdo6eFBFEJE2haN7LXved9BKpcWadlCL3MkY/vms27ix7ZzORfjM1apOYy6NpicbMKXT7r8tohT6zlG7XEaef14lJkATnMp0gnZsL4TYUKYPJNywD/xkhohae8dnibP2uVax6f3xrNtZHrr0fwOuxODcFw/X5e2ffAxFJ3GR19k0vSEzJSvtQMCvLDV2si+Z81zPB+eZuHKcC2pRwh7cMuCzGvV1aBMPU8bh5oKp1orCRs8zOkjhXvvQXYSfz89aMgy71HyZXx05sFRcqr8Jy0h3eeBpPGdn76gMNZyshrkUuE8wdg78jKW60t9O74OZhpHDqJVMfzyVWMuJswpBnDDu3z2DsoD8KXvSYBja2Qgpqpbz7WiYucwrede1tIQuzewJrnmrteaUfbhVZ9KScVs9pK4xoaUbvBll4+37a0yhhAFhOfeZlhnmWI59v3R7cBUQ6oiZvV3g2fkwMcoy3kgg814+6W4wmstgoKNCMcELEKRZ93iMKmFftrTMCWvU3ZK68znsEE57Zdu13zkUCkxY6C+4G99Ez3JeqI0sXoyyAqXB4xZIe1Di+lZwtZNlsBRnNjtQ5ssqB5RbqzKy3l3p4Ftj3FrmA6mP/IjT0dqQ03aui1Gp9Sb2dVhJjF8Cl8oqd1IbVhKhcCkTsNM3PhHk2WWRaeIYU24QK4zzLr9jTwRT5FjXBhCsnrTPneK0RhNcfQ6//1NSlx8WgXbGpG1SDjGb6vzwZDLJyVjf3IQwJaVeW8HZCG7wxs02OMEb+9K1WUCqa2CLIvU02tQ4+y35gVz/fogpGJqzE6ILD6pKOUYJ3mHnU5NQRw2diZrm3jKTpp8Yhxdic7Ln+4KSuGwjoWjKyjXyauriRTzeK7ixqM6WfqvWuxFtmgMTTFpCA/aaFcAhZbaaCAwk1uPW0t42rLqCZYRqYgmHeqYNaWuC8XuozV6Mbk0a0I+VWjEXavMynD38jYMP75mGgBznacK7O8MOGIR86XnDIfqAkTCKQbOIVUMypt+tyQpuAQGMXPIfrFe94MdG2c2z+Rn53+SafEpno5yoBgA7evpOrOdNazK5Rfj5KTM1+qiVrdFfZLjKU9IhFWrkZWf9X17gNoiabSQw7dJiTlQbcKi/5F8E0e34O7lqpZgnjfpyIAcSuSqKkt7QlYrLjWBJMvpcZffWjZf3llS/PiRMy3/HUorJmK7JjOjoe5ueF7xAjjuijEN4UT6H95dRZh1JZDffYgWMSSJ7XHkO7PL7j58xJthYtFE+Ds3nx1qsRmNzvmcNQrp0n6eFCN0pExC59WRU5qjkLUMr4sGEwqifkT+1uNeAJmrFboAHlW7ZMB3Mg0HFnsjwL1nWKUXhpEMgsuaKXVlTUWh52xWJlkuyyVjqQNWoNTYjBw74f5fTdfVr8mfH7o6k05mn09Uk/SKQ6n20XoT2kst31YeLniF6+e2r/qu0S+18szKr/0VGqqBDa4mbOmEXbrfXZy9BSqYR2zaxlfF2DKbB7LsI4+yk3qrwadh3gEx2ZwLVHUJseecHHzcAazf6J/wZxo4+CRbElBQn1vujYGFF9Mloo5O5sDTs9aBwkuDQSbhyj2b1JD5fXZuH06W7+2SNcrB0cdP+67MJKC9b62I/4NkMwdJTrYhNh+67wZ1FaaOEqqqKczwu7FeajXlGa4TFRHdwYgKaXkbmFfsNEdwzJiSX+nYd3frlpxYMV81+l4jjSIEtA4D5Q/nDDvveM6pKJjr/AbsuKU+z8Hy6BirENXUdaXIpg9wSmwWFiNoCY5BBny4+MnRZR7IUi15Ue1q7CtQuDH8RnkqrAENxWM1LJq8cmh2ecaJcFJ0IQE8F/PM2DYIGNhDAvG18qkTuPZ21Q2iKS+XbQAeCssbx4gERlbfUhxXvq9CzxO1FrEgepd4CjYHGhhWJswxkhX58QED6btfqSkQY+s4jTD1QJ6nAhlIuftVyCmxdglGN8EW+hAzx+FEW8UK2m/9ywaiiIbpXDtiz+RiO1rdpS9n9aFRiZKqdKF8wfNTDB+5QgO8rEm6+cbFP7fl5jD1+QXAo1dsqThhTpFmT3i8AACb3H5kUgFFYWWf8wK6+r0dQSKgTqkbEDZQFGS0UVo9/2uzkVDP+95gl4/HEdUQtPwjedwWP8/o7l2ZKLgptzD2RFfxEOHRNQ94rBOT/ZxD4kqYo8k9t0j1/LkcUa0UPkF09vcecMXyI7DUnARdaKPdAB7JRL6iEtGuDM9HRFlYn73Qw7/bqXz3SF92g+bdktP7pT7FpHMzgoE0GnYmVeQMxjFG4TrYVhRhjtxbrKlR7FoDpqhQd+C8pEfR3Vqb4PzzwgcbyPWFmXiyw/0iBj73Uaxx7Y2/x2vVZb9s3rU+1eGTFPcwyxe3oKFEfk70/D3BdvYVRdccKCO+mL3lsji7H7UoUiMhivdXqkFbqI9F+DUc8Coejynen8kjmDZkyD14qE6O4tREIEdx0VfL06+P7uR6UX7HUHVaEGmufIXSXwT0zOJpVHcSX2zBKkPo0A4TALeJqlYOpG1rvJEy+3ATnqxUVhJ/nOz1VbPNqVrhJg0y/GU+xtFCWemkjduyRf7081n8Vya1LfJXY0OiKtJuk6//gdxloqdwgpI6oEuSWxh5Az4bpkmdtG6aEhPxbpC+ejhIYS8RAWJmg6Xx8wWHXKv+KhtsER68HrOcDnwsev+VuI5DZp6ncLkLTjaPBaMUH4jvMRf7rtO5IwsjyYNXlQ32gKZyNrVdRj33M9JORV3y16PvhhuYOeMGY/cQL2u075E9HzPEg6RBHgSsZ1S0lP1W8AeBzitw/XJBEw9IQTMD4v+JHiz9NGLarDswjU03cJwVXdcaY23xgJNbZTk3GWNmPIXglwlaw5YH0U36ByhclIqV9QIcoRYgYKIc8nde6KOXDUJPSuHFNLewaREdTSlpgFh/yZ3m163kNADADMEQfIEWSe/agZz3iI+uDGMYu9kbrTVDRktsh89Po+ZBYq34ILm4YxUfhW/nv57TLMwK02rBJvzsNLyv9kjnt6IIE9LSMKRXRrbPSS4M6eK5yDbpzyXNw6cDYrAtRubbnXRLbQBR6Ape3Cr5VVdYdCHeu6uSoRbw4DpoarwcRyGzImJvYKsc3+pxA1cngHCgk89hK+sC+QPaMoDTA8iH3Yqr6XE/p2ze9OLuoZTp11phUmcxIQqZA2uiYSzRyubP3CmB9kqQbK3sQqzcYI722obEf0hmgFaapOtIvPAIhC4VH04TosHMrClR7GAIvmilfoeQgogRzXBnfAewWaUbCV2IOvbJulF1sVajjXyL0miuBuGt39O3abxRorHoJrK+5fXEvJMwzSop38gqgWm6T7rz9Or794YnEN7x8W1Avo+BbRywdq1BovZP5drUquQzzy/rWtzRoKPgqGQQdp6E60GEsHT8WA+vFRVQmHshixkLcc0ChXPZVD8NUSii6lvxV1BmgmMvXhLOaAzP8ANA5EwDj2exuZorMbn0kb9qrq5wmSDCKLJsnBg1iyvRBkelWr8ZElybsW/mvsmNWTOhmqPxtP2Pa+S04dyk24l1VbFSOsUaVIrVzC9OH2zJt9+DUE0Zhs3iPdDwAT2+kQThYb16CTII97Uba4baznpa39v7/COJFiDAvp+nbAh0cqXM8KAQIAxvBh880NNE3F1fzQAFZ5JSiQLFpmxJ6zkfYKcSlzllmpVfMQSqpUyk8ZcqSeUTRxsUODWHHQtx9MdNZ8Xxcb+2nkJ4uoLd+UeFzu7KngJ5hIEc/raC0bhxC0PrtNOCFavaBNMwfyUmzaiQ6jtrWJOc+MH9Susx50ju/7QkWryIys6PryvtZ5cAeI4g7zIQDXkLtQayTyLwHNz1xAS6CRp94abXx8sal0v1MmpjrudX+A1rgvHRUPpWozWV1W7yknrknHql+B1g3M9C8CvMdV7zqjHJgBFVC0ByiremapYBmcbJt4FyFNHw9hZjQS/XbpRjrXRxBSr5SgFZn7LSpDereXT8QgMHUN8KZ3eNqv0Du5+zzbyWpQAyTLDiKgnaCRTuP6bugeY/q85Sb6yxJPbaXBnqAVDFPeXB6q5gE+6/RFe9HIvWt2Nwzr5lDPTRKz9U2AYAT6U72QyGpWCNq2iuo78gt6lbeTZBw9WNnJ2sYbt6WEDZ8i+pXndgKQgG8zW6GGcNyDRVMGEurx7CIdGbZv2vDetD5bzcWkOqzTsVbFSmnkNJH5aJRehpUIKQi3HbVI7Ms2yljkkU0CxBSKQt25LtVtqRcGSsEPHLA0PbcRLaSy3jRNvgs9s8Z4JGf7kNSHQWNRJwylh3wJ+IiupJai5UWcJvY5/P4NHkWycwoapMRj0PqZdmV5ANgpRsaaGOdKCPehwffKcTqWVHVEMJjPIXRjKJxk5UMh4NWsrVb9fYl8DPdxvFNqmj286s8y8wUVSj7liQHjiOgZOMzFjmxx7ke+sbSm/mUEc8S+D3oM3BMjY+EERw/hx8u8VMORtf8AO/Sdw3Xgg9/FxxCHu4UYdU9gAk1b2E/4XDGdXkvfjBxNycurelZCXjGTTTICgH5Kx88M1LG+o8wiaaQ7C+eWWTOWI0f/3Hdx5Dhk07v72CsARAtcSIRUN9Ri/2u1lXw6Xb+Gk7IU2XYIoeKarFdkDZOPhj+plL04UhZ0hrJAfkPyRh7e+z3bbinbprZMk6FgbiT1pqPewfmBKkXURFSFRSTvAk3MFZoUrYCLtP10E7jR9g72IqToCcm1zzGcrCaSg637FY/1/rDrQU9pyQRvbUeRD+CNyUURgW9WmW5fL5Papd8+b++xO3RTc6iHXkJYb8xOB16tXfQkhaXajec08K17OstRiXLH5K+AkUTuZ9/gmfXlR1QmqjoBpORtfRyYnpCbImk1iK/7ngXZFreYcOYNiGw7S5lPjhzYyAdJzOTm8O07+FCHPehJlLoCDqOFgzqeDDMn+EilAJ1XQpbN/sqPNXSCc0703J0hL5ZT7tbJdhHA3B3OG5Aa7qrPMQfSxCzKlmfsneQ5lCJ2s5sBhaza1wh6dRuk2EeFJ5E7/O79FTCsEER1eK1pqzHai1kwJw9yTDmkWB7S/vWW7wqcVE85K7ZSapaDzfuYTbwIfHVu7h1Xp4DPpy2xsM0YKYEfVEtOEu2jn4VHNwRwVYovMJ3I6SUidH3Xa4SWC0er4BDD75MSEqzOTT1c+Z5c6Kp4xIGx6khJ+CmugfBr3gvuIPBwM0C8rk3N7Kyjzz+qD76ll6eIGHFpQBEboajwmFM1ZUyOE3crZGWRmKZrZ7NcDsvR2qK015fg4gbDlG8ibX6yKhFpDtpVKX5EbPtsjQP/wx92IfGf6WVLF3nBCgfXY+VjH3CmdMSfsxNY2efEg0vab1UweAr+CYRtXGbX27AagrIfV3HLgobw/FHNI9djKAMm814BtliJlfCrP63CafH+fjWsLAE6Z1m/15osy7lI4WTK+NkUG+ASZ5XPl7bbaCu9TYh5yxanZkin/+dZ9axEbgWlrHxYPkPGiTRxV1PAjUic39wFlCLSlcecxZMkHgD8STgvunHr5CNN15B0bB27YR6loRFM5NDHGUTUFqL00FsmCcWNvA/xLh/ntYLu8tdicI/RU11nMlixP1sz8QNSHZUoy/XuM8sftLKiEkrISAQu5a3IUovRS41WWWtTSMvrF1xrIy9rHd/HPsWzsl7Aj1DIWOERaq5VQTtG4yNeeV6uc///fvoz+f1klgfyMVORIXE/p9uu5BaQ/bKMWbMDd9Uc3N76jMcCj/9kr4PtcnSebWuk3U7LjNdzfTEbk2/eKXcClKRWV+2mZlvSU7gtGYNDtJF+ouRfokxfZCemBSi/k+ONAwQpF91Flf8C6wcE5R8hSKk1EYSlBiAniFBbDvlWW/uY5HbHU0IJCvCMJyMZ6qb8yLD9XKtrN+8sOoEBiboAdYWx55I9o85lCmG7mf5u6rxdET5CqucwYT/xLNO/evKh3I1qsk6ezcBldo+htsyBrjjtxvgwus99hSje0qWictEN+1ZIB6hwmnLiozA0CW4BXQ7pB8E7Zkcpo2AtbYX8bmYz9CFymvso+wS3pOG5CLQ+s9Rnkanwav7Uko7FbclA9a/dIcCuig06FgVkuZugz/pHQ14Sg4S0CcKBitbcxbe/BLklW/y5Uqqg8R6vZzrG50vwlnTXE8C6D46tkS/No648uz3GHnDR7nGJb62fYGV6nyLWse8SMUxlvjoc6KZ7+uSMPtmQc9j+HZRTu9EUK+7cVGUMUGnFdT7SL2AaT7fxDeBhphJah5T+GgHrVorKfRly9jk3STQH//iqMyOje/bCq4WrFJqZ49d9dIZW6rrzdGGLz5obo4hGQh7g6+xQXyF0ZQ6RNvgsSS4UsVg4vNu5MpGXlbGUO/Swin0edRiT29OlMMwYWJ13DB6CaDgv3FSZXBRx25qfLYCrodBX6kFJVmhDH/GNHlYhjeL8kTPVWeZ8G2eIz3tPZgikevGAtIhN4jeIes8o+b5ftAAUuYFX2jAnJg9Nv9xPevHkW76cXldN1hJ9qSRQ5juyWDMbvNnpRqYS6Gn1B1SBYkJ/xC1J3GRFrR/6V2LbYgaSfvBsEPorX9JQGCdiQdF3wN1VAHv06h59yd/PFTIFzrQqZ2xqh+kBc/306Rsao8LzOgzjk3U4ITondrHPN/sLFkS5MjJTWF67PEm+Y1gUd6a4fGIAJWLPgx9jJzSwLZb/E5dlOw4S5vGD2MyusilteWwUNPcJRZhxaGe1xz6X6QCHqCapDxm7zsCr7ayjvqV8nykFEJFHI8uuZLOKMAl+M2aLMA49HatVhK9aMUUwLLP9WetTSAXCVa7vzQl7r2qMoUu/KmPFqjnKuLqlsfJiY0JcTZiZPg3lAh+ZLa/8LZ7kWTvu2CU8f0hdK2sF/SuliZA6zmbVII0U2+0mCRy9oJRE4PDJxINEEBsG1uqcyZJIZGxsXs6rlRVMTqzslekck3yVcQWYSUUx4EIRRyhl1OZbuCLJAHYHmD1ChH7PZrtcGd4HNSguKaFskDecwWoaZSR7Zu0T9IATF5wSuJCs098jFtKrw073prLXbL0Y/WXQk4bsqltoArf7Azom25yQKjDaGOIsXLZHPmC42a97wFCPZbflDEstqZTPaLU4LcRa2o7O+Jg3MpXX3zTh8wWIwvoqr90tRSy3frrrwMn2zxeQYO06oM+ISbvmEaU6whx93rnqyHjLY9bAZQWT9afplKCFdQbtoI3hkS5MCMWF5kfuVjz5HSr896hAsIuDssWYkQa6kSFZd2NkVKxvypTwh3qTovjhB8OYnB43mz54qb9F4LvQlDDJ19AaWyOsLNn86b2oBJu+QdLAPpLE6F0QW/clPXqkTmYOzr2ekO43/FdQuwkkk1DSZuRFUY7ghoIW7Gp1IEQvkjOLZPtez6h8pvuUMGVAsyRgKjHOG/r4swfE2NS6XooLdObTL01kgYVqUcGVTnd6Px20HS4YGVepNgbowHjW30SUgeHTU9vxkhuA0N47som8HG0elEXDHmbnybUHFY+kltVeefGNNPMAu0bpDNtvesjAwQ5hwBbaMAmxIqq6QGrplGkTtw4/HsXSxC4U2V95S+wuJtQmjkWrUjZl6ZV703+Nra4uR3sA7mpXbCDGGBqR4V9RDYZZegs//1s+IaJE6bMHVLIDHQ+e7hX32uBPaktCXzw3KS2VJ9CDJbK8JInNHQ+w52F4UwjQg9QekPpdIeGgczzfM8n69tK4FoodOUQ0bDEIux8Na1fmicwcNnIfHj9+lrBm5vxLE2eF6p2tvCEvmtO7cLoTziIacsU48UhxNRhb3deqzOVslbqTNcVfOaT/g41nDOA3DVUZnXOtr1q40mOWt/oceQk7/VGD/tXbr8M4S8cCRjI9mzxirR0d4AdagPZF2DASZmGVqzdsO/O9ap82dMaa87eQm1hK8uAWvsWkgzBEcvXmMcbLJpX0Pz8Z+3TlJfd37MzGoeFBz2EeSTGAI7AfrzohPGFfTaGgBeEU9m2j/hMrufEETF93W0oTopCc+iXrvExVo0SPCQZmIL0dvXI/5dBii0trVSq6C4PUGTN6UR5KZvoXblVewkJFzQg/k5D6bC+EmcZEjedIBjvHsQvQsZEnoE0yo4W3+A7pHVlpIl/BWEPZjhpLqg91IG7cX8Vdz+Zl9Ak+G/sqcYwZmMl2OI6yZfkRIyuMDEK8jpL9wlB973y3GxzscnGtheg8rledO22BDkpWECdHqAKbB2moZjM4h0q47sOiknYZUe06zZo9HlqeaohQyQDquEeoYhoZpf0dAJ2P6+WMRixFqUQuL5ReRJqP2n+5HJo+mECpzygrehyqHDvBb1GRFCi3VCe7SrHytE4ZSWkU2yvz21Sm+V2+rr4Pe1s6bNbbbAXep7OpV23zHj37HSvVkYpRBaiUAxmu26Iyvxy+NmPC4KNZmg9mvZtuavY4KlTk20IQGR9i3hp/U2u2Z0flfstPOqF3YImdKXfagax979B2aHMtKE1KVqORa0h+asmZz/n177MBb7XUevoExkwiVUflvwW89MErt04H2mw7GXzALiRVmDh4+l6w0MNIVqEu34dSAS2vl1T/naff+zqZ/VlXVdWuT4+aeNW14wjJy+nvRrDxudQvP3zelsOUwVMq2K29lx/LiKvGbhYxM6RSDCuttAjLO8rKz/Bosp2hxcw8zPpcoeJuiWL8Y7vlWe1eE2rWNPl/9C8uvokvSVcKNF7IA86aaeqZHOemwQrmm6vBftle4uOMut9bEX9gaPoRivfXPNiI3BFzdY1HYA1t8Jzav9zkFZ5nekoKbr94O8AFjVnRwRSRcLLbc4TdtCsO6P3cuMDTdBVSnNZm3PbK6DRpaI82OjOW0nhiPJofeyhzVFRSeq8/wAOfHa4bkVxFu6mf07JeiZGgo8zkSp6etyW9dwyYDcDKZcqq2P/iX/DLipy3nZuQLHrMYHemucGHjxRMSlqXK2DZlVuLfj456VeWC+to3YR/WBAoC/tN0y0V7QwigzcrNSErBWmrA9qaTWfxD2Fof0ZZAgJ/LoDEsuQGuYZeLGKrO1Z/PxACm4B8SUB/UwAH8w2senySpMJqHJIhi3Y/xrlwN1BhDsr3VHDJUziz+Mp2x/JkfP35LmTVTGjthMcUiArBm2cE3S8wHAszeb5TXqnG/f4r5v7WcxjUYPmRz0UZobFrp3i5OgonoPln7AIoupiH63i+6Psya7zyFh9A6sImmqLvWVMO1Z/a1I39Avyhqfv2o5spCr5KUgUmbk+THHTyIGQNwjcSYsbJLToLGEHqXX08sxDCmCmfzhEdf+GFQJ7TBE841OtMfBBaHPtTTcSoLuJkpP15gLxYHqlyIEv5+0taNLuW5QZ2C65fQxSICtZGSrvN4fA+HVA/pGzin28F6BtTaHiWp5ezWY265WQ5/zKwsQv0MFvrZAOqPBdg5Z7dIVDbYELzs/vF0b0bgx7zzmJ7zH+V7wfuVLBPAmAKYaO0ux5X/JfYsOdQhod0qV7GGqd52SNsNAiSz9a9MWxO/pMeiJLQF7Iu1d4PIU1wQ9jVYAxVfzlPKtMGMenQSnWvdhrnHHJBypDQC6Rpis/i3aLniiAu5MNdwqIHQe9oAiLVqa6kfYTJvJz8Vq9+pvqUeXC4w9z6gyPfqcaipxJao/JnBHkh4YoVn2bGD2pkJhmXtuyk3K/CZT0DtkztdMTak6zfcxDe/X5VKt8nEJRNZv/Rhp91IzlJMbP7HfoW1LDYWk6WEQM8kq10FRY5OhH4xtKN7O4/xHpyS6aRL+XWXZlX24oLFEOonmgBbp1WTIis1aDJIK/QRKTKyKme1U2ih9v8z2jS2Yp7Rcs2kBK/nj0MiixPg3h7JWw85dO6QJ4GDdnn9df5RY8+I+G+V/UiES+J40cH6Hd5hC3zz1s1+ncXl5wXMh6NfKR88NlhpOMXZQiZ4phPjn/f7YgKHxrRIbBBHVs0Y/gZkmQYrBx7djePIgO/cnQSp11YjH2K6euduaT6qA9CaFgT4UEvmMhbHXsbilUFac1neDt1vmZ+Np9aV/DMJ/h8l/o4oOzISCdcml5mXtUg73Lez50vmaDY/i/tAvqxaK+YH5pMxCvA81IOclIyNEy4UzfOvKi3qhvp2lLPiXMH3O6gNOyzotG84lwF5qvxJ21UPFmPUDsKjlno2BX9/YEomq1B7W0yjpmKo/81aP9JHF7Xt8yfyDCwB2cUX3uowy5Whq+SNOCrlOSWMZeEfatWsaXqTdAR5arGvJ/8WomQn5ELaXbv3attxewu/th+W2naIsYcbfDMBeYU14f6hCOy3sNCHh1OKlkgiH0LwEAVbGu/vpFfgLdsdPFzEDcfmpVfuCg54zMzfCpKP2w6PYSLiUOaON7EsOPwLFlRrSi4KuWJAwPMpYEJfKu/lHAMGgKrShSw+oa2C05dMgzwXwO6+cC7MngXKnBJUoFQulphKiM8O/Gy/7oEJ4aoDkk0J/QyocCdDKS/bRaK9dmxrGICAh6XLoYXm3ITSrMobpZLsqJZYVbJ0UEAqqPLDDUpV05oluJARUEvnwbat8tS7yPmJy3F45qHX5NpNJYTyj3Pm+RhoDENiB7c6rcSLAG7y+MLmhI1mKwnLhzBMOw0dD74n1kg3qBTxD1rqdLI808wH7MSE56raHsvEqxSYUD/1e3E2ArlPxP+t+ySY1nLPdNYIPvWSCEoRvCC1tR9XH3E0ybsJGQk6gTqcmY8IhBukU08R80Fu7yR5pL75dSAZ0rR8E61YXOoAb6gD5fRRhl2Yi9+GmgFXDG82ZlSmT3KteP/41b/M1cIn8Sav0aOtbPrRr0gd+PA8j6kzk45N+t/7WhEgZ+6lO/sEzReyFLdqknpLeDc66WPiH2M37z0FKo/thNURQxUvaSg6OGCMcilhZWatqcktIifijZiVz6x14/6viOxF1KQC6bxZoNXV4J0r9rHgcyTOI9TLU1fzWnivoUETiVejgj9PKv2sVIOIzGFP8i4LHDp/uJNYgcA8/pcQ2VnNVz2+BfdfmLE1GODdT0UP4JLdxSzJ2vlKJJ/acf/4WWcHkYBaETwCVfrnFtFZb+WM+cPy2fwMBfU6Ulq1f7hOijYhADqm45gJ64bsDN3lS1Qm7nMG734tSUCfSwY4OyKDPg796SmUeOJbBt7v6PnCo5nOoAnFsmh/tJhvea6tHjKSTv5lrWZzQ9cpkFmT++0r4j4KHb+qPhAGtzwN2lfRg7V8H/amJ3Osrr53oI0sygJpHJ6KcXn1P2VS7WuaM/LYvblPa0noyDTukcRlVRglEDhv5/z6ixJxbcLhDyUi+272AdMEwP2/nmyJctEZ5hl1O86npCugFLhV6mRizwWRVgMbLEOBPXqBjbgDAUXWnHpSOKi2B9BV0po9Muq9Y6PmhYY5hW6511Pv5tJuZ72xaT1g01vhE3BIxw5MjS1+K/dvgKrgOPG1EpBHawlyX48haDXWPisQpx/H2FGPkc7Qjvl8MvL13s7frTI2tNOS+Q9xXmdqx4cMVM08rounbca73TaWFxfh9IuauHVJ655t5OcstP+cpcKAtn3TezSxNlNtpk1JoI/eHrAk2WBoiiBGCQRmzS+XXc+Dl+Hc4MPR7kcCVmQCOiFqGj0rLWsyXeUhrwB4q1pC7pWFytLE1n/VzHGvejHVFXxLKpC7s8b0ebNldAvaXHvCQAEHOwPmtSM86xC/rB+5gnzCYD5QcYPeDpNhtb/o+NFvqLRSVH+jLSzZERR1Drfx2i3RTAJiGQpgcY9CYAg19U53sS+Vr8Raaeb4rmq13rxtEZpp9NfyhO9r8P7KVD6YRjUiy7ItYA+6NSUHWmwbXYnpBu5d8OCgiuiRVDw1UIyGgCIEeteBGWsXCDKrfWjukSjOb9/Plu2XZSVzvWxDngpTqN7G82HaCuLxOziTS3pZ0CrriuMPMzY85kybv/eOBMfFMyef9UAwF9BuyiT2VVpj6pJhyeaRiILJUFnQpka8SLuBaTH9L4NV2+QKECyYXPhAZtY9ez0T4DU+4I01r/GB40GgWkUZSG72S/O1/orhcMNxvwBbatRje1f/m1Dx+Al11qu3Cc9CgM8F4LE3N2GB+Q78C+QF2l6HroVVbTafER6swpHs+Epb4+ZPRjr4EQnVQAte7XppQZ5qxN8TdQlvH9mt1clMHRpVm3ZU2k00Yq6uvxxYGrWCNhsu13pEIVaXJm8cWnOoNoTDuSyCNmRoFu9cXhRALyi7PBjesQrJMyZX5yq3lFVC6h8S/Cm4mKidyw8u1xVqEjoWg4VcnrImtJVSMI4ZEyxvinoB+12pxNOwNYkow6KyB50ZRUl+Ex4ApczvFTyns9YRnngQrnMgJJRuppdHFkevXXp9bE1BkiuCwytxlr9fhgua5b68pYlgpzkNyHRiMwPf9+aiPOGz4Yj3H4JfCRiZlYXk8SHqWKL8ZCmedPA1CgGsUJ5UEzNrzCUAZrpwE+835BEynFRM3pw+TQvRC3f0YHkcLjTD8RtsMDpu1c5xaX9YZPiVAI6EhRgRG1KZv1vfSTqiiYh2jeizHhVeNF2+0RWdWb4fL+eYkX1DPRk6VDea4LiUZM9S/FEIOrIueZrImFTV54OMHvaniUewlzVOL3XUEfTcmzmomQFl8d3mqni7/PXaZyAvWuzRBXHyX1LOHrnpRT5pX7XqZ9qxweDGQiJXRoulwB+82WIqKNY2hu11E/G4XJKxqEKd9NUx+VNwbwxqLuD0QDErFuiu9mcBkM/XP8jXWXDVz+aOjObx+Rt84BhX0Ms6kExnzMPNoHsJ0m4wmrbOZfD1Oje3pJbGMl6BdoIQJB0SNW1z7R3Pyddo7RBFX0U2W+D/TnKVkIPxceoT1Wy3nTbBGnAwymOHgmOQbLEJXv7ehZohAsGxIx8MDp7uMTSZPMKSoKb3N71zpiGwCE9rdwTmadw8P9GS+oovUgwyzOJIp1KnYZFG+35pdGxxH95OZ4gtqh9o45HYANYDbq8puB4q/tpMscxs3gAefabvG95Z66tS1JJ9PacXBpS4H+Vp1tb70olyXqd56toHg2OhfSALR6Emca6V0ADkwKHus5RymrcSNYOznot5VM6fJ+dTEuVs1zecyOm2PPuwSNQdLo1JFwroMsF/lFqUC2c/Qpp4ZRcgW6CHYp2emcdNZBYw6J/kVcVQZ2O68vxRZrhfS/KyFiviipaFZ/baaSi/ifjLXhyu9y2+MkN3WV1/NHOjCTgao6r5TDQZ6dhjOEGW3DP1jkldSCap4VELBhdX4DeCJlpCXB4ceXI2s+8FCM+E5xJntnbNsrySgfVbjOGFX+6UNK7djFnkmL77nu+yZFnlN+kBbB2V/NQL+bSESq7H+mEC2wjy7PxF7sr4/A0dJXnsRUXU2OHbp9fFXjIa5FbkrLIOcO0v0kLrCedhze1PWXr5R5KR9Mt6AR5v2NdRPLRKLzxxlDPV0CZ+HMoZ2bzUykTU9rdGIy6zTd+BErMlF1NTcHJ7TwYpqSVKPHRoDzIFsAHrD2PJHrxYrjpmrx3Dop6Q79CEZpYFbXZtQHSzwX/4gn8926s3zlIsdBSvCUrcUcyb9rghf8LirU3lCBx2mniawqHk6zoT4y8A76h3AzpFeXoUa5As8VYwDlSjcXCB5GXipH2gUjVwqU+JjURD+82FzqCCEvrSQvWFS6/2yv+UgvJC4dn0OpZM6lxty4/F+m7rJw4Z2CaP6xpqHYg7QCj3Uy6Ok469pqLZRmXfPyQ318vsWEMpPm1MBMtX0JYiOBAnsYRzC0PqpBRjmAoLYBiY/9SafPEkO3qK3qIoibhKUsbUkLnKi/pTm0GQCRwFJccxBWIspFFME+6P4LWwPcEKu6hXjFZL1cw50Gxq0LlWyTvqFwDSfmwfIWqiJIcNYJyzIFs9tfaBbCOJLJhDELQz28VpkV5xirJhLo/XIJYdHtRwSacHsQCfRfwiXeF8HHgH8VirSW3mNVn3f9+SCQqFIxBPbKEwEmqPsweYMi+3fRV4EQvVbUaG4T3hkukNPsa0kHSIWwBHGvAlcesZl/SEr+VZ5CVXW856EO5jQv/ONGQGQ9joIvYjcOOiGYRgt/g8q8k6ILt2RqUbMGsnYj3VUej6dwm1JgJ0tWBb19SsYtfp5GI758KN3Wn1GXZKgYofopmhszoCT3Og97MVChzHwyTx4b7iY5H9QhkEIATF8BE8qdaxAyUUgjbIO/+aQDUn+75pWl968hi89cVnFOOrIJSBRR7iLJpAv0HPrCEyB2N3UPxzfpkwooHAdrEPKykoKk3/vmx51jbEvdh0iZGu4GM4b0hUmgTZJ80gwyEgUqgFoMkJ3ygR+JvzVVeLuHXWgTqTt+qs1F4GO68/hVsJ6nb0N43qe1YmrLdorElUGiFTLeV5pvjheJBGnhKV+bC9b1k0tMV3hNwvBF8Ij60w+TZhghcqf5vGXbfk/n00uuTy7iUgODrl3fDby8JyJoxts1u8/1UI8WX+7nMkyyCAAYhDZN/yz/xIlQ7lxuD1r+fAx8sJqW7aaNpezi1iDKSGPlUmOH3rp4NxvkCGLBTca7HLVzTtOvyc7VdY5jD993t19g8OgyJdiTSYsdKGcZfSQVl6PgD9WjSp6xNEou/a8EsMoJafl/JX7dULWaF7MhFMqJ0TyBIO5PP3bstV9cpMECZUyG2Fp+pX8Gcd2L1bl3lm+MuNaJn5FLDPUH4/TEBPY7hTm1Ki1OWAibfh4L6TP1WJe8ssffyg64PKQM31QfyJCeup0BOaEHMJYVAuEo5lMpc6Y6L6hA1LnUtNYeF3tHRLEmgfRMyvAMRhJJ0EX/frHCpiMJRcC5bzhzVQLMIUyScjRdFOQUABOyp3CZgeDW3BP8VwIgX5dG89E1XeYs9JyXQBC4I4RzprF/1QBiSthUeintZKQHagReSTl67KzMS+kjbph0e7W/HZ6AvglxrRaQqO0MYSAIdu0XvucVilaBDutwmLHZhU45WzLyFvFUpZ0tplvnrW/eoBdqMUu1gLaraeoqU9a0s/CK0x0vzEOZxEH6lj9q6t32HzR/ggxg46/2xkvwOR2Z4OOdw4zV7kYnzOwZSwGhUYXUFKIvbMGE4ufvD3UNdyGJ05steg54GmopGiqxQAAQvgHo65zcE82P/EOSYA9S9/w7S/gBy13qTgIp3rdA+dQoIpdD4U2msVnQtw6RnjoVb+hRS8GumnGhJ2HYGSbwQgYFha8+hXrlilispeX0jc3xOZM0qclL+7Q7jrkJ9sqYisHUXbNlMkc75uggcd1doFbFWVGl5Ci+Y3X/L5TaaNhbeysYIK4QkmMaQ6CuuwhBc5V4TzEbhqFgLMzXl4bIN9lIv9khQYlh+ybBVg11d2IvRewt6Rs7Yq9bqsVs4CNDSF4YXZlUWqorHGwZhpVXlnzv/Wcnw8Vs/I0A79EC59DpBI5MP/7e+0u7I6LZj3By2Ou8HJ9llaN/Ee4G4h7VWbylzoiZHsEwGg9vsBgUa/H73n4ZQ7+sXiNwrPIoNsJUgZLRCj2F7laO/hOjhcmZQBt0F3X5uALvix3FQ3eOz7r4/V5s1XDn/x0RXs94kUzWgq05vrGK7Lv2cdS64ICZGgIbUMY/9iM08+vHVPPWAqAue+Xb/96J7+u/z0VUcirs722ibR3+r7Pz5bbioYlz2WEFbmZ+rXx0H6YOsxI7/kzugu+z2Cm6sklxqVyJR9aPSttfQg8N1hIQtzrvEuj2fJ8hcaoaImhwyO/h9H6DLc0Cw5LejuLT+WRq8TqIsC6zw3i5iNELedzDcisIUuBOSg/i1L++t0kY/9vPj9j2YmLOdj8EeYMQybrHF/Jc+jQB78OJ0Zgocur/10S01iy2psWJqrQfF+vIQI8PntA8ivqAyk1b0Y3JsUpoIPzqXpkcsu8LMgQEGpVFV49yieBNM/UhKQPRX5D8Z2p0NMoWGmqCLfXMkRMN3mH137Zi64wyKjtbHgij3kD+hlJ3w5/LptkmNP+YNM5t7618xt98jn64cdb1XGTpf7FdZhDylXlQw1gjZ7Ayhvx9oJ17oAjLpnUVTKc5rI6D0S5qY3918kS8usg/Eick9sSyVrKN8DCJmHMHBw1iJ6/Db77D4c7LgyEeRqDwmLqh0k5DWrOpxR95cPCs8fRd2g7jeu28e7fSha8pcWk1yE7tjxrngiLM657EkCcNi3k7Lt7mcsTFQ5KsjQlOtFQHz6df4ukabtoqw4aFfgaWzrwvQPG/CrfneUM95r83CyTLFl0HIWxUk0iqgw/o9Hl0z67NsIoAIVxy8da0T+Djqsj+2trgFckLnLH4rXJN1yxwGDOySMp0Rsvcw6G134zmji8slncsa7oF9UwndhuMX72lr9W7L6eIjF05eKLHEqWRQKC3dr5DERpF4gS835TrzU+wACUPDwcx74ZDFpjCxslUsu6QMs0qu2fJNw0pJgBC7QbqTcSOdc8NmreqOdzmMXpUKVIygsAp5XXY6E0nldhQ0+kek97vDX0Vgqg6aZOPje1tCYYv6pMsbfdbmYBQq4bcIWOOJITJxi1sjy+fe+8m84ym/1ETU3aYlPsiHcZiZNdYdlTS0NwILCOrleth7JtVit9FHy2yvgsdppCtPA+ZRRwAWYmbrpuzSWbDcxDwnwGF+HEfaeHNtg17HAtjnTm9ptPpBD+OKWuxmU59VJciPY2HgbdmbOJI9qhK423mMBIuXotLPfKPdI8QgYIT0+aYDsrAnuP1q9nXqwUgfc/S9S8LdcUqIZ2GdhjtvLwXjEUqLQhIWlIgQ0pb1P4nQTy0zvAjuAEYg5nQ+HF1uEfJVLyFuzEDzE8sV8+u7SqvMlEN8AiHfkCJN9p08wj4+kQOXyCdaVJ52ijhe2w9qQUxlVpyo814W/5M1Qc3uGUAVnEds+Y4uPQOo6TjjHDT4GH7r/axCnycVN+nNQaCDLKjiiMn+dn7hf4FySEv+d4hZpR8ObPkXnlHNv2c3xt0E79Azeg75eZlZ48uZKy/cx39sJGQRlEjq47fIMArWqNUDwWgmCSMJ7OKUIBv2dRlW/I7Dn0HG0pDBhOofRTzMhriQWIq7KydWuFb+Gp2o7PJPkkfN3Sz6tnH1be+nFniasZx0EJBsO0/BlAZqarG203HVThpYz0ImtiayY9qgXGQAb1+I1/oqPNSWQXKj254uOMxkNgBw0k/Wc27MVSOTJrFhR+bNxywkehjT8lVvw7NNn7A5ldmSpWyGTW2ejqT1EDsM2BJu1+L5fXfKnxdeFrYrFXutCJlU2RDbPSAUI0laoAQtXA+28P1zFFEbh2VVUZhDAVI5YyGLQfMLK1c/7wh55ubO8tevDv9JUUeygWuDAsxhEcGHO/pVrBZtINSD8YL6hI/rKTZcg3FYkQ5ni2D6bMLoZwwSktQNiMaWXB4NrWeWfC+u9aSM5SdTddUib65cCtYDEQrsFwSTzeTmD7xv0YitvHcE336Fi1ps/K+mjhd2yXHBmIox0ItK9tG00z1ubvB2bf6b3mmfMQyFbQWRFubA7j2FSGLyuNZb0IMv5CH9bYpSsIsQIoggqxtL1SisJwLhhV0AU6GnIXnIJkL3WY94Rz7Lsg5snvVxhb23efkcE0cAs+elPAoljgIcr815+5IG976PH84O+NUPvke/JLF1nkb+v0TZNsewhGdUJv1YB0LOn3FO5jiq+JrtqfbbWXW4nuFdK1CoJpa0vBktQ7l/OLIpLvlvWo4b3/nLBrMhPpc7tLr8hKGIN4K7Hm9o1yN75HKoFCwfvLG0rxdudRH3hULA1cDN3/JXmrjBxWCM/17bP5yLI1Ilqq2s4ES8sHFbJR8UjZyt+zT4rzENbB5ovFNS0XTcyvybgkdkFSWLHaEuexMCazR9ODOEVDvnijd/RMwWNMxbn8dZHLW4uh1JdbNjLwtU7cPrEYGwPkgU2brFXrCL4q/NTEQAYlG/dwAUpSdKZGTAptfoYAYJpycbagOmroUivWfMABBoqMhPm7wRl6WI/1jFoZpQuVnHq+/pnWW56hDucGABimyxGCe+nvPzlzmIT7gQfL0Pc9/KPjZVOrSdq8proTPfFAQYYDtUBg10eBNihZkBBiOD6qAqB610o4J0lndbuVu1Ox1WEjlVbV9Nlh4NrD3ByiGT0jCW1EjP2BFoo4dl2TK7CLfu/3fTF0cyvbIZBZPuUwyMhVMUg0HsOUYM7t0J8B4d3eNmiwcsfn1ntMkT29mnTbHl8kQ9DRTq+R6o8gMWfuEgd2ojPEG3WtpOx2TZKlJ75cWWqlb1KPc6loNN9tWDk51xJFnhKTocI674XY3m5O6l+IVjFqEZI/l06TtzwB+iG9mVCD4iyknrfZ8uUvcFfC7CHwaXzie5uwbj7MRZHADqXkNdwW1lzi7EoepfbfAFRv1QixMZxtf4X4ZFic8IT88SA6m+my8/Q9RD6pZvkKynwD/Tg4//8SG3t2C25Go4vRNN2csG8Iw7KWMZVbFoDu0BXH/aVKOujvjOotVHs7e23wQ3cPhQBd8iLcpX9X0Kewji0XHykVQHAH8Z5YuXSPmLsKIagxsEHtCzplmpnWbeTjFKADTgaqcNLBYgcf/tIL53r0uUW5bZrgWyxf8zYtX6Q62B1P0OKFUacUXF+qo1RjLw/Vg7Gb5hupZ0fIbLozXiL4vkWEu7VG4AacKCWiPK6DaUVoZO36xkN+WsHmPpMjIn8RsZ0kmpU9tCvwcpegSl7jawByolNTLwv2m3v1gAdPpxRmgPJ45IB2BjuCXoyG/5kJNoxyJrI37CsKjZEJaX0IMfZqBS8f4s/XiCItrT4Kcv2BsJTViDeAVG/IYBCrmdvxz4yG712qApmUB0bW0Rh9jMWZZ8rhnVm2tZC0/V2YpHAPdaNMXIm3N0D+ly8UwYSP0SJiO9e66McwHnr/TI7hNEju9uxXhawNqGzZ2c92D5GVJBJq+o0noQdudVZoBGpp0dD7rAB34UDwNiBpjBGAIqzzQziqsAPjiNIScfTIUSVqWwDuouHoC7Rgp3VHYqmQB1Iq+zOG6l0YpgN/jl3WoDOs/Zz/PdC/TLSksHzurdeh3Omctt+GaQyrFNSpxZW9IcjR54E9i4LdYC+kL5liNMQGSofKKlHeW6oQPuwwRXd73q0xMriINZjpiiOi7z31vIA+g/nW1iEME4kHrAfVNEekUtJvnP2zvWfC5/UzboJT3ZmeOSZtPxzECxqA2nwGD4B96LQCE/Mb9MrK/IfUaU7UFZ6H2fOzN4ZIHd0nc3Q1hmIZgpj1NXlgwz9zpTlqRQzY4zSPOoPQPGaSoDMN1UNZ2ZedoqSCRB8zYxoqgYt1X08JddNyWovO/FjIEc17RZXsrIyz715zV8qJ6UnhxW2VKsTFCP5WTUzr20Xbm8RSVBgWCaYkVVVDaf4SCnbq68kRhpJGwzoOOn+aAPSd8G0PE9XPIaiot6a4XRKOkSz/gEoUTHQSq4N7VRCoRBbPzV6+mNQFmumnP/KBfosZZQrX6xizo8Amb9CbPZGTEGtSdudTwzGDG7mB1MPtFerw+CZdqnV3Ixo9jsYv4R7niG0acps8NxVlRwTjtLx9stBkNRx1ywJaeM/hGqd6jkY5f9at8FPRmoMIHBJFC82CZqAv+o1Ovf1Y3Icw+OZBnjzQN0ISHUf5r2cwyQSf76oyYHZZV3Eh2f1eHM9vmMccY3Qo66FyTjbKQe5uMZFFmpdshEcU1lCxYgJVvMYMkbVNC3+OJr+pQmyAF5vCCkjFRW9F1NDk1dngkTOg9gvHN/ebmKXuXKBrC6hX+KHOrTk8n1+qdDmK8TUjw71kto7J9DHYg4eAWa+ObjS02CNeanPTMcEoHb3QMBseEf4Z2xrTyt4WzHWBfv97twH9URNaKtOy1wg+J+E4jqLhBT67u9AFxn/+txVOt0qRr43C8ZMvbjB0pDXkjkbo3Z8uJ7I8HZDuu38BipoEkj5hPC6wsqvj5hVGSswV2kdK0/RENw4K82SrLpd2Dm6otOS9besNou8g2mB/eU7MrSKhXDvD1+jz5AZEIFd+Lv/E68mUQnpC18/lwBhqhryANokN2q6uKpOaOZD5ljqyycUg2/NM4x1l8jTas6EwPk5UiHRA5UI5ZXKn3jRyAGMQCUHDrsoy/WdWMBg5fl4KXUyRPMOumcJ2SsU2dFsRi87PrL2sPPo1ACoaCPEVrd3ReXcJzu8kIqwD/Pjwqt+jIU1HLJA1yQWo4yAdTo6ATqkoE8d1wK/k0gRWwEAay307JBAK84u5hU8zvz8Q75oK9FXa6uaFG/kWEMMUwztcvNV17aWA3/MighldX04g/tyFm6DtTLU/dT1htRLEu9hXLJYcsYVUrdxdQ7epUz9iQ/R37r5erlnZq5d3F0LWyBpH5Q/KvzvKW6bc3npuUfxSh+JjRAJPR+YLgUcVvYS8L3ezUNW8Z6rIL2VgG6y++pzgZ7krpNg/+6YaU6uLY/oQEs4hD0guWgsTqj5yYhcUp4QyqwZeOLhb11lNDMP4ji8zTx/nnfzuQQmrcyovvoLnl1kQuUT9JaeuIxiPGFFId7OIwvELq9nyMxcRk4ZoUfhTeCPnzkRwmaUaqwvjJN1wBOU74ula7+vC3gwoFdJ5q4JYGH+2K2y/YIPRcoAfyuIBgbSTzvMXYc6JQxWhOkOh5scwazLBj0QP+crXuZ4xNsMAOT6oXnKsk6VSkqKlHkS1m6/+ypS9WNbz+rYm/ZhLA162zhavVAfIY716F/oGbDd4X5U7n2X5T6PIY8a6L58gEjdppGLc7iOtMELm4j96EemAvYE6NsPSVIAURdaxMCI4w4fC08hOCnc+SL1+y+cs4nM35GwS1tX5uoOU3IXOcBSoj5liBvZovBrtkLE4+b83OYGZbm9NftgxXFA2J8uTya/BftzUUPxTB1V/4MP8Rpx+jCxMofE5VcHbc0T9o9fNH6mYxSTlmh6H1CCsFJaurCeFzWml+JKPs4CF6ru6Kqbbol5zr48pMO+5tEJ1fMOzzDN0glDvB7gHcXRoJvbrpWElCPxSD5kREoOWTBI/37gLkxU+M1QKi7p7d9CpbnpwXvlQ6bdaKhbQQMKYrEvNCFLXsmlfvF0THOVwYMzHGAfRBuFpaWtvSn1n6VkWgckPc/+o4wJ8+9vOBCvbyu744Rql6eyT0HbXHsVHCBlhDhsUdBCh4qCmhbeA53/thn+LYclrfwkmR1VUR0IkLis7LKKc5B+TobemBZqGDhq1tN3UoSmneP6ARUPl6VBcr1iQGmRPValFN0rcvbOa9lrGjsq8wVi7xkFy+4bCxEGwSdObMTiaXt8Lt2v/HQ9O2TgxmYy+V94n48t6U5tf4GFHnpGMimm2jSbljASdk2rOW2iCnCJ+dsHBGfkfNTfuKXf5tfz7uozBiTT1g9hpCvsXeLhNh5rV3qcgPHWVMTvOVJQF7GZXI0+jy7qMdKKa/3IjCMO4DKkzHavRwhEerrjpoyqW0H4DohK74RsSQ9s95RUYGtTqUV95cpfzLiIROmoAje0RbpmlHrAsn4rAQXP1c2o/19VAV3JmFuAf4cgN4abvnlMt65hr1K8x+qUBImJRDydi4HQLXKotf5fdKF9XDf8nIX/ws6XsthLMkmRAw055c2JlLXscp6jjb1RaeSM+R5p20xqF8pL6HYOJcKBNGydZokk+P+snljLnocQ11bUxVpraxWGnrRudO6pV/kV2k57DaTApK7tQU1qqNFYdhtmUNQaHa+qZajVOl2ae2tp9MNgCe1mjUF2bxL1oa1P74pIRU7RNIHPW+1M7f0A91o9mELRUD7ZGuoaaBUt34I1v5DqoULVJkOrVgH77csgP189hEuyxbKchQsdvLeN9J4c/Pw3NwZPTAJ/jeOmBcUVXYKsgmN7fQycuOCsn57Jo1YapLPLreEjXOM4NpbFJzCOubRkO3CAQro9ycKsTnzaVDsfoWXHIYhQrMyppBdVOcZKb33QW3MGu847wHejhEfxof1DFqfmIJXmBPZcyXulrgZX6GaMcMOO9TlJTrHqY6InfgXL1DO/owt8BTlzxcGXedQAtHKmCjx4rSdo2ozLP1jRGYbf1tqXXTFXkxK9cdlczMcen7jg0i3x14QDW0n0YySkobqA+Deqaj4RrJ+3IoWQCkQcIpfWPM1VvgMED2Jj5+VNrMIM1HzvPoWHOB3NZnykeSSUg4ih7uK6v14MiLXst5DwyjX9jLbNa1uUX9iRIaAKBrsqNA73HIgAfEM+2uOsYvU8OY9sOXafv4QayKIKasCW9zBvDD4zCoGVxj9FiUu/qQoBvXAmXxryN9iU8VpY9rcdybCtbTu2FnpW2hddtjPriImHGIwZFC0/1/9Yx9jg8Cb0FKT7fIkwGjisFK6PYDFlz9xgvTda5YvkaCLmztBBmutlcwdpKkSX</t>
  </si>
  <si>
    <t>khSirohs6prbVDpXi/g+78O3y2xy7LIA8/XjwQXf17lbubg1XslpBRXkm75AB0l2160SlZxehoZmIKquShJHeuyFZCOGozf1Zh37XhFQNLGS8mmPqZQ+4SZc9AQL0et7d9zNch12AeiAY6u+1OVv+/7btFliF5hMANTsrPxB5teWBbIlipZKzZv9gatVNEwggBk7MepWj0PtpFfZIHweGsZGP3aoIo9QbmnhrTei5SDrFAa4wXD6Zz6IfY2hwa4HsV9oGB+veEhC//pYyvZCmz7whyPq1RoKX3EEEiRD4jHKFlfGYDnktsJj5Dnsoqr4v5E5sYaSqGhhmJQ/kNLN99UD30y1jrmR8JcFCiABwp4ZpuhHWmN39EWbLP/N8apN4fW9iKD/RsCmPAp+rJboBDK1njT0+fPJfjDI9GwDSHd7O/+FpN+Gb5TXurYuw8ehhlH10BzEXpNUq5rE2eEDjfqV/LeXSR+8TQ8Zao278AszsdEm0k7H5DLL9S6BmhD3d9f1YuQ6Cnr6c6f3GDb5CHfGwv4gbTAOaGCo33Syzyj7td38mc9mncr5frJYRXxaHQeDo87NIKp2gwKWcaDfNVazxpYbd8vWp4O4L1i6N5C8wA2xRts1oECoBa92vt/dynH58wMDHbzt5mygqysQ8UTOMD9oZlaE8phco6dfIIVGIJ5qbNE7xtT02QRMXSXdKnvvyVOjdJMXxdk5LQTNBcjQ2VCR3Xf8T1Mw46ExjK+pcdWNwvL+ahXnKOaRoBdLcxgxrDW2xgXgWmebXw+LO6YglbWXMYT+kYR9uPmWmCxjNjsGRGbllBy0P0HbXJ7kT/qPcHARGAMvNkqMKMswAjjuWXFjXX5AVvZfUGFfccZktBhv/LM5aqzWGoOFB5u4FSMrhBCXi92d1B/3qalSCHQJEehDrP4vwfai9w3CcP71z5U/jRnIQYh7uOE9gtuRUpQA1Uo+xXCm6NSIGyXvYJd2ZOVd3M86RKbX1XQTIlBczzW0hjhrTl+h8p9zaduxX+lO487/0vcGG/z/G5BPpzvV7r1U9czrJ9APW8hRfaqeHfSgDOD/6L3hEI1x7vl+WuI0x4b7SY1eCHmUb8FoJw3WOjAS5HgUlE2g2uxZFp87lJ67bV0oCKQ/u23vG/xEPHlp5bfPvh+w+JntCVz9tpaErLV1SnEca1evRUtoSZoQzOsLMn6O+8ZJ7dw2sxv4qxMAn17B7L37d02rlYOKa8LDQ90WYrSSSWds4N9SpsLFQVOqraCYGsnxi38Jyk6g2ceQzFXmwz0eIIKIszlWV7YfPaCRF6t6G4KVP1qbqu/cpO4eaJPe7fR9V7g1o9EPLKfamA9/TCYx6vW+Zhny/JhzoaCU71a3az0HSUi9zNgV2BeJi29tSN5Iorb9ua+QRjoEoJOoEbKIxfFczHHI/9norKnw7C0u0umZcSgNnk9NDKwIVaDsaPd5ZsgYJxb/YKT3exl8Za69B15jLbNGv2REETP6jFKD1r7yuvBJzlF2ho3ZREG0/8nBAN65wxyAnaNtI7rQpdmZ+b/my01ZQqVLiMcYZNuyx2WZ/8zDZnEka6jzRWURqsXcQpkTm0cDcCABLbN5GGRKKkO0uk9ir3v6xxj6N77Ebyi2M7g/81I///zyW0d11phSEI8b29GMK2yHPtT2iLvQbxIMjVUTSUOpdiQAuJ5mU57g8b8j5pANwrzty4KGfR2ASNe2lHR5hM8nuj/rAk6cFwsl6FBJlhkKcobWJTiS+orFmEi/tAY32JBudocURfCPldnul3MOn2e3qmSQPCCo021+JKz666fgS3QJzVzA9GEpUtBDSQNq4HkPBfgWIz9p1ObDteYLfb1zJTOZadQltO8A49k2xYTamjwujqBbVcF/13497lB/4HXLBx2P514Co69wF+6VbUAzi42G4s1Yw41MLr4q8IeDCAFkjFJUYHwVQKNJxUkqClfOOHeytzdMhXuIgVo7mnapLI9QJPMaPHkitgRE6wkiNgTmQ9nEuT4c1ycSqidB5IFmL+YTjAcTQ2iEqHndJvFLxPeNZxqixnlmuYb/oE7CLRE2PWHteotOumRI+DXiQ1JHY4H3Qqz7MtcpCG43/KcJ/xn9pu0MLb1foWslGXi0T/uddVcJI58gpDgDrOvzV/vIYSZHBLuKWm1RwYuw/mVNcx78HNBEMHmMVR1+I6oJUb0KS/PW55TE1fzU7ZGfizwyQKPf5dGpTQCQYEtmqMj0OcMUM1tURooVOx+7T9/p4Uav1SqxBUkNHQ7FImIxcGFQOLD5oekzIGxBJpfjVN4MWsWT0NVfGSv2QIENCoGnZ8TYxLq+FOFFVdX0CDeGx1wT4c0qDgRot788hippo1H+rMs38rB453TrR5O7JAe0sf3bHiAdKEVFK/IZbcZjSZHTDFwLjZvRxYsES90y47aI/Pb484Z8S0q1CL1IzCVToKHX0cejqL3EcdCpUpZLCXPl0dvAK5o+m+Kofuul9R1H9MoiOHhdSJzWvzVJetCOZmfjxB40gK5p8N6+3oXJiznGUhdWRhNLHwfFCcPtSAlezyZNT2gkKwuQ+cla0r3KgQPZtEjuP250dBmuF404WDuJ2doa623XlsjkI1ift85rm8IVAZfj3sjQFiaA1+bSnM2HP8o20FrSg20eBpKyDVjz+Su1p8Og0aNT1ZZBFNUJ6qAaOMHM6yhUR+kpng1IuclkUMSnlV+YxafRvr4LuD6rZHjBpdPTyznOBS7SiKnD62/wAJ9kUsJA1NaJnNoXLst/Ai10HxZj1BceNR1dl3D75JcCl3Vw+ENQlU/prV5p7LftPtScx/7Um0XDh/sWcYqk1XnSz2+aDmTY5tsjBop9N3XwJMlg+Q1V2fb5fdxXSWfNvrx+A8vVXDVNsogwG7xab/bE+RnYSFZhIF//pMsl/wxbXnJMhgq2Jon0wLH5QwoMCFhDJGC0fZ2PL3FwcJkQYlHE5nioK0hPhQqSRHhW3fSHIklnVslYf09XhkqajUFW5AOF1NSzzyIM298zwhFhanyWTxFHhCddl11hKTDSj1eMY18qbPg39eCPEMgxuyhhA+e1MPsNkLiXWAbU9i2KmXsw04FoEI9Ng4+uzoeivK/4uKm56mp36Uwuj4Zt2kNjPVWqIoX4oQS3uscnR24wuxL9ViCOYrRiOJsA8w52dDD/WKzPth57fdX1ZmFtN6QG+awWy6AXAWPxAdDtbIbVQRKpVUSs/35p1/R69bNBkH2wgdPZiWJChOSbk7F8FabfJV8qgNWHr6FkYI7e4RZP2xD//R083GCElMMDMvsQFayEZ6zG2s/DhQ+GjZ89GiES2Aa0WNSg+UCcqKoD2ZnoVCMptLGicfGxz3xiCABTm1Gx+3lE71KL8IbYwJBCXClgTQ4Ngr78Wt1lWVGs0py6S8ndqRgyqG7URkZXHRT4sDWPRDB95jvuCPPVw+BgTsQC6hxWgFAKlUQzyKlVTytY6wRZ8DJVfUEvRPLTP40i9FGZC1RNIPRF5X8TTQK9I4a0kzvUdW6WhVfvsMqd4/WuCQkZ3wNXV/Q6rJ0iSEpkOBUJlCOj5EfclKv0ta6KVviPhY4dTAOqTWuQjf1VpLKOFh4ZKOKIHC8Qg4qGdzV3xhWxm2KlTMa5s1cU/bFYdohn3SK++FvdzgEUddCYS9fnvwtaih4zfKOPryBYbWpP7KQ7jmyOIbysEGUMPqRSEGFryJNLea/+GRU7shxQnD8fuGhQS/3mb/96sXctEnAuBW9IPvTKZD/Fwx7ZqpbxHUcq+d6Ly2IFLptM5L+na7c9JClkAK8ffjlCfXLGWbSDcw4AHrqJGS4+EFmswZEMiZNzZlL0CYLt3WHK8UeqHaqvpjFkufingfe9PleJafoCW4TXxoSOyvFdA3WzRw5mwypqg8YHmtdDH6Z3UFQ1VUK6pxDt5IpTe0AGxieEtupm3uJR0aAFPkAD076u08Iw/YTjn3GRGEYozxDRp7KGE7fDzSGN8NMCUGQ82EAX5IAFY4XHg0ZCBC210/9wKzeqkLEJt9OPR+hi3tpRqEYDr3m4bjvBC+xi/5rC4jJvALjp/13sndusQCjdghVf2HEOJZg0s1Rzkw+u50xw+3PDM552t9tEGC6aOgZnl/gkRpVglzj+HwuG9B9De8Yyk46/40km6DuANIw6LvILlNrSsqXGGD8VTTdTBiqZD0AW9k2nPKp5ekeLlnbCn344/np+dcG+D55MicXtuY0Zfw1WwRvzLTX9VIUTxe/doIh8YzJflta2NHNYWO0kzLq5/E3n3C8MAwHrVGdAz3xz6BDrmUccikvGMj4F4ZMj4WM7BJSA0/LmU2M2GgLdrkheQGNGfEVMKbsomcfpZbmQMJZz/mdHch8UNArk+c5EC/2O2AvWpbOZaA8VFEGwhaYS2rl0km5X0rFDD1X8H8L+xF3dbOh4jeaKUWCCvo1gLZJIaRjPyj03CMiqsdAF/J3a1nQcDZon0RavqtaYUdeQ6twWL3Y5Bfz/K/4NOxh0nuUrNiJO73rB0Qfg209ATl3ujYSLF3aqD88QJJiE+TBzNG5uXjmAXcd3nsZgJU7hYcZyzynQAvkTQOc0oMMOx/tYhoywqVhwc7F3SDQI3JFavdcJi5gtcj7VF8UMUMD5Fl4239F7qaTwOjWIyAN3ZrFlmMixm0ItgXq663OZOaKw4nZhFpv6tPQyVtethJrszdmfDSuQF3/Jvqbs9XfNmkoQUpwYvijSUy1/7zw2QWRO50SFEJKzJdi5fvEhbegp8axLE/iJTzFBR1u4yo2W/BpINAQKEcV19qQVrpBitu62MeyBNxi8DqGfPznzB7odZkHn5xpKZmx2i9mRG7pDgKIOSkhirUk4Lnb06YdHyI0MxpgWn403d3xlyXInz8dvMZQjdIDPCslPwiAkZUSopbrvpzc/SxBMOP2CHr992x1nd5izesaSt4mcgRiU+ZXvRh2XBruDMk3M28YboB2L562AUPDZCtc7GWCxDSfQm+XSDzhSUm0I/+u/Wjcmfy1vazaHHtJk/cbHqAmeQJEugUbbj6FWOBKEyVfvZAcGcS8UprIvutXYHzIpaUkJk1RKTp/37P33IpsV0ZbwV6/yytXfJoOO/o4anepkCtVMuM9NY1yPVmh8Y1TUQHnUW43fTGuAMSsXnXEBbengVt0YYMHFheThMkKF4Z7ad5h2qUcXTr6+O+e3T3A0BdBIwYzAe/0UscZbWUS4IeZzm8rh8aHUr0xZk3/BIxsfw8b4+16wFhE1EyYmFaAXhYVLtIUm14OOBgTMGOcXI8a9XzfILLJfV1uoctbXahFIUErNgVUdy/zh26Hz9mD4cdaadd9eR5YhmsY7PicgARTifO49+4ETI0rqy+A11ohVs+F9m6F1xN7J7Rzo1uKoGGTWiD0zuY/0uu8YJiXajYWpHtWI9IiDGmicfIyDJz+VXO49TB58Qiwu3HiIZva7b8oHtBEgTrcD+JaowL/X8VuFA7jqGCWhN4RWDMyJeNreqmFptY7tWRgOav4zFoH56AA3QMrWSlpIsEkXwWlSRmSbBYUyL5D61n+TE8oKMaX23aiMhP4mpfkZylQnSoer/FyaDFqDk4u5yaH/DXB0+elmfHKkT5jgbzYeDO2gm9bQqhnA1c9aYt4/W0VCylW92ZTalkOGg6JZadiT2AluKCryPhVG/E09zik2BLnv60rnSC6RF/HM8iFTnJBOigWJ2CUg6Lsvc5K/QSWZdcEeF36na7dl/WoIpeAsgCrG3OOK7yedYOPEWu5ZFZxVCtEbAWftNJKcoqYxGg99voMFrEU66KO0uQZz4o2UupST3nC+PDCNDGnWWG78Lg0jJVVVykqZ5ygdPyUZn7f/2nbCP/iaHJ4WZlFQ1OJAdqDTm96NxfEgQZMSTKZLdbs/fLgF6TXaYI/wcBi9avdgHxjYqLOWnjkS+GdilRehnwCBVbRiGQdjA6UIU5gEQtniPyDRJgnoLKVZsjie5JEw3IS1OleZG9hHlxeKarKrNpOcJZ0wNHpoNaDq9YsPXL7nEhhYyEbYG0T17IWl+mJdnez5lScr0CGqYK84Ze4kXaZaRVdcSlbqCnA7ncl3TtpgE8q1xPeUcyxFXONpotSznG5VO+y9ARXAdomjxHJWa/sCj/20JzI4NRlCdwQdiUr+s6VYMVy214rBtYAvdPwUggIkSBwZxKzi6mTW4mBNr9a6VCNQdSFV1HBzWaE0jSWc46EnZ/Vud4YkBZd7jCBZTKwi7EBdMw2zfwyuI96Dq4De4KFU32dqim2zCWlis9U4twcag0C8H/sYYALkIk0b2Eg+23vXoCbmiiE2E/u/+tjPf72lETOLgTXlLhluH32qUvHSiAGWX9OHFPxhWT8nvjFghOtUv6QOp0hwBCs/BlYBoJLlRdZNBtfxqKpA9Q2STGC64skauj4doW53CjeI0BzETdHzaLxJknoWViLq3zepHPnlDBh8ciILrwSrXO64wosXTi+FcmuK9i7YNz3IsISLzyIqTWRoqziALG2Ho6F5IhIDBG6TcIf3kvrjitmHzZ2b/YfaVe3jvba9saU6NmlP/+8i4iEEDPmDHbt6ljL/1scddy3IMFPtVhMxf/n7HH6B1hefk95afVjKkJS/EC1FtBunWUjpLH2h0aGkY1YPHnmrF2hOHYueqvfuQHKQSmVi96EYJKKF1/hBQfABDlkBVaVIqgfKGRNSPV5ezQJkFUlHI8ekKDpjiWZM1o3sIV9+YFMooOYQe5OfnjHuu8sE9AN73HvKvrqz3qT3vAUhpiYnHV4ZBs+P7lnjQEiQrKfddeWhA1VYJFwd1FebxvtQDVENXaGn243caI9+59J8sPg/Wo5YudIwYI7bD5nbVDgGpJsUjZsOj3aKa/WbKe5VlAQtEUL5+59e2djf/Btf7rUETR84Y5cadt5KzRYdX4qlsQhuLqHN00S/GtuIab8HHG92FJOLQ8yMij9ey1FUQ37Ltzv3iS4exURnp8XTeu/3RMtUwrSXqFIfZHaC83l48cqHC1RmUIitxFnShfliNtjjsh0TAFRXAZTJLQO690MZ9xltSL7MWgovnNBDwc6S8KS2VLOQag01GmbG1wkeKf+3SfHEWwkfsNn9kSfuDmeGr4dlFT6AMViWicdIWXKMh4J+bVZnQXqSxdUzQkaOw0QTVxcljhrzzXdJmvSKa/hmKpTcZJ8TqP0Up6Rz+GC1BHCdz9t7gmngpOKgyf2KOGw4I2EA8X+ZfifXSvKdW7gze5cfW0Q9sSaQgrKNDwgC0J9jqqA6VPufqo9kINsU8rZu9kX4ASn9uF9nmXDSK/ubCCt76VM7gMMmijPUPKMv9+1RYPs55l+/ocsrdYF6kLr7UBS5Y7eY1QHPt2FSS+H7HjSS6pTrxi0IuUECC4i6Ny+TtMreLn1t8yP7nJsDkWjna1FkRDDFPz8W9VGWyNMFYkEWonXao9tI4RFr+mNzQ8wYY3kcHFiUwAVBW2DII5uMt7tj6Ti8KkboQUMBJyXaegkEamcYRxUB8yY9BdwqSPHg+2WeW3KHzZPO7bE8tjZxpi6qz3qdAgmh4jsKezeEj3CgIatBaxhAS1/+GhG0r+sqyHmHnHIjvz2U7VWitTpVEs8X6rTfzeL/vxCO9khIOpk9VUZk+eRe+BnIVhTQmpdi9+ODJbKaaBBUQKs6+m//WZQFwJ+n+R68P73jIhyHeoACvR9WBHBjxVYFHRHNeMLX+CTq6gcgxVegmmA5uKVEEVlHixz8TccMdD4yyAVwiMw6DOql+Nuc4Pgox8g+7zLN0I3+WAhsMhyF8Q6sZfJbhp78wIHPoNiStv6cVzAycHHsJ8101iV2t5DA9DrcSMkgk39dcf4PSmQFXRji+PM6O4WSF+IZEc7j9MV/YCYGEbTHmitQ5eIrHNwB36C3Px/yCV57+oxeX5JB3d06OV4rjJ7NCtOeOQL2hVl7TyMFIctgQIaWPkY3oAuvs8hVdWdTAB1BO52efKHshW5LZ/fCLLt8BLJir1TDjCOvGjlADcvANsx9MSsS+BajLTKNYk8/rEU6DjWREqJLZ0WsdkZ2EPZkW9QJh5cfSmEW9vYGvmrj0kgk8IeqztoRgdmTNzA/Y7R+feAkCv6Yu6NDt5Z2iggVy61ZBaCbMbF6QPIkoKkkbrr6i0XuaBaLgsAXHHu5EOjduqaL2Sll4UBCoQvN9ULFLVjRRqZ5Ai9Icf4ME1oO+NiaU3i5uIUhUi3Cw8sRukVXLZDMQrQL8+mAyZmY5Pm2WqLUnfznkJidk7jrxTqNw/vcWbtBiROBTFMUM0ZVjBnBFBYY7tbyZOWD116KN76SM1Q5HBeIh0V9qg4S5Lza4af+r9E+2xo0gXZbHG2jsm3zMEOvu64h8winnBL9M7bW+57coptb8ZFt3jcFhzYqOmwx11cmIuF7J705tdFMEOUEmAewDaBZqtvjSTLkV4Y7wuqNSZ4bM4vgfP0Bm5EA7ZA9VOZ+XMk7/IWugogVb7CQXyf/PXjMHtTxWgiQAIqMltCbrxKfCEFLpUTPHhZWn7p4Rc3iyMrvSG5lA+IkAdCYaEUMJb1ab70baFH9ngyzlaxki6nqjfbUAsmASIhwsV0rRcTpyQHHN54ZKUjX5lKBzjUoweybeFP5TC8VMRVBzw4KXwPAVNZ/CBtdFIB75FVCFURaoJ9AtEM/XaOT3iBgyxdy030/azx3wmO7RYPf8gQIXtQ0GJ4Zaiscv03cRptPACznBIBus1mkAnGpAJU8O79HEIF5RZYNxZrNfJKhbP2z4RNqXXm9vjSlyhJtRlA8eM6paDHGpYcmDfVS6YZh40lMnanjb4EqNTftR4wTXYfJNt1Bm0onsSIRupfPtdcNFTH6tPOWm3jMr1PvrV9N90Pog1+dKhfNtaPx8hBoix6jqpzZMetiejWcaOygV6PzO2hTwQ08nLDaU6fdkTXn7gRALTwgQAEU5W1pHx7j/aPPpbQ+4QeIMGHO46BZJos0hLRBr1BLT8vjBpxJE+pUEPwy2zrwBfNwD+AhQ3TXw7M5mk+QgFMhjp7fAmN3VJxCsSKxqlS7ZGwvmLaQNVQDfn2uANb9sFEMBF9dbH4nOMLl/H8debQV/Ec+qdKHZq8TxrCoshPc1HxhAZhHE4uaAvVwF19LPgQqHUEYmZ/zYEYFq4zEEvp+VTPz7N+e29s5G70xmOWsxNN29zIx1V8JQZwLEHECKAr8CMmR6h2qfVUYdMqYorsSYMP2onWAEi2PpyWzcbfVadfugTU30fmaoPiKEyfrqA3b9XJQ4PzyMPtfmnSSkIvxiH2sYFfu8XHKoPlDJQKSVOuuQxyUeJv9Frp/SM07wUJV+4eprS00rIL4wtDwtI0q65VkiBlmt9EmRIgCMrUhHERdXrwa98ir7Z/MBpfL8zRPbCvGxKfhHX4MSWLnhwUUbK5a1LAtoJjO7LLU8YYLkNStMp+uISWkVaz4urd0q89k6LrX+fKRbbqKdEPgXeCybtUMcE7A1/zQUcwh3NRwFaOA4C3Fh6sQa3XiB6y3WdPLyDukzYMJ3MdygnYBSO0+eq23Qb5PjWbSvJX1PuJa0UTgBjQE9IXGBqdHzQJ1l2Nm0n9Ww3/l/Mfh7zGjDf/2EMUXGd6kaV3H6lTXG+ql2RUDpQSXXIrNL7AXaVa5OYFfxFoOA1Ix3YHzvc2VgZHCOEGtWtC6iU5fcpopugjubSWxm1nAlG6Z/JaeW7HxrnDHmJ4CS+IYRae7BV4F78bG8Xyb3lFxUWGL0Bfrmw9mZob45H8EdYcWTIHXtZTM2aJJfCMQZmWePJMGYUL02W6EP+bq+KN1JFcG6v+AsundtYydGmHTN47RSN/U3aSneo7l/Lwq5ObFN6Yn8B2BSvLAbyp+kMF9Zcg8QzSAJKVd4Zw3WtAbqgvw71O9UjHmCgw2fhFubZTbvRPUz3mMBrh6Jk1ZRAi+k0zR2M+8g6abwqbG/jDxdQNhqCCNCHpu9aC2y8yFacIqBi+sDDXoXdT34OS/t8mlM/wIh7aBw4Mf/PFbFvPe1y/boDGNECXiQX/jIRQIuv+PZrmc/N9FYMoW4SZU3DJa9L5JXT4pAZJgLZ7JDbZgGFWfPeeon0IWvlf2TkUJ1X4Q1PWpIpHtbWYdswtk6i1eMQs5m0w/gCeAfSTHEyyKUvOFr9rdQSCgEeXJRlBAjmoSSsjAH0puGK9ChlYKFHv67uYeKV/k8q3Myl50feHD45/uGn7iwkN/2vJkqAj43pCLGmGqJKDSs+IfnlVjXaVHxl7vmLvm7tgmmQ+8TNC9pDx/xWeT7Rcrf5PFTKBOjXuDwaL9gilc4Yf2alpPqNmyvSTIlOcq3nJ5FFKPyLa0ei+VuT1oc6QF6pQ2qlWngy1lGYyADuFdYycGowhPm0lTjyP2Y9Q/F0d5B3LI87D9k/TAZZDtbE9jbwh4kESocE7s11Vl0J6gcyQ+gYaCkzG6yCfTn/wzRpi/y0uRX5CfeBlB8DWWooUQl2l0Z0eBEte1qD1ueHzUjZIUXdDu348wf3IzEdMYrBXjkagcWtDIbT87mKIfnwlEeFfgkRS2oFgHHZ597hzSx1GHo+o1R6qnpVsEZuS1aeaaORnsuJjIdhXPHn8gce0U6fGNMuC+iRIlvQErXYwZmnc9z952nJGxDOX7lcZm8MMrWNkcKvV6/EYP4GwfppzYH337EKDdDB8cccUosJKS7f907OsIDW7TG178RtuZZGRNDIcGwLxIQPy66HNuypKnZ2VrqsVt42iazKj3dmqfnAQsEFPCSIGfVxSXXuTZJljMFiol4N4LScxfmrPSDx4+WjU7dmNqPMLYwaQpQKCh+zLoSmOt7B2T9i5HA3Tx2jWmtETREMdDgcBTCcEeQKxi8K7saMPvIEExv+eN0qrTOmXM5nR2oNwwFdu3IjDcLvdZNtBmQgy0yZip44IvTO0dqD+8LTXgKmDr49l2hOco7jekvctmGTTYQRDkij/uBfMAXtZOUGRWhAsyHPlavDUthF8nUeiKofKZ6xQ2tMPvvz9zr/ecYIsniCSbvvljjiOfdO58mqw7ESuou7hASAMrxdN7/ti3PkN6Z+ziwnZ3qvQr5JRiFX65Sxf4BbX643jjWpS4IKFkTJ4ulGlQ6Fv6EB+4j84SLqqO6MDrzOECdrznSfU0H4etTOd05+qoY0kO0A8eBYzwqgXrp4BO3rt0cR8RvbiCLznEx54Byl1IeonpoNhYoBRPmpqRnDPgQI0qmxY1o0v/3Ka2e9YQC/tkqsOt3lzjnUS49gdbbsRF0kokuccdWoRu1qCcRxDVMCZbd72o7Rmm94dIzAhLpE+2LtFyE5wfbEsYX5UnmnN/84MFFm3MMHbjWyUuRjrCW1JJrlQq4NFV8eLDZMiSOsqwDjRgye221Qmz9pbRcXZO+VKM3/Wu1qVhhdMxEwUdTpWIFFMhZLqsggay/sLBuP76kABc9hixQBplZl9n3BIE1ZXq+FTMWKvpyGORzfbe0ERXUJ3Iy2Zd1gFSrNecdmKSXEeJk8/IO0lX+2zEjyvtE7oZMEjcaReRc17ud9p//wGRqMnO7GsmFDAJCKhgEwYwJFdei9XOoIC5/Ep88VYV6YkKDg2AEsJSJO2k5KodND1n0i0mIiQCM/Kh4yGbQWc3kSRp07rAXNBZjWtcPF/cEQa4HXaksNGaDEu3Z/W8jU6/xik6t6J1Q2jpQEwn8pqymquyfab3t9ZSKu26E4FyONuxTi+xZKZEXvXPZj+vM2/RbjX+8JDoSW67wJcUub8BYBciOrZFV1lCXbi81WHTActGn9uVN61/4qLu5NDLkcoDnOG/EL/xZ5/liAs6pE4K4p6PjGT8bhdP79yvRUxerRJdYU2IwOWBb5kNe9TOCCYWs1nZ+3QP/qPCkO3NHJANKPlbwg8ye1xKxvINo/Ga+U5JLFl0LqR1/kO8LIubt69xL0g0mFakqepcr/fydg5H8IFnopD/qQApkyhTLpeHih6SCbWiiJSF3tkm5ZZHGdClajLrcYfXcmI6v7XRqLRQ8X6N8GkkupAqugJ43YOVE/HQNJWO5YKbl1NcRQHBT0BS65hISrdIoR7Tpc9t2kWbpLxN9HROB8MbLLa36AFZhX8+oqti0mB3tL+bEvfNLkLZp8isACCtrcs4AsuHz7Y3tbp+iNhaH2k2/x5sJeytiNVYiuczX+NACV/T78V2qh+f/q+1Xdzr11dyLApaYKK2LVaew/spK9iapQJcDgn2WqR+jEJIUDtU/HsHaZslCG3QRq5+ku0yDeJtDKjcRk+dLqQqE6/291wI77er/PYnav09E0B6sje06Nhh5IGY737fh6cgiaDZujXKhAeYQodes7OYxRXeZq4U8MVatkArLrcXRpxBY7fcqJJPClkL3w2QKAmyYUnvvJ/wD131hy1IdT7XD4LLTI7t/HTATfu0ji0/3ADAls7fU6l7aJmyPySDQjB0xcUJdxCeInK2/9toOC8y5QjFMZJLnQr5ITfWU/Wo2o1XNJ3XsBWDw1o/sUlXt+DMvCOCaag4UqzXYWE3payyHHsm0svsMjKWmgS2JAwYNckXFjfJBA8I+kj0dpmDUxlvqER3ax75ExPYquQxQaY7r4ZNFO2BTysoDmTehOzoIj/HwNr3KyrVJ3R1JmwAOBl9IqHE1nsnYbB01p5WQlNjNDH+3PQLOCRvwwN7LtZkqgc0v1ZZBh1Gu7bXHQLXamc2hL/QxtX9ZIGCUrQjPMXB6+2ihE5SYvVH+OXEaFo6gw5pvbe9q//LV/QPPQCtUhm15koJ05tlZG7gAW0ukkgapDa7/umae0tSa18M2NUE6L+LFpIaf7yhnQELf+4TIFtpc8Qyyjvdk9/veXmvRg0fxdk1Ybs4cBtbvvL+wTimXdvRCZ+jBl4/4LebT9SrKJNysX7mGGZLR4Z4PHssjo2YotdTYZgbsfJKrOSADgzU1Yhkk+3+Hqo2LbPiW42UgGImRCEC6H4h7xXxkv0Q1tepWL92mHsNoYqnW7bOpSCnRUdq6/mr3EEkdg6wXaA6iq56I5JEHaLUyva/kMH1FBLQX3CkYwJIx1qPcr+SxazQgNuyM0m7lujtuDeXPp+ucestB9x8H19Lb+FeYfaiRy+cEgVb+O/pOvTyXhzVrBlsnDDcT5zPHAimY+8DBWYbp3oarNOBjbc8ipHHly1M1QwQ44mCkghOMlNY1S8gSVyzarw4dm1KCZHh+3gcTtU6ZcFpcEJGq1ggpvGJYu3liVvJI5CAofp7EH1V/Yb4MpCYRI5ittkwuSiSMlcbvLASuWypJ/Ibq5lUoz1IVqDsoFSpXXgBkvXjGdRlfmB4+r8lVI1uMKqqCD6l1TV8xhnCvotjwMuGy/7H88E/Qk3ys+9NOIT75N67+SS6I0SGq9rAZpnl4att0hP+XDdnxBwpErSN4C6ICMU4QbWFO0yd9GuD5rknNJje0xIOAOC7pdkVaJK1Jp3AWbYT/Wa0kBsc7RubqvhBUXLAgXd8he0H2tE4iYGBqm4YVxWnF1GrOaB9D/iNdQmvxT9cYX8gF60v0IDyw73YIbKDzqn+geVg3jGgDE5/PsW9BegoAjld/7qZNGNlKN1Mc3u/W0pidE6CDPH2xsGa513zpHI5ltj+knBXak533MAx2d4FiwUb3dGz0FfRFWFeWBaNnxSo8EQGi8Xb7BL3FEfRih/XtuLzFcZ22//2PEQ2CsRmc30TdVPr3V0XkKUdCJ3OpkvYP8Pa5BXaFTaPuNL7/TEwa2346MioKZUppXM35FVgX+9WG+FsrYmrnMLJQQB7uBRsAmzISbhNkqerX6PY4kRMzIrAn5j3LN0jvoLrzxW7vBXCnjUYeFAuCxdyiE/zD9NFNfO2SIjjYVFC4SuhkvrGekLW3Ddf1KS6LH0JiXjsHcgFcnd5MZY6eZ79jYm58xCh1qAS8jGO1aVRExNnlGCo7jNucb5g0/L5VLhomUaz98E2K1IeB/UmTR7V74CVINAZZFOJiIGBjRcmNj1Y2NQe7126tV2vsByZETE9ZWQ3rOB0utr2BTU+H44MN5N5k/YpcETqyKj0VUpvXf4aKxrPlY3qCARtO90QVZOZvS76XPMlm4PQM2K72gBSmWKFwmoaB6YSB2/7MSjOYmKeJWVsvo5oUahiGXiahSkKuaJ7lDh7z0EBUPUPNd7AgM31QaKO+IoggZSBV8uQDvyepPNBXKHBZwXG+gEiJneOxcruVfxp8LqRMC1ytiigcqYmOPOy+5SS1p/3D1Z45lUuxCjwXwY7eCFQDJDx0SilB/lDEb2QvJ9eRb9SS6wHJDbPW94OuB/Wty1aZNK0EjnZG5ERv9MJH+Z8t7IPyyC22WtMqO/dBnlBncNXclepawTsiVr0kNogCEW64bM+2FJQFTp+9v7L9FivxeOI+7QlMw0EGj3yVf7h0LlgM1603Jxxqjj9NsoQIOR9wu6ReVIdtnSPBmZV86xpvzytN8acFwNgrD3xRnxYIfbLwHT/I8DhGgF3dVItQBV2BWC+2OdF1jawT/j1bT80haNorIGiKoHsIhkTLlWbcIzfTLmogv4VJeVLheEQEgftbuihBrnVdDOs2UqJuGzwZwGXTkEoXBfTrntEUd72tjiWSoSItg+KBTQDRfYlGHFbQaO6jkv54L0plUFkZ7314Hp0VmWPEgnaG0jhi9ej35BC3TcaAtmCyYcTlrorVRZ8gpmw1dYNWfnmD05BAICScDmVPFtP6CvT/QvvgdKkknrVDY7hGPFH+Wv05c+ri8c9VrohFwzbz0LM0SkuRuMDNXYq+bJU7ZsMCnWZgjS11lAWIY07TZrdGbv+fD4/eTthQyGUZn4IDABMp/ZaX1nNyNCBoKWLgcaRh4VHzPR8VJxUsv64WtsSfNhF6417a/VdANx6VMR2g/53mKKR7jB5xR3eCQLzsAHWDpRhxX6ptO3nvut7kz9+xgbnPjyfffgBdfjTfKYnI3E6k27T6PgpnxG0eePIsMcgzZmtagSq6o28pjjLknIhYX4OLJeavw24zHnwNjBoLnE5/HJJDZgNeJmetELiN2VOOohxtVUplBUvIlYH6auC/Ni9QMz2w5IRkJLwJMk1SH4V3AbLsznTBX0KCNzJslsSKAqeLbPHTHJ4ajaWqUtukfNkdTBMdQVf75kTpJ6uXdn9qCA4fX/FrclH+6IrJbRnh9f2ynUxB0A94waqPmWRtGlD66uiGww83jI9q+qTIC85XEmv1GdV8+0/kg2kLHdFwsCfTTq4PK806mcHU8SpWUhtw/oyKoYbP5N5CRxuxabXbtHXgwKu8HjKaqtBZ+ybfsztQxugx2qphnm1J062t+x2W9L6fax+GZi4vXUUEKXv9SRaUtVubmEvR8iqJN/68nlnqBmz8fm/aJe88fxmTdRHyuuQwd4fjCwOsE9g5KQTwWRDcSsYKShteMkPxeJbtTcV4W9EVqdZn4eZBn1XHT1ByEKfSOUR8NYQVctt7dS3aE+ADbgKyT+oS8eVPbvnQBlG84lq46W2OavkxRmgAjIb595OflaKOPCLrfUpQ+w+HHO2PjTCYOOJ3Co4YWKyzUKMVgOGoNEBr/CNbt0eEgE5CL/Tyam8VS3l35Maf8rw1drMxISiD3vTAIm9gYGKYP1h7QQUnjlqR3WnX6xPXi/w3YGiEqTfUy38649GrOw+GdKUbXQJXudVSWCU/rtM6qkL5eujekVzEC3PylONHNtaXGtVbx0TnQ/2vZcgwWIkgX2Bp5qQrfOPNbsTQDIzdX3WPOBW0lDseOjxud17ZXdo67fwDgjaYvmcPPSfotcSfr0ZsC6ym7dHpgrub277CsQD1d5LwL3YnxKC5OBzlgpBG218tgl92o1e3CR+/kx29Hg1cydRQ0CxioE9DPBst4w6m8NHHC32CakWFHnOwMoPJxMpUUIKIzUgjwreCsiizrprkwoZv8C6AIv2qknS0/SzI5JWmva65OF+sjsL0inAVYSg72JFP5yFWI3ZL9HNvcx0LUEtSbZ6eGJY1aHtpHQBJoBZPB5Y5m3Bru++ow8vrj6nBT8pk8fUzINbImyf185LihQdb/XlbXafi8EY74XhsvqEetp1J8SLZUUPQf1rthz4nifLMBksSSMXouzb7bVFaKV3063kyYzQBq8bwjzH4+1Q8MoS/KDaB+5eW/HFxG9YUJWYNIueGrSs6nHV08t1u+yrtEyicbntwJYZgPizzeRdyPEI4yJVfslqs4di4i49aSnWdGfCEFHjo72zAOjzY7OVZfohFZ3J6DGMYj0REoJEprrra4gUQTLjOr238b53879Tm3+H3VjKf0SLIJOCmJtk6li6SCjfeHQsTzGfPeZm/z3KwFxSBnv5KTr/T/akVa/djW4jxMQQA5n8WepndDn95gVLNAco1IgeB92mUz04E7nhDIprbvuEZycoGE3mRCzMVEUt6d74f99+Xdipu2RX3rnSATKOuMR4SDIzNJyIH+WF4tnpQvQbOec43q2foR4ImoPN5P0YCjOptBXxP6bmo+0bCfSETBH+h8AuQME0kBLnVPfdV9kcwAwoYFozQK6EmqI2GXyHKdt5Sp39UKxfBds6P8RGrasHmLucW6xx9CoGwivPU3kV7nH0PaOmD3NI5+dCBwtoQssxsLP6ov9pA6Jz28oHFPyPS57NGZSv3hWksnH6in1rN+wQcQopI3jBi2kr5LavrTDfOQ1EKOdZosdKvn0tsi1eP5c/W+WM+aQyTDjffce9k3I6VVpdkPTJXexyj3Qq2hdf2tZ0SVwYkIm7iO5B9j79YoYRfxnZsgTW/umLfZ3qrDzLKKSdCByezgI+EXb54A8HWkeCBE4VNnzbYPnhFymqbv3nwgOJm6GBql6cAEapam+1kTI9zsW10YRma3tkxVpgGVl4Bt7NnhwkRAx9yRN+mQbFBw8ScXIOZlpwAswUj8hcLIDc+WBEKLQRORyHj89ZCW4wP2qcrnT21bMLe/HNjBWDcCpMXB4BDseOR9uBRp7NN7Wc7e+R7WKJzpwhzLt27AN02mePv+oKyYPevosJxBRS52IdwuRKciOK/ZAFTKUKl7Qb35tDDezYRL+/T1ankw1fFKY7Rn2sCUIqhXYLV3J+EvGN1OJGjIOJSpvZdMamXj9GogVjgRLDrstw4Hg35kA+fvLv+SAQze7UkLLzDjYSN6BaWVFSIHxMOHf1r0JJkTUZBJunzJhYoQrDDa/CGI7gBCe80anQj/jlmY5Wkkr88IRwfPtZQfouAtBTu1tDTP82LB0y0Tff8HGrhzjW3G2ubInlLowtf44Z/B1KlhCJAHzBQlHT7eMlk40lef0F/7qLiayjtDrYhDo36xIOVSlWyRjwAJI6dKsqrt9oRDasUAdNgrMlsLAl+UtCTQ1aBWDHifLTVrkSaUti11PrY3KuX/qUPFJMH+bUR/gC7UqST0gb+b+RR9MVtrn5xB/1C0IgN4MVFyLUa67zWt/wKi7GidjNR0uSS4TsG8yC5WBZlGjVjWGFaO1hNRaGPXKpQimq9F1ertWmfIg41hI3DkXR2p5Tl8Gac2qgMzrOXF9tDu2R84jrLj9YbHuemrlbRCqCi8cH+VArcIXoiozNjkgtLisKp0GTnrj8kLdnc0+aL+bWRFPS8ZxEflwzUAbmxSuy/XbgterXuoyvcwd1p4vlLFovjiZNmpDbiowo773X2bP3tI43VpmDQ+xtx6BWzU3cpof7Ufb3JQ+PLQNmZVvifrjJJpOG+A36W2GQ57am/T0C8ScET1eYC/KD90Icfz9zK/4kCTiCAkhKrtIV+IViO4n8S3PRH0RbgLlUfLFW5+TUn94On8vxuCf+eVeLEhIPHt2BN+kdCzt8G27tE97gEAQWfVNI0u7b8K+AXmHZ+C1QAaNWo8cf9RelC+eS1XHBugk0Vsx4Q3DcpWxoxkXPh1bdeBwscvoE0GV1a/jZq2HT/VMsMG8UltSQSEB/UNO1HFPKHhSTbAeDIt/YDo/45Hm8pX9suGBtWvr7hNGA5t4ZS5/GoTmxrj6GM2RxqWCmky5UQFIs6gvxylujpU/mrg5Q/EAeZUi1Z5GHB4JL9M658L8ThZC/VtaJFwNCebmypbvwWreH1q1kgmkrMhvJXNbnCXcffG1XlWxWL80ziXuA2MqyiCb+dfmapLgDeMcXLf7ACiTDSUFtBd+uUoj+D8zxiyf600zuaizyWqYeQ94oIqDuOjZZBsXeinjhIja4VvT15SMEMtu3Q+xpxx3pahNI6MjrhewoiYU9j9b3T5in5c7hj2acJZpw0cYFD39EwxIgxIS3SwQy28AHR/RRk67ZC832M/b1E3GgkYHqQyghhzbi8S0Xs0kOO6/ev7uDz8xUs7fytBm8LuK2WT7rjFb13lEx/XjkRi6rTf3GHOlXqYmdhkT65TVUtyqlDtuAoKuaXQvpGaUHGox2V8Fwch5NL8L5IPk1jKcI3sQ3E/5vvFUP/RAtwiUXJIgjgXZRjtCFZ1zY+dsb3MW3sHn2fL4E66og06E4SrUN5GrPY0rYT3lzpA6Q7jwaPynvTDYV//vBrHr+Lt6cJCQq8Y+VN+C3SDlnl0cRKLxyj476mE9Kk7OZ4EA4pneSjuEk+U48MaxraHZe/a8qCxLtLlFgYHjzHvKESQAWlFLeG2PhXog4PWXje1WL8MlRs6P9glIbJmFhsfZcNHo5gPdKEPP+RSSQmD15XaEaBF3NpobsID1HHKdC2OuqlMH1zDZ7uOiVAfq/oDHV2CSiHCjd7EFu8ceTO/vDaWr/R6nci1acS3Kqba0j0sy9idUXKPciQjMyeTt1kga3er1ePCB8oslTGWujEBVTG/QdJfO070t/T76YyO7Uoum3QaroglZojU/For6ZYD/RCceCf/Nstf0WgO56dr/6DJg3V2r/YN0izSXYeQYAl42Xdq5x6axXHOz54DSnkFEJVi+8EFj/J9rDR++XpH1vhfSE1mtxdmDf24+t/YVcK11OLJ8QKE3uEdgPT7usuGnYFvkpZ4i1XCmWNlUa3f/Q9sWKiYdHuwLiu6FXYNJp4cAEhtoeRMnt1s/WXeCvxal9/+wgyaSi0LtzAeA4p6+SIjNfxizaM5S9Rzbn84wrqi+bYc/oku6qYVhrB0hQGMMK29QsqUnQ6F5PTRr95Dyzv070bz2BSCG3oN3fOo94lcYRPdC5Bxh47Ywhi1RfgMdTQl/Qkpz6/fUM+MbIIgoVQDGIJiD4XOjsf7F0g8tcD3U/fpfyBprPBPcPHDhXZ9OTVPsn45RC92QOxF++O1l0ldniYjx1trCquKkiRFMEzk+3B9nO/dxeij8+NhUfQNg/7lYfSpbj1PqfdAXKFZciOfpdS4D7moqI6eSNxb/QUUJEhzUZluWEeGQqsqrVgrxAesgTRXg04ZRHPJpOIHP4aISrhK1D7XHrH2UDJ72KEUpebja7BdKjTgqWbXvEMcPaEwPFtXQ81vUGRlSXM7otUCz4RKZbz9IlE/a3yLsCkBLYXDiWliLlJf3kVo59/yrpn+mj4lg7mV0kfHm11KyZoOEL0EryQI3YId1Nvy0q3DH2Ns0DzwzFivfSjAwfKfY2VlLELDZ8Y+AJKc5kSmDwHxjjHAZgALeRBBO00fIXagsTKtHCqyIa+VKclz3JsUzaG8mFxbkUg124IXtumrMCkkN2+piH2h+n6s/KgGw7eg32Qcb8axRlu46xuuD+Xg7JvkwlVGRtblAAHtRpcN0X7NViTPF6dwdIAB6bQRj+ZK9p3JgjWegj+sgGXUdPbnhYna8aGxgongu6sHt0XzrgWqkf56bW0HO4N7uVbsU02Q2kuCikvzSXh4ynJ4EmjEw0qP52isu1UZeYxD+M3rhh5yGOMcVA9veJl24Khwhfk1M2GoPon9vkT7bO2I8mgV0cPcUnaiI+eGXtN3+Pbs6wGaFoPXZ+PXK2UF0U+XGTnmiljgtKDzDqz7qbuEiPp34Q5+O1iGZ49w6weiEi0okqa1qJXSQ7QiHeUu8egZcEdt361afAidwRKx14rHLhfOCsWCW9TD50FNCz0L+u62y3KNx2l3t0xnFsgc4MxvV2jgP0bvS7VypYZ3iValzDyB07sgCgGqr+l6Fak2LBfHlo3tHbgGDChN7/nyxE7egIvsOjWTx47twtulpOcMLyGv7Cy1yJzz+UgZZ/eoCb1RDM6x4N8sM0OLLHO1tYFFMAoS0fae0IOkyrTYR8quXRTPGNkPC6XSSILgii4DSWh4W/VRuB7NfLEXqWxCXdJLoVUwKEc+zbpnMOYrVoWUQnW/m2TMSc4j2bKf8/ydp16GJvqlriSbXBrNNUVwBiDFxlk9UyJ7QU2IxZ8stKG6j/4xAh20yr3t++sPR9UrTDrbcTgZSjQ9wapUSlUv9zBqDigiuVaTrZkrtpa9b1ZrHh0IxBgVF1gEa87bTIcUjZdM4x6cFHN8Js45KAGFLkYmokTfSxq5IfcttnmriXadvplZDyRYxqrhSH7LvQ1JHLCx4tLclY5euldw+juOf+qCfJlD9mQnHBE0xMmVpfCxLfrJ5cpv1Y71oOprlGxhjiz9hpLq7sWiu3Rs3uw3Mez8tbJhNnfitB/Hd8rKKGdpyJzKRE1b9gC/T/xQgZL/+lu7XP2PUUe9S4DIc2F/wXtD7t2QLcIMp/YFe2BrskrtqWt8i+zVNWXKsxPuB9s0VgPwO16V+jeMoyrJrRqAjip9DJlUPU4vK/GTkD3h2Hsdk5N9exPq1Y4mGj9QN+IN0uGuih/OnV6wFvGooHCDGqSGAPGkd+jSRGdG4i/wvNZFx5FxMcbesuWlTLQx8by3HxkgrqoMD/PYslcOUAc6Mq02Qd/ra5MoV9f+xm4jXunRHYetOiWqAsnRkRK/pniAYkWT7OTZFb9HgpBJWlUGwz2d1qCJE+LYpWPuPkmcC3KhE7KLYGls+LaaGe9k65SILLizrR9CUr3tkBv/yzbWEXA4IK1eT2lUrGKXl83q5hFRfg3WE1if+Ev2UnJiKZ3op5VJHFAgF2WchvVCYXLJRGJZr+a1s+kDm4aj9qB5/hv5ic6Q/96/b9SwcLv8xkKsQNIb33XKaU85Gk5w2/ugz2X391Bjq7FNJXIvunw/KCJExG2Pnge6Fs4mxjDqJjw+E+TNzi1jRe+kaejAIz54XDTjnFksQ8MHFwTJ9E1HyMg0UkbTNT0M2Joirj62ykZK8GW2ej70/IgAYtYDodPxrTsXRFfj9TgQBikA1J+sQ5IUzj3ynjajcPo62Kwvm184cLKtPR48RDUTqtuHkQR4l5TQQYF+TsoKFJN9glxTyhIeP+9W1TUAni4mmTjonzjggUkc7/dBNuB8DkCfIER6GU2RBI2SdEg3Lh5hdEjLnnsBg7iNT6X/3ISQmUptk5g0CzaQc11o9G0EI0dyrdzlcc4dntsVOyLrTsTQYNE05SIoriVwFoBctyxCszughsrQksiFaJbK7sR8zrZzKA2xkYBwlvf5EUhJwz95agNPg8ZbnNqmNbRoAtd+SEmlFHzY1JE1io8Pu+VPqsOp9voqAxkJVbfFIIJBiuC++mkMIt1ii4FBdH9PwgQLXHAp02ocrIgUwHFyPDi3y4Bf0ls+y3Eb8vPZL3TxxkkOcRh2MP6DZ9T7iojuFJbjnrhvmPOy13G9K5opHdG278BJuj8dvkZTkPuf7Z9U/NKwTq4ilNvRn82d415YFAiMtRZDchohu0E/4KglOJKNrYEN76w7DMPXtUoLM5oVoq2pClOtRelyZPIAL1MC9hTDYhzSoEjXkPx7RP4YljWLwwXj5I+S9hLom/vHrAbYPNDAPQgIAq/TjWLi/LyWhkY1YfeiAHs+v8NIiQnZ+/j9eISMuwgsSiNsE1LXeLIDmscen/yPOjjGUTsZylx3NqDhSbVGEilVQp6sIluCspjKwQCNxRq2IBsXgMC6D1CB1DhglxP7HtSFNUV5HRZkppkZwL3uEEzi8M2H2777uDivbCHBwnYXuxPgYjaN5gwV7SjN98iG/T4Gd6Dykxye/Z0F8O+xjF9XyDCdklA7jvsSYx6OW2ivTHXXg2rUyfrttcR+WXi2L0RYPe1RHSZk5ec8xgW7p4wOL4pR9yrYDO8xrOIXlr6ot9y8rhHIGTbNE20dvsObTItb/KgLncZpi2EnE+10H9aYPex/f94Jv5ngGATiewbTIAEFBSbdtACMP+Gob9Hb/jA7tbIQ7JTjnRFjWM8kujC+8Sv+MAz+NKsxugIvV/2TSFPUo4fT55PvRbH9eQEPMEncOuB4yevyz0wWIBdmiqsV4UR2n/O9n4fcYKVayy1GNgAZH5cSCse7WPCs9n+9PTOTOIc4X8wgA17w2yeVEfot7he5erRAlkB8xj+a27PSswvXBGg7qabXjko4jh32CYzJ3FvfTzPd0tnRDFp8jggG7oYep42uymibS3GiFLf4YmY/QaNM09rzhRYtJ5MMpFIWEU666tBi+QLrOcOQb2LMfIgFGGCaiuDC2tBLw3aaqdulKS13+A18tOdiBVe0yD17y/MFepuotD4FmkJJpZQWnX8tr8iqnJwns+rH9k57Skbh97yZwQEPSgTPLlbbz61M/1IZmQi2An23jJNWO1s1PPGXYr5FKkdWm4Naqb/sa/kmVtXe+QX1gu6mri/vlP1JZWBGcX2cm2RBCppsqxJmyEFHIY1RyljdcEZR/g/ta+LLRISxdj/dZNv1fRqt0UxsyMmyfJu9rFBZlmWC07BDl27AT2+B4vCVzQJz6wnjsBT6l7qWu+qy51OedgpnGTh9M8xFpc2PIzAQ998+iRuTR2GsWH9j+q7xi69r8SxUKJHEC0DLHl2SY64VPxp6vo1BWZUFfv3bH9uV0dO+ngsxIYPLyIKrREbCrPGFReoJOS1WTBoX9vin78WrEZI4882dtvbuxDm2FbUukVfI9zDPW58yuBAGATvadF781TkAi0QcoFj61ms2SLtRBbd2hRHnxaQPUd7QCmUJL1/tW4mpuWiSHGNI8H7cKicZIH+A8ZUcvmhBRg+m46nifXOljYysrddFJxzUocUY/VdLxGIi/v2tu1A6IPgnzxSK2dV1BlcwMSCj82jGWKmGBbjNyyr+5qeiB0kqK8D4UdgmD9UJVwWVmQgkVh/2CQC+mWDnFHZ4jvrebXTpLvSYM6dhZwtVolbOQUMFliRsovseU/UcUqoUsgIpeEWhyUPEOBtaFfndihNdDnCBiWw4tRo63Bwi7DH4mWq9oQ7U2V5vRolRX1g07U/U5pU83yDKYpRiaSc8gT3zZ29Dvh9W0LoUFcpKPS7Ti7cLyhZPgXsrCnXlENDwvSxnJEgIq5jzjZOnnbpuHdNn3AxPfi0byV9HZPkgXmWFpZnB97Npu3zfYvYvufOaJ53lN2iP0ncRimM1u7NA/OFsSHaOLlTkTTXZa8G3CINJmgWiAkAak8XIzaPKwcQPMML6ZZgDPoLSOluykTtyDjX7ItQoRW7UXMVrS1wrtCE73KD3OQX8Wc4QYextxsZyls1Qj1fF4oH3E5aiNTb0ezZPzGay/6Ta/Tzzw+6G3f+ehN9QWE+2FPVYkIjmnowDGp22xO7G5syp3gyLutk6QcEJ3GkyJrt2Hi8Bg72p0tr+zxCnYKebwEoPolsPHbRD0v3sawpKrYtjHdQ1KBvo5sc4YZQzNLLsCu3QIdiYyDdA8wB2+ZDBMwczytvbfhz9hH+SGzwZs1oy9ChQpQu8peMFSCLQEmVR00jnJeEtZqCm4xIuPkh0aDly/UztOEtgoaakgKB7aaIo1SlliL25OabPctXta5KwcbkS2r9I929VrICYqx1iWqJSO8gIrenBS2qDdvUN5Y7q5Ju/tOJ52LO+s0FYMRO7O5YY+JffhkaPXVtSoMCXVIGLwc6jT3t+n8z6z2MiSINxr8YSmf9JM6aFf/0VrA6bPnpVdSJ5D0uFDfGPfCt1luYWTa3pq8tqYiJ9Ko9Puph97rRgKWSYLe32gfXrqwiMiGPkMvqIWGOaWUKXg73TGBZfFPCkxV/w2LYpa/Qi8jI5Rl/eDmLuKKeVFQBih8mzTseTXdWsIQNk28d2z3mrtLMWcd6jg6RPRrnovE9PEFwCuuBvbXhpTpLGmuuanzyBTdoB334i4aUr+xdUxsPrN1n6QjtFgqgdT1dAB8FuLlOqv+KxX0P2dy7y9AxnRbbrfx1Nwk67esvpIxtXOZlHC4EV4kPZoNJYnfudethzy5hxObkcARKpmNsy3N0/KqptvhrSpAEZYVitjjXnf90niiOR1Ki2u7qV/Jm9Adq96CMb1QSWw3RXkEI1DsP/prODU11TSwx9q0kf2OwobGT7+ncK4bSbLaSHzRJM9WgIgJvD5SPEer4ikxm43bYYNgk0a4PrJP4TqAkD3KfUVf5kT3eAGe+IY588g82zMhiqQ9Syzi4wrAaDdK0eCXL+huW05lM465kt5RRTjQpiwIVgNHw8bHzSaIsNCBHBvmIl23rBk20d9Wse2DzTvU1jsl3yYmCtwLZ94Gzfk16M7hXWx3pdrnvzKjfj6Tny5SkZRtCR5eAOla+QgaeCPW8IOvs+ERLugKse9iCqJEU9kSCAx+x/ar3H8+tGnKkUTKTPyZqQ0Mksmu+gDE6jFfZWsH3H+P2AbaC1htHoUgzkukqvTSnzFWoOWjhpeCw5+ILL6qK+Dv9l5DG+hYBwyvjnsx0fyPrE7ZxaQiNvvfnc7Mm05N4saRCCOiOQj/d6AglBDE8DDl/lDR76lPBLN3MwpJ2SN0kwqum0NHUznY0JqjzVEbo6ySa85tWcrRVAaG+5vYeWb/IQ6/GqsTZERznkRLkpaJo50XbSZJF0h2m/qa3f3aKETNs1BCv/OnG+h3VZsTQlxySTJgx41JqXAblivnLG9Aek6Vl10ZlVORy5tRUxjh1KgmywMEaAU3wiE1IeGf2NVHgga9P3gjQeZHJwvtHuO5fJwq7dJJSp1F8UMJwFlJVcdNGy+uNy1eKFU8xubkk7SwZ8E0H5FFbGwjgMQCkkMdzVV0U+Vt+rSw6gXRxX1kLLViVjL4nnMe1FPYwoBHY1xB/5bPS8pZ/mRYn/pF7QtfPn4E3wPXu1hUFh0yoeBcsJztj0B23nYr07FCudLMa2GWHbB30ReKYJlnmeG5LcihgWap2H/MqCHlhDT3wIBoEifEDFkuAtdWUEB+an+QFgchpx4s8fMxSTT1A3XegSFuWBQEr9+p4e+1rQHnfglSjYAFmHSVZHXbQicdVVAX+OO1Mg/u5uipUt0PPLpi/0TmxGnzl/NY5y+rkGwX3y1/ANbTIZGhPfw4oVQJVKJg47MuEuulHzFlNB+uYTw2WWLyyVeCiBC9R59AEKavp1vLIOOxNHfvV/j1G4iJDSBbQ0ikjEvh7BZ7DlvDrmMETpL3G3kUeg09MHs+uSwwxwHIPKRP5ALsBPxwVNTkQ0Vd4O57D+MlXFHhQvDKl3dA6EBklAVXJF3JyFSB29CufFrs5Zcz7+8gVbe6lij4PbTqosBZUa64q7vi2V1xVlOW0k4FtBL6N2OWYtSjfzrRa6TVS91HuoiHfKmHrptNjxgpy+J71UFxItL7DLhwkaE3ZndoeJ5FaVsThaP6cPKoE/DekvCwY00AiHHyiI9kK6JdgUDbD7BE6KG4VbgtagnbOAcv3wt6ZJwc5VEqGIgijPKqKJrF4KF17APo4vvgVIPoB3zkj7WgUkYQz+opnjJCIR7c81HQY8X23qL/su2Ts9CioWzM+oor21FpkrLYA28F4KDIOetmaZ/CCJza9zfZIpd7es07UQDcs1e5W5mAbLxRRaDFxWyVLJFDtztRHEb6zikQrUuteVwhCasd5w+Yui1oZ3NkLhiW1CLZGzj82suX+PtkrTJWj0Ra5PmQJ/+cgDjYpQPCUW5wIaes0sYiORCjXuTZrsdUV11guc92FhuT0ZFH4G/VpWjJ5kLlxnltJ5P8i3APZRa0vWX7Kg3cOHYwTy25KU4cuM1vDSrQ8kg/vat4zzlwNj0vNyPwlmJcEpqX8I7DoUlCh/OfKuZi5vj4dzcO9QBkJLGq2a/U1Tr/QJaniSwdEG8wjpEwoTDVBwGJ//xADazHLMGbTKIl+GlEl+YCFbaarz2PnL3VY9WlcBDuEMFPd8QJ53a0f7hyVbUku2ki483LDDTjba1TfxpeDD7UU7TV1LigBYwLjy5R5S1i+EeqgvtxTazH4jRh+83GGMeo7EXfjlUG+8hnpvWF15Bx9KpAuYAjf8AqPA6+dkzok2YtmywGlYar1HglT1ZGI1fnGNDW7Fj6ML+bn69+usDVZlgU1NOjl3ySIA6Eq8PUgRYe/8kMM+vwjG2nsIECIzAonvv2nk6i62Ojq8YubxxosdBh6G3AiMAIidZU5ier97rSGaJnUVekRtyejcfM0BpTtLJa0Fq9lc6cMcbaqADYnxcctieH1Tw7+1SUeN8QihijxEORiOjOwYcRZYsamad5yeBnkTN4BdSwWNeV1d+kGvIPmmGKQJh/WLz151xUDfRby0mpRIBZ3hr1P6E+pQ9ZF13htBvwotck2aSMEjGq+gMK1qGCckBV6LK4GHvY/lWJwxhhWPLDkKYOnL4K5KeNpisGnm+dqWQGo+mZnDAeMBWNAM/p16HOZ4k0qYZauKB40AihbplqGcRyxpHmrt/0E6RY1RSBbJlESVRY0R0qOuIltaR8R//Hs8+9qd9rypOJafZMfJydZ8TpPiY9i72J94TxFXR7UHkK1HQ0pV07OkH9IPXzA6ZkpHbnXvtuZbmH9xrxwDKC2KaCRnzSTKvDmjIktNuwPCyn/V5ubA5dw1blRziWKDQrP6X+satEPMFsiiK8rBadG5CvNrE5UdufzglhvlnLOnMM/WDfgdeHxtKRNf8MSfIEwDH4KXJLoC8EyHusAVfJfIVJdOb6tamW74jOJabwpQzSVpS/Zk8VX68BETLfiAiJ2b2NqTU8GchEudxTFQhEqgcHZlxsjQHLExZALBRYJq8k+5cLNAHvya04rMkDK3ghf9ZDeIRtX5ACpXHG+WdFr/mlpgn0fkNnz5NaR+OH5ywKdWjZFB5EHpUi/vRJMJu9xS/vSnDOKjtKarR5ULEWBUoqFHEBD/30MSwUOtQ45DQ4k2uD6sRrsfKo4nXz4EHUkynZERICG4sw4Bir/1eX8BG4Rt2aivSYGA5JeD8eGUYulCxUehdMC316xlPeXPAulyWXf/j6s+axdyR2/CAHph4tu8Hki5tVurZ4XAImiNRTqT5ffVlWIJni/XGm9h3owtCi/y3yoTr17XTJNZc7eNgH+GhLLRgyTGWZOYq6ebOH0390zT/uvY/pRFmdN1G18joQOoZ3zmJ+8l4zm+3/TxXLjNGE4h6Y3PTyJNYLsKxL9p5GpgdVGyA0vfgzf176qwg15s8rByTobgu4dcyc37kM98uzwZlRcE43vnJ+DlxQbLt8mKKXjjEMolQ26cGVyfMp3rLECty97kuZGMiSfgcmSa7wgdScFHCDC8N4gM2ayj+ufcBxR4ydAi0t7HcE09It1KSSgkfrLEyW/2xPxL4ccN4PE3zuBKnUrTErQKVezJoMBUC/yfnyjMkP9ozPY1iS9OZ44l8GiOhpFe5D8Gs41Prpad5ffD7+DETjoptfGJ8VsBg08Abb0nVb40bMKa41iOqkrwItL23MNndekfyRGDgMcEL5CDsbfggp0+Zl/OTd03JaqhZTLls2o1sAf/DOu6Raj3r4A9pjkVwfuEMjJ78tg9sHVc6rubE5qVC9tg001y2nJgmuWCH7gezYAYZvEVK6AjZNfaLHRs3zRx5gvRL0CKHljVNEBkMx+FFQQcnCD3RByycECbKDOEUhOTnyosNr7DSqZflKZbOcrGZax+U3itf2SYGv4Xs3PxIEnjva2vfH3mTVsvpvQFqVtVbqdazxm+w5qZJ4US+dWQK0ic986XmPM0VW6ZilKE8vsnBO8Mow1TD6nPBCdkQaOA4mE+dQRcIZ5dhtYncwH9SXkaQtZ+9HiH+1YAXoaQ4ogW/A6UAlnOdRRor4e5vi206R9yFPLjBMMZPfoRScA8ZWtePEhSe/IccaeGUIQ0tUd4hzMTXVH7wM2PuV3hJEzlElJq6SpsGdfkAGq0bublbHVfLSmIXQzq4QcSkkbtuYlTshKneVZg0bhG86OBrq/taNlJv2F2nlAJytdRWQujBnDgkmp4/2xJXOwymI48rk7tEiF2Tf2tEuROBdnmdkYXZ43IFLB/1zFdtuTyHfklXZYXq/paBCXoZas3CTxNTqaI9E2x+ahLwGsscg4PrQaw7fBYQfiEFFIF7qC6kudvyoMz+a3v8okOdLj7uUTd/YsT2z9UJEDx2Kf3JFde9vMpPND83YSxd+ulAFwXitdIS1Zkh3d84QhGfBs5VrV+hlGRmk+zOSuptMaLCmqfc6pLjrcySq6CQmL3H6VFU0AlVf9xcCjP/GCsbHdz8JNUozlyNjTFZoOMjhCR77OiBIlUl2L7pxxPybt7Ip2xLeVLj8QspTuZe9XLyHw5KCvah8XjGbu7AFZFDAONVwPRqu5ZUicigo1safb9FjOI9McqnhwL5LEdri30GDc59uZSWDdSQqE170AFDmRYPrRP2211hdd3aAll6qLwQPNP5KHhCKFJ7yuOon53X8hMjVM2KipPCZMnqhJUYfVkhrGLTqvLzKRI/PqhvVUpiiVrGodi5N8N4ID+SXrqOikrmUOlrr2kizai749+H5vxMIsw+6Dtd9YJH3N0RPr0zuXB5NgixrNCMZXEdQS4YGQnye9WwctrlyCDm7NQFb2EIOni3OgfjmTkk19nCFArYoI6AXUJMPREaV5lUqInB8N6Oj6SHpop+tldtIpt7te4uGfoHeAxwO66NQKyhMVKyy+M4EJowzpI1k9FzinNIM/bHPKab6xrDxKRP+WK/m3SQGyxt3yKNm1Z7+DGUYTC46E3PR9Qw2dBvJr4pH5fGX4FPeqEIX7kmutkKF7uAimPECr69Vag34SmIHorI5NWtz8YcMGb9wA5Z9sj4XZhGjyODDpAwAV3KR1OrHWIWnC46wGU4Iosx65TJVPebdwn/0ZVzbZUL93BlR9vCXpgDM/2C/gvDQQrlVW9lRWuymeXzKR2gVf5orB1jiCPAuspHIF2AvAF43TYnYd/8YRig8jDzoiQRe7ZGex6I23TLOQfEwauQMMl+1S9DZrAfnEwaocX8mrz+ojC0ksmow6U6BAXcxvSSAl1SSAB3UFWwzNHYizyTadYKIuIuc1GmkA+lcGAr02uSs+9tUN1UH2nztzhQTBC+mfDPafHXvfOig8Kl8Wxj8JV5uQ6X6LZPuhey9m3usZEa8RSw61iE0s+Scbi9AFySIYm+fuu9zmYzkMtETfyDFIYzbF3+Dblh+NwAeuBwe4M4rjekenTLETrjomH3ZFkUVZnEZday9w6N2Lftj+6/TV+hekJ5NMfE8iUZKEFDXdVD0kaT66GLKk2Cyrwe/QutudtfZXr3ngvHtQzUuXyDDp3Fd4PXX03autq9iaWs/QUanHHJWyhc2xbaEFEYrJODL9zbkF5Deh4JlPENGEMw2Dxi4Nr4TZP087ku//hW2EDsO92fOccEbfgq8fKp4bQcOT4WfbSuepqeKGwawGTS9B8RMeCjKZBrvwlcvYkeKCC6dLbxw40RMHhTNFry52TPcHzTXx8Yh/bMbM3yHHYu121C2PcHEyv48acz5QO2t9s4ESSLbSXYVbUZa3vG14dRvtZW6Jq3J1gLCTD/Hr38KAhPqBwpo9djm6s6A4liIZdW6rdTSgb/ruU0NWAofLNCa6zWHxoorvJZmA2uyQcCyehJFSphQ/Iwmzk5AmZN+qP2RJiqtYmclmyV2RYYy37CK/6Loi1pkrtVU0nX1NykcWDioddSCHIlwmnaM1taV++pvxxpZq+StEBV/UOIglWSUE0YYB0NW5LguKc9fJFOEItThDz0dYlTf6clq9WaWMBa77RefrhF7CVn8DskQX5PiedzL6X18kEougVq3F46KS1E2cd727Bs2gzXr5BIYmRmmjDvqlJ2Rx4l4QcXqixggbLSPomQsRlO5TKeJl0YrWxGS/KiqmpGbuvPi7PtKX8E/rQq2E1FVTWQ/skmyesw+P3iN7Fkf2JmsQp4CJwacNVXfJlzSGnwCBRpqB00jFfFuYkvkP5HEo8TQyQhHDVIdMjiEG+cBOFDpi/QBoQCW3TEmctBxKPJKtdksf7dG3Z1Bi7NvYWqJlcjed0sQLtWM3GntNzISRxghjkvgQZ5jFNE5Vo8m7uVewsQRpZdDvdhg+lH/fFAmT+sAvkgeKErpD0b045+A5LpujmxzsS5kf/YloM04lFn3u+K6Sj2ax/Sw8cFNee4qidRP1t+M4Hp+jbAl1cd50tBLW6CZQ8DL3FJylpcpXiepageCeGAUj58GL3jVwnxKsmungeGOCvkxGrjiaDCOmOMy/cCSXwsdmlCvNBlvsicxCwgDJdzRlFBUCysGsX9UNSzOyftYx5VS5juAyCwwB0JoG/2ziwF3BeIE0yqHh7Nb9v9HdQ8R8xleWtIQOV81f3niIjrh8eKL7JSBpAbGTlhgfCqs1AtAbz5pFHMAF+QvtlUlTADKLs6kXnb7wuZCdy11vrFtCbsSHR30BwTBR7Js+EWeukCZgXfKjLSi54yjC9Q43ni0TLIL2leg96QovtIerjixE8j1Q53U77vMAOAg04fBFF3/KbMmOqPF8+8EYQukrirC/ik4WhyMkoao9XOntpPlJqpNOAO6qxR3qfsxQfhRS3PWLn14Efre9hWhXJRUbrj5Oyb+Ct9Z43/jeuDzyj5G0cLddBcaI38EEs7+Qb88F2fTbucLv365gkSN4zcUMtRO2B5lUzertH9b0LGA8RyLTAlF+8mL727pnc8LGdMFXW/q/bQL91UZvOJA92EyNBqE2jM6+QqXJ/bmehUOFqbxhh08zY4zUVPp2mOsEUu6mnQTOFQIMM63RHKJ3fVocGh7oo6vpXwRAwve2xelE6nmfAvmFB7q1fJFjMAkQTg1cJeJHu3o0wl93Fcf4wHZ0vRvkfiKfOnZzzlCVkZFdeDqvAsCLD6nAhVLJgKcNF9JpxtvfY0hx5Q5QhxoUK84CABrf6h/MrhqOzyIF67D3F70FB4y8SFYxX8vNv1DM8N2zfFcFOGVVwM0CRjyt+e7+t28C0Ym6EN49HAvVJaQRJCIKm5OhkKXeRHd7c2JWwrz3mYxoWaHph2KqIi/dJ4Rc0g7ElmyawpOmNoTSq8qakwnIk6xPz2k/Tn54gcrTv6XwP4Wf4Vxwm1WP4L9irAPFTFcSE1CrDyWcDdJLFFZk/gmQ5OjLqRD1m3Cy/eAEzG6sjS+4vHx3gjfaFQrqarsTdzGVGOfr3qJlM9eg86JsAEOJ4cmhEpm36fNINZkGU+HnwCF1gm1s//+zGQkkElTu8V8c1hJ5ioJsY1jEJPcugXzc7tgE1KB5dN2tnvtzFUu2QOyU5ZK9GZ2BGyXtVOUZ/dow33Ei7b4MbftdeLl+lNEKj4x0ttikvUtsIuLYud8qC9nvgl0RFPIYKFj2fpiuYS3GyKDyqQLM7Q0s7t7jm3F5Z2KvFKpTaLOR0ou+RTWumbQU63MOVSMboDh3qsROyEco/TH3Td+qxiRyC3W7Yv6leoeKhKE6PT8XlM/CZ+GKquEGeC+ucxMjyYhQlOYcRhmHFtWSfHa2+dWrbNrj8ERG4fHVkCE/hvnJN2SjJx3s8xdzj/z/PSUDaI/u/MYmBbwhfzQorfxF2RDhK8tZiFmY0e8zfU2c8Qmx2y0nwYm+sGXhrOjvLdKL37+4EC3SzUWtaCxwOKovZnWPx4FpPPDRhz4D92pymqHNnnm+Ia1teNNU2hI3jXDbVOwJNNapfQhT4lD5BIRHeGAxkMjRD2FtlzJVKomlaoiOBvMrgidISNnfX6HYxmtCnd21XReK7rnBTlGi2BrYkOr0Dc0Liyc6cBmOeYH83blGmIjRQ3/0fEMqglI</t>
  </si>
  <si>
    <t>ZsdRQgYKht8b34BCeBsZhiSgYZRrArgR0QGuPxD8vl1CWKowwjdjmfHHnSD7QlVO7nkQozGKRRfuYe5Asbr7yrA2272JjBGDZ9J1AXAgk9qdJ/YwZxu+cyfXi4RnT9CXgKFv3YlsYzoYryA/LY+n/qP+9BwoMvcY5u+Tu04TSTOis7o9kuuRQlBhwsvgX5e0dxrciP0LGjjoNPZwlfXm8FlCR0dAu7GEABlaa0OknKv3Qhun/iI6+qZARYRtJKWOOw+0wsd6ZLlCvdjQ4Dc0SqTqv5b7qBa73XRUJcqZcHcopiRGeAP3iELh06QmNgR75B/EJRn+XDwJpzyvICNBzoT4BsMH+UzwHfA9/wYlNUXaooFK3GOUtlZ7ZoRsMiashPuxf2eaVM98ph9WBOCoAns4deARwdbxvphK/V7lwnjjGKdC6LPDUcgx0MMOjrYzflEa1s5sv7hX0gRDlQq3ZeFe/7F56EoU9sLlduqotPc/ltyUhDS/ZHdRqgn2Blgno+MbmKJbkJzBG6zZ3BsTs3MvsIt2qVEyAXOj/59pjfrdUxMIF2PVcON+UMsUX6mOn2EJDkR29JtWNCXUj2pvhqfdKykRUU5gxiRH8I0JKJUh0vnS87zrIveCQIXh7DiKms1NbhKIi7GyWccY4T0z7TTU6oHLjO5/JqvXx2oURNR4poh/HaON3UhLkEYkQB06Vdsa/7ZLtiaQTu1JDBa7v3Gn+Abe1JdA7ZsXAr2wPM/NE26k7XdsX3trxH+x//rLMeji7NU1JZ4ZTd9cWbGMew2YHKDSomCknJY6y5di4j4IH1A8F/F4z9VtnbvC/XrdWe6Rg+I6tFiwud+F419dIbb5pDdi1p2/VWXrvNUvMqKzyvYd/neaAPj1s8Rhg86JIxmufKvB5rHrHHtkt2uB/uPXPY2YcMOCAghy76Sw00pm3QkoYJkLQYA+8igRTMatFUzj5Qg82CVUmNTuDItm4JnC5kzdLLGP63EVG95le0zT3nYrO6AQn84nnp4F720jzLoU2prcVdbFWHVQYIpaKjW0BmCHAQ/P2z3NDNbKQ9Yi+XbdRtWAwxNv4ERZF2un6WhmfFVSGF6rM8jfhOfD0vtyrt3pVdZpIkMeFOXwbP5bagHqffaEtE0nWgrmFBpsPG1YnVUsMPiyl8bUP2s796xUAubG9STIIYSuV1uppnfpk4Cx05ZNoTfw4NgHPiyCD+ST6UUdjlOR/b2LikCjUiGbPydyMswKHCLiFxHiQ0p4/2PuQd3HVgHz6zvXfFg0WerRfMjQ55ux1AnPRRzdH/xD8D19G/N8wITtfbkvwPsGub/s3SUE2GoaYETWNLwTSuEZcbgS9InteRc7hxgoeyzEOPgYoUZB8EGeXkTaplXLnHddJDoG+p9EP8J7X6XU8y7cqBkr5NWyZekNErnqHV5PW0/Y6eRGVHG20/nn2Y2P6itY9V3mCqdeIaxJ5oy02o0gWy86vvYWDSZMnEDWOk+NGlUwWQTx9p0CjwO1tdREVUfq2HLXCOoQlhxuNbT9ngwfOzNWb568ofLlJoVxt9gyWRS0JXKuCFhHNmnL2LeeOG0sd8sIs6dyub1LXIvG8DPwtskq92m/0vatCf3a8tQv6w9i253w0CLK3Hj/4qRoicZH2eFvIWqXECYbZOQ3GYuoHJvdqrly1t1YsRUx9z8wFtaEDYvoLijBBef1NyObsAe6JrgFm6DU2HB/kbSr87WITqvaYNWGFt3s1QxQVTXSrmLRBbncYCeOaf/xOIE54c465rRryLUIfdbDn69jUtX9Sq/VWd/ov/NdkeULfRKh70AFlvyk8GcZP3JnzYRKtn/62UVPZOFQW+A/wdJCP+124wDq+BIFyx9gFNgC+c+OrBBmENwXKOwYjLIgU5w0JHnG1VT+YCXA+Jyc+lHbS/O40IlrYE4FOF3GDvbU172sE+kzGa9tMY0yrVFKM7OiVtPNAH3/h6HscPQdWLyJ1FcuPRITyQ4GAgFYY8v1jAYDvcYtVGZ7hQ+0MtzdhtE7W89d/UgR37qRvfM5Y+2urUdlO9QpuneGZxW0rdYIQqhzyNNW93zKgGshrqBjUxiFobcpk6xRIGUCtDq6AcKjlEp2rr88NZ2btf8V8DFtDomkDSWE8aCxcF+GL9nuu/LTSmcjAGUwg4gELDXkSfBQn82j9j5ugBU/Fnng+wuG0lQEbMFRBdJJn9LorlPDpU/Fen0JHQkmm9BvlInWoWZwcmREa0UqL29fFX4HxJ43tUbx5f8dBBBaQ8u8+ooEM/hT5anRRwd68rCQbGVjwP6l0CJxqi9clQKqhKDno8E/hZQtrat0bN8eXQ6GTLTdg2bnHRiHORRt+K2TuaFHD1FZ7wtfgqiGUjdrdyAhtJH6j9GTdIM0xHAcoz6lWZwg2nyXyRGjf950h42eDCcv67m2nvjSVube5yPSF97hrZkrrhqA+0jpO9CXyg6Ey4bkcsGLsfyXhO4EUklCBh9WYNmlqQVfYFhuzNogzJodNlH619CvQ3XqJBM3zhcj9bZjyZL5hxkrLv+MHi7DW6a/3BuFQtcx9wvuV4N2zkZuwj7GL8QaB51f0tDMhkpl863Xn8zLz4WqzEmdYiov0Td2NhG8RHkBgKw4wj0B3ubL4P7w5KYNwpiGkIvR6xvSdwjEe6J47gw0Ylpm2l4BEpGjjmD7CyrbFBBVOTQQpiAwMpIhdOWukuntNBL+O9/cIIUUmF71fvraxY6HaZymOTvQM1tStFfVRuC4b7YQ1tgj7bp5EwJJwR0S1zYme6eSOhar0uUcOjxV60IMqc3pXYgazG/xSpeETegu40o1sOdWZHwWAn0qlY+Q+BCQUU2mHdodJFAyPX0WZmPeMg3nwmwImGWGQK3q64tepBiHmes0Fk/PrQFSVjkHHhJ6nD3iLQaUwFte2nUqpFBjFh/sqTxqg3ZS4rmRepDJ4t0wvFTj/q1ODxEwxRoS+OFia+GZP19zdXmjLkDJQa5/+yh0ZBpxMpw/yv4Eq+Cj/JK8S24xRkfXG+C3V0QTXuGf/ViUEevI9MWCRzB1HXK2x6hT57fU8hIQ9tVLY2uRVGziuk5yLCohTl3+rEfPZcuN8c9xoAAujfck8Oa3BJ6V3Ejx+1ceOe0y33CxR1eMBJYyI6JwffPoIcqi4wAmbe+cXlaEwM9xniUUyAwY8pakexy2AOCJ+sj0Ywk3gW76He1M4GFfaE/Ac5P8ANHKffvyUhgnHupIPTqRR4W482lLpyQus9WNYwlBHfexLADueyhov6VpI8+T2Nbe2sKwwV2sDgsWERMNp/IKpig3/Do+xlqWdyj+GsyC5wkRcoKn/1k9RLiCG6ynX/0QjhULLvKe7Z5YhR5YCRdLxE8vSa2cI7wGv/jwvwWJ9oyhTRMEYwBf1rJanrgghpqNk4gs54iHAhRHKx6WbFn/3cNKVulizQexDsAWNOcSu7Ew2g71RiPsVy7mJopLGcGBuPX6kbbaYzha2V7Bc3iVjJdvRLgDUBvUkTNV7zstTh5BvyVK79CqOlJvqYEVCdgkN2cpM6o5wjsbNht3J7b9ZEGF8r3GNrjaoLAM89h/ilZirVGHcqZg3MiUsATo/cxL0QewQsMY7DaK1+AmzMaZdz50H4jhgTNjV+fDhRof3lhJ1YhERNsxZNN58lI+fdmGH2tvWTyZ7ScZe9SyekBXhgjvSe9hLt0D9LJkcjKLEHsYlPt9Q3UKYXDLAeoGloKr4w75ApefhLgt5sdoBB1lObOoudPn6jZD+eGVJPzdYY3JaYcCEkDvgnjhZkJgAMo0ViiKn451detrqV71GyF9pRBDG3AGPwokCtnGPZQ7oNm5fVnt5YHwnaW+pWjdAQJaopNAtbTuNNStyUVtVZf+kaOragcdujfJw0g3ir+OTBtYzPyPVzEkpPyDKi2kSBxesmfTaxUp4m5SLXHeTXq0s6/rmIRMpdJcGjo/qsnYn9FulQROQF8HWe5JA6OUmDMkwhTyy6F3vjJQ9785fDw02PmwD2XtQ80H7yUBzyxVEp8ibZP69gxV3ti1kzD+JGqa5AcnQEIuICIXJDYpbPDkxBww41n4Yfk7bZfe7jVQUw8ghFmeMNO10IbQxtE7Zodv+H81oRzKMs5owiLR0rOfRY/blcR5PCLspRWcCQH/XrQq0xwau6hyAq1dXnDcvjv5KJ16qNRZg9Keh88VvFc0feZTxO+/H9aFqk4iIYsvU1vN3e+UqN5Jq1QHlzFttctV2XVzs6E3u2/Kc0ru2wOzERA4D1GX8bS8bywAF2ou+Ktm2AubCwH6E+B7tYEFHoqqQMXqaTgw2nVrO8pZ6EeeglX2SmvU/KJLY7r2kqw2PLwBsvYjUlIE9aLsK94Slyi5WXxtyqv1Hw4qIvZ/xnNpHcdqVMQPidpu1G2NUvw2GnEywpP0UOt8ttZQ2nhJhbaTut7plEDZuCHEkycENrj/Mq7Tq/iGXXqprJm5RAHXozjQs8YP4R0NQjpA0JpYndiOiqY4hkxc3s23wOYqMwoSvZknoni5N3G/ff+sMLgt6Jm9lsarFmZTASxuuHFxA770ZeAhamidqYtUqcd2nypcvxO+52/FD6ap5MgX5eQKE8Hv5DYEFW5hdRuVsoLj45oKSml47qZEqddfDobPMpszLrP4inottQqx2tbzzbTrESE+d2T2XT82zb5Bxh7LP4aVci1Tvv7HvBtvrbfbYbljtu5Tl4xRpukMMqJeWqf6+veWVJkOhPrjHcYCkK3A1JoOD/hmb/648BMTEwJY4ZA+eQLQByu4UgRzpfpsA6DQ2ddbRmORBeUgF6AWwGjyTrX0cLkXY6DNrFZYSjPv3C6wC2oX/miO5SHq0OEs8rYcJ5Hr1h980EMY/a/iKJ2kavFdoQiG6C48Eqz8oI4ks6BHA455qgfY1o0wdGCtaJPNE3mFhEOWw05CStpr7WYSnZk+8fgwgV5anFiYeGhc8B2YBpCyAcRfnqlJo4uVJ/A0zEohRyscYyh+j05UdyYor9VZUYryzDHIR78SZqODr0hHVcKGlxKaH9QY9n6jEvU6ssaotEJEBsB5rqy8znmxAN7uu39MwjNMSR1PAINS1syRCseotMGUtS6DgXIYZwWTRjD2+kOs4WbwVMH7DX6e2iG9qDjr4YKb8EMqER7wa+Q9KT0QaMiDvlDGdi9MbX6O8+KgSfNizO07rwMLT2EtMSlGXNECTuFQZ39qIQvGZFKjAkSl0St4eBSwZ7/Bq4E9GBFU727oHxzMoSTpN1GGqmucH0xH86El3+/gkSbshsg1mFS3EM7VJh49Vo9SN3pzTPBERCZDaaHds1nHGU0CjugdvTkQg8xSHbmMYDSf4ynshiMHibm8T2gTvLX+5LlOA9ahVVSlPb4/J8SDC9bp559s0JA8pTphZMefmc6/JZpxNq9fxzV4J8eA/QINY1LBkcZVPTuVCWCiu12Q09c24I2+D/WEtBF5wLGu+Xo5zsqXXRMlNJR2SxLo/mcDIuXBIkpka7Ep2NzIahWFVg3RsTzGMYtnYgw9bBLN4gM40zv2N0DPBUjbpoBrNJ0DrMhLJzxPBqvY+dR2WvlT0lkZ3AVilB1ULyPILLXiimJQxAbPtN07L1QNLzvVnoidgj375fGv8/9SZ5Au+TZKS9/usjv64wmN3MDk22R15AEiyYV2BabkSatkhRRZi7q+ocz9k5jnABjbizueba99yWfvIO08FRiIvG0J1oJ1qs5mif79XJkBD/dFIs2idfukt60X7uz9cpnuIKf1PjDHA+R9zaOJ2ntDFj6Hu9HlWT27idzp0n7Zz3Rm0NmzbwjKQOcSDp1vhT3E5ktVPXSPmE7rRojjr3zsLBMOM2Xsv08odkTisPX/6SblMbSY7xdweiNDA2nkISW+Pn4a160p86g5tB2iFpfeGOvSvrMVivItd/Hk1c/fQ1gLll89b/XqlUH7ax9eMv63zBV0OU8cUuO5Z5KDZf/F6EClMitMiv1v5Kwmu7hpOTzUc5nV2UVTR6RxKHIkDOIMUA80Peh/Bw4cDMmRYgpvQZMH6VCuaZTHzebtNwaZvH3gBItj2phvOqRTbbCpnw3caY/NCrBn4YjMMa1O1e2NuF11atbyDtCnN/T2SAfMPCCrzG4ioWKj4BNwpa0X3ExR+y+vLv4CCp0KXW1sYv04XVvcfVUDgjWuWEyCysTyv6UXhuoOXFbFdAnGTJ14QVJ+wPmVORhmMta1kmNwfjQTE5cVmj8aF2Igtp8VP1Ty6t22GYBvKZDlIYy0aOl673s+K77kLunuh1XmzFGvnUbWt4NoaizO85vf7ibCV1+Mi0OKzEdG/icOFDx6noBZ70QTtHf9QiHo4o8NxMpa1fsJ5nmyY0MOfbqDwDRkHabFV+V66j1Yhl0ByuDnuCW4k/zP9eHtvsBncufPMwixj29jGQw6UgT7Pjry8qI4r97VbEeMVk9VnEhQ0iKDS/rP2nH+hSl/H3mz4jcAasz7eamVm3Z5Ic45z3Q3U8Y/IY8TnUiO4al2Gio8nl/dH+Mqqxn5XlNRi4dsB/CdY+PYVqsOMsK85YGNN5QgO3zEYULJ3sV5AMvdd8zqHfxS8me4wqcFjhWKAOyMtWim/QzW7ilzTefLiEH0WLmBvtOwxJNKfmgKdcqhldFuZ59ZAB5IJ0cvdjyRgCgvneYoItjWEVkU1BXc1iAHuxpprMcECDCZy1RX0kNX/jC/l+0gFC3H1unJAzzJgNVDSRBjRTjQkh1C+OF6vPmGQuHMSh8h/ElNR/Uv2oE2CNNA8EMzHtrC7Hal8h5/HuY+yg4k9fhRnhppaDaIRGpIaUBLbx0JrciS3WnBj96FI7u+KJpAk0FPuLBXrzkHcKlmKAseBuG191f3h5hppVPe32Yk5eRsArw+R+qg5PmOzO2nzLL0+lZABv5gN9S99sI3zzpQDjhaE4tRVabgRNqGch+9Lcor4sn+hB8vEqvpKK4+z0kyybxuMBNlrgVr84aJtIO0fyUcNuscPYpgQcszNpLsL/DGweCEvcmQqFqdqyV8h6t/1Dw5R3H3jOFR+mGE7j1NZw4W0yfDDt0YVBgNEKE8STU5dwC4dRLvYAkqV+NX/kkklnJCXrOq2Zy/7df0oGb3aAX0eBetLjuODYfo150ZpWz6fu7Wii0VLfNhX7D3VeVqDLTCLHLogGZDxKzBeev4+qXKd9NalafhmYytV3UbxcsxcQwotw9Yy1ZhbNaGb67bi9SEGP5G/pzgRyuKXMH0LBnqyb2EevfHN11xDAycuDBt7V5DWXiglp5OlYcYnMyPkemUpTn/2hpua1yvTqpedwOdUMdLhuz9jCf5QYq4P+tZjDp+hKhaXu4AknmsVVFz0QN0g/nNbAtv1czYqXaex+VDSpiumEb9/pQBFcPKzyBxn3JRpBexCUt+hjTIm1rROcD2e5e84oWLFkH1Sct/zY7ToGgrtTyIcCoDlAx5lDLew/A28aDj2uK4Tyz8PyAVtUpxIPcHfkkhu/E5A35VqW3aqOFrqkO5sA34baXnN4N4URazjU+XUGInJobZW20RUpa4LFN6yx+Pp9qCUpVYqwLDsOPnS8h7NZo/JS355ZgLiWH/fJEpor99V/wn+9lVk731Ql6eIzD8TxjdENclVHp0svOx3OZYYJnhCtxAv3q1kXGHpjMe7JccOW11UJwBf0UFw6hPAdxo2U7zD3OcefgfVNeFw8GVRtgbb9+xpqFXMr8CiJAwTIz8GcdR4DM0KNdgonyVdTeQCSebah7O6DxkNO8UIHo6RrPLhzKZkqdqpjGzKDnvc+pyDHg2X8KpH9bSIaog9n7BhlotMJBWikNxWIIs4ILcFK1zybzHRCPOfbW9mD9Ib3ATPitGx5o3BqeuJrFmxVHI2JfNzOQaMfmtkRb9YenVAcidzIbo+rkwREJoXYQIbpWIPmIfnZ2YME+U0KLS2oam4EbTwlLU2P6mwO/mX5mt5fcv19Id7Km5OBRgkt7FXizFW5VHH6XxF8/tQWmJMLEe90mqHL5hwWlsG2DINtttYFiT4c5z0yNn7PjTDYzQhTnkffnZHnBCRqBRM3ga7s1yFq4t6/SCLZSXXjj3sWt+pYSE52PJLsJPenLHRQrAHnKpgI18lQNqemkyxfRhjcntEGp/lMt3fVZfnTcHiTYzSPwbb77+NR4brpqcOLpqWeKowNgYfpuu8XK9PPJmaAuORE3y2un13vrAgNHOHvdE0cvJ0QWbYrmo+FuTkRgB0iQ5n5hUgvWmMUMh3avGjFD+kv1h83HmPSf3gAoA+V/T1wuUJOxFc3kMvH16rqH7WyNIYP6EXHaebHTLFQngzxAYYDV49t5aGWsyJeeV6xWtCLH8pAWvumJkei8+vGRaoiE2qKPyNGeziCq8bNOhpQ4jwoljPmyE/PEs14G1OQF/aHzEsoztWj/rfhdR4rSXxtmG7BH5FOAiEkaprQnfFWAuENPf7w2U+Gr3ztidxQoNFU1XhzWzVbDbv8y6YZBc3S1QqwWnzxIxN3EtwwWBtq2C/CMHl0XwdvWKTjJNPaRMPPnxEbZclBVeWjDSzXymH43+gHpZ81o+MgmCZ12rGJ+7hTsOyN5TTSjY7526FSXuANnqI+1qo65ZP5rMrliwYLS5iDjPmzzfkYf/xsftH8W41F4dA1psdVS90KM4DKXeqgAyqvwBw9WS4Ul7pnebdFFEXqtV1B8908KVrYHRENI9pPHyhAl3drK2OujZXg66wNiNv8OhTqFX3k+0GIZK8TEM7hBKCX6EbE7LN6eMV0XSxh+1R0ULALdeNUe4eMPgW2W7BrhEhZhpSjwaFof7dVybz5O2um7OIEjWIccYMy9BflFNgbBOyvyEM21Xdw+PCju9MT0hi8KyFtsNiUAbSsj3WV+fPXH8UQYqXaUuSEFFYfEYnJPIjm8BUhFIryXVSMIuOiOP2sqK5bFWCzbDha2Sy/mB/socOwqFHjJWhnqqZ4t9nMztl1mR2tUAdjqw+Lig5PQSNlBEXe1MZ63Gj+JhCe2vfTMOnv34E3Xm44+uEz5DmbrJVCgyBJJqo1OZ11XYpiQxDTB63ta1CowYan/GQktfAhuJbc/2NTyiunx4Lv7I1FG4WrEzBL2A0Rb/JrY3V96xaMXYwkmd9WlL0KUqFnOvmF/3V7DSszJIXKk0BfMAACwz9EiTeZNsEZaxnpofB7N+AjzDVzJ5re47nNtE8oQWhblwOsYueNo0o5+Czzl8bXt1IPb5O66+HTqND4CkCLNTASmky2Pz7TgjEchYkK7KaAupSatg6vQyccS/NApOgLCkar3Q+5sHmNINmLZZGqhXMfg5M/dlwyjF7Bn3KdK+DGC5NOClvfebN5rd2qMz9HZKavMg+q81RpCW9I9KxmBJacnBEaCPJhtFP2tci7VRr1ZD3pZ/me0dUVzjzfJb9RYJEc+6nQr5jNmqUfjDne5rTWxTEfkOtz5oDOWdn34oOxcPRwg5l8KQJMG4MdZrCudg9g4XKUxsWzYV3Z95y0eDcaGWPiusOtftc44/50tkUtw+qn9L36nW2bQx/3w1SYTkyEtuE7vdieqqGefevDu52zXtHu4EKipVsnKqYzYIQTTvq4y6uxkvX+tV03NKaYzvX4Jd63FhhmxphOk3G7pF98drbhldyOFYVo/er1lZJdLCdLTzyUNSNbNuQPJyAqF6Sn+X4ljWfuvnMV3prPIJBaLyqiPuq9erIxlrpLF5dxRTknzoTbiJSrpno7WUQm/guKESpCqiJI032KDsJ7jqYBqe4eOc9jZSTGBcgD8x/CtKAtHc9JHfPgciQenBGZVQ2bCp9WPyA7o12l+MlD+zooUIj7c3yM51o/T6X2zzvPobMniabpDZdLTd/UYOB1jxn9EhxtHQq92PfWE2tsNtgDhWdME2fFazABOPEiaed7PBdOekSBBs4e4Vrp9yeoxy9xz9LEr2R2twD0hBi5qkBtCsCj1xAQQOcWwUHm9pdJADikjJPVeG63Y9IwDQyTHgLmKShDtVlOUyMtnErvCnjLjn69uDYVoTB3zKzJXCz1jnY5fELeopJYlgQMbSmUHn8OZ9Ofonh3yvoJZXgeZcnKte4Xqgr/Jnz7QzUuZHEvu7tEp6yhq2gvaFXmekv1vHSGG4cDtJQKfrYOloPcdNU8dAN0rOY6lp+yjqAP9a6aOL0qZsYqYYs7ngsYWIueS2w1LPiMv6BWdwByl9d0zvQYsejT6/efQWhpW9C74m1chRodCTcrPIC0uo6fiW4Wy4L6T5eRhALKKCi55n7FV/8xDxdfpVP2Md0Aawnmrx0+WRgeqRzIszqazWdYq14NTNFtte8lpzKtcNX/HBb1tnt7kjCSxJvSH6+k0NhKaJJKbc4wHndWggotfbaMhnMIOtMNVZ0+Zh06jV3F1Hw157TzD1wtMmoYwxNC/yIZi6kzpBWkT2nlodR0mQ4xiVv1jZjE8CWDpgaVGzKpozjtW5HaJ02C5rqU11ubHaxyYCkzP9YmDAFC5cZt2jojmdi+1PwCC89CsL6Lc1nrh5PBMJi+VQqol6dS7YPgun/xXtz87e4blYXIbgyZBvCnSt5JB9htoDocyItU848x11PsiBg4xZmMxcLIpuh3sUGhXM5/UK3K0GtYLBMV2oTqs+L+IrY6UwVpOCj+IDvSs6ogCCtB22GJMyz0hqJmdBdOOyOWgrt9PQ7nHcRu0AniKrqvbIA1WNGDbkKFTLg7ojRaXP0FlJkheXbhUc2khNrewurf+ikAMxzbl6BfzwV/nUlCear+5ZIcXaTzTEqLeaPj1Id2HTcUNJJBVuVE5EhQgq6UUImcsRJfcBkwhSzzswbm2BXTYj2suRv6i1R6eX4f9jeq20jR8kxmKLEINEEhAVhDAy0MJhFzbHtNqfletdZF0d/FvCZExjAtcN2W/48ygqievq64mKmavRMU+oNlgjSQ+wAWKynJaG7oAm6BgA/MUW9Y1mhpfQyS9uJFKihfHOJTQJtnhqzT41SuqusY+fNzyHNU8Drig44BV59e7E4w0v74i9JlBTx7jPEKkkUzeNGX9NWMn/CqbEFhcSZmpw48WB2dGrC0QAhT8+/BVGdwElnYsVLBSzj/2SP9GhGxyaHaF05ddhAb5xP17YNhuDbrYen8bU2GPo1tuBfILtxZp9oh1Z+tYsHc9gBPP3nbbEzSIDUR9ApDIY8/MFqBhkxdeK2+lUdlqaFQPIeEJMmqFUtEeFhksfiDw2pScWmu+RGojQ/+FRDxFsJgSS/DOmLHO75tWlNt4oZ4tXXNlqepqyjc3Mpmb6UoarrrRzatygielOboC493/KJVMn7Vj2InNuQUmky0igBKdcxP6dTGoLs2Lhw7b5LlTWJX/XocEpyKPKwEY+Kfsik/hy5MBFvkLOTY55v9pDFNUAOJPrbroaK8VLlRgqb98kRxW7AgoTx3zYolazidjFV5A8ONDv3fW/XLApSwveAz9fWRgbIkqG8RGQvVA//YUSv/q1ZJMgAMspRbmNDTr5il1dARjCojysFuzagKjJv0/44aDg7uTWjQbc16Q+AAXE+rHWKb39VDl7tiHutnCj4Di+V884I5ZmMGl/rRRQJjGiTbnObxoUM9HWVFhHDStbK46yIoh3BA3+lv1MstB8mi63G8HmoA1rtGzExOU7D5zeWawa7R+jtZWLRhcFc3nZSZ1k1GGd0TsFhYn4Y6FodMc7P7EY9rNrsqZhgiyTsC712s3RjqDQNCSL4m/MvZ7dpGEf+mN8XgVTB3VoshkOAZfM5d+AKaRQQlkqBdltDR241ddyMmjsl+4g/f+C/FfYGTAGjC5T5eEizMn1tRrhXKjT4PgILLq1vJz+re8hNOIi+dCKGYq85gi7boIMjkSK7+HaWZ573/uSZOI2zJ8+CTkfY4NFw2d5VjrCElZG4XL3u4lhw7UE1gGaWUPcTyICbJU7/DIurwfMr8Dl+jW3YQemawKjaIJn7MPgtrhrw6nj+LJ99kGVzmf+ptGf189bXJn/yVsV0lNEa99ds2RKzYiYrTlubG5EJa78/myc7pZET2CDq1sQKeun/pZuFM1IRi2Cw/me2whmkDe6JjWzXmCjS6A0z5nIO528/Uo7Kyop5RiXQLGnjpGcPsd3svZc6qx4oahPMs2rbzUAQbEETQE7wUnhkiakzkwRnLeq0RfpNsKE/13GWIWLk66q000YH9CABTzDDDQG3Y+Owedpvf0YGL30p9TNWfKt5CT+eS9w9wwd+hYBCTaJVaYYQb0BGvuKLjV6Xb8IA/KBgdTV96nSEdthfM1dJB1J/lwcQs9dKf77wKSodTXZrIHRheoFk55gXjD9EgADL8VEuA8lj1eE0wVazU4ZadhdI9mfjrWxqZsu4OrsEE1HQPhrgsUqnB5vhx7SkW/AB7OgTFM4UE47py4SKaYL6lHYBxsiovrfmSlAvPIpGgRdWabMhyL4MqvA3UAXjCh8ruO7l6ERfw/7WjbnEZXe03EhmDWT3X1xDNPWdE5Igb7sMIbF6I3OUzIEvKpLgf0RMO9O25cvzJ+focf8AIH+uCtQ6AqHZHHZQRN6OBTm1ZtuU26e4r7VbQQAwTtKIGdvt27BZWfSooNl3ItaWdPKKRvfqvPQ5f1EZZA3/bPHbFsjtCbBiB5FZ9RY4Byxr4TGs/shKnK/JQLga3phEPIZsb0pT9apVB4scIarSJsUNNgVMxryvgihXFfVhWwrwC7VqEK/mjH6YN0xTybBw9J8qmopPllxM7LvY6ixjtml0X+/b/4ui9Fpi6xsULiubtb93/EEvjo35gFxwdXlZWKja7TDR4eKnxZcjTK49HC00XJFEjSivu9v/irIZNec9yU8umM0wDOEUItMGazp1Yv+cFp83bIyQ0N4xAFPAx8HsELeF/wRYYpqmW4d3dIrpPudEyC8zalbhPGKofSGUQWPI4vuWSe+y1oomVj3HAq//VIArZFRcRhgrKb3tW/9003XR6lAh8F44b8UvkBc8UlDSYXMn2sqkl1FmEVMwgVrCMAe2Q0lwsRALuAndLXnaITQOgetd5168TzOE5YiXWUfgS4bOkj6MwlI+UB5GEYrnmImwUjM2860A6rFsq0LBrXvIkZe18QacjSZIHpyXUFqrDt402cwRbqJRdepp73haDr72rElx5N6ahV1nEU91TPY3e5NFgcwKmkLOL+lZBvNXiCjdMaAsrGw8yhQXGNu1mMesvmUIlYoYNcnhTn9dgOeb89S6YtrlV2VFbWF4OxNtx5bT9bUGRjhHMrfSXZN7nXA0uqtNdr7Pl1eqR2hfX05qYGRD1Bbtw+BddHrLDKXrv/jEZ1W4xPJ9RLtRE40TGugZTg9U5jya+McjcDb2vgI0M8ntphPzv9EDIDOtwoI5bmY9HTdfLAFuAD9XceKuEVt1dYfEN8hlW0MuBPqnGJLFsMIIeVJ2BwCsNN9Ds3QdIaxNMCacHaYfgCydqIf544X+qik4j1KmEaPHS4JJcF68e7e+/6vruVw2ypMMQvpa2IAjHAtNCGYclFT6GnAN+kHyhRbxX1U8qPDBqXrlPzwOD70fNcy7UK6jUxH+0/syPnVtMhqcTDpTQJmjz7NBJNc5Q0qkC9MCO3IQm70CaNA4dLxT0MacQLYDb8hRygVG7/URO58s3f4BJ1mLEYS9oDJVx9hpVaNLk+V3S5/6dOJEo9tfW6sEJUR/6oi4rp5VwAOw1pTF9so5XVLhWyLRaLm9aLQ3k4YAp2xRwcqzFSAlGgrzGF/26cfMrUbIl6qJBtGyhjySChYq6C6usFLDwwwJlPlEsj/FoOSAHR+O8Y48uG5eVGLyuMhXqjkKbkttPC7/Z+FN/+n5ensyHhj8HtQvECL8+Ux8l/Oo2CSmZCtuLyu+xtlB9uNAKiLTRtCoI1R6UymPUffetsyeZ28hUTw6nTznD9/Zyn8wx5SmWu5S6Ml0di/6ESyrM+zxjGzOxxyBj+KTFrt+vxUAVLxoVyOQ/FtC/wm87oaMzuIOeqeZgkzb/cVBnO0JWKl+XS5oY5wMxjKe9grU4lVSmS9vubjpfJwgSBjgnUHOlCYFPDK+3n1GPC6XtBipInizaKyhI+8/jflg0Im+t7JmOf+IpFU1TxY1KKwUEp81++9j3kWgJ8FClpN0u0Hl1fOD4qmdsTASxck0GFEEfGtrLKnxtczKlhedrd7ja3iZ6XT40BDHA2xYQZHiWg0rn3UWSS6mm2Lf5PbKmsE7xb55HtBCg6P4gjTvRe2AF+MOevoG+KJcjbVKBZiOoCOBgNRPHpoBCXfi96jZUC0EMlnnFD5MB5j+ZFPk6VL9RFhRZSFvnLKo6r0k20wy2zuYMGDIXM8Em+hNFRAOg3Q4p5j9zKabL7uVmRUt3q2AWSFCyn8wtRnXHsQfwn7A3aPhxV/xIAyN+dCh1naEPe+6PaKt+tNb2Wk/cOW0vMLGW194Qf2dBHICzkUoADUw027hnFePOCpXRedo1EbmiISrXCGfotm4Bqoqc8UUovG55S/gYxclFgJIEiVvH46Kkdrpdpoa+VXU4ykedj70myb96kU9zPW6mQJjunojI0TsNC2Fc3ItvuUanfGOQO40s42MKkmM0ysZOL6mJeTOQYFC0lsm5trPu75yygIew0xMdKMpg7gmagwSlqyHf+BAujeJcDWcOgaArBiSzje1SyDmM8nTfH1bw31JkVRsR8gt+BL1IOLzwYQKOe1PvLu82QDeQ5eGGZwQvgSmGOYMw38C3hPZl9GHV/F0XFYSYpJUw1+IrAtxauWChqjrqkv26tQZyS7csUJOlRL36Ktq1i6R2R39/q6j7G6Qd+BPL0gGOQQvzsojTJdYP6UyjsejvrKNMG+ZK46qlUSxuJOhSxjjxrtUf2vUynDtKg+R0xntDRrUVaUyQDOjUnA+BBtmwT22eFTj4yQ7XbohPm2+RmwYYlcE43HPP2kSd6A4DvAN7nsICaTZI0P5Z5+UEhHMMajtIMeCwI1il6M0dnrIUM0p6qsBVrsXJAV6pEPTVUfJ67hDA8U9XyNduCkQshPcmfdxe3cgY8HCppV8U3ZrdtQGJ7QTjvdx5X6NxbW8KhSdUx1Sulnvy1wsUGHgVixfXhVY36by1KQy/B2Q/BIK01OCQNfExXYIQysXGwXwSRKEjJu7XFxTf9OQKQO1rywb7m7s+rBW9EhkgIFfDVLotAzpw2LFGhmvBcw+GMTNtcKOQS5iMaLndOJDujRV8uXYodB5FlxNStAP6xGHFM+1j7WvDInKV62SnDZQcezMlQfLJM8lsk9SQ3rkoKbsnUAUBvDnh+m772WLwwqIj255P2eQR6TCAoTZYMvLkbEuruzwDaj1zbv1J0xOto7MgUNj3Uo60QAf0HB6yxBkkdn1Tq3wLg7FexGew31Sz6VBe+vL8pnM9vmueK7NfFcssMPQsxlXLDy3bU4EyV0PFFelVdqlxRKr7fDYGv9QNlXXGknARBSw01/5bQYTsD1M0aJKqT2hOTYql2VstUHxSL/fXbVstZuskMkruRVTnZV/guqamt1KEeFQxMsSkAuUUJ61iMb0qudCAtNqepyNAFPSGOL2GQUNDEl/XwoorA91p34HBPTKSho9kKMKlshhoiMd7vednJo/NwBhZYqgnH9MHuy264g1O6rVvPBl6gGTi59CrrDyiamaXwAu6SP+aHBNtnDFqqF/2k4sh1+EAn1/4W8Q3cd1jnk91ep6omabSDeyFCvri2zHXvCBxdmaiKSY+qgvWCp+3nB/1To/LHlBo9CVucyZiePPo9tG4loaR8DLoRnbWrUdpoqUbP9H8MWyvxct6JpyULstUa2h/pSZrAaf1fOp7No3gs/FOr8zwNvHmhaahCH2EUFod2YI2f8jkE6FplJRUZt5KYX0/BdPcd2C4r1omZSe0kc5wsZzSF9uPBkPWkY/BPN5OD75t65YphDyO2YhW+D4dPCCv0UtKy5nc722AcTO1C8VKPy1B/0x3tTdcXWzvoUB0/TPtbS1y/hL83ibmhNUDcxeLX8took68D5K+1OV030iX7hztQ7j0llxGCjrJx3gk6mUiL9FlD7ywc8X2V2o6sz2n2Hv2hVjPZLSFAxedjIxfGf0DkWiZcBL+OUUt8L7HKn5/qKiVgkRCED077UwiVlEJ+ULdJKgxkKhiSoxiZbbjOafZfSkz1jB+7vltmebeULPYe4Y2Dq4tU176QwIOrB+d97GR0acmHlLlWPJLieLz0H8w4wzxqzHZ3UJLOsU8vu7BfcrZsDqHUFhLGdlK5hkhX3mtPQAKLcP2KgE/aHT1GpI3qISvLAmX/zlG3QR0caoC2nQqN/i8TcDlQGXwoTwPEyZIL//onNwj5g7tdHccn19EWemYalrXdTfB0bzMzUpRXZ34Xwx1og3EjmszKMFp4Uw8xc5dWd4AvAWfboUEOiaMLNg4PTTf3jm09IW6tqk5QnH8o+5+Uww2fvQ28775kAdjzgqqjnzxAaftc4J8ASwAw2h9d0mAIF8/iv02tieM7amaTJMc2T8RX+mgWSVzKaOdGxHCbTMQzj1aN00M8SFbkUZRn+CPwz9n2We+JaeY1MdxTGY34g1UH/DW/tA4O/9KcAE1Unjim03lNb6+y/RZ/48npDCIY6cFdzWKihY0Xn5tE3eam11T2/TlM7+9/RQ7n4/FOStXyoihZJNzfGxeIrgKvvPCJE5HYwcCDl2SU5B8ARuo6woEUeBEG9KHz7/pwZdGmbh+qjWauXCVpmcakk9fPkeb1DIhGglHEyYHiQm81/fspwVtH8CmoFv5J3FdlSdRnD/ysrHJ4Sxby3uTt0kUPnX3PtOmnF10EYR+U/5IvujS0vaisjPk7ftyBkSkiT4o5+VXrr7aUpcJJWs6m8W1dByUAwvQ2c4/A7b29/+Zm1bnQkQBUUtB8X/0tii9p9NLftgzCZ3Ue9LwAcl5XmvKaCaFRQTPisUhm6/HcvunAzTKyIGWTEIFmA9RYDIzxAxJRslZcp3GIZL292N0HcglwYDv4L4RwAHqfcmq8f4V8ih6vCEXrCizyrVTJ428tFZl7vfagS58kexciY4hviqBnMuO/P1DI0jTRM53NurIZJdC1Tg2bofdPUlctlf/wPg5mGNSyHwnaDDRdkjapw8tnii2sLw0v69p7rryK/N2SA4kEsV9diq0v24fb+fdVLoHJKWrPyanx47tv+bbBTMCY1lJxarQvoy0rRZrp08EVhWsFo8DJcX73DB231s9TVVDE4L645l5xAg6z2UCmrev92MjCa19bFniygao2OM56n9hOk7wFRDza00BydDCiyyKvaQvxuKIDQxRSnu0NKMtNusMVPu2RNj+5f7XXdprYgAX00y1jNJd33UCmawalQ2gj9Kbi9+jOCTuWhNEpNv+Muca6SRIRchwFL3XQCxLG5nxH86IO5A26kP7zTrpEBl8A1S17dKh6DIB54ZFwah0nSVg2KfEParTTRCHo2Gm9CAwCDbMW2HJxa+GONObhaXBdVInulEu4BDoQWTIle+7qPqpdSUPhr3XJWVwhixmmeTtuRQUeOv5N27kxg3pAAI9mtjZjddn9aMoGTxSZfq2bBfPFzMqIuBic1AyMi8ZjbjN08JHzqJR89qnzcqS4x3dlZXP9fIeqtCrbxBtA8d7ysPaM6LcrGpzDPipQTWW36OXJOBqdsFKI/AwpbWRHXYuZwnnDo9IdmOhgy7husD4sv5MU6V5wXVgg/Vf49cjZgzB+3o2NKXzTuiRo/N4ShDe3CZwiLx5AuoTRH+r2Wj2YnRrucLhLmKsA7zgkLhlAgWuy87nJnKY7Z6BLdRKKTDzJyFGxhsf4A3ttGl1+L4Gqjv3078x1SOb8I4xD+7B2riBRH6quRZEPLKeEcCwOnUICD85BFlSaUIif1Dd6h11TlR/hnHPwPdaRSqNi6e+I/fDl7/Iwy5JqfGDqYaJ0/tJYLDlRCdwYiUoGt+YyGnZp5KwXCOG9Bo3GNxwrsxmev5hPIJ+q/LNtLZTtlA4wqlvuhK/urD99uIYc2gC99Y5AzDBRyIhJPsGhWL6ttOO3HRLKcs3zgCucTG3RklVgCqjS5enIku0FqzX4viUacT12z5AbMW6Zx2917phdrjJkZ+MA/uHOK6i8cQ+8Obhit/VM/yVeONSQ1yWLOBzVhRJJLwTK7FeYvtuCHQTsRy11LxAC/bDeOMkFDE3xlAQqa52QgN5XlpKgHfso64qThuuhHq1NiTWPU0GG++wG9A6nW0xlGXRKQPaPyx8C5inMlnU0jVj3VSUTiP7EwKdjt1/1vEbmspbyTcHl627+EzD54OZTxBFOoaAwcBQUsVJUITzMzZnEX7ZsoUV6/cuNC6RjF/4MP9MXRw8mB0MfFR9nrYQAmWmKazBJpGfcknjFf2kB3PrAGhP9CZ8/4nN1G5/UJjj4nykaeAByWPMnMErB19ZaQQ/LJqjKMuX2eNN2OsJ++CFS38GqhwQN/W5gihu/l5ZAB9ImZwzIHBVu53a/5bDTjMpAP0+XBfQhpqlw4Q6NCdzIYt5TdKzjuoTEt90jU3ZUhW2o4Q36rOu/wOz4ITtBsRw98EtdJXaVoRkMG9i38cQFk0nno4pqWGW1KFTYgG//n06EP/kCUla6SdogUtTK9KxhxM9ffM6nI0SOuSEyJ4ILg7eos9igsCdtcRXPuXMI4AeBbEq+bsV6imal86+pMLjMIb8OvelsAFjSzZkoAIhdUt/RB3erfjUBXg6X+rZ6D144nWiAbDd833Uz6Q7QiHYHp5d4fzvuVD2nai44zP5wzMJ9bEDY3g5SgZbrSR3+r92ZbFEmBFaMhhMPMS3hqmucWkel71S8Xf6Ra1iUX24lszLu+qo3noW6t1CTDLLgFYtiT7uVclT63DM9Dp3MHyr4AJFs+do88hW0fsLh9HnL76kMmycJsiMonkbCqHASl588/+yCXvEYC2UAnjBIFKCqtA7pVKkJeLEGKI0/nbcfYHYtL6x9axaFbASq9weN3Ny7b8RZy1Wlg+X/My/BJ6UerMaPTEWnKuEbVlqebq5c6t6TViwFACaLjK+z4fe5u1nvj815b+j2nrRutA5Vd2P1aQ+DudSNZXsqWOmDLtB6HM5Fy4eFPMP0gxVQgQrW1HdrPrtli32ZTF3JNSXPyd6PvsGVCGD2F2I7yOJy8LDwAtCZlfWQPJLz8lgE4bbdwW8X2edVc5yKAfDtb13YKVXCpm0/K/h6zf8RFvMVrYDUdBiNTrwAkD6h0Z0kjPHgXf8waoCEZbS0UCFdGCkYuwOUg877FQnNz0LKmTT+63ON1KCgIThX3j3ldHx40WqTQSo8LL/Z7Z8zVc5MDRszMpKsq3+qytWq+ARHB1198A0Vx1xjk4nD5wHXTwWKJmAKI5NG/d85kXmcObVs3/aELShahM29/EF0eC2rFZjkTpxjqXFfoXf1wM/BHFkiJ1OPNRiqXY7LkXhPM5godoZAFJKNXPXYmRtpZ0KYKFn7Hdl2nb49b2xWHq3B1P2RI0LLoky5pdmaqQTMIu6YC/wL4ULyvTNX/uSyYTfi1kDfUmhRWD8oLyRDMVvUm0605MHhdr6ox9bVIPqaOrhqlZl156OX7FbwtY+M9J7wbcldx/096d5Kd27K9jqj3YNN0CntefJLWST1/1s5x5IQRi0u9/lRHlCfNUedAR2JsmOgTGqZKwVjY3Pzx+cewAugyhG00xDkKNI37cfrCu78i69P45x29s+pVP8IJ6JqZ6R3Tn74Jwom3VMxSwnpXZPohqnZKe9ctF7W1KGLwffU0cjjTowM5lDWdf3f/TGPdsvaxdgSyf0fJaszjmRV65nfIlExgagNfpFQKFavRXXmO91fSrYrUYcNSLF+dnWBNeeOcRha07Z0Wzt1TLlyGYSOw3suHHk+7QyC07W4Q0I3HmoqnxpTASABcde5kMlDwQmjyKeBNJrZAUeB9M+cxOC04Si94C2WmBJwX0mIIC10e/vNbhd6nGk9Hwqxr00IRcWf8KNe86QXDAotKMtzw8Ud04M7RwPRluG8iA8kUiNThA06W0mTQf9P2sRZ6MrBR08wN/GUuJs33OIshYUn77nHWUIFUAYcsKt+weorq5SfqQZwga/boWF+C92KY/5nmi/DK+hkhxSLnSWnlHrT7XXjhbYpG9+AItUaF2vQvnoD4T5whOKzQjF0bDrb6ygOim1uQLIFKnpINdGL6m6UKr2rwGUh3Cwi7agpeGTOJMrKPMo8iF0QMCCRvmox/gAO8ztOQND9+x3/Gm550l8y2znPoNc7ziszwrd8M5bg+ApOvkAeDut7i//mWEMOpkRonVl2PtaxKYXjZqzAs9fgmq1Qlzde2IB5imUldcilLl67DQ0+qzqctHaJCW2w2P1ADNy19mjeaIRIxsHd0NmteWnBQ4RVLlLYcGWZVVJPTf4TR2sXQc5r6w4t+NKg0Hhsm2I36be/LgmAl/MqsPrJ1mN0cqsP3rOJEUPWfIGoDaQNOxtvYHX3t2iTvUsnGKUYvd91SabACurF78sEp37icBjZy5UiTbMLX6J86O9Vax6qxdPOHpceMoMH3IPVc5/T0i6K84Y7qJ9vgbMFJjie23j0RllZ8PaiZHIt5L5q643VYZz47XzK3UKPk+qwt9jIkpOXkc6Lqkd/irWrxj9ulTuiw8QPJ2ufleRHDSpZh0Uy1buiVzSnfL39wyEDn/JZhLSHHt2hcjp/gy87+RVda2M0zygrfRfXyYqCVs9iSRiTS8slfpBHnjJCc5CPb4Aix0kHvYzvjI/qk6nIC/G8eq+Gi+4yqbPp85tRIPmNkS88FCMGTokX0MN9qCVD1InE3HmHoJjZK2wWqWhq9xSv9/12Z9D0vPb598Y0GUBmHmXDTCBMTMsr5ebCp5qf/fLaUV92v2k/99+UsjgvRgtqq+oyLuop86GQ8O11sinuj7hxu7KZ4B7/lSMNPLv+3ebHd1ErtEqn/KmpMba6qCHlaKb/uZwaPApj6SOMFATNx5CVOSglr2DJG9Rh74BY7KePdMBk4j9VDGOIo75FWwhiE9hbKf6BvmoLRqbqBxqOOywX8Npzn1KL53jgNQArrez2vgjw/K/30lgZdmoroV4mn+sdacCKrZnbnmgl0xWygUqewoynKB26T7+aZTQ1+UrWSoZP9+ieasMqXvq1jXDpHzNkzFHTRyNz1t1vSSL6eVGnzAKouO5W+BZgaMb8gkitclCoE3NblwewPa17xifR7VQR9onh8O5rE1AxtX16KBkzijMB1ZWFDBWurzvEXVJaJaop+3Pu0ZtFtaOAM9jmOJV4eOlthkFeNEnH6pvtwupCoBtY8uG0VkJVPBQRQEDsLOrV70aR93k5JZ7qTGXYuVYQG3f7e2wNbfIGw/CYlIypMQo2wjXWgUIA0nIxGzTF78A3EflDc2KPslyTDXLBMKJ8ErPft9LBUQuXp6F5tYr8y2JRCO/mdlSajB32UYUNII0l7MTgxukOWResbfyqhSrDJQGrH6U2R4rdhytLsOKeiGmfAAXAYBm8+A42bWcss0CsRyj1ESOvJQtr7GiQmNGsMzevNBakhhs8V8miZtvgQ3S0emCi5PKpoC24gOJm9RaiGIOSGaXwtyHRcY9tNdDYeeqf0Ij9LBxETeO4vfo6/e6pu+cOzy6gPJDB3qbZicPqLCf0dCsYYM9x5Wq+IR9eEXx469teVn8eKqz7UuLQTa1ve5eaSZOyV8BJQYQv51ess01hwvATobgAYLl1CPiIYXHUKeHPAX6x+xO50gqy+9W6MuNiRK2cJKHj+kQGeCFlR+kZgknFr4KmG2H4VR+Q5Fp1ZS38zJ4VesHf3mXrQy1Rdf1qWk1I0hjM0UDbDhJTNqfsCFqglflJT7SBLw+1O0CZ5XleQydpHcTcSGmzNmoqO5N/xuIwpS6yIpJ83itFT6m5c5jKFUTIDwVSUbR8ix6C035q2XRlPM9nc3FiW22V5UHzBouBl5x2WMPnx+t87cZvw9hm1d+0RYfruYAsiMIQyTlHq7XDOP5vMdRtrQutFhCeZkrTDC3KTzU1STbIgSQZvyDbhBbg38XSQEN02cPtITOkl2PKnJTtc/lg+qNOrtiaL9vrObFGjm42fMNvGipSvDaToXcS1a8OYoJnRcxKcU1djn36OxUpv2B0qU4KW39UE01Kyiwli6IhB5bGrRBZtZ8FKolZkKTNEPCwZO/dciudRhZw/GmUXZ0v6uzbok2w44S6o4DFa3kzfgDgp0JXCvJ0b12dWgPzijClW4sPgeL8BC+1gaRcGj7oCfXFPh7yNkXQYp0L4u3sM/zE7TTpeCj8RHqCQoOsjlWl1hNIFEgWthgW+hTIaWd5X4a4jsfVY4IiXvBsENWCS3X4uDORDee7XS6EuwNu58ETRFeVdIYeCJebV1vUUJXs/2fjZQCNqzNTr6hSz1ol9G071RFwgzVqa/ShsPjxg4wMJLJiHgmAqKCkoI7w3ewmBBAfym4r86YjkcKOHABN7LFKORfcBXC3XO56dPRaXQjO3U6sGUqdDq8P+9cn+fMK98hkttLlFAQOoe8rlMMv8N0TZuSvj+9H9IbcDedsAFRU7b2e4oiTz7X8OPXQUxRtKVszTrHi0o4c+npV6xbqpebA5spq+yLyVtZqIyQm9J9g0Kzb/La5gIgzPQzC/59N8lzjGX/vaL9cK4CShPaePYatPFZFxi7Zi12DurDIM81tz3gYAAS+RW30HXkjXm7Ee6piweu6mAOuc0pZnT+Lmk3ww0cdpnz0/nN42NqiCgM6SzgQq21ypunRNKZnAfreoiV0OJ2FhhqL+qu4HHjN2JvpAcgzGCJ7QchF1F2qbFcVLOed8cHOCMAdceg/fccDa3X39m7Wv2vYD3wHCKzMZX0l73NhMRMzq6iASeco07Bqau0TWLkFytloCZIohqAqHm85qmqQvilUbgN4izo2vsxAheWYNjtYnvAGXcZTz6u55m5816P6+du/0tB9K9NUE8cV2tb1IVY3aBIdfZYnX1X4ZJOZfQ1NCvnC75s9OJK1vIvbA3hzI8d3yC4z4gDtjt1jAq1//6NxqVKKfFRdz2rWUH8UWFCzBk4MJefHhpcvhL5jYPf8j5TEf8QV9pl0371W58aR5JsFtONRmvTUpna7/cV9wK+ucJUd6kuafOdMio1HaECFqUthwLeIyPj7TVKTP31NkH8zcaISezrrp0EuTw3d9G9mlO0CevtpHM509OziX7hBrzvzjOk3su9+yV+V4Ci/F2zml9pkufLDVnAcHj7crdc2UP/KjAmy4ofFZGIt0n5+RxogKfP1hBkEsyW8CL1R6Ej3FRbkl+W7IaRIVjs1VxS1sPrQ9/Vq7tDp2D8wR+e3/gDWEbnWiB96hZn5SmXOGp2ulBqYylu7cyDjsyJ/GnWh5omzZywR9Pl7LTqANvq1HHyWoXAEBD+I2tp5JHF58xBSgkW4I6GvzZCVuiLJ7qE8n+1FjWxPrfIHJwxUZWZj35enacTNyeC94zjuRMaNRpXmbSuVtyGVgWexZnfn61Eyr/3nGG2B0o6uNK3hnYKEf1pxLAt0h1eicuP5RsPOlm2QcJBhghvSaL5xStUmRpTNns00woMw41LS86ObJNJUJxbMNUD/qq08GYk4BWFqPttHA3F67rw0+PFKPYiUbQK85YmXdyHKq9uBVxdga+1aKHJ6sy1lsvXEs4T9ttcMnJ5tEb4Qz4rZbNkhjqI/6id+iUNnhstj8XyK3cCL5nYZ8cgaKS8CPvZbfShpMKLIZML6756glpPRKbqMi3zSwsoKJ4/VECGUob7OxWGqLmfifAjsVZNHTzct7793BuR8qtzZJfYAIHEhk0DbAYKU0ngycGF5la3KOyepOHy7se2v7R4edfj1nZYawypUUGlcViPffnsL4Ey2eCvnIh24E7FfYp372MVImCX/+ba1IeltssuPbXwsHEjq+U3lsE+9VhFC6ytG+BTEGP1Hnw/1Acic8VKfu81ir4QD723MgZMlr5Jptk906sZ2Mp9Ccq04ksuZAt4RtSX8jDUDasRoQ3fiVYfaz2YrpZCjlHGnozgIZefX90zYaQimayydRUcBvck4eLLJ6cDBo6YBgVUEav0OzYsNscxggMu+8NyKXp2f5Q4zX20iT+yW2I2KzrKZxhv7VqHn4uXjowCSXtDLuo9qNz/2Q0xnJv3+qE4gCNdNoHaH+gdu7iOvRcaEX51jbQEYer8PGtx8qrtkp89N6bfUicHp/ykLlfakOunx+BHoWZORyF/5rVqbHPGripdbVgnr2FVjtJ/gi2VEPVZUIf0KdYzuTUKiBuzDidVix7qws0pdMs5m7paGJZb7XDTOmTZuCLtq9uxqjwvF0vWBGuMhGp9a3lcc2qNj+5QOEXDEG1QTBI59kR1w9Kj23dPqaagtDS5D5YUipAj89uDvJMmQjkr/9uejKu9TAlmLQ3DoCWENdBtDGwk/HEmI9+vA8F79v0pgo7B6GquEdUzEqWft6Qfjc60wamN7nqoJyK9xK1EIR4W56ApeD4a9atEpJdiRaHHf8WcAc9K4PQof3nXjLWe+O129eiBh+Yh1PAsGSLbhetZiefnuQUfYcFjBH37bv+6tQ4Hcp+ATZcWkEys51uWkZSqNee+xeAFyp+21Qjs4u3ms2eQOM2QHvIveCZyQm+UWgS/PfwNNWoAEGH0k196lG/vlhu8d0w2GbdUHwilFosdSPYldgHkOn/rO4vUmTvrClPBCCwUtktX3seDrZFzWYkdEDPd473u4ktvy0ajc9SHImF3tg5Jvsdtw5+SWAaMqqT0F+TnnYS/stPp0Co2dwURD8ghlXwFGXmalYe7/d9rH+rGyuMZPeAetnSgzHIFMnWCe3JSLUg1Hhui58ozsszFFsf6hfCqBKnNKP40tpaSOKEb+oLcXyyFMeMIyr7wMAorz9tSINAHS1Rd7pk5g5bPIPKA/fdn3MxeYW3b3IFYEpOCBSVe7azUcZvsio1BN2lcLgXBVyA4XsBzuGetRopyGUi5zLyRyErQYSeJHWe+rCtnzZ2KGzLEvs2/JmRyt8Q+v7o36pl15Ruv//QdBRNvAZdqYsmyKqEk6KpkECN0Pb9kJPELz0lA33OJmLmsd2RLfZ8PpAehbYj8SpDG4it5XeICsoZdDbp9o9KS4Jdmr6vuW2yuoqg+yFBnv9wpdDwio1h4SUMn8vQ/udzakepMb0cUEGJsT+gmTtj/TvDH7uh6z3S37Ffdr81nDxmXluGEslor2ZbLc/BXMkKs4ip9K3NfKrpuX6A36out3+iaLq3rrqFqgmvH2ZtfLf1XVUam6/u+HWKhg3ttpXmGoStaYxlg9I4iXzBPV0MppKsUAWnT5fGyU8cpq7x/oUpvhIL2DI62jLn9Els/zbz1OYTQPhRhfm7hV1aif4mkbK7U7ddPuC+n3FosUJnJ5AO8GoXVlLyY2c+VSuMpIHeIH/mRgFQCu6kx/BNsAUSGHtbiuGehsa/xcy6K3SpenrwhX3QjDal36ApkFVCMzieOjM3iFdnIAGuRuveftCrpFuoKfsKj/qyXwf77/CCGUvUXu1D2rpE/2IHX25R4ESP2d0/J/qRbIDn583MzcymXcvkjqA2qaQt0OzRldo++5B1tVUNT8wUXgnR2uN/bridfiZRJhvBgQ2k+jlGpMAGW7CBc5GgiYFEhbsyYibzojOcghcHKELUPKszfGYijNc2d1MOvMeAX0XpZk3XijZY1csVNgAYxz0tf4W0gL6+9yYotAzR+699OHiRLbdfBQsazr6mNL43U6K3j+SIQvhnYXuzwhzI2AZkP2JTkxcAPAdyXEggpeLvVYYB8QSM5oTqPu7IUBm2oPCE6KdDjNUIdHDVWqlIL+2I1WNM8acj4TklBp8G0S0K65MbJdwyZbh0c56xO0KNnmwSzFWTY2fUasGO4CWodLvCt76hgn/Jjcw5PA3Wr1tefNXyv4W18qrymTdWQAmmqPcHEZEWpVSnX8fduBC0fYCCm98irCwy8sSM2hAYx3Qb+cTb6wSHSkUzr+yzdWtjtgHBCtctQLgL7FE8BjvTS+r5w5bSZzM8mnYzB4pSsIhDYLUe8cxqXOau++VIwBF+CQbWY4WjmynSaxZbiY9EyJhEtqEF0d1ceFQtNydtZFSFi9f9h9M1+Jf0UHbxTVrT49oBqh1u1oMAGEfKMWyGe2xs91MHN5Rtmd/FxFdnK/nNAZvqsT35+0WqBz3s9i4qDUZEl6zgTBHF7gxYd8+diYlJzRo6VyyaDw6h6Bb8WPJh8HKlAMX3Xb0mccRSjr2gjGl58npvbSDr75eQRK9jzwTvRO3eCg1e8hxTrGJPZkVBKv3o1CL+X5puhNhuMn+etq6x0jPAP93fn/d0PPdbtQQ/UiACRlgezXCpuEMCnek6TMMCqpJ9QRmlt+lENhfg4XtZODU94qDsxyga3Hcb0dA16GSdBXRO2wnvs3uTv/XEk6/qD2HINIZWTsBepIrETdhBRZ787imqd84s7crTvA/GpD5hx/uEQP7cLeoU0/B85610is257R4S5KWNYLFyH+5bkijpcEB3UwB6XCAdGcJq/hJqAfOwKmGRfqnzsM/hUiZxqUAQNTfM5YMBIt+WYX0mC7Z1QlS0tyGS7Gd0a/n02WBJKndxk61EBDHhtC6s0m8VH7ZJ5cn1qXqRQ8Dh20qbK+9vFQETpYBaBxWHXiq64g2nF1lmqalhOIZmFYaHiBMTFNRQ1aaJiRZwQ3vY341jfxZMPjTM1ud/f8jqDoodn/kMR8Mm+vHUXcI7mqL92YIzwKBrvJin2pOj1xRJeEmsY4K2wMEHwRuV9GPPxfyhszulLCMtljEb9usieQRoC9Ai8VVpb9A4e029nckeReO0Mdr98c8WYaL7UGn0zMq4fI3QCvKdr0oKOh9FOvbSwNqpJ8rf9nbzmvRZZcRSobOTZCe0xSxPD0B45YW2D7acqL0u/HiWbqr0RHcRVWnDiuQ25c4mjlXgJluUYPfjygRsAyKtzF8MKu7O7h4IL9v8aBLcuyR9lNLcX4GNSdnNGtXd1aroRBT5AZCYYb0LkZFUTsK143QzS4QicTZjrvU9mo9o2hrXjEDolcCklZOUeqKA5R27kBgjx+E0CsieSb68LM9Ih45aWvuMCeeUf3LWfgaB+fNXFO6oxXRIuAnMVws5Gt+HoCxgV9zaoCGo6de2b6LyXIf2JAnvS7hULm3VhrI3BL9vjc2KwebXpSn8+xxomuvg4+pkApcQLjAcO7EEpisPPo0HscRLw5zDjIC5B1R82Jx1rodHyT5DgPqSMv5yawm/TXDSMjcAKLj7T+t+BHxr/n+U3triUB4P2qBvztvXwyyt6+nSYxpbz8X9GHjajSaIpNPrEwmjTMB2tp6CKsFXvgUFnz+7KTQQFg2z3f74s8GmMvOxOwbCqCrK6wdwzZ+DVhOImPSa8brtG17KQzkG14IChyiaeZQB2MEZWQbCamdWUNCu5LpmdL43ASAxOPrZp5Arvg4a/A458p4MQVMLxMgPbgFoE3/CHzNyFN0ZpBBhTYEhAjt17bpp2IyRikmYPy7sCWrAyPQTjOP67i6/80z5q0/VnlQkMZyNMfIdcidKgR4yEz/q1kpzkzZJ0hmkFTdujlBZlA+2+IKtNk1+Q7vKA3K+WfRMG4O77LBlplviHFoetjnxEkVdjBQ28j2+WCtznpQVHpfTEK9oRYuO4jKkvNNqj3xHkNJpLxzeAkN59HK2oCXKVefHmVKMM56KCws/zBgdix4TO5Ei664elFhuSLukubjc+OZLumtc+stsWj8wkx/H6Z+DlcP/V4/ekaTSNYnWLcnVdzI96RmFnpWTvxBIpIE0+y5sF7Ma4NTPb2Wxw8qv3uO0akkYUUF/nfmMss98l6qNkefcE/t2RI16YUrnO1F+knDWZ2J/bjs2Qt0IdzA5zyiMp7/znbqb6ssNfDVqjv4aG+K0dzhJPKuaHfyExWPAKl19VmThpOix733BZi5+kOMKcY1afMPGLGyjS7uqx2kpSlWT98lKvMgflWopn5o5p1xkYaXZCw44dsFE3Jodt4rrjC9oqOCjoDR3/9P25d62HFQoVy0N77VkJEfNA2flfsb3D5iVhmEEQwG24Is6pYthitwHJnFwS3zn/0uBImedNtcpG6Orvu18+wNyagN+guloDRwH/N91+7ePu/k8mnfmMDm9XhJsqaQ57Wk6jgfSxakILNkFNTi+xQA/vTnyi/BeZWXz+UlgkQ+rE3HCvuuhxe7dDUjVCPjul2R67eFXs5BayVXDHZ9KtoJSdJr08ZEpIUhofZ8gMFlhbyMuH9rz3uoX/cHPYDdkh9YThi4e/sVeInbGmYW0n5R/nCoyf1esJ2CmffosL4gq0LixrEgDIv8J/lkzz9DV5cn93OdnnGn10LBWO+R3LxITkMRPCJT6QptnoscdXOZClXDtc4V7jYzC7iw4cVwX98ughtKUuUeNnA1e594//O5AfUzef4trhZa3nrgvAJL45rtaMRYKBeu9oVZDw64tFv+jFzu6PaIIJjaCcf7QlSmW0ybaL5UfaNsOrhnLzLPkpKk7lrauMpathwuzBhfzZbLsP9uwFo7JeIxrPE9iNQx1SqQuk21EwnBsROHU+8n3nJcNgY7P1WEC14iDATqUYfDLjV6A8lSYlWXpNueYqD0qRM7URBaFew2/Y1bddr5meC4meiYZpbD7jqDdqbERkNVX7UXl00UIaUjhrUPHqUDnik5f9uRqgH1ZgQ1nAKH6obE5TvNKNWVWxJappwoodCclQ0pv7aFZ8nEhOhh1eQX5SsrlnCfsCD7H/xyQHwEfXBOgRCSsBfLB3Vz9yt7aMQCwfFTnx3frwBAHyPvnavtcD79OkNOzLOQUuzsknEXdY/0sePHY5/y0ZZFXrI8oGAkwCf8yRiCBh+SaaaMRJWiCuY5jje/t3jcbHcaMDihjJ0FdI7uNW8QACX9FweFIPGrdMA5p5RsRFHO/Zqm+pVJYv6iQowxoNe5i7/1+iT4n3SeH7u23xKWiSvOgfHo12EIbRaW6+r/47zQt6WQVGEBfoODu8yElVfqBY14EpszCzFFdjXc+iMSByaR434ZFWhpZgur0AhRIx1NTy6gWi/VeadGdJxUJO5tC52F90UG3KlNlQv9byHkkAgywKinUcd3bIGJxMfLmF3AVUO3SQlBNlUWPH2HAEd/L9zRkMVOLdWEHh2x159lxyB7piNir/0ZlqC7U8Q8mW6n3Dd4BuzJDDkc4y8VqXf29lNRJ2J6Agi4C1biRneSTpa7JmkpyIWUuJi4dXgfU9sgiMt9mRz9GZ/3dvRLYa5QR3rAMF0+8f8wtRbUi3xADGTmayRPsutgDJSzBzsj2jfBzU7MxJvCbe1DprrhqhlRKwNfl6EwTeYF80Fd9wo/20b5dNK8+wr8Ny+JfCdWewPnEW39nvSyshlx4X1btn+M6zef8KWIB96f9cVItOtko/AVdpjARw5VEZbs7Q5M4BrKAOW69WvadO070WJ5b/T3u8I2tcW1Sn83neoHMiyRH3H7MKSLzwrlySUENiWMG6jp9U/d+T/dQIePQSG1eLvIcWyrVCsj7ONdErYkVd0n2JB+dV/FmciPQOjJKUYhFOvljOXMownZa28kCNISiJwR7Ie5VVgy0lIAykiWi2mT8xa0bp3XfvieCgiX7nQRgssh08X9izFknIDcjWFTc1YvznKctNt9Nax4vAEJO49lzjjz9wD7Sqk89BALdKGnGFRZ3TlCsgQXoeddEAilybp4XTsoen+mUUozOD8bnwjG2VzhPruyZBOBnOJJU1J8s6fV/lQ9sRPGFn2m2kNy2JUCTQgmmTRgZ9bNQlDPEEgyZi08ybbtctmgrZrH2L3SOdJdaSGX06dvG2OwgRqOO490IWLAxjXh99WAFbjHqGsd4BzpJBSk+loaSi47rS0ya50qvH4eq++lJMuxvpkcP1d+OGUpMGa3X6T5rulUDh2KK7YiqCivGb8GI2KfZvlCeqQDCR6919ZA8NCkuKVcC+uFWlsoqSAhx8QhopwY3SqRjXCl5wib6HTOA9guSvCbi+jONMiymkNzJSpjV1zq5VkTeDNR8zftKG0GcxqalrMHPe3BNH42fj5cNVQOJJoXA74mABjblGkd/PwHu+4GfyZffZqCZ+aJm8GfQnL6Hgm5ptHyUfVB366JzPCtwo/VQTO2egdv6S5HszhBLpHfbxwxuRR/QbYAMbw9AAQoJISe9U4cH3YKJJHuLEh1QXGb0rEM/bLcS7aF+mmUXWjUhDbtj7foNkdDXempjOobsy65umPFryYjD/FnqAEpmoX4XfzDWyHTSpK0QnjU9JI4I682kE416BaF+tU303/hCnW8ndNRVXH9Qm7qn/HBtU3/rYeLAvo8T2OYtZqJS7Vi0E61ZnIo4dK7zOxn+rST8w0EXiPR6iOg5dTSYi/+sl81htqJeEGzyLc4+CA1tac4vQ2WEgNOHFXkW61iN0EEZ7T9AQizOL6VicceM2wvML6PoJ7O7WlZNXDqr1pDBClDekNpx+JQJ47L4t/fNoVVGez0V9OkT7TbizwyuT30gfL4FJzBxSvX8YcTxb8brDr0DlzAD09KjYiCrUKo9yN06lS2CcjBEtK05IgO0vS7pn7BDkXTj5JphIdyznCvxKPIW/6/wwwapySdh8rK1iNkAcX20rVjAt030WHE6i6xQ/+nGoss0MIoux4zJhUkVN2+KiW4ymooEpq8RYcorxekbHj+c9ckqh84L9PZHNxGl/g+lq7Vap7nRgxK+vdWWETe4jolOreCrIL+0nANfSWm++bHbx6KDiKBlLKlndNhVUIWxdRl5/eQevt9WiOTmEE+oxzNl0D6Ct+WueQkmfeLCYt7nQM8IGMv7X9ItNCZIbZAY6Issk8o8TbS0azrSreJmtWlvmXFOjHmG9fvqaYia+QLRSkrxEOxvE0F3zrnTUjBdaoUqFjccDCwNJhmZJ9iawT/3iaUwgkjuz5zme2Fb4YuNLjFPSa2gRG94f4b6KxuM+yD1FstVTSeJfNXoNB5PMKHAL2Z+1JEnXyl9Y89LVicdYv1n68V+hjitNwpRyHsLlQfYM69HQEFYPi+m3v83LPFTnELr9uZeosxQRZ60N+1VI5n9rOth+YokG+s2F4tuZvDOER0wrOvqefvkA2Bx4zMW/CM0aC19vFzGMee7+CCrQKt1mAQDYnKjH0rCIw9FSRMQ/1cRv9Rzs4KnvkAwaDD7rRX33AlI3fvPHm/oFSannE5tSdm5Czn/6aQiyZ1lP8UThDaaWTIzHjHFmJtzeWiykP5DZiLwsnc+3DjDKa4WUf3GFHdRYO2LDeEDIJW9HKw6+fJvZNyXw9swVIM5c9kSUi4dx/lekAcIfBuTjVocaHu7QwOjGHJItx9w66mI15rbYRooMgphf3rFIruiGVUrbl9JDkBzPHqOFV3SmHgJNXFeRX6rs7PuZyUCDTHofsPuOCMIp09Li4hG/lOGHqM8QrIf3TLli0nGI8nrhkGeIGp5cpGQLo0393imIFFyhylDoa9xNYRT7OFzjeAE7ZbxbVerRmEcfL6TgRleO60qopRu3yInb48gJD1g835P2pUil1Zx31g08WzUn+mIFUAxsic8vMpBHFocQ63zV8J+mQiAI+baR8NqaQBlK0CasB1J/Wwz88IyEUQ3uPTDR0jNBIOhU6wl0ZtD9L4qBF3oHj5G6GZuEYjhhbb3gsj8RjBJbxnMl7n+/+Db2wo5itg2sfNuu4JXLzXF10aj+908F+yZaw6R2bqZM55kcfjpJAOYTQ/fPQG00CZAIs18zgSke5s1+46VjcDjiUg5f9DrFoJMCFmseQAYZ7HnaHskzkwFJlyysUjZO6dd36uS5iPG8Ugzjj9+gGljwYBybY7wnuMt3GzLtwkj2rxr9ALHjMUMAVL5MuqmbUhEz2qIebrqfN6xZgLHT8+5kWzFz30/Htivb48HJbz8wIk9UjtXMkhxs01GS18lM7UtL2XvyDuZ3xM</t>
  </si>
  <si>
    <t>9g8TNCpt1SXCu5bWayqedKnzE3kD3mM1HO6VZNVWUtYjYyeXGUjB+jeuCiNzpSbuexOpWJw4tcmuqfDW8WCZe0DelMv8BQOMnhJl512oqZuJb9GMTi60L80LtZzVvRaF4HLqW33oeh2jbIc7OBzsfR0t+ehrEjxCzv7monsT+PmbLGSQ/fHyzqT1H/3zTie07muXTGG3zcVqMrrO+bD9R7xZ9AaxpTWizWbMTFrbhmAuIeYj8rACWDvao+rGtoxBlphV2mXL8omPOBB+tIz9DnrlbPm4uoLOsGyvoPN5PtGj5aaOMNS2rOwShojqw3r4diWv0/9E0G/nVtEYQLtDw3JoA1wO/mIwmJA3OagKTzcoeZKTCB4R9RmwzbvXCnHZg7GpkJ5CiNFSt/MXEp2AG4GR2SOBJ8iMHbAof1Y+pJTzetba1cMDp3OUvD0s52NuAYlI/dABtnO1SDD2D4K0l0g/M7/rhdNM60anO70knB1EkfXlU3CYvD9SzsIKmb6h6tR3LmRgKlozHEyzOK20cw+UZiTf85+vIIrQJIjOA4QdnAIHilbQ4jOizpszLXxIlrBjkIqKszvh+ARqLJ+KmMUSU2oTbwbmVndcY9OQZGeMCjg62ebJ8M4Bwtz6Plmu35dQgItSJ7yTOm8l7dqja22nB6YI4v8NsytPAmvvRCrhCpBsR+9gxjynoQbLdNSkNVT4RQfEUBQ9DYmQXKZmEdtWqPGgsbkGH4PI84JHB6G1jVCotn7LL/mgXoafGzJXfgheQ+60Hrzvq3R/ziNGLhUEonKhTYP62WiF/AlaKIMzrbAhSeAyCNuIWc8KopV0vqoXEpJN5gDm2bBoRcSwRBJbnrbD/znpJug7bhgbk70tXw8reMmT0sJWSAAX36naDjKu5kwtjb3jzl5cKGI8A2gMW33eyb8s6shWvZYAMeTQyGSTmZiV7UN58Lq+x3KQacPCgDp1pPUjsIYbU7OnrOQAOsKrl5vYE14QFRTLSIWw1tP5xg9lGuYiuApMayNADU5oO7FcoFCL1x1jS56tBmvXVZeCcG3DNUTp+9mJFdJmn4/jYbK8EJzdN5F6oCAF0xo63NPuGHxM4Ugf8aG9DQSQlPAgMK+UQP12TfHYpc/gEJGRvd300877vEKG2P7zZeff0AJ6BxY5g1YEm6n8L7Pu6p9bVKh59KyVxXwpEucH65/J16iTYmzUNaAtHu6AN4lFIbnczaZ4nv9KnH1vYUeaO5M153EKHLU911sqAh7cvEzs/mElnvXkjr62Tr0pI9ycZ5QDcfrifuX4OaBI9C7kINISelDW63ruM11bcrc7tmvZ5wC9VnXIkNaehlNEb4GYT/gtWMmKKQ8B1e4jvGa/tU/nKv/HP20c4G0trZbT6a4MIMCBpsXJ8lVb0lGFumx9qGs3PnnjNyVAJhplT3alGCVVQfntpWWUvZcR3JAjbiilGljD0hkovqo+OOsN79OZwZAW3KjrhfCuahaF37fSgQa7qunA1QlYzSDHtK200G6bjZc1nS15A8anBsVjE67Djdx0fynQslCj0+yNaXzAr1PI7xPvMNAouRsqE0XUi1LPLQiovd7vLVwR6Epj9H7mInQ9neuosVjDnQwpkGfkYH1vzfxXvX0Ia7onzvOeut7NOLiVuYHFGgTufqb0LtwN9ixNd/sCxeUeYDln1VDXn5d/8j9f1LsrYu1IzeNp1be5Jpx1m9N8FzcgmJJtq74z4Yt/MTBlnNvCaxW1k37M05iKRfqf5pP3pwFHvMxzz8J+pUQAhXJEfFT2C7f2RQDTRBY7Zcxia8K2F2CauJgttAgIQ/3fi+5Ae5LVSM2kdTW+VAksNBouPfqCKkwcqJuYFaZ8/AdgH/oVKqVh5ZGiwtYTr8q9490iolPYC8ELv45nsWTp+RX8HV9grt9poyJ86Xk1ygCw36NMWkvhghqezn3/22CM1/sTZVAhLGDS/NkvOHZrfCU5a/mZ7aAygA884ifuttHuP1AmOQstL6h7aCYj8V/JoecgCxCAYuXoTW0MtLKhliE2DBGSRGD1C3mRQulp4NA9gbQmMq1rLxDAxeaqmSqsGzUr+/x5HP5ATbG/dtf69vK9xzt+iN2YjL2XWj9VwC3Oz0315e8PVGKCrLrzIR/Yy86Bexz9Oj24BWKde0zb+JGq3QeJRtyMp+n6lnl4vNWzKMAwgQ9OMYglVD7Qx7DwXCpr9RNMLe3DFrcoao/f8Uq106aEQkXc7N06K8gFJecFnRpsW/TCwVzRMnXia3gfuKrH3b/CkHoMXLkOVYWB3So5cj6zJjHs95MFLRnjJuo3wRjc502xkySyre4AbJ3pSgCtiNKSufp//l6fahSn53uR5pHKG0ozG1Aar3cp+fpPOMOvfwQd23AYgRj9i7ntVADWxaTOlKejSuiZsec9sGlhicIw6FsYBnn1NEjnmKBdcU4PdLSB4TN/wJuF4XgKFJ+zoYw7EKWqxyGbUMfkcM2MuUwMzy9pQ9uGvkv0vgLUQ1YdQExCzYzk+f85+2QPdb4RV+y4+4z7AfIUDUfcYNCUV+UhMEb3tmGbe/vbD4UX1t7NdumK2+tg0JYqmFtmf9zza5lrVkSlzEjahNgAWNRbrT+9v0fSSAf/127N4+IGzqGFFNKZQ1RF43xAZJQh+3eFqgZrAc1mI7MVov6anhr0vEfFQYgLDxf0MiSvKvdUOulSFTmcK9R+zpA5TXY6Q3ZvqzIpJgdCZYkadhx3bDxSmj87AX2/OY5xoYHOsmuGpkjjdELa9RVEDKeOgnE4xtwTxlTybvwZv2fBVqqucvxAvzs3XHLOuzDa9riT0Nsr8K1x9YazeUy28bBrj02KEsJsHc2nubX4739O/zVnKQ12Uyz/pqSUlC1XzCy0cmyOlO68Id8drtMjEoLcljflUgivmkudJVqVjGn0pebOvsbf1CIoH7LFo4/dZYMT168kb7EZT7Ztsa+q9YWIZ/sK/DJJmvAgs42cyzom+FITbczEsI7Rsjzzecalvm3ZpbFfKD0hyX52g4gZHByYRbb03hUWH0ZxG4uQWlzbSSKh4zNMLKy9Ubz99Fx8j8Ko/WUcN8mSQgwRbML5istfS+DxEWJilwbGFAgQ9eu01aOfrIB11kDmwWmynO71C3RRG4XDb+Lpj2PXP1qWcKNWBIPahEBZNPJ3Z7M+vei0b0IvTbApYQvPH1X5ttDI8Y+8bRCCUXTmhfbH72k5Llo7EyX1DH/c/X9o0zeH7z13tDZTbT9U6vdIjedzDfU0SQ7V92inqpmcHImAfKZ/rcZQRFdemLRRhdntCgWRPjUa/Ky0DFadoNCu2BLlXlk9362EEHlUxa1vxy0dPkxOxTxt5Kz8yCvCMXeKNHP/sScUz1BgP7U7VdODAVNUaJmaP2j5rKhCsBgR3lH/PQFb8Ly/H0vdW5iFKpfEnVVuGzr28SH1pPZt07ckdTtoh9jdIY/htQKEegOHyzZF2dD2VCTv78O2spdEGzULhRzsQrayJhIgVRyGgPGE+NupTL2+yr87YsQ1OxyKhvhaYf5QI50XCWpNtKqUG/QMaslyDOSUhfVL81v5Uqu1jbKdfYkjk2uhYOr/GZZugPJ6/xsVz/mbB9Z6lu5ChVPlD3cD80bvJsZC4xIOfnfzy2k9pPSaJyGsTjkbEuNu49pr2StdrTOA5/tM3lkKb318+dNB/oncKIBe23Fsx1VPFHW0HKLMBdmq4tl25bQ0APsTIgK0ycMaIHo7hz7DZyxPHaaoycrQVl/0PeQlAgz+3o/yw2dqPp3DCgDtx9bCW1wOBIB1WUU2TwY0o1d1Rf6Q01vRTCJTVfHwh80VQmyqfwCFIEQrX1exZMypsuaTXkKTAyHl+ec3a4kGKQYl26ZYkIqmHd+UgI7dKxtGuWH6XIAE+OxDa8ZSy+1vi0X5L4KY7Pee/GLyh4Ic11gimB+We7fvLTUvgoTUVYtnyjKGR+zxR4ESuR5HvY1KtoIrI0iLulJQBBZlkKBahtPJnVycPnaTtoD/dX1uLf0gLtFu2BizcWNipKFvK+MZIschJukui07UDIxclkMqsSpseJBK0Dy779Xhx06Z8JMxVt9rr3BCBCtJarT/yMpgK1M5kNV9eBoQNfPcsaqAlW6S0V+aEMeyMFuirmYQ4Ks9AjGD+RAr6EWSMv0iptfszJJxoMUfF1HrfCqB4MWdWL9DBM3p1jEwpUdmWaL/Kfes79A1Gl27f23WQYFWPfvVMlG8OuR4hcZlQ9kbjbrGUc2BDOFwBtU5PatYyOW9DYXl+5tRVBDIMVDiCs3RtQ00BEPcQi/z/War92A6LFRH5jlhDuLuLOnO+87rO2joVs+oyT1zflpcDiHbIZVkT0XiwyB+MSUiNcaIT9bQsxMhUv4rYXZKc2jVRac2i5UMcUqohQ3jlIxq6tLj97dQr2ltF08QRzb1d4uAwGTFuvUHNc/xTE9tRpjHcszAMVBA+9TZFlsbSV9N8DlKkdkoOz2Vz28MSflmnn675Tgp/DoJCJDv9JjkYxdzT6YgMmrLMf3Eeqd6LauyL+4Y/csUXy25Rk2UVFMt93CoEDpk1pRamg367YTBP31ZtweMSRLUXnhBUOAH8V5WPZzBE0gSXnNb4FeUXPN8csoodLgRt1t9ALLFuF0tsksrDrfczYQOda+ldqE3P1BxUITycPp7w345cfbMGtFMMQDnzEAmA+92HM9QDVNEkl6nszKVvr3qYti27rwM1oDx+NNCkkCjoM7WdrFfB1Z6V4V71f2cELDLv5aKoOgkPLIwPa/3dpuZ01ILg0kn1kwaev1ujbZy4bm/dV3lpuqlsel0ZoXRj/gVbzdtIdakmIDM+eMEtBTl0VWGm03L5Z7PqvE4V31VxsNgB0RXrP7eAkWO2D6rMKNFDDP7a7kD6NF+INuGbrqCqj/NYcUzzY/a+s7osPAXnCAj8E69teLnX60KHltLNq0HqdU/uwPdM92//KcFBE+PztzkljowDz76gvHqvCtWEvwZQKXGUcuXxxQ/qhN4W2hwv1AZZLHDKpsPIUSXXDjRqZB7Jx+GXwePOJz4lchhYNQytvMeUTny0wJKYRoenoNNzkXAnsJiJJ/T+NeZDs1NZyF2XIqaJRrMqJD/1O/hHDHQ77phcIgpl/HvK8FTpOAvXvYgFcNgKycf2uw4xERBHRbdsyIiCme9sMcqz7Ok14TK29EOS0GKNZlxGLW3OkAB9WmE17cvMv/6fyZTiDYu5c1wJ7/XKNY8/A0/+ZrOBSMdxMhvaLglX3iCy/5YpVsBhFSGhu01uImZzg4ZiW1njKuz2jikSOjcLBW0zXdqViWXymAum0J3g/JBlvTU+Pr/k+XicN1NSfJ4dSH5CDtRhz1i9Ypz90UQV1jXyAZeCcYWNcQe2WhIIr9gBui3wEHOAh7HtnMWVyBNrfPBKXKvVpWK2lhByqrmdfhPXz/KCvjbM2nZdce5aaNi1SICTB31E476WJVHobs0FRADOsJK2TGCCl8pO1n4RntuQ5c5p27z3s2IVQX2T9IOOMwf1zj8nwSkKHCNk/JpB0jf21NOpL/x2YiFHa6b8IYB7Zv3NLHM2n0aUv+odPZ4Xu61A2S/mEsd9P43LrfRZgVjE4rPfHHpt153cQL8c8trP4ddrcpDu9ZkaxfLhYlyX/Qnu4TBd+v6AwRxHIqzgGbqDItYscfmSzOaVKaDArS9AlCjJrofXtven7TXx4CDosFQJRL9PMxftWeS9LNKEtBXxzLpr8fljHlzJ5Hx8u5L01dTJ7QDdLThJEhsIjD5wFXCM0SnNI/e6PEWjpdDuyMzDSK3S6YdDHY3oKT6jmhOvosV9txdrxZ0fd9mcFgv2UVm9Zxwqg5wGbsDJOVU+HbjaYDFjy+vyOwBpvDcKaWfV8yVZQiZAfNRhjvD4UTdEvHF3bFKvyxjFuQQdnobStpDnGywugUyqzU7ZPO3HbY/MO4TxIh/XvBxO79PJ9y2P6BDNHg2Ut0k358vEPtndPbAmfZMeGtH2YA+HCulaZJ1p60Vwy3d+c8YvBqsfGx4JIyAW5nVG6gPqQ3KgMWqjQFMdSb5W/QvyuUnJFV7XN5uQ9Xe/KlzQfEi27K48MOuLBRoIz21vMfHpMPT9/IARDWuFM+zWb9hzm34+rSxUsWy8Ibqt6ChSkoCv8xkORE4rV2qzYLUDSUf63L0ykw0biabuQeIeX06SzG2xBv9Sky/5DXEJlxlSlD1J/SOmuz+F3q9sBqJK1Q3VRk7w3Xs/p9BQNmaB/dHhVLt72efwJ+QTSBu+b0jKYbBgD8QLUWnqeemBUAEdXJDuRrXJwVjvHeht9amc96TVkoJlyIfhrAqtD77ge7SXRmyDKYi6CwcHoghsnp5dcGTYNSJkjlpdczgGyFbXXaiHV6//jusBhO/BQYBH2OEMg8pniCzrI0U04Sd+gyXehqCSbt22lFKo45MVLEXGHr0QEuoGsHpZfsu6GuBAO/uRmfMaXqjRLRXRDJu/BxWhQj+oM7cGlxnKr48S/lkNMjvCwDRycEV/YQQapqSYM+y32sa/yq4fSiyw1pgX332QuT+uJSFUoyrHBFhUK1E6CRhb918D3JzXl0kbQTvWqX7oGGiKDNipbmm6p7qVnPOpizoicTPMnQLHGhvTr+Ijr45MSMCJ3LYqcJL9EajPRMYLpwXUAq4YFWkQ0AfN483Jn4gz6mZKnlzyA1/Y2JGlYbJXpU0IMVhQCXt5RSQ/on6oE3xYTL3OTtPdNlW2HYhmohN2mIUcaGRtb6Up1RqYbL4d4s/MEXoWJlmSK+HsisvYNHfdIzbC8IcJQqNSipD5ADYRuGMRp6yeErG6HJ4r8ZRHRh/D151C9QvWoE17KvUQjrNkPboxE1MUgw5XCxUzDMDGkj1vMYmvVzOpPIxXHOEj7p1iycuu3oiZPhh2/dLwGL8fg2TJvsfjmH1l8u5TsQ5jze++/yUteT1PGLBnOXDo/idBd7Qq2xddJzjRD2Fx7tH7Cy69zvLgyyI4e+vsI4KqapOexyzsIoUHwK+xZp9vmJ/Rn1DJ2t6R+AmlKgHGk5CyQkuWs37KJC98jz9PTn+uz1+If7+WG/B8Ee5xFjoIxW77lZGR8np0a7OYQGcpyTm6Nrkd4UImqH7Lese1lWKG5kGoy6+5smxUYgSqtUXZmN5qGnfmJfb6zY//DI5grKGIdtaS6MUZ9OpCcx1SS8TM1O3BwyB/o0Ewkpo4p1/E4PH4fTZ1OvpzXqILpQkeQACUGjftLYfCVkgaAmnkVZitcFKYUiMzAMXA/T6Fp9icH7JoT+5rhN38ALZEYSfrRN3tK52ESLsV5GHbfA150rwe9EPMngRdof32v6SHDW4hbxkPBaIH4vpAtTR+IA0hP6hzs8iqC+aqoMgmaOU0l5peW9nNx7IM8Rx/E6fW4y2y6ukotboXMwxNc/zhuxTtfdjaF2o2oLci4wIyMmndLHirPdGgMU90CJvYkOoFogYhZbbE9RXm3xph3Yxc7s0hi12av0mVGLfkvlED8er8MyPuEdI06wx8XmOJhWsKYH2AmB7IB86R/cgNhIT9vfGJ6xPLmgSyTCGE0S72Owo8w/muZvIOWYdDbKzLRUyV3O7G838KRvfmhAsSCDY3r91tWYut4ZPW8ReHq81HXq6eIHJGRxSSncipNLbE+QKrBKgbt2xcJc6l/H/x/yhBFAoLm11QV3ARjee8kaiT4fBa+wAWBMthr3909+NgpjlJC+e5osXU5EeggfsSL/jZHtNKwb52OBwGXZlOGvXwVdAcUjcDX8gYTULtw+x3XyuIo7s2yGxCHr4ZHUmxWqqU9Kdkq2kPan7GwCK4/F7Kby7hJv302noonymaIcrf0iuciytMWKYvERTCzk2VcXkn/N9t4bOUx2SWVB/fL/XFXxmrR3b1LYAELmVvz6Vz4SxyVwv4346eNj6gYbvCpbFzqd7VEH1q3siOYtmTi9G7FPeyeecXDc6IKwcHnd2fHGb1KfJtnuvlTXS21Vzxts4kxQte5RYGNhyas96L0epFpbzZkZ85nXhBuWF+PjhWWdZ4scWdSyf9HvARHoC3uoxN+5U+Y0UrdKoMlAaXaov+3H8MCS4n29rWuemWn6y7HMw7vA7rgoH0V/oeqNzPoZClZkGXtOtaAT6sylV33rhxfWaTMMXWHJdfn4jHuuIVypJeszTPivqTx94zy7YWnQyMOBXA7jIjIML+SMGP4cMOS2ZH5PQSPOjjZYEFxZBtDHYmCfspylzvpFabyCqxhOVxn/MWin5VMBm4KwGxUd8AUnYbhBhMKPf5T2yBfsDmGOv3MnmxKkBU8BR1z8mSHQTqa1IoDXbDhUeeoSdWLhvewJKpD03CzpM6I7Ij/3AxdXAP4UJaT/AdmVyYIAL11XkT8RvPHmU2tJf16TDmWguy+Kl5KL2vaJINMGoCA/gZqDrZ0bFUxBQnX+IzrgjO53d6oLNRq+bqAagfpkHUeW6qZJp1hnCoJdfFZNvTWtJRinb48b0sYkqQcOyO02051rV6AvQy3/EE4ON+aq4Dnc7nVPDLu9By2QmCeJJVylrUR/xElZpiTUtC2ngrJDgiyibFGiJ+21mJaIZTgnEJpW/col1hnG1CQg9NXbdpKTwRcSY7WEkCJk3tXhsXTfaA/6+qRi8zejq4DdryOneLjppmbY2bOAiqsh327PO/IzYKQmai9cNknNHE4Wnh+aVewRcbi40P4O3+uLybLgK5VrgcCB/eWHHNbykCN8fmRSpaoAOkmQ7MzgZO0hSZX5I7c7gzsKt9cl3TlDLwEaCP9zTkvdWCEnPCduNTmWFWa9wBlg/bnJ+VIVWsR8aRymjD20dh6EbFbFm4VOr/WtbeqDf10KIIUA75vwbsVYS32oP9BB0SYEZaUGh3t3dfU18PkY7s/q8waqsAZxAed0yutl0DCPTr6tjX46oGcVlEOfWa9vCmXL8b/p0rAnmUqgT/cDBZ9Iyvjbslb5DeDuiBfjrfbjHhpDIfkQZZxApvha7UUYm7okROXl2UZ7KGo68a8MHN+E3FbfhflRshLyTkGkQ4550l38G8IfQIf1NnrUl0dA9JwAwAIbWBNhQnMbWIGdrc2d2Mj6n5MWRIxJMDfgozNHlr+BapV0MSfN1gfjwuUCBXCG1IbnTmAQnJVNne2tBBgujdNKfO4jcBtBUx1KMcOhGb681E3vgbFftrDI3UrPySg69OLespEhI34dPLrjnNcG0NVdbdLsMTBR8BdZJQDqUrFlPPH3rj/6xmOekZRCNDUuuWibjxk07sOX0RZk5yTWd5ONMP0iUhF31VZ01miyilFhZ/fI7BOuu/U0iWrCBixgUMYYjTEFwVOwNtLOGo7b2phs6JALurtuK70+MUacqLJOo2SE+tOSHpI89NcC1dNfkGx7xWOKV/X2cSO7fHpE7skPhLP5lIHqVrjBUwbATy38vrk6PYzYTVNxOqLWK1xTxM8RFqXfOcLzItm904fhi0x27NdgBHVtFajWVyEDxEVl/FHVmvb9YDqCugDtvNuPYJjHrN1me5pvuzH1kzr3xHrmWUOgNd16GHMMvV/svpYaoXnedPGUDoz86wPemKHfpeWyFNfun5Z+i6n68LOKjIT2sLr48ScDb7Xwcvj+yF1eCnO95VVFkTODNC6a4q1oVH61l1rscWz4h19I0Ao0JSh0xCnx8GmdN4isHNannBbCbfKYxhP+eQtyvclrevhCdZML9MRisY2LvnCiwpHps1Sfi3dHYB+Hx5qQkynuUfVvBocL9u6oqpGvCQF2y66cIaJjBCJ8ieVg3OQVuM2/xkYBYQ8WvYi6jL9nu+kcfgn0+u78lXIEv2wt3BshP5VeeKOzHnp7hRuispKz8AlyK3MKtpBD6eMGL7DFUXA1eFisuIcedSfX/awCFhpZmBmi03I9dtUXMVYXVt4Pmkm2B+ImwgZLB/YsnppLOne4rtPkkcRC5gRJWf7y7kjlIqNNDrgT31TQ1ekdIPNIZbotpX+z736c9+LZehU7WNcoo+ucsPpj7ZIeTT5Ej5/trQYTvj76kXpLLpY2jd9U6p3qSuym3NrgRs40iB6E7rnIFFkxwYN3yCZyTAoCqmYm9y3xScZQi3VYdWqM3jnwhlVK1PSXqkfnQbMr088wiXToFa0111MHZUVLx2HcGXGj19lpGgqFOLmWY24Ha2R+o1ZneyyTSUPYeWJEQAd6OPnMaCfe8kYZu7gu2qkV9ync8nf8imk4RfGUvVUbwZCcOH6A2zSaOigFxB883X6zjXf/t1DSsEjhMAXbVu/Y96XSx149fg7KTsA4smfEsoIF3Sfeo179vrRnsnh1iHZ9HY/LIJ1Fi6DTtDgmQPmgIJd0h0JafycfNkC3UaP/DwqSS+Yf4aw/KHvt3uHKnyThPNiysbAiq44cCkQ2KG110TyRs6tJDzy/1QU65D/ryPlTMRoEYOgupJVhTG93gg991KpDZ872YVOOu4wkK/mT8rfnApDuCX2MFA+RUHzwqnqtrYuaBxkbt7SqxYN4gSnsBW7H+w5xZfsFVpmW/aVZlAW3OTUzPWSSjQrHZQNTFDNPzcGTa6u4ch318sX2yVD/U9IF5MFXMGO+P812yWrez3AHYo9cfrv8xf9KOqQ4MFGLT+4ZwrZNPnU+K7lKWOlnUWH5wyjlUCPZwF+ML7BwZrkHVEpF/m/UFCmp4PtkGiVg85FzF6HcQQxhz9u93aTQDHM68wQvI+Hi+LFBoxFrENbuKEWhYEM65+PXDO/OC1eeHkHIc4O+TXqboxejpMR6xV7paK2hvwwAuomnsGqPWEpO1OrjB0pRH67REcy6neM+kXGVwWj/bxs/fuMFlivVsGfGQ3rN+PC+Pkb50polYeYnNPpkwnuj5+FA15LNlU0V3i2kfJQIyx/0cNKTPBMML+rkxW5FFho8iHSFERkqdD9s8eTxnu29p9+oWuZm6+EzJ7A0FI4oyv48zQVDVYMB1geGCC4BHB/gQzxXgz/AfISosbPR6giDHUlUB042vG0qgyWFB3pOiD4rV8pa+fAW7b7As34EKiVFBVAEmRneEjdD8MhFIlwRvvhWGF3tsWb/zbd4MLsl7HkHBRI1yledjRf94yLJwFhXig2+PBmyUGwOSzQIb6rMQzUtv2vODBVwxC2d8w0fEv+B06TJJ7X18/ELK0dqroMUGqUefYpMlYTPA6EqwJ6OgRppMBuQ//p4mmF6LMulBmoQTcECt5lRVFoWadPatiewEADpETs4nEyQuChPsnEzs0eLtJ9CYrd2MSppL8jlmCImkEBlDwzaJlUxsg1kW7inGpB0yPETXjWESiPivsBxq+Q3gWV5NdCRGsH3B2rvBh+rzPOrwzLesHMDpybomvnJ7x/vq4QE+HDkVuxzwusD2hHa1FCWZrk3nHHvHtMA2qN0PyAioEHpVgXZbOPD6cDEirkTVNzgEWNb8UICNmHBOiKNJ7a75fua6eO9rJAOCfL3ms2on4Qv+NaVnJoAVF0YK7lm4pi6TIrf+/E0Dn/gNxs57HMcYoPCkWqJSmC/b6mMtKu0RtM8mhCcU1z8vdI0RMuBaA0+ilxVC7cjsBL4NmgaEs/SrohamL3zZXZnmO0Xb9ik99CzYfNwEg0ZIGqdqTj+E5LdhEkcVesLuCTTNAKjNdBjxVel6JNbOLSQJRGYKEWPML+SHyY3+8s2YyTZWu6m0FINMpFKr4Cxv0/upeQXGsEE4EFTckpmYC+qIF+pQQk8Pm21ij1GxoH69R2C3cvWdTXqlEhUUAknMvWbIqMo8gyizZgw3m2+wF/4VPaWOZ6pBTS4NmReytoiXIXz/VKZrxm5Us8HTaCTdNOzYnAZHG1hZitPwQW8z1SKrOsu4B/jgWEyeoQ8wQR2mSGqpUm8GGBEiu5IxNoRMEfwXcOQ/K8vtjPjPJ2vYojN8013CVBeBVr1PhZF9FLPQie5CKPiPz2EAYTAOTsbRjyTWp5hgbaS5e4gtEWim96yQDgEXY5Nzzq7qITL54SdHy6PtI8kIMjQiTb9cK/GvAcAM2GLYYvAjUioHvysux6h+bfUL8sC3+t2YvoiTMCKJNF6J1OOM2xkjbsiR8VhAWdPffop6zgPOjx3O0OoSbn3fqeu5g3uIFd89bri6azK935jXanIWgjAVa5G2IEZ8uuJT4N2BdkTXo8motCGoRTNKrADsHQj2ltASJeJx1caU0XvbBP5ULaIU10DpGQq94fSIK7cb1q9/w7BwO+UR0qPq5djAaZL2BAaZlnLEMN5eL6mrevD43f9ArDy5n9ojcXbNTzR334rbh7agVLBUkA2EWIg6ktZelA4mQXWTA2LcwWBM7q7jqoDD0eJO6iv4Do8AWpmgW0TJq/n3FCgenebdBTtSykYohZTRrAhz+majIO64GzXFW/kqm3Rv/2252QwOb30sbFhEyzkpIMKS0xcWPhnfNNqdeDtFnDZzB+J0iFg1ILfVyiKw0MoweuOQC9heUTAjCrbBPOyW3OZhmYZi07+72A06CzAhpigOju2WucovVJDa+DU/seRfqVh8bO3KZCtqhQokBdgqYRDQu6AIYMcR9+QsgodFmGwo9UyTMUjfBlVfHNkEra5zI5kgG6gmFa/3TGYmAZAiXhoZ2oIJ+TiEgf5NpbORT461bX1uAI8O56t82w5FgfXKwQ9CLGVCdj7ri5WdJVO4UH7hh8iy2PLlqTmJqNSG3cXWWWeCLWDHLuSLM/qxcHKlgmIQT7NSjUzYxBq7+zAyKWetHqMQ7MXFfXMOOKkJYW3mCEPGpSE0tm+5GpCcYQ9P8vIF68CIWu4YCtp7SwuzD2Ct2RNTryd12htmKJuyqVTv5hSaAMr+/9mp4f3RXU4Jl2QpZ6PVi5KuGRbnTmsF5fU6J1ckVc9DDBad84zdZ+Cry6HN4Btc7piyShRrGzKzpaWT4MAVfSRhe50zd1+rJS9nWWu6G84s8s80TkMjrRIxLEKGsD8ELOv2c8XnASVEwzLQ25spBN6T5PrOKmE+Izk7rX0CV7ib+qfcbFbZmM2PnaR0+irPPYH63UgEyoWu/8BO/J57nwAOqlWpT266clbusxZRDEwEnLJtgwMF07fYXmZL8e2FOxv3rU4WiCuLWIbSUrTFHuNtcbuGu4fVOrMBSgCfst5PLiqjuTCwXThJCKqdULDF7IIaClVZBr+T6veTJ/l08AIsqEcr5qdysaeUc25pqxyUKGd5nw7U+CYDXkcZrwPxG25G2M7KR2lPBNhnkNqLbznMRePhjjt8DrU/mgu51fHwxTf0IO99rQzQI7EYytp/saRChhkA6OG5i/7H9NTLFjnfHkQu0K569lK2LHqsY0nyZAryKtF8WloBa8Y2O8fqLgUQxMMdNZOpyVQNtRDuY2FTkAlSn8+Jd9Rl7fQbcuFaunQYmFSK1Oj+rBOS0EXQ4GhdPH1vUCRaD/VHb+qIXkDrn+5NyPt4q0SA5urA0/sAxunUJ4fTGSAqM1G9zJ4fdz5lQFG2jnSYuNI0xld1p03IJObqoMWRjDT5n7p39eg9B16323wtib6AOI8WAj35BaBCWHPIZLa6+CqgiTZH0KfjXqmWoesH6znKIHafDWgJFUg2XiawRuMaYOBzcYP8OT0mkvfP6XZadzwBFwV6D86BbHIMoCon7Ig2nlEOohjf9kCiu4Z9BeQPK/Kt2n0p8mNZuMCxOE6M9uytqsE1BDGk6S56xQOxXU19QHsyOrtfjyPDKTQ6MHASwCWsXIDlf59wxtf4eSYWZXbJak9WsvqFGsHKHFMY7nJ3TRvAytO3tPz7/cXEOjeIBjJNwUunQ5or3fehljM2WDa9JyqPyeOhjVT20vpJnPCiLJbwb+232pnYMUKFtPGMpaEjbtsTMKiIKMIQksIwSYBYkb0Zm7T1ZUqQ+d+FQtdgt1exZqBjau/dLhNQst47Vz78sP0UmU11JksppWcm0JEzjz6GIXH30mIxrQuGJCWoet2gIgx4GpzNspv1nwomq5HDSmliXH4KMPf7mTE4FNh1cPAT8YQzpHaf+9h7iA+bX/kOcKe4KcRdVNiAdJKDXVAS8+eIPB6sFsEZ0rLRTWYNwvSTkVXuGS/Ciy6ehf71hu9jHM7aaP7YdHZqDdH2J8N8rMlybCwqEcoP3wsKk/Tt29kiUQQmVwx88hKNR+bQYLhcTT0O1So2RP/j3wvkUdvRaUjOzYsFVLmz31CURwJaTtVggtHB3aUCQQ65GTKOeHdbaZ3xF9sGctZrMznxbdhmh6vFHMcROmAZTaEQJSGvdNkeZplio6xZa/AkWRPEf7XGpnWe3rzHBrkfOoxYtajWBKs8FXOi1QrNj7Pu5+qon4j8RGkMhEvx2f9ptDtUAHIciuaLc1okoYMlqXMXoSdZHrLkDPo9P5GpObGjoOUUtsUNq2AoL0c+6B+xEEDcpq4fSRGRwRq+ebSIKYJSCbk7rF5EQPUitnsRUOAFcK1o/suZMAm+zppGbtfQi56v/2owPMJUiqhgWqb2uvLKNiMjiG3FZftydZ9OYOw4PQJqlODUn91vaGYraDsyHQE7wKxTFnfTdwwNFAX6aYWAnJeOAo/28BDj1Igd74tkZQt96OuiiJSoPVBjursEm1cPugbxz+IPy3pWtawToT7ZtBNxKNR6yqkd0kZmP/FZlJ45ZfTOgzDBJwkM1h1qN+iR4lyOcBEyFe5m7lGq57sP8SIAceZkS+be+cIdE3IcBcnDO24A907UwbrX4pcpALBwYCRQYQQE4xHUn0Z41ngpqvxXhL+H+gEy3pF9XyE+r78xuCEoLlPiviBx3xRslDJHt9uu/IJXwJ+NKL2WFbnFjN2c+QTcvz9Gq9w8asoYgXAm+jY6ysuVn7geS5DA7rw592Uhl/rhdzzSMyg6Al9m+k+mVe//VKNCoVf4yibKDlSdPYYJ6ZLohL/pkbMPZmLXKunchbLGwhNNlUBIJ8VcTF0MbIuMS3fEUlhOyEG74BFEmvBD0Ov3bgCSsSfYrVekIUXq9+sNWQm/7NqmzPXhekBO60981/a29XU7oX0N2U50YRabvOmxE6BVZjz7pgsL6Wp5jOqYQbrImGgw2+g4+IgZLVaHEyc5eNztxFc8LJAkQ5FnnjFY8uKVZfqLa7s5Qi91Ag4HQplJ8Tl+Fhszrbr/80ZluI71DmzjcwMpQZNYxIB6ybT4VktcK87XNX3L0bltWiHLVvPhq8K9tcoZSFlCzWoveNDO1oCwlt68RkFa4OY0yEJUdHbxFh8CZmBwnEqMurrybG9e3QJQ3TZH5GQHJyL7OQxp6GdKC1Su7gJiEu+nVyoGIxa55JIIFVE4I8pRiQsqP/iVPYU43xWEWVTJ6lBYRj/RFMBic9cNmeOHGQzHImZjc6L4sVwTZPhIEH87lZto5qjns3YfEH6qEgpZaUMkGlSw3u7yqmyTjw0gCKRrV0K8Ir9Rd+Vr0ji5Yfb+r+xYPAVRyLhO3MtK5nEpTXbEfrow05bpEgx46NGAax6OLXorfFBXsXevm0u+qV8WcvsuOCgvWQ5sLSutTesIspPdzU0SiYuSIL81MNbyVRwAfgeS+oqomRigrv4Czc8zGNJf9hNYaX/V2OSrGDRji3u+6SkLy1/wWXkX5LSMFH1j13dSSeHdtfUg/JhUqSqe5bguBasLKy6po8FoT0bErxMsH9yL55WT/TbBMA/70Lb3PHPGo/eUjSx59XdT3/hfvtvSKPiUUQx1o/HFX4eiNKKx7rtLfOtv4dd0vhO+PsANMHkv6ATCD7g0Fu9QtC6PEZ4n2nLK9F3wY3A5DRIcxR6womBo8AQ+kJi7B9GuZGinUuhQjTiWlyQW39SCwn05fI7oml6dnFcsWC+sLYqNXn3DRQWRR3kYrQTvLL/P6cRszQp760Kyb1Ly7L7e6SK6Mwp41RrCSknMZYS05beAnyJC7oblYIap2qFmkH8XIhBFe1+qplGw69dMSHIha8CRKdkIWnvh9PDB/qFoi019OhJK3xeV2ZQt/PA3PE6d78VyhcZ8oHTFi29nCVERXh3nP/a6QHB9khZcaIov7eJiBsKI17/xFKm1x+bDXHdm4Rv2j4vm31HKU9JbPhc5Kb+uE4jrkegioUPKMcGFgzusGH4BzI8ZCn6d0KbaPqbdG7gFQScAYOeGZROPF/iW1+6Mfa04nEmsadMZ7+MvO4olMegAPe7/ChwjjmBkRn+sMbI3JMTHJ5kB9Hrlkt6uNBqtmJZPoXC6gWQJRPSNNAP3QOGmmnmELCYy0L84zY2O4EWOrsoc4mkX0yZpGr/du/f1fPp2yD1EniregNtyFhmCpEtFX8MrHS5zjVIy+UwDlTfcjaT6zbWMq3vWvDcY2zJxXJSUAC/AHgKJ7QI/4lIM/Wh3oGZzbsA7l+QR9ioZ4ehqd1EzcDqQHo7sVK+O/wc433SiP4+DXwAbAmZXVxo3/J7eRumQL4cQ1sKVPR8sZ+QLT7fpeJUpIOl53BrI/18niqusWE5lgNkadmG3jPrxeN+UnFX6P+6bvQ5kQzP/suHUsnmMQjFlyfptNkRRCUD+1YqMd5lPmI4nKzfNK2LvGTAD6HAXJni7PylGY7MREbxFp6IpjofYI/LNVFeEXXM3Epp8J71m1tqDOTTwL2HVb/xvva3NwvExFWe1HREd065gw5jLNlC2jVJT78MowWtikpzJZWfQ2MbVt96FDvuTa3EQZVXlh1Dxbwsq/7GcCnG1RDsEd1M4+KVPEoCX2raugwz/MDaF+EiXQVM2GqQJeIR8+YlTXGZETzrcK8069KLsl+PG54ahQv5NgID2cKatIMHWsnwgCcPUo06U9m0Iz25Y28KuFYzjQLWHSp+K2LiwMgkqP+1eXoEfd5v6eYv5Uow+CZOQ5+4Gusin+45Z/hzsRv372sGSHVwqRU8rP+jNdODd9TWbExVbMEMZjibCHCJzxcEw14ejep9gEBUeHOWyHJGTucxdfJLK77w97awRXbFen5LFUqA48c9eicFt7eVs76M8ux73s6ojWlxaKN37mslTcYs1gU5/ppvYurLqrMy4HgG6SOYCzAYqjUFIjU/0W0Xl8UUTFHsgrC1Kcvf9UTYJAqIKL9aTvZLgvM9oNgy4JbK9ZWTnocc/AH7ZXxZ7MYA9mdDmMIXTNW/zIjmstZ53wqkqhCed8swTOi/eMcypIKJlzsgPeHsOhXPwKC+0h+vBKiTYJ9Drh0UeWMS3yyLiCU145Gvu6jxQjfgk7Jxg/E5LVaTOqmpXHbhzq9ZgslcLKmsRKDw0Zqj4vGhyaRCyFBy1eEnaQjYwdxS7dQ0r9i6NImv4T6BvKCXa9N1lOp37ubEdVueV83U2Q8rTGLlPP1WgyP8vXWdYVXUglDtLzUVcN8AU2ueF6zWs2bBW9NM43UV7/V5hyc8UbGf42f2keONMUfBQBwJx/bjnlReUFUtHutRV9gAoOQJHM2Sm/p6klmV94GAaleB4ZRT75nRSfztiPSME+uquI3e8pWmUxuuG3dtOfKgtkY4g9cpdxkEYlHlZtlkqWMRvHItkg5DDfdCTcSAtjdAsh+OWv5Ia/k2NrChSxYYBgUm93V5j+siqMs6n/o49KF4Nb86C58PYhVr6ZPWHNaFl4L6YAaFouVxBGQOyUpm5ra/qs2rDPly6PNLAOwIxis82xwsV05RbGJBMtLIPKyZRnEh4QTMdQeQZ0NfjPc5EPDXa9BlVF3Q56Y5RED9mZDo32WA00uEmMb6jW5yz8bPEKxlF+3063FqpS4lpKoOZue7vaNeRAM5S5hmKhKZPBbB2abkMX3reY3rGJnb6gnvaOnTuGSVQ4IytIuFnZVFMeL0x1iVt86klauM+XPcKG/zhdAbGQFtNsPCBYHJMNzQof1r2M7URKA+qigk3W5bt2qMbXquEGB7coBs2QzYpeGtsxG5n+pmxwLR/+Rk5raqSUeSxIo5kb7HkFRPcvndPvAtTQLcr5ahyGv/DgRNEYkE2ptqb7n9B/snUp64im9mQghW/LR9Nje1PLJULA0IsGSzgUESWlnaeDizQ0MDksxFoZYtO04lK492Qsx2dg9QL9uOLs6mkxJIAaEHhzd+E3UNksHN2bJkV/VnfXgpV5RbnjZZ0uZ1Rd5XrybVzFQV2VeyXA1xePkttRE54QxaTRlHy81obezTvcEbH6UpRaLS7kUs94pXKZT8VAanWawA5S73FXkR6uQOU/Tjhb8VrFGqoguZnFPXXnW+/JyD95HEZV+hmi7kmquT7jKDpH//Jl3ertWFuYag9io8ctv+vpHwLcbsTcGSKL9YL+pKoA9lF0lXbtAnPB7qKoWW7PXQeaFFZPcuIDpIBtXEPsfvB6SDbWSILXIEloylP/YcXmkuEkeJK4Phz4u0svNStGW6WkVj65pjzia761iWksjvCmhGLyPcMo1wnEfLu3HLICMBaQemLJvDBRwqbH68sffENW4w+ismx+oFdsTPGb3bACj7ydFyKduNlJrGZQ1IlVIc7cGbo9DlUfANEh6dg5BlRZvAaJONJohcBIOmwZeCVP7wzz5Gt2LpxSiO004R0wD06J/KKQn6RUwWT8fKfysCqstA7UxaQ6CNr8nJc3PFWdgttT0nYKTPm/ebnCbr2cloYqNp72DzhnfYJH3pPsLrYebBWvK8DudeBV9sP+c6qin530RYP4VzmEzTAU1zM8sYUIsrYTFcT8zUuqrVbr+/kLLnaXb6jYyqfkTAsmiD0cLXnAqv1aVMpY5KpTUMMaod5uA8HSYmkbUmoQOAQEuCIobxvcxm8tw/a1kYMxyLdJvCutHUh2SoalUASL8Wz07u9VzRO9D4736PKLy5z/vpubq7esO4n/TvxKfzPUSxA18XvNELUfDztNbf4rPsF9ioMNriIexaQj4+LxUoC0XPrQTXI+jciDSGwhlNiGZhD3UoA0/JJZm3mDg+thiYdPJMu+DYEOBUiPD681Tbf32aK9bQ5LMWUzyJw0xKnkw/5JL+c6USylHSmkjWmYhQ27CGLlK1jqouAtHYuiGtM9080QsxWwUUj8bpOA0Vgri/pRT1UzF7PB3/Kl5p6ogHsrlk1YYCmE+bo39pHsi79YBfEMS4zIV3kb16Wcp/SYz3tXIsagbA5mA/wasY1DF/SAXenjlbwXLNVi9W9aqaq3RwdnLJb2OQxs/8BvVdRJQtNGPypUzlFVACTH8fj5Fa7v/c3JDc0DZLb5nbsGims+T1CS53Q8lUIAREr3VAgDfvw/8C3W0E6bfechXEb+AEAM41wRbRA+cH7hkDdtNE1r3ssdgopmzOy9QLb1QZrOtiXCIE1rKjSOMxOZcR00fIT/taIIqEKig2BQ5KlQqpIm8s87b/mZPImfLJacpiAQMMlDcHs0/n9bHADYUB/CKxMe01Hwi8L6IAaVjPgyGH17HPoFPhY+MpXJ/RoauF8Sf8fjMoIugaET//7LjKMtAV19rB+Kdw/4OHE59KWZQjdfkvv0hvvW3BCmdO/i3Bv5raTLE09CYWW9ub9fcHJkFrjgOLryPiJMTYgwpx3cC96xsB5FgZz/dwosI6e6nODFAE4QmR+irlEjTnf81vW5xn7cTFoBiYI8QTSYDwnsZaQqCO2ft3KtFk9H/+28KdP4xLW3kLrA8oCKPDO09VfZAqskMkjkUq40hdJvWanEz0C9ECVOSCBuKZNjRxZimyhoSdoMZ88hUFg22PstqdnjEZqbg/LVXgKExCNMbkRvDQ5la36OMqHaWQZQ4jYK81UQ11coyPOrJV99xPWIPZ/6Wb7+RjMvDrUPSX3lMvkpGueWNsb+Y1AoQG3b3w6g93taO2fPEeLU4+Uusx404JZbglOjoG5VudF6ChZC913WHlBdzbPrcAUBtErSA/q7b6Js/djzfx0L0mlCR/Fe+JayZB3M7f8cyeA3BgozjJm67S0bUjWmVPXGQ0bqIN0rWTrPUzVvW5aOqbCSPa8UDdFYTVVmjhbl8OAdhkhkVN9ob6ATGsSXq2hcEeHUz6y0+RxcjczvpIszBgmbMOi1ZAQZPWF3vY9qc67AI3KRi8f610OMWsFjWbi0Olc0PSHnDFTNqnsE7N0ZQ8SW3rTWa0uw63miBLqBAu8w4zA0bQPeGKyH+1c+paQIUJL6yvNPmVkmWKhxB0zrrgJeu2P2Xr3/HddnCviwqhJwOAuzwie4YFB89oXqFm+qUb7+4ACHk2oR4TQT1SPwkH1tfEboFPQe4iWmklUBIa495N/d2UwvHUpJN1Kd1tMfUuSomop4a9KydNat9JjEaQklW8Bvsq969kzIQtPWbNHrbR1sFmdiPC4UUWMV4vxzZDymbu/ySbZHkU7heAwez2ebVQZ5G4o0IO5SVgceUTiFEm9pRAV/clJFpBh9mA1L/Gy0lcrqznZ/hjBFqngF+TP1ofp0ix08VXiBpfUsgtlNk3HBPYgvi7xR4eMK9rJ/22sg9kaoBOI9qPqkLmtT5EhEhLW6575nPu6mF9oVHtRm+gUh9+EdImC/ytAihjJu/3Cj50Gn5ksbjgKpHioiJHK5pTDFThtorm8e9CG9U+1C4wI24OCh208B4KQVKAq6bH2u74CEVKpjZXVV8FCeaAQbUwXyBYMjMq3cX2fUopDJ+IHFJ4npRjYpCFvTDVoTyz5Y+I6qb/krBnfwUxHZjibHfgQ0YGAheOEikDWlggASxnv7WgWnB63mlkKENPNZdflbrsyaoLxsG7oNgmnHVtKY/Ea1llGwC88reafzkcqWwm/Q4myEKVo556dvmOTWsgmOmyauzsrTmgJOFpAZLDIWAK7XecfbtFapnkiFliIEa6BIitmg/F5p+clc9LYuKEusuagdCfwKD41WJ+uczBM2wtugE5yrkW/7WtxC6z2aacf7+d1Z4tlDYLCeIn4qqSJ2HNCowy18wFPnkJ/EwQ5mzI6I6PBRKTEiPcAsC79uF5zO9rnkMp92z3ghNFlPOHU7XYm3cIsXYcTqFzrwKnnQGmXi7wgeuK7+8TtF3WIMHKrMMniJPNmuaJv7UqfIDRRwJHd5OlQ/6fKBkJnRgT7TiKo/5D08omK8pTyNUvWN79tcZhph7S0ThVlsaghvWTBhHL4vtBnnGa0vPz431mwQ4UZ2klzP10cnqM46bSF2XC1qbA+oBPuOIbnfEoEZ5AAnYEAshs3+wQwYpHQ6qwAWoQdSiYJpCHUtBOTUyOFGYW0SQXLsrZZUQkHURu0oHf5JDPj1nYaZXkXCrG8FvNalZUJbX0wj0VFcde7QfMUfIyVC3zquB5beweqIlMklfpdYS/GW/WruhEgZ6UarZUgSuALuw55JXLq+941BXri5V8I85IicqpN9yRIIwyBOZ2+vfa90JpSW2embef/LdGyR8NwYhPOZ0h4HPn6SCvejpUewdtsmLN9x5SoBwM3OMvs4i/xThinS9kY0UfTIw8VUFnTJsNp/6g2BDjByQ94EcPYkbdOrPBwib2BYchgn9i2E2g3lrb2BEF2qbVq2GfQrUa54om0BMID9CJ98rV0p0PHVEqML/KHJUuIB7qLs6BuB8rikEtFo8cqrY//3e5Y2x3pp7+JRYF2f+JVeumGrJ9GylLquJPahgaL7DN0E64nQuLyv8TrvT5J5m5PPkClUbLkbsoYvDBKvnqyathzh2pvOSyedWeiEm3MnMFMYgfJvBorP7R1hCIutGjKOsnH7g7Q8lJnG/piGuf9OU1wqTis/XZLPu4N36TnryaWKEdPajdAQFxZjH1qFWeh9Vw6e+u0svewJsxfMLhRRe0ZxNO4TTJE8FfjPePAfxsfcbwTHmAlMp3iG2xiGe5Ka9l5r8JdpoK0F/BINiPBD7FbqxcRjYF64iWNtSgymVEmcahe32ojkIv2lWuaMm6+soGL6pKNLU/V3Xzb2F1sQZKH4ES0GeWKSMDh/dLac9cLb1HBrN8ZljflU1pNwAYxwlfFYF0DuXEaaiuVCl3WVZgZ/pqjAb/7wcbnizDIJY7boghk/1/+3+iRJcL1C6KJLNyo8KFEXhBm5BsCuPJeXHUWnMFwnfo/hysbR+BKXm71QYGKNUAFsJMt0NJ1qJ1VEC5u4YD1o1QP7i01Ea/TIGRAoh+wEbOANOgxC+iLSMrb0IoFdVP7xrnAZ9pw7+OkP9s/Z/hc+WRX+j2SqSxFGR6lya2H7CPEUEKOdutfeOjWyLY9G3bbyA+oJUQ/okPls7txUHkEo+gC8Ei9GsTAnSHAYvJQ93bM+vJpf8+AahJxkuLdrb4xT/eXz/anH1gJwRc3xfTR8y6acyU+861nV1gyJXyxw6DGKticv3ESvtJdEeg0E5AxWnhipHgeB1WHHG2/yNrEbL36Pgdlqn4nVByBRGc06u0x0YlNxs2ZdQVWVIuW/Mj3E5E2TF5LdcNo/5SUv51uxZfHkSXfjR4JDcJkuEEcEhHWoBEIPsMpaxsqZAgeHwm828LaGWtzjhJh0ptKoW5u2nepZ2pOGagOFNVNewsdjD6qjamPMREtubjHO7e7cyt3QfFnVyD9w9McvGdn4i8PiixGkyfT0vyuUyxJ3UI0eMNy/O2fpixqMf/RR6aLeChtf3fpOg38MZuSKn4iLop1utJVAZz/8/6np3VFBfiXw32QfRt2UHSuvI5kUeziFVuqIDU4LlqjganeclDVCpfnYVmOSJdAFzjIKz+dxiLHcvIjccac5q9EpgbXaLGzt5jfaaUK5CP4VBuVoByt1hLrZVysPeDH+JKlYNgdU985OcKPm9G7QfECjvhUsiQrWgQE5656tYGzEugxCBusidlMnMsQUzNvw6n1yCFg3yy1TfOx1z4Rsxg/Fzx2Jm5/DDDSD+Nc+N1lCsrPzapgejPH9Fj2AoE140EVcrlujGtYMnLC36F0j7v/geNDXjvc9/7bl94UIEm2q12KMVWMaOYvTjhJW7SiAizQGKIhb9uufZVHLUgvYVg4afjugaOlUeJ36Puvc2kby/C3AzeGaQxPdkOF6tghUPJAHBALLX/2/a0hOR6KfnbAqXssPEeDrNmKY8SsfZvvYn+dfROIs+5zpBsHDS2ftS1FoILngERCmD9XDp7+KApZHzSSAoNEbeQuLMwds/9h8YdqGbdsxnhY2HbLGTFs7BQioAzfWjzcjiHqDg/B2oN9fD7ncu2Pu9iQBnj0ebE5/pd2byX1vlXPYPW0yRCNN+7jvbOmwquxS3RcNXBHvAGWUkmVkVmCqKA2lmmVcgnuGuoai5ezuIh6BG8R2yjrE0oRjVbEAATmfl5JZLKDsTQ1uAtumcj0xg+5QeNAq4T06qHxTsYVKFKdT98bna7CIQxsdw+cS9Mn0bfr9vHAREHyR2F/vh/2sLkq/0jRDBzjGTTHcUBgVl7sGj5gPsbpLe2eVC4eJ++6BLUc1fkpEfWbsJSCOZ1hqJFws4dsmzz2tJnUrZGVgG+K06iVKYmR9c1qJcQBSN3QkkD4RCyr/+eTbVcJRc0qK8Peav1kQMrCZFNlZAnDp9ApOLJZO/WC56W04U1mnekMR7n0VSsMeLc9rfHixemqMRxwNjfVebY1i76rfkzykaRD88OeaVcWM4JnQiy9TKeX1xDxFWW/K5ZN77I8dR4xXlg5okXxcgIKWpJwvzkWT3BTcaCKEIx9B221fWLIClX493xv8Y5xd+aMm9CpuL4aEwhNy86Ac2DtFyPhfl2lOVf3RnDEKGfNMc+2/RucT9SZeVBaiCBKQuMTvmwgBzpMmL3T3RZl4FSTP9ac5EEJt8PDEJLF0tOY73Mhb1DH0ftYB0wLUeTxpeBsBPdOYzoIkUtbl0MWr7/6CSlKWcgR8VV8FzrpRKc3ChoWESoVuN97+9cYA1xbi4ompFHcoV0jR+3N6E4RkwRa5I3CUNeYvjJ8H6snXi2qdeE0HAnkdRCC3GQT9Y3ecKpNpzIvCxu93yhlt326OOp6PIMnDD3l5G1BHgAzzB6wQRCOBKhqiueq+LGemhiCBU5FnJZZejkB50dcC8vzdq2cxUPB9C3n4vKftC3EENkSqtE4TAShpA9EkvUd8uEderMFfVSK22xdhVYCMeJIMQ33s6Zk4TpezeXnucCH9Txv6G2Zqdx0cyYzfMu2rBFYSzIZd134ckWejSauNWhMx9sHP8V9NSQeIiYtRDrnhnVA0BumQnqGow5uZ4+UiHjr35miTk+9tlU2xyT+jaE15iwRzCaaG3XBXfMzZBQk3A3cD7k6J3MYc1ao/xf6vz8ZOFtEJr7n16eZmkUdu3txio3D6nsexYFm4cRISBPT7TOqAat+zpLka1cDHqBxRN1JI7bO13tR2CUPATyKS8Tx4h97oK1ETYrg+u2DlmB2c108RdMpcnz1dGJuKrLq38Y2XtWTsxVBPQa5y5VApFoNy/DPk9pcqA/udca5ZEFJOJMJ0+vipOYtGNG2XcbJbzDsy8G0iTUDTZ8vfnTWnBIomkbZmFt28NpCY+ROMdlhPFZpTJmYWQ9jx2e0bQQhQDxhawtRwspjMjrmmaaB8T/r+32inla7vsSHocljyXF8nayxaK3KRkq8JcA51CRJX1GA9gTv14gb80OIEraWs1jFIlZLBWbBLMaEyofChqLC7UwdE826Go2w3iyQuAB+htcm0aqZCRc2oVRwqeAVZHCiQGbv2MUqP7ZsOxrHX6Zs9ns8huQNjCEiMxPKad4RDdvvEedgy0Xu+ti8tQW8Ef3kcDfzNIGDt3jLI0TLNAmaOGdqrhzR8g8vo1IBFXzbp9t7qGEvQkYLm5Bf2e6faaDdgQgzqhomHyRz/d5t/us5yEcxyXfX6F6LC2YEzHHxgL5Yf8XGJi+CJK82UktYlPGQXXglcuD7+1tnFh8AVrsm+eOqVkxzc4VvuqXKjUSGMELMyZo7XmQamQ+dip7tUVHMXdSZzl6iVAf90rzVM1X/ueCkFJG/hq0oBJSXVZPtWugb/dyybznT2sjjHgawyk/rhO3U1xu5Cr3PsOEEKS9M9d/qGngi18hS9mqO594KNmn5B1nSE1l2WB526hUM3LEQxfGOaNiJXHzS8NjWSTS6xqEbkvWds45oY6emrVF/bFVbuJdKRaelxPaMA0xWSlXqr21rFjr+i5ftnt09BX6eWrhljtaRoKqldEcKqE5DJ5gGtoqzXlbDUVbN7mvGMOFWdXVyWvesoKGxdqC56/c3H1AhZdk6HyKkogvBIM55vi6Ig7uN/FDzUKrYvYL/1sSmoJ6YHKTlDZaEcdCuUUJRsBwO7YWuf5Efkb2uU9kRirlFVGEojY749SG2UgkbCQxLDMVjSpONT1Ykcv2pqbVCnCXqQBRfrxSg8ogs1eWsZU0j2JW/vOF2dJwtHOXwlNg8PHUkSR/Nu48HfoPFgGUZk1wvn5mWgQm2jMtE3sTppOqycYPNVOwzcw0ShqPv1HnBqDnp9mMoI1I9jx/frwjTa0pzbcKJ9Un1jRJMxFfPu7pH7gMPGkHfae1bgWrgEBK4J2ZYRNlnrMb3op/JJuhP6wGyq+OpJkpchFKkdlyoyrUiibFB7mJts9jeMDUUBA/2781OtDIDHA0v8wi4549ICyhSXHzIcZJMzpVX91u4IlP0A0ds9OOlhdX/IFoDFST6hRjdAENHp1oGW+58Pw+xvI6REXwrjVqAdbmf7rOKhi/hQ1X/eAxB2GhGlq9X/EqsjDm40idUCXWYSkNJCgOyRfNcC/ARWVAhyBN2phNuCC+uTK1Ye2qlf5/kqF4RFj+DS7etuEDoDdVoPt31al66UCpGqYhMAQ4uCtJKnXr4HPi+bR+o3zsefHxK7J/UqQHWNFp5Nb9rIyi/lUEAwibza0dHJpijcRfXNYo8NfT7+ToWr4oylbhScUPMt76vzjStMm7fddqgOq/4wxSIo3bGbWCV1lQ2iaClUeFcsNBKSvBASZ7AMI3rDpAyd8+Sx9PrwqxmZ4WDvRoOIWhXkX4F0xlbbsf5ztbDf3j/bG6CrwGTD012eBT3uf56KsNc+Q0ZuR0uayZadouKTeGrSHnclWzf319Wm9oCrwjjFugR+Bnzv7FyWL/ULFwhQa0nQzlx5+FtC+vXLHgMVK9jMsCE3JjraBVr09g7hZQfg1mbYCR2WCavpqBzUoFO5YUvGIrNYxUeq6aPViVkAbD8fq4k1YtyaEwFi475ToW8RVJXBJbJUu8HbeL9KehPzsNUoKne5WKMhOIeIvyoO0MJTlX9eTjmTwrL7m1+WeN/G/bGmS297dPB2rx1DEaO/WWYZrC4pUiDPz5oT2sYM6CnWOXMFYBW8053u5LSL4McEjXc8MG8UN6Bl040sPFNfPml1ICQv5JYXJ2+/rsOFrvRDxWNud1+/y58boEcHqsdz8XSiu3f/ob1hfcKSLgk+T42s9V9DAVc9AX+rW1EvG5Fio0HaeVcX+7OriuVi2UM7sTj2pFvC/WNZTZn4UhzrDPdyf53MGqphdPD51ni3DLnqWdk7iL+YOJ4az8V+kZaSJ0MdD4XPhRMcl+36yoB7gYD1ERigT63iRZ5wDyRDAVr2bnC6kGvM6AL0IhnL2Sj8zCWT4YhkSTc3kxVxE3hOUGIODe4w8QDkdhhGXEke1ANWU0aQvRGDlG+3a/cWQ6OuI/6kHXP1OZwe1wsOYTcuZX6b2OLhZ80qW7uKRhdbQRaatqa41+pWw5VT29mlYMni0K96ojrQlSfEmWzvA5EnkzeIttEsmh2XLnl119BprBHsqoqt5WsPq97SI/Pux3eau6Ohd0ad+dwnZ6YTTaFGohNgn67YIiBt0kRpO3F9Xi3GwT3LR3Zrn9fy8dxy6XJtZYUHAK/2WnAItZ6D4aAV0DQc8cJXncvLeQkIsYs5ICc1N9nWJO5Nm8BxWo1if18E4hc1Z1VF3ml50+7lTtA/Xp+nw43ec7LInBqj8wfYuxmFQGO5T2FDrzN5p/jkfCSdudySbpzEHSym+BN/UQLvQOHtKGwI/4F2axFs3r8YRWyIEMlnK97tIxW4CikHPc0Dw1dgM3Pu90x3cI5mQcPxGFKVH1O/TpUGHexoPWhtN1jGiw+3bJgVjDPeQykrFxQf7dsHL3dLuBq22mfPglq7XChzwu/cbj6BpJ5NUfDQOY7+i7LlgVuu1wXsRR3oWXlF/H9LSR+sie00t67AS7Ax2cVlHnnx2zOl4tQAhemtdaUP5qfVMeMTIp3nnusmdFxF/4tKb2BAnzLETem6zravcZGQj863vVLI3AQpIR+UZr9UiEsVqoHBZ8301v+e/uQPMQkrPdC4NQPN7JAjZYnMoHCIiSvYz9Zwlp2z1QVNa8e17UbC1DbPfBrskmLTEAIoUDz9zezb4ryaueWgD5cjrtSpgGPhjTxd26XveXAPHNfb9XYWbfmr7Oj8BbJhlBB/fQP5gcQ3Pagz+dSK0abOCcf15IP4XK/DdiN7KiyOJ7V62zyZo9WfkcYv07lL6HC8G2mpss+/Rx+PAx1tsK+cm3ScDxtNF2DAbmqMJB/tZWjbuoNxWY64pcCXxZ5WpF6r8U8EqxVm9H/H1CEPpdnPR6lrovnSWDGO8k1T9K3FqziOzAvp8pIMgme/CyqJS2mlyejXB9ubPYMn+AI3pOLJPKqOAJdyVJePHA7FY42SufKI0gZGGysfDIT80zIOzSGKB3JVUhLoVVzcayT1UjpB5/dGJGRppUhKfvW9CiqkpCX8xRJmyxd/NBAYms31XQ/vEVJ03A8uu6+I3gea3mNQ9w4NO+VlG5rYMn6JbRzUe2BisMz91rGKeX79hc1MrZUdTzu4G90k4WhqNPX23sgeJtFuAKTMhKmenY8v+rLzIW+my779y+FxHWvWqrj25A8TKFoniqjyEumcb47IwapFVLu6TsZTfhupU0VAn6Vc7TtxSm8+vcT7RmzZxLJPgm0HHDB+sjwR8f56l0PH67w+4jmIjSgqQbs01KSeURjfKYRpxyOCfs+W8zcBERs2smwk/DETy0X1Qvf2fWhL3mJbXrDGR+1jbOGqbzYMPWtuo4DqnsTcrDtJg0wM8GjQxOjq8gFraMBU8YS/uccF89uxpniydy6SzRdTU7y6dOwHemIdDwP2FWC5rKuNZWnhT4BuLsYK1WbeknSdmmwpOK4nwng1vmQ0FZuFeqSJ9d57AHpUfUAbGQAJ6feO4WInMXSj7S9RwZvUCs3OWTbY+MSRPMCRhoio1V+2l89CjIup58V2ca7eN+d1+Nq8AbgQlupIWs1/ZOF0wXBx7BF4OmeGbVjnxh6FalMOlDAUmp+1wNB2Sch1fu9MoxhyWap2eW9Rh/Wwli9hv5VXzKVve/yPoSvaubBzUzXFNgxGTTrJTTdwQzRY470jxfkABkMzC531TtiWTO7fYmo+2Ln4KPqnDEGuLzZQwWm0RJ0Oj0U7YvUlMAIwY9jvMxG+4zbQEr4Plsw7bVrxLl8TT+lBL5AbTNERDAp743Pi2pwbspzPxwKth6ab50bZKi4QwOetcpJ4K8BJpTsN9GdnOI3Z17pj/K1RcUPbTFtz+voADOPG1ircoosg7y5gumaLiJVRqqqjeHGXeb0eMQmcT8g/8x848U6I8ryFoGC0DYaGwC8UT+W9jb+uaW13F+L+oA15qyaDlxbOczEHv/7tBqsDBKCmUC7pe8/XQHBqynLh3MO6y1XWFgDIj0syeiNvxO3jUCDFGhqmI1rdPEpv+7q1NMkRztEG+yOw6fRxmxBw9nCy5Uz+PXt6mrpDEZDDnkA1N25ii4gkfmU8thbQA2moCdn3K7R5ZufYtpYeCGGD1nfEr9Qi8JzB2NJ/Cb32FwM2aJWgGYHBgEz3DnS/K66Ybjh72vWie0dpG1brIVcJTEcFg18PuxeJLRDdFSfHoIs2MnI/LAp6biybY4+UYXO2epiEcDVcNfO3z58OpsCX8W57BetWxgE1siR7x/VY3whmqAMOy4z1YBonR9DMuR506ICXvfJUbpovKVHuyI/0dzQ4ySBmy1rMVfdhokHRCcfpu+QwH71EUU3wcq62r05CoDcVvMXrllBXvJVBsnXqZ/N2ZITySOAVmSkF+Nql9JY6V5Cf9lmT57bWjcpwxHwtsr4NWuNa4d0Z/EqJnsj9FyqS7F8eyhlsHGtGPT6hHmzUacrS9eTSQoTC9YNrHMbMc18Mxul/mM0vb5IsFpjfqbiKa2HwvtMpbNR9FwroBAHdZHgXVDH7bu7Uiwf9C3S7mfMhVb7lnPm4hApgqq8S3Yd8lM1J6MTWBN9ZFDBb3HDGsv74e6lxU8S/nOaqv90Vk+P5W8ErUSaW8zoHIlc2CuB+/ambT28bUTFczYvbDni7wXSw8nd1NXzKGNKPn4AZF32cazR5xAVyTyq71xXW5eB67RTaCfix1tNQuipvQmA+jkLAvuXX86cjopjTQhkkqb1scYnPD9DrGg2SlzdwBnfoZ4m7zlsN4LQPZYakwswluJAjwZUxAr0qYBI+SpCWN1hlGALI3G/m85Sb/U5TwjkwaGh8tFwwgUmTMr6/f+aFBi80FfvvhYYsXDAr98DcqUGlGhsuhArZKDthTs9Pd3Tj9H01HISJNZ4AqZZhpM9E6z8oi/WW9/QN20rZPC4uzioSSlA21b9fsAu66PYQtcMQBu5R74/NrqanV9RL7IpqThTzARGxD0ujikLrLdF6Tah3B3EXBDGe0L/qdQdp00e6ceSI5TPGD+px7ttDeKsscA1xf844eZLyigXAj1w665dRc5UUuIj/fkN8qnIV9LHiS1Fm3iHPpdkFmsa3hLGMGKjhXF1e2EAMveC3vMSCXqKzapGtgRGz1CcrKJZOEsewUQeWJoNzDzqeE/PcJjzmA8SfpERMjpY6beSe2HhNmmJyVmx1KHoJF4egyo25tdURuuwvswrw9X8Ku/v6i77B462OEgdfuY+o3wiWwG5wuZt/ScoDAhpQ1QkHfOOsJAKWtd+Of8iw5dbEaMjDovp+rLJnC02cgZV/vV8Noe4pRXBnNXwoCvPNCfSzZM85hQxtTOaLv4eJf4fH5tBhHGxZaQ07HIR6GC3s059jWSXF9hqNqap4em+rG5BVbZJ3fCObCY7x/ccL+rsz0oBmdgBlf2vS7bLxRQP6DRstFaBkejvJ1PSY9UwmuNbgrV/1e5Q4DCn+E2EOM8h1QPT4YatW9KF3Xt58uuVgAq85JG4NuOAiPtwcAyMUjeLx7O0D/QdhXGH6NXqb1eJHu4tykRszZeUtqiyg/mq/O05PUtz45pvvZZisZzLBIuO712+Cb/aTB71XHPgJo+thKPcS8E7+/tPL41155UVd2celeqCorb/hzcr2s64iA9gjMXaMtQZ1TfCzKRfJsDywQy+2QcDS60mmUaRWWFdrnvJ63aO9n+4jRO2fKf/BRlEVxPhlgavzMoqcV9aAokPXilwdFtwSFR3pI1nZqlf3s3bvMIoeZAqtACDIwS22gzs1wyEaEnEipYGnA7HavWL9eHuZeTy8C5tL9DbnWL/9jIAGnWfH8tOKXZfb2egEst92uSh5nMCsLYwEaUyn86wJ/A/8c4cAF3yh84kmYP6d5rYtmQUb1dpnj2Dpq6dKbB/RHHITTInYFRuCixbMKL6e3K28Ilv+1fUmsHzV7vYHekrCMa8PqT675gYkt3R4v2fXSlowL7qfYWdcbyp/Z5203IDJRL6BCKY91eIZiztjvCZjL/tpyaXcxeTrUc+O9RTJu8cTHk1iYOi2ueu2834cuc8Xccd42lv0zl1/ywR0o5HxFI/RmeL3JqYCIFqbZ2s2WbXdV8UM17AuGo1vvGSfcL++dXqOwMYswP94Lv8hrbS4/4SRDyzMV2N4KRyMKHLHpMhpNzoQ+95DMD+z5fYeegJPi4E1jXI2+Ter8tRg/tVXSO8Czv1OodjKldNeV9xQg6HpDV5iRTF5aUN44gzYONP4Pun56h8P91cT+4ShivLjrP69tn0JIx3FlMnIifMmWZVCVW9pOSdS7nyKRJwybPNER86IMCXTFDAZwqUkl34uDT+REQbU/jTU/Xuy2d9pSFtL520nZ3mRxZ2CwQdzRFDqTbYyu0dDrZqkmFIF18MUM1XtP+wpyqHxtZ+cYjTyq75xBUpfa1sqUD7WGgmVqVnD31YmuiPpkyvaYjUHpdUlCCOFkLKkPhUwJdbY1GHz89v1OVQ8jzoFkWB5lkGmMn0nxkKZYCVMBfY9xkMpqK2k5VGuHtPNWX9CiM5dMniO9YBnsvdTV9SdregXdFj7cUtM1Q6nH82dSup2izoDKNauT/R22pd5uz7nMzJ8cPsdTQ5SJMAx3IWRYOBdPuN4CvwTagnLGiHLA28MS8VqM7lpY0MTTW4lchT6YStr9slwHRUZI6LRfNHifIsrIKkxRrA2/mlZ4V/yIa18JiBB+vqGcymiMaMUTnLLbb1unaFBaGapyBnLSJYHI4khWtFZqXoH+dEqGeSbRSj71UiZHsfUP9h6YcgDiqzL5w/DLjlwb1fDVSZGW18LnL1nYZbFlZq++j80dq1smnPlo1GlZnck4A1/u24OJrBzY9Ajs+6AhXExefE3fiagALWe4raystjmUwIGXfLh838WLoOO4/FOiAPI4yd/JqQKTEivN033mkeaq0SWkzH2pCvp4KcLPzLFRCyEjUZSfuO9D4PaBJCHqajHNQiQJ2D93DAojt6er4oJToB17qK/GjT8LSnu6iMdoR+f0ju4NvnBKnSR9h+lBBHzyLST4TKjyjv+N04uOk6viVUUK9X3ks/2mEd8du6RCUyQWaTGZz6S6pCn4DtRuxo/e/+ik8WPZHi5FGE5+M24BflqGQpJtZNq+xNuIJXt7HCFJEWx56XwdVe2WeVItdBGMdzGhhbHMiMLLjgBYzZbgg0pyvEsi9cg6HdW3JFyR5Du3dqHou1Um89qMGjwkKT91zz7oi4FkMLhcF7zjII1zvwf8NPyIfxxxaxMKnBPe4xTyKzFGQbp5IozgDHJiWU516I1/XXd5ZvlDd4Cb4n6W8zN+Gopr4hnI0jf9rVDTY0nBZ/GzsmLmj8LjlqGVYekvTq8fr7ihut1sc05aSglKwjFtaVQGAYPS3h1IWS1+C9x0SlPx9XdSccaRCWZLgIN9bd</t>
  </si>
  <si>
    <t>vOB6UqNEr0EffHSOQmNudjxhUE2g20nh5pDTnhpPJ6CrB+LbqDLkTYl5eR2Xnh+LWr3f02iTNT4rs7DCIdk6ZwxIhEJ2tbpoCCdk8CKQPf9UrkmPmL2B5FLtcousOYYNWglrJgVadCLVz784KjSw+Ux+hHmutYl+FWangUvUF8pMAhIqy1dHJpMpXTkx6LLaF/Khi2PEGd4ora5RcVsp8Jhzek6bMb8dALVxID1+AfEUmzBLiJmCT+PFs7Z/fc6dPPD8He4qBQdSPs3Ex3e1NzLcB0NVtkKDlYGnY6g515WMBPPChZtyyRZfJWLeaRJVGkLeeyLPtUbQ1612JqXIYcwCMN3gII+PkY4hrSTnZs8AjtnqEnSv1k10+jpAGUIGP0YSPIgHmsYFvYVYHUCweb8N3v8385xoR71YJL+N9l8OeJjn+9ncPF/ewhEiPo5mc5gVeUSAvqR6/EpvceOlpM+bGxdmRtqzJkX4lZrS2GEiYihIfdN+fQEb5OZiSaP7GMy+InrGfrb4Z99q4FAf4q7ra7k0VJ91JnIUhFL8ZbsLfFluv4Ym2P/g1l3w4AXL1if5BsPqAdXI8GrLE8ywtEDqzOaWJZuirnWgtLd2u10OB+IeMv1hQ2c8oi1/W8YZgjRp6qq7s12qRj0T0/jx5ul5+mC5y0HQmJBdH7nr9epFb60WDYybb4ewoRXHP3t5DVb5qnpk5xUbamCuJ2uV2POTxWPOxrTSUHekZVfHY3QqE5A255zcjSktFTKqbDqU9iOsVQd165r1NvW4bjk7kB0ALVtIhT4zJwBPP6/CgqI0M1ZHZtQvmMdAJfzPe+F7jOyhqVD3/ehiuedp44N2SGSZuEqhY+EUU2MsH9DQiBca85T3rt/pVjKbiRZYlbguCWzLVe9r/yxjT5SZrt/+Tiwj/90cgpz8ZXO12uZpZxSYzJ6R02J6sQLNtbaG9sfZyIUFMC0Zv/0UiVqAInPC7CPO2MbXk/DgJS75CN5CBPMnkrBoQdwpg/QX9DhSUObAJdwC8SKue5O8aj1S/A9JMHh+8jIMOcTDaIofs5HrrmLjL6bl0PCNRH+HptktnM6BoJapkGsQLl0jUB7/ewI+bY+krUO7YghUtHZsjPhoG3OKxBtAeRtTzqJvq1wUA0P0bYgnSmciIxEVUI99lVf/PXd3zR5aJZspJjtKJhC0ELdPcl0lkg2hDvUmVO3eq6Oqq0pCSimZB/i5HX7Sl5gQ9/7nFPUGKvUl3La3r4F3qTJgbY2abuJIJ0bHjIMI5lYmLFhPVpzTF+l331gcJVgk8a3BAECkiyEYKHXmpPwFTASD3cynmECcvbJqRBuG7T8iHSjq+JCmHyX9T2qkPXMFOw86sd1Z5C/kGzK41ReOWIfQHwhSwLWdp8ghL7kNkz1yz0r2ZgUHiKxEqRnfja9z2CxaWgZ6XuT2fDJVi1u975MNFjvkWnw2Lj38OymEGBmsz4MLZ1eFT/dDxyTNjcV5pl73DnJcbxavTjMadKZBZj2Lgbc23uvrdmY+hwRAkbVhgGJKCOfF/IKHlxVUZGLYRHnXG+nXf4FrMjHa+/JdHox4TQpfS/MwpP8z2jj5vmIzAy6hElvuQ/x6LzR+WWZ/CcUfEh9bDeruG6itGbJmMF0+KQpGq22kZ1P1gHRNKEx1gld9qXpb61XzLb4c/NSsXqPbifC/LPoueCQK22lPcewY7lydnaUPgOaRY3qXXt8/heH9rl10CUPnchtiimcCbRUmpF7RIfKjP5D6gSt3CD2X5AkZQs6BIKuWW00WXpc/poSpXAXOgQ+X7/iZZQnU4hw4zCMFYC1cMDi5cKzabpmcYDKwKBeLIfMzxVW9gw2rKRwchAcwGEaS0/xWCw+gQ/TFyJjG/rCwRI9QNcu03zts0fozD8WcEU4ZkraR8laYPhK6vHpakE/xRwGfzz9cnEVqrFXZ8u++vWSE/0PkpqMHWUqbacv2OxwqRrkH34Y7L/kyT9/bqSou/ufnsIZ08BoIt88SKL8AFxrznzh7YQFvSIcymLTirCnJPmOPSeprQZ1xpuJ7SCsVo5+rFR4+93bRwzcupLLwpJhLGq3mSy+IAZll6M7OLCNJ5VpipbXHcCKGBUf0zHi9NIc01tdvDpUGBs4Ngaw0bS9N2CHoI4E1Vz6PxNUeBK3lNw/UOhz6rwpjhs2fJmNn0zYbRSLhhQjDXTy8F0jRbcbEZmmkoXJzd3ueUyLHgrs7IcVhlZwKxP/eM3GPEUpKTkL6QgCnMv1ANXq/Iz9v3GFqxGj+gNgwwlWOD/59DxaQBF1ncN3FBPC8fCvB+U8pQJl9XkcoCKCrJ8vTQwrS0VTUCVUwQYmyXBbnEiMvfj37pGWcRPnx6Fuac1Czrwg/ce7RdB+1KXenZaJH/onvR2udFlPcNXc6/zMHIGNzEWtazAXKRUPW2H484UBWzng8Szkoaab76CTXgxqRwqjvyPDGgWp+SAe+p12RzQwk7f5pNJGoITWMTJsnK4Tq63LxeqOD2dP7AM1PS39qFBnvY8TlEz7ii92qFDEKm1n/CymdRimxrvrd5iaw8u+oSVN2ZjYHbLZ8PKogfAosuJcSHk/LFlUE7Nm0BnX6wNloxNoVnPr+gIHhlfYchGjiDSHCAfzYg7dx4wx6xHfn9reJGN/pphtN4BuO69/XU1sWBIrI01R/uizr6xS9FJJusD4XQmfMGmSIyLqidJ8Yvrq4eFw/3ICy86/f0P76HgC8eH1E6CQlr4qz8TQcnEOYBXXLZI5sRUO3tVW8i+zBSlHxkZsqVmmDFeWslmVFgQfpiby6WwLFpR5e6u2o6a1J4ikC12/WxTnnlWY0YsPULKyCv2+OR40PHB0kC1oPtCvzzgmxrTSg+J3PYVsQK7Xolv3x7tOFDuM/x6Clb10W15urhY0lGZMScmwdwiNoNgyTq9LmWIPKuP/eBkKYqbdE7FrqusuKynDciZq5SaJKVXowev4xANIwtxZoPztg0OGPFo8ol0Poj13Q7c1t6XVALnEaziB6HP1Xw0VzE/ATHbgm/jc3TNtOdlSsz+9jhJJ8bJ0mFPtx/TfpAf8b7lLJWlr3Dgy0EIDYx3ejcfhJ0ZY4STCJCA2O1G/KY3OBOMGkTmXnLpUXDfJkaSQs9lQRimAvXOckxM8yVtaAuh4Pk92b5GZdI1koX0ySqfDKCnNS1X7kZKnQylOKJ5EewyWHzcH5JcNMRX48bbPs/C/uKD35LBhoJ2UzpOmJ8v0tb/GpM8p/npeoatd8nOpK1T4+sIl8GSJ/+0CJXPWhdF+mjVhy57KgUfpZGchYQ+i89wuAxuAXkOiA2YuQbzSOEya5s/OwDERGKAjgaZ6kcB/rKm3v+6VDAY4/FF8ysJiHG/VZbdmDLIKOXeCBcslalgv0wyWSfT/aEgOmDOpo9SEbd+mFXGtt+u/apXBiVAkdtUNJRcyO3yEEmD/PbxDJ5GkZoqJw4xbdeKcKAbR2Hv0ujFMkbGUcSUTcE4xpDtpFdbfg6CP3cTrmMZ2MPyRr4co9QEIyyTBvscZi9inxXiFFv6zWRcailfr7LZrE6cySsaGjRDX4gxczzgo0ChtJl2LMrqKy7jUlqgZ+mnDNt1MbauOiLPdaqt8xDpOrVbhZLHqq7ueSE9fL3zqc10tov4LTBRwcvkJUQ5J/lcLw27Hb+Xien8EGm6gW04s2SNDoQMf0FRD7rWniEnUm4ZVXvQs/sEpI55QY3HUW26Hb14Y8wICaOmhrPdqePOgHpySPdqE5jNomFj8uphq/Lm2knjQqW2LZgSGMQ4Auv8A1he/awAr6yCRrQ8GydxzvO1r4J19MbN0sZhblisb83s07/ypxkQ5szrTU82//HXgbR8TvDE8j7uSJk3KvoPNeerbKReVif93ouUbs3m4/i55r7+EZmyycIXGZyhVvnEaAj/zo6g8H7kA1Xn372scy4ZV0yEJaOzyTS0ubmhBwypcSRv5vrgZMwQL3Sy/hEiesGNGnAYg0TN+HdXPOzzTLvCdPhuxYIHA1bDxlQW7R8Sfr/5r6fDAOQLILKQkVYB8Yu6JrUTqYa6oygXiqVjE+Sb+dQbIViwLsPTDBpdD2hOOU/2gw6ikNReA8HwAmGSQsN/YOmKU68fvrxcB8VhH8wKQ3DZ8V6lXcyY9ql0qYkeUEk+N3mhanPeUNBKIoOa6Z5hDZ3HRdP5YeCzIJQJyEL6hTZcvGn5lYIMOqcPb8gl+Ef7LQzfO9uv7jLlu3rC2REQ49qQkj7GRSGi4nEmcmerjU15FJNqSnFKX66213F5pkit0iZY1Uq6wftuyy+oKK33rU484YqALObO9Fh7Xom/QA+paNHu/KX3RRjlqkKGG9nVuTPLIKoTHR/LLgNwLeK3oNky12qC+m8l9Biq8E5fBW70HnhmF/OeROUvnF9uKSztPkwKxAwT1J1epI8i9oDEP9n5BNd67jZW8hmD872iEbxWuLxvmJqvzvLAPvoA/gvY6etzgcchSez5Z1b9WE5I5HoqYm63ID55S4cNUPIqF5qXX3STC3TqSo3CVZfj0kZIRwo3ubW1+PClG2QtKb8MeC3kt112vrDsM4LnXAq319ekmwOCt6eeBgxo9SOfm2/38wgq5Azo4kBNhFUVSs4L3Xfw2K7IQhk3J9XFgL2xenP1ZY6beiX3caW65esa3X7w4oD0iQ0J85RmlrBjGKVZlJ6aywwQN3tpQDRnNyQS2+sMcMWNpwxIU7bZX5qVFYBfrBOEX9+9tkXOP5xplw03lbH/QQ3yogjbLperVqp9WO53G5r3XQ0NCxFFAKqnissDkJcb9c+8WbhIvFKHWQQ0pgkwiEp8JWowrKPH2qLt5X4MjGOyKSzN570TLN1LaSoPK7JH/ijjWxDlLSmkwxpBVY4JC0QSyidESqbuEFGSQWhfg/x3UKu1r/kLxCG2eCH6eHy0H568YTSS2DDuzddKXMXiqQCmwzwf0C3LSWKmPRUZq91HLv7f0TFxzYeKLxAzQBd8iXz6AAzdsNtxYD94VdgjiBrrkPLbx5CtQKzXcGx/c5HRZF1gu0TRIDtsNPpxaN57X42yXQzPtiyjkW5v+K4LfayUgBT1+N/BYH9wm6HJPMjUSkJ87MsUsz3ZzB9Z86kqTV+VkIajmTpRSwwEA/HIkSYBkPLaYp3z/9G6mjqqXxmHinK8yiCh6yy8U0Ac4ziJJIeeJOCESb/I43wXn8wEUJ8xFMSc4m+tWRFd+hL+0Gy1ECBcU+VqOMFIAqqCKoabdEZNi17tTl7efCJucP02BvKkLqAGNLklgTLRRA/UaC9sOk/f87Yrg/WbTFvhl4g/EJHWpqbdNkd4Uaxi6wzOlWKrApLip4Ijv9cI6CKeyAsUhaFZvqUtlsDdlufmivhSL52/oShqXGPUojch/jbkMCi+1lutNofjBTOnpFEIgSY+zVUyHFRw9+tjytRcnQkKV9eL87z05Y1l1qhkNLvW4HYw2jRNx9IwoRODxQi+s6/x0O5wM0rn5kcVdf6IsCqiVugB++2eLjTPyaVgtqRziSqOkpw8BDopGzkUbzkBkrKrfVN/pU8fFeuvC44ohdKgJxAwQsGBvzexCkv4X4+EWljknHJR1QgDmgGjjNuaTIGsGclyIhh/6Wki7vm80hAozkbT3zks1gC1IrMBiJZhoFCdIdIZJC68S1gp/0LGs/oaZ5NFWE3nixSsHlD4+Pe+UHO/yFimNLGWqoyiHf/s4D0MWXHisIXPIsXeh0g+vegNoBVCYckbQGfF9qbJ78+rODozDVXMO5iGN3NM/X4WIMs3/tHfAJLmrhvaxrZaTKeVfvLbbUl6Q09QtZ7xvNN5x3AprRIXhbw1Ey+sGUVf0c4E/4FBEpZKyRffDvRirr+TIuYaFftuykgXqgMopJhareSAU76mfKnzv7BcCLSFVFgd5vWEkQAIAcaSsnfNr9wFdCwpOEE4qPGT+FuNrY5L5jbpfr4wOYWnDq8UCz+56VGRinePNSVlVGuPmIh/asc1Ys0CJ/SLgefdMqOsOQQRRTmtxLieitB6q61mLzlPn6YpIXyp+LiqFUpHwzy+jXHfWECZ+HdHPigbfyyKRPRcFJAO+nb0Wpqk1yN2sSF/i0pnFYM5QnrLSd3+PFfd/dwrrVG/aNvtD36DSZOwq85LB61R7n9v2iHD5b8HDGtXYSkVugRm3ulF+x9i181/DJb4KCohu07O+iiWS2nxxaijIsBzmR8XsUwieHxiP+2JothOqKxz5/GDSUSF6chP6zMQ9ZUmumIUs8+79e28gt1mV6o1Cbj4C11CZhjLZqRQAK72mogn/2I67xUOKUThgMtmrcgUGFaUJM3RqszM88FoQhxZZUGdxhf3YPrf+E15c+wr7DmbZJz6gIa9ZPBrkwTcXGy4WPmRg+iS7kL11HGhWTAUK0RyG53/2+2WouGGCfYHn8N3tiTG4Zh01Yr5WLYfhHZW5c91YYqt+EV+vj0M/t71ynKOTZC+X3xkvFxCinKpBLXXCcaGy0zKV+yucaN+Qflh0ZgrYthzZkuAA0AKNTiS4MfKmKIV6+LqL65wLNuVebAYD5lFY/6tasNNxl5o+tJbnO3MoAHxQ7w4pb2oX2MtduqyHQc5/rRiq+eYShdjmFfZn6oDRr20a8vRJD4C3JErVsoe1zj+H2Xy6gWzsiJxTCwaaeW/a52BuvEhc5XeNNl0xe82vFi9znpHU0S11EgNspLxwjpRrQpYUzB6OadqJLPI7O1JGbZm1Duka3u5/YcJ1ihDW6kAIgPRf+qDGTUKXub74GRCQ4h66RRdbWsylCRAc681+F6NYWnXCo6MNEobIyTkkfa0Fxd0F9by57M9OF+MdEzyp4gAgiscHvObeRHD6YDj/iEhsi4Ef2p43yHF+1BkXJpQdB6PpZMd6zFshlIUMVYE/fl/7BAvaUFV4IpDrIIhkFWLCLOKwgzH4rG7UV+B29mE+UBobODcY9I999Xy4nCIjlvz+zUAYyK7Fz8ETuafGV2d+1BSCIrSPOb/6zZAqyjXSn9x2/MCegAE1gtSRJwz0TWmEqeUGOd1lBDGD2pAAupUjPRPjxfFZWiMfZ7baljqD92qn3ThBEISmRsYCnyw/hrd5tdtvPh7Jy2wD+kjfN6JNymVpKOm7qg3+sMNk/oYqCxIAAc5SZwtLqI4KWYDKSYaWOjCYm738ZOYRkmYzA5SVamIBwVbW92Jn1snIrgQGM/SfEbY9H5WreALc2odB4mO/MBMGIhvZIPrp/xYxMNhXNexmFzSJfXblj+n+v1pdn0BZEYKKNdBTxrkCKQNNv8AvRyR4VqcLWQ8J8Chqg8BdDPs197GynxrJBkPxaRGYPR4eSx+DaCC39rKgpj+O8bINhRyf3dxcGNjHbu5oQFO/fzXr4HeKgIIJm/WLfGcKrrBuEHQUrn8LrecqguIH0SXJZApThJkrD8atExHLJFB3/Fl9nGUGigo22sdTOqj1CZXqUvF55pMdGUI+Dck0DJYXC6iU5oi/dVDxbOgRs4+DKP1aD7xYxTfUoO2LTwhFOgBb/nYblebyqov7tGJQmfHwuBuyRy8Q2s+7feOzGRGOaFTjr2TGCfBcEKs9MuxbWLbk3wDJMMh270N7IklqYp87nXRcdGVFtYqWb2LP5pwjdEfZZ+hakaCIvhz9B9zosyjdcjmAK1KY02NG7eBfsIrE7oJQoHy7B+IJe1KjAX8znahlXG8Yy4qW7s7kqQ8/Stav6LvXyaA10iDhMYwUNgEvNlYlqzFH+24pU2jJyfyHZKFvt8NDs0cpj7ePEPNIHrA2Vb/biWIVyh35gHhud4tL2/VznmYDpvHPSwJr+dUM8507BpKmkvUUdFUmLuOeHtE30TSjEXnIu0rdT2dBfZkXCjj9OKsWfWls7g5R5qR/imZBFtvYe5R/kBkclOKQXSKCpP5ZPjDEcVQQgTsppmBiv7O9ivp5REU/3eYPN8oNVAFBm+HcVrRxE7lsQe9SfmHIW8VCnpwe531BKlkwSrf28rgIxH9dl1zR320DqYWMNhkMfmPMcumPz9giSJO0K0S9f9XytrmtwpBGERXDUKrSvi7FlsaQ+N+5CAb3+aOLPOYQ2Vlr8zvZI2B2otjAOyRbwloDNQeIa+PYhn+p8ETTm+yEZJ4330SEcZEyqtdsIfji5P+urKCj5uWyLHsPJcHD5joCbSIhMKbOgwLbp4FKM5EKEmZfU0ViUQaJBFP780ggyTGa45dRJGrhE37jny5l7VSH4UgNBS4LbZeMhUk4uSdfT8tYs3GENONzJkHii3d4goW8stuM7B5Twq4eQjuhmJW7kgFIN0mgpvgZsg4JNOqlSrEyBe543Wx9HcExxClo0p3HRNBbqQ9/3q41p8sRLSV4kBLdjJ/94xYuNs4+LxqxKlPGiqH+Z+cbcRan9WsyzvQ5xX1Zmv1Fm/DQgWZKQRtaoh+SkMAAIRJq9R62Ix0CL8IEUGY/Y2Kn03oOiuQWAOPYOoxtebAqydmKdLhd9/lsrgMZEwc92bu/zBPkZ0q0KbpIJiGC6sTn1lpt8trWbI0F1wuVHxiuhNV6KgeSUf3ACINzoprV2GwTiUo9xQa69hI8lYhPaYk9b/c5jg/QrmPkxYy+w1HZaCF1N/QvvQLYkXDI2EkOmNauGl+6QJn5px3mOqef0wKficsWEB1XDy5tTMeLhNIE57u0y/BAGn6wER7+ilM2Xpxs1HeT/+OiAfO295+yrkWT3V/1MYLYjv9LCiBEi1+pDKtTIifjoSRMqrg8Xx6NsJJG81uxAFNOfXkvtX+ngGUkdgZYwy1DOL9kIS16bKN5uBxPDql1NSnDSOM1OB+3qsbyHOCCM49AYTxNIkPKGfAQ7ra9mGdsVkbAeW8wBGqmy0smIbONiLHxvVvAIrtguirFXtHKVja5q/KlCi2i8xRMj1rvSWwTBv3oTNTujjD5BkUq/dxxaM9mqR12R3bF99rWLkwjiZp2/dnuDUCzTXZvwlS3mZUVtKbfUzfezIimnsWHHZ9JOwW5BXlufFKEXO7F5gP7vYg+HclMuzIqNQ+lV2AU9xg0ind3XYsIuotI6pl5EbbB/RdZYXIWqmz6WV97jXxfAeknXbt77e+YOBqClulJuriimAbn062yhASjt220gYsaKXpX68WG91z0zbId1KeJHQjc2CdIAa1Mg6CwqPkjZtMuGJ4r6ElGPKZ+OKUrxDdQFMtEbvzkCTTYvLaP6f7v+muYJz8KkR0O3AyWuUUwYc6523mLLIUeB/RvhxqGJudUcFr7Ht3Vkzv9vNoTSRj6yeF4gxWt7oZIfneB/HAuHfF5ClEUCoCGM9svPKaFWZpqtLEEGh5Usw9R8LgjkNCAuhPAkeE9VBr3gerhEd3myKgUHbe3ZjhCmJtUVFqQNsEtMv5xL+NlrlTW1XsbF1/pXXQdgM8bUFyt3dsT0YY/ZZ15haYhVQSiSkIghHE4mOt/15AxkmJppDxHQU1DKmaqhpZDYOKAULBxafXmr6azy1TgG6rhuSeUj3SW/YUpgtywlD7qikvGMuna3nASv1bTVSZlILBoCpg6R3r2vsCdRWEAfkWVHtltRQtv/0SH1Th02JDwUH5LgWVzt8daU8KywIpvv+1qaUiHYsaERDrEir/MQ//jPVLh5G6dL0/pktZJ8t0PBqEVzMoGgYCAS+XMD49GLyxKcj3DLKV1EZ8yIIil0UU8oKQ1EWBvKELLV6BHn5gTJWWOsCbyC5gDXPp/akyma6WhBeWUQBlW2T8twpeAjySzaqr3hdFpmNlDkEZ2+h6LqROmhdqVFwQ7yXdDSQXoZ0LKN24t66kfpesJpZ+a+Jx6W1bDTIwJS1/C4nvWcBWPiYxyS1oSAhO/qJ7C3Vaywv3YcxvnLS+0wDNiyfWDdHef//YYeSMXidcS68FKJK8ZRgY4hv1GAS9NX7ND1dQ3r/8MP6q7GljKUDThqCDXhIPmoCsmsUCSz2dIFeIvbvZ8+I0QsmZzPGhC03B0Q8neUihWKNZ6Y2OYZCKSDEOds6YkrceqOyXQrX6ChUIVcqf4AXjBec33t9WIyH0QsZe8lFNlFjyMgCFutnDRCsX0cHdUz1nzoPSmWmCjx5YtXN0OQQtUL9WpgkIx65cxKcQ7nKn6S1PoVD7eKK3TrbWucEyWvqIggxGWoxOmlLstXZt0+2n+FuGiLlhp1KUH+ZPUKDugmI8zQD4VODIMKuNPaeFENd+ojLmlwoFIXwVTvQSIRXSy8+pd9x/mGafhYNgc3nG7sckxXUJyDr/WlZR95+gCMC6KJPOhTaCISdwiTt9ha5bRsYE4yp7TYD5D7sPS3ysoCTHDY9RHDk94kZTlSJmkLYrqjUbRWgBbgi4eEL5u/a/SlUsfh0GU5kDHuvGbYRLh07C65jXkN+EQqTI0Ji/PMolO0UJoV5UjGdHtSqhPotQ6+JlZT3UBgbZHPTCfxJPnsEuP0B0chPW0OACgsRg5ITygvJh+w5EJb6oWVu+gfSjdZzR5w+ojmGZ5YC4opXBPCn8KhuiXy8LhukyHs57PBdwwgsT1N95WcBVMkEnTAbhnYiU3XMBc0kHvrP86iuMUfh/2azHzUJvG6+44tLUQPcdamKSINcZJoMba8wPOvoFcyRkYgixeicG8WZS5ItGkSrfn7xkTCHj1yLE0FD5ukMc2GNr98St6wAgM0uwB2z9NzHCsX+bE+85W2T9pUhEp3pkl1whGOeqyGPSDLx6s6Kh1vgPHI+jG6/4B4Py2jW2bfzEatDJTo7cJ3ROMUl2bszXRncvN1ysW+EArfVZTLVlqWqkGinghKchNT+ICd7gv60NW11QrwGjzxfTT6x870Rb1SX+QmVDJ2z4NOoKl5ZO6aCclmye5nT5NJtlLesIMNIuW8NC72bWpyjCLgvR3tDMVPKSXTXV1XjcGnmRESe6vxzSWl5nhS0sDfbQCTSXtTulg7YnSQZMqkp/GiKholFpoTXi3ce+A83gXfamdw+VyfOovDq0eUCHldjVPrL765Mav3TXTTtFEucyaugcWB+gnK2N/NQxGm2rusBRa/eAZMV+S8o/+qJPYVClzZdxolnoH42gC6+K3EtMs9Mty1siHGLny4bJ3EeECzBRFuQI4W9evGMV6gAfu13Wz3i7SP/UO02J85FpaCVJNG/lFiq/eMN49G3X89V7BsZjmfeQae/dzPEVPfDGy9Lzn5a2J88hKkrLHtLf7QZ6CcRbDg4L987TlRGwySA0VOp7OcPBXXr6qVV76p88BmecJ/X/FWM8YDEk1t0/F0Fgq4NPJ4yqb0z2vSwiX1g1HxWePvri+6TTOFlcdmQtJNeUhXviK/3sreMSUK8ZXRmkiM9Ett3BaAEff7Z0j7YHEry0enns6fgOehrJRCFYj10dnyhMkS3omOTQ9vXavBtPzMaqkXsCb0uMDkDQHaGiNF9QFN8Eh4x8f0zm3RXdF94uSls+XHkCAAySpth7Q3wSlcQe2t3C6ShjDj+mShlPIb7/Yf+bx9V8wx+XuhuHLDYHQNcgLpNbs3LdsKSKQcenVklYPu4k12w8g8jH0RVbZnqGWZKKGMpRFR89V9y7SZuldloDo9mXP4CZvu5nA0mWF9UxSlXOG+u958cG6hmKGy9vhhk1MVXuahvwzB6fZcUvujw7+AW6qEIWehvcH8C8KnbTp4/reaK7TxXwsprZ8NZ4mzGmQZjyNeifNKs0tYRyIUCGBtZrZIMQ9wkfgMOiSWLcGjOhkmLM0izgUBw+dsWmbVWMqfZEeFQbk0aB6+9qnuzG00eKzGk6WKK2UGRi2RKiKC7me7wZwLFvwsifjgwdGseZd/LKTiDjhQLKPWS0pW5FEGTr2kTCRhMWxNuxCjkb7OzmZ83Yj4C4Rv+ct18++YM15EIAfjil0MYly9wP+40l09G5XXnYA0HizyAorL7aVO4/yOv+vAF6b8JIgrFN3yuTmqWNw/bz5wv7QmCMTlKXYHN9A7dRacvyW5z3FFRQ4PWwOFvqcDT3QiPHT6CGDEOdqxFX5IYmmM01C6mwWVWJY3CSBa1/SRZtEKtU1yjswo4JRjjD2rNKZobGRaWq/yNwb5OeevmjxzM4GvBFoCiuX0SiZt4+WlZzf8liCO72Z8gSUFwZ6mi04SUka71lls6kwiVSWb7NDh+G/GU5KvczhGRXnpEi0eNKe+hIbSR1Gc2fUYdQidQRIHVy8wtER5ol/3nZZMMZa/Fyg2J4guoWVCUkKr2E2Xe0wfJzz8jpa2FYVkbnhShQgCduip1PVj6xFZr58n4V4Ul0UMRccre5EvHms3+b2DdIB+EN2YxJLCXQcLNiSYw+ZcLUI/ROigp62qMpVEnRCrcuzj4xrwzS5eoEss3zf9q6mpQ/f4/Qgbrudr9L+L3V8UQfM/qebqR6wrVKg3YI2PU3beUSkwMAUQ+MgBjissc0aa/BKe9gIqnRudKvULYuB1nsA8Z2jJ4fek5TYa//g2GhhJZCDhuS0D8eDHEC75zTz8wN/GUnBJCHYkivpXqsFlQ+tOtrGQtNpzNSdXgokfdJEu0swXQLm1yhuy8AIfPW0px/6A93/EpUVn0QkDbGQE9a5QRnKbCy7RmJlYH3450TTfVzpzQ5NfT5fcaOgahjQionkjDhTPN2Ru7imIAL52nvb6y6/cTurcrk6y3KCxbcfOSTdeRrVxxQAhAWemeY1cYB/tZ1G/+PmBjDQAMj308o5MOvge9jymhsY1/480WXWPbD08CzmwHchWRcc9kO9iDos7ebbLtIUvgWaf51CmwQNJKVvb6ZFtT3ypzgSYFCcmTwK8PNXLozcIbFt39DuHUIQLmNrcBqwXV9u+V5hZzavbozn8vxJB1BVRDT9e1DoU2LX0l9lwm0deSwJM4I6l1W7Rph0Ij7Y+iI0HvphPw4ouwRF0QjllLEGyQ4KlXuraHuDc3OSOYNDzQMTznJ6tlY9Pgxz9+is8bk6L/shyTgkDBOo8sOyYNBOYyjYEv1sZGoul85c0QRYxTZoPdsN3QPuAWgmSNYEhPgckQF4DdwNNfVDpdK2TmYNNu6HeRI0f7Hkl86M5TFelzC70CnDnIYayEkr9I2IM9mvsIurKiC6za2/gdMSZ219e8XiDYnEJwMhtIQ+O7kbPhedsDND4Zqkm+0/b7Z4ZXTzzIi3KTcw06p7bi0Vbq7pI+wueJbwHlLs+1UqDWA/x0beLMp2qSj5QM3ghi+sdBQ71AyoIDja+dmap9AB0eilqcv8LM2T/6AaLNS6zkZtFmniVl1qmlIBCplZlAHKVwJnvQRPeZ7RI02uqyNWk9H6v/xpGbxGwyMm9Eg7JOGu3T7W69xMe6suLtFT3OdimPtuyk5gA/5dtvEb+BJXXiQdHixMBfvwQnatNEvc3dQvYD7Jzuq0X1kD8qCjrQaxOrIQy5fLnj+Vl+RhIcG+VQ9MEtwRmuuJssGJDG+MtdzutmrhxVb60f6w1WdLY0FwrMtMWcL24PyF7mrlzXg9QQjsqat1xXjzXxsEQuWcvloMiUsGeZz6gg8yVFl3Pg3Qt6IgF8XW9NXvTXr2NjGgHlX+YJros5eTcvnMZy9Vo5OWSjZd7YyqZ8Grw21IeUcXf7wCMz/9djHarRAY3kugvfMJCdMyqMtbWt9rahOm3lTKwCN2nnNj5Ss9wU7VNbOgLhrVqCvqoYQLMpWWMKmGqNOzErZAg7kwLrU/55Ra3YAF/9/1BwALdsnPUmUrsK0sfd4VuuReZvXE+U8Vl6c2ooOd/lkGhrqRKP8c6+zUHooAO0BjFmruFSqdeNtFwaBO7pm5qwLUFTK/doqWMvSNkDKfWvE5McdlxRmJgGtcTs42R3DtszqSha8lx/4aJnrYzr8uWwKcGvzjNI/wRCm6vpoqaR+jP4dkj8W5eOTceEX7hBn2RU0OoZS1/aKUjdNruTFTQs9Y8F7zNNNnt6Bi6traCv0ayQU7TOICh4W6tRYkvcvY8PGLaUhBgwmeCWBKftT5mKkm3su6w0MEVR8JbCU2RIFqzkzbk0IMYN/Vuy4WHLV01bRcHMZKR6Q+M1eWE6+xoymqLXnP7V5TTiTZcbSy1QRpoD4utSzZWEzI41HDDG15cgKbggDaFLTFm6nVeRtP7EpRlG5JsFOkZXABRQxCe5oov4pwBgbuAJV306AO+1WEqE/vMxxRzwCB18fEFKW92h9uSqABtDBP4OJZ2/4IYiTD15PV6wxD0dQP6entV3zoJRCbQN6/isfg2EldR/XkCnhgjf3it9W/9SsdgqTJoNQbZs23U3/pRHNch0LBBtrJvZXg0hLXZ0/4X/6h5szltEnOzFT91YCLxcRY018TA1nYs0xRjusFawxj9bsWeUQZrsckguv+l6xTwjqji7qCEBmsDMjDUE4km92z/gfMgd6Z87xiK7z+PuuIZo8dWmhKkwStA7duEzKHVcDqWAG6rDUaSZ5lk9tpAUf3Io2HLLR+iZh+3wjiLGyYgrEVUPIFkE60oD1KUY6TC9bxq+z+i1uJu5AN1d9DpgU5qL3PVRYdkw6KhzSgfhk17bnAwhXD0BcnwcxE/5yhuENNsFjIn7pChoD0aeF6Jnnm9v/UteP0l1H9Od80D4OcJRbD9SnTNGVBTrRHUfe+CPebrnUgR0GsKmeENVSKWSXsJRiKKrjo8PGs7GC5c781Ctc/bgaPs0rIDaZrs5Rr2QVYk0xkNdRsNsAPQl2a2BiixlRgZnuEIbmZ/MeaKI4jeE6vXMYrKXkHvNKwSuL8FAxAeEyJMn93IZWPBCF+My17FE9b7vCsW5900E2oFagS6ID8R3v7QBDSfWnpBuVRmSXxMHa0Ft3yVzTzJlOg++/gk8Jblx56MY341pzMogQJSSSbF3rX0U385vLWYnirWURjSalouzK3HI1vsOuHCljYnNaPywYkmImICCSylMhwQ7Z+diLvVkYs9B/dlITZumU+C9PT3gd/NsmRGWf2p/1GM8KD7lj3CzeHbGsPUAReKeJ0W2PAmK5oiIMQfnX3ThRKxFBihSAot1JgJ2OlNF3e7qCuIfndzZZU8cPoTdhDec2PCmoKYiHvb2/cLSb751X1U2C1i3GoGV7oBg1X1l0gyCxHG69rKh571ZScaI0vyw6VhmbuuaZNNQ8J6D3fyJFRI1qeU/ea/IUq8Yk6lknvlfiRatBEQXOvE5aHVOjcA/UzOfydDk9XHl+HyNW4kpeZXNJh6O0U1A5ItZk6LiXUqZ98+l4UKXobwOtIT5YvFLoyWcap2D/1x/I6Ap0b1m9vbNFSiuUsoPrWuLC5l12D96WKAz4n4zLE03IZ2PHu1pg2yZo/8gzjWv0PWWsp240WZBTxBcX/1JMpbPRhEPbBtSyX4e7XxKxlh6ZTiAEQYXcT1hW9JkjHC0fMdj+zrEqbRtwCW7gnp6/pEB3kE8QsA1A/I2HRE2PX3uB+OnqDY3bObYamNeQ1F8YHhsyHiAXDusVdAOqisH43d52JRijrFrFwHy+IYC5BVcYm66UN23/hKlLicOyy+hfVPU/tmHx+slI7e5cMBHU1xuzC8FB+a/7ptzfNMqON157HCobYO3laJ7nx0RxDFMxgAIEQPMP8M/BBlTNs9kObSrkrOSKSSSswbbGWGPeG4t6l4ai+11SPajT7FuuqqdBW1NGalo5zkPx6sCosqkHFuBwDk4pwofXXOMEbWZ+aXexUUe5fZ00at6WmRbHI7wWGR2378T8Z/+EhjRFXlKYTKsvsMg5e4sD9KGCQwvMEXDfdC5IK+r1aWfBQ5/WHAZxaxkGLF7N00yJFcBWEzgQ9+Q71cwz5dJyLXzWxvxphv+1JGZ6UcmlRX5qczNQdUrke7VvOGP1X1/TBlHGpqpy4WqtFK5UTuBCwOCIaaH5voXWyeLDtVfZnpnh49nNyKwqoYqjdA+vKUUQGjxUhVJYrH6nAkkhH/hfZXrlu1w0cblDAn7DsrjCVDbGlE3Pog3gtSlJCdu7gyEv8e09+A9b6DYK1YavYiCuN0J4viedpp4FPmmjzkdp0eoN3UwAuJ8VDey12kM7imN7pFRo50sbgXN5I7lUOT1oX89M3ZCAqN+AayOzRNMQOF5viOpOKCouCjd4ZQThiZHubrTbp6LtJfPl0n2g+Nu55BLi7/1v/qgzl+Fs6bjilPqPEnwUov/Pq5xW0oTaeQa8ShtHAnDDE0QxdVqOSgv3Xzu3HpEi0Pedyi9wwCKm+NOWHX6f6P8Q+PzE78oAHnbnHs6trM29gDGVtB2iGfI+hXJaVPMefo8pMRKJ4kM5AqzDA2LuAY+Um4Iede+d00NDzfZoc1CkpKev0P6kVBZ2Pwz7dHUFBseVrml8RR/zv76R5uDU15+VY3zYlHM28VeIV8x/QXvOOILOCtOtpXaeMQFPU9So6FPDHyXp3X+pmcbSXiZpXiSQbnV/yBE39R8wiKQqxHhcAstuQoXFhcdwEBHDv1yfwH3QIY9KIEE90byyOSLKCyMB7tmwpIixcqxEAkOry/ObhAMbz6aJbDUapocd3hDoZuqtyOWtoYimyEWBSsgOecGUiIQ8QznGR1gSrE7Mn/M8sxHrmI8qorM4jvkPy6C+KYCTkX/8UH0bEACryA9bvjjy7uFutb+1xhrGSQVENY5Tpf8QfTs5LHrrSy6XmiTlwrKeaK+n8klWS2dS2daG3QKBHNmr2AzAqIWLsyGXFvdvb1XYtnP7qqnQigwojSUGHjvo+iq43mF63e9o88AxmU0DpSCBTOh6uDt2v19S0U+b8dLb8Wnja4wer0rD85OCw02rDF23CqiWclKFXLnC8Z2fAMLL2nw8wY6uQGQCJ/AZC8BidRJN1189sFTgU/8M1aGG6FZXvUYkiNZcBry26oLrdOnfpvuMF+zqW7X32WqmJ952ee6R7Tkzdpv8zygyhC1M/5UE/Z6n3QCdHPSdfUBKlYKLyLgFkRcu1utKsVJrYD4PQr1wAfe+p0NzQ4QISMP/kDbUDljzYyKijSJ40qzzmTs20Hmt6aE9Zx+NqAMRWPBXS2beZcMfFeKCto0YObdAbNc2S7s+uyqBxKDZNpjnFAnG+YrtAhirakfbu4DJild5R15E/sHwCX7aQOvAC5G6DQ451Xps0edX6v41iYGr/b/Ok2lzjpRvQ0bDBNfHct3UKo17ezNMBPkPdFRDfSKeMl2YzQ9dvSLAyIMJGWJWfX28fq1Dg/J+gLlyuF8l1kZwMxJbSGcDi1E0KElMfxgD1RhwkwenDUDBcVkHvBBEedWJiAZtSirtuNrKjJP1b2F+vFemRMSle3HfozQXaNrSWHOBP7oRFdZvD0jSXbLZMIs5+KpjO/pYkbCZS5Eu9vIdQ9rtsaLSbgvbUv6JwqgDQB+1BqqWjbGiw7a8y2sb5ns+z0opV4RCHR+VT3qLKNjnfBhQp3VAB9oGeKEWF7kasUp/9NiyVHx2a3vF3vV2Q+4xfGkEDcHFDB87efcgCgv4zLXywgafue46CEaV0FZU5zjDniargBLEnnGC/F4TjHrVXraKgrB9JUsVwo1TpMqbMm10NrVpcZDI3PELxk0vz6q6YzLprdg/87Dbi5zzxlOwZnbjws/1/8WaGH6da4Yp/I3qYJd2AhkoWs/pvZKgABX1i6wySdySgwTgMaI8sfo+lWWVU4MJOJCFiXE5A9sDd8NPxTVyL1fg6NPLPUyV6miXoBZwy1p9ZcATs8brTqwL40+pNlxMdY+oRQYs/S8VLRUihgORMQoBIQai7/k6/iVYgt1C6D2NTz3CBNw9S7x08Q80tIPvU9rIi3bXe4Wm3GSTsYQG6fH6zYZONidyhqVYnfbRsKzPA/R6wC56RC4URvI4ECf+nq76P1buToWMb2w/zYgkzLaHhsugdBPoW/jXvUB+TtQGJdQmcgoyn+sUcGnV6B/8gEyslIQF+OFbjskB8KCtoBq0Y3fHcRpITgaGmv4409opD4rv8WOqXFvrplyU0vl8+KgsCiWrgI99bUEBn3b3Oa4TXCJZsAEv+P6j8Vioki/L8xaYDts4cCL+7VZG5S2UqH/bwRRpeNtme4+r2UFHNqM0FFydmkOKOe/1UfdPTybFWOwADs4ZCjktz6sfPO8l1sJmhKpKpm6CnqT8F5/+bh8ZsxMjLfIrK315ED/QB7T36gTK8J8y6r/nh+fjN7qEMc1Dcc+Jnc0i0inz1et6EW/ELbUaB7maI0b7f7egavt6PQPD5zNyQ4YNiNXL75bXcN6TQrope0I5wlaSTdGJw73ju6HxuCRkXUOenar3KZXsubrY5JyXPiWEYCZwChQtPFssnpdNp1YYvCGUqP9eqQAn8cdgEP83vIWZXD0w7MQiEj0X5pGd8cffODfcWmFmlWDQJaHOkOmgz9ed63L2RG3KkmWpmG7ymWR7ZRoPUobj+HfejyUQ0PAgh9hF9WZoxJT5shHkFL8j4d59My7wj9UjOo3C0OI1S7/NANoPUlM113dbLQGlFeaul5yXnpoQSIKSTbGRTkY2IodKlFTJOaVm1+kiDYZRW/Bvv90mBG7MDGXMqo/WNwHUmvO64kLWLj3Uv3v3ka7y3ann6Y9zeqxfNHRL8psTUsJgciN/Yzxwc0KWl7GFfpyHZL+6jZEZhwoR5kiYIfJkyCphxBZ6t8dEl3M2cqhojqMh6pAoRiPIrcE8/eblqjm/k0d4pZfHr5UMqsQuH+qpqyOOFzrN9besathkkYrxIqlHurZCKdQpP1AC+MG6+U0udqQiwGt6SVbM6dVC3nnUhdMfwXHbwQy1+idv6W0buHQVg7cRxNuYDAWm/nePmFQGWitUKktoVyrvAENB7XG0fCMIdLV7FUldinzLKPGDatUfUsBSX3/y6ssXuvUMeqHMYGmCLCFfvz7vyMQI5PqGTmSNQZYJibdnD1L3Af+yr4RPUB3gTcn/fx6TcULuDpfQSlAhKLWbdlrakuHAjpieW57yWImvDooWGWkeP/aN5EooKRvrmlLjQHuJYkCnAHLW1PuAKaa9kiy0XXEnlmU2lRQf7oksDV65BINI9roggy5YCDXd5Ld4OKyEY/BRsPbZjc1rR0q0oec0icpEb7pOycnyx+29z8TP6bS5wif9jHkEjNjMyBVT8q159IwhbdIgleAAOD7W7im9b+RibArdSgCKzkvc/b9uNjY19Ce7VAW7oxrwkDV/d+M+lAYmSHEX6dLvUHuAOOvRNJ3asOSPjK5urEET5e9zHd0rWKbIvYZl7U6bOQBlvTwLdXhnWBHVDbQwwHd4gzmcvx7SR8a3Al8EwhaVWs1CZNsmTffVzQDPnj1n1Ga0gpdSu79UXfFdOy8htkkLyrgMW5g58nT8BpjekjOcf65aNFrb7E5pI996WC6R6G8BmBLiI3GCWKJ/Ent0OXXgfHsOeYs90avOC+FCBGrHE5JyA0BshM9V4PQCDEK9YCPvOF8NoD2SWsvE9m/WZoPsoak3/18qOXw3TEYjjf/fdCbw93Q+6xHxCtQ7f69bmAIoCrHN3UoJAsEkJ+TZbgH7a8kt7CYzSP/tK1OeNVeHiejX1K/SM8dPKZ6UQDJer4FNYAzXEvp4XqN/RvJDsVTaV9k1qQE8SDfh9/25cXaR7rDTosQfzlryZ6IZfd/GjdtFwPmw+p2uY8fyam5FA8sj0QzQMrIOEz4VpRYzLAR85BgKEqIHFVnpQlTIBjEKMZ/VyJwi/uWMbAT28fUaBKQTTw+yk7c1TmYelat0vdeVlguIVmHlb1e1mjOwTEDBLaSUMrtvabSve1EJvNlkOC15enlXNHARrIKo6O7gvbnwv/CG9rZyQNDci5HvWgmZaKQ4LNuL9GxvBmw2QshLCCXw0XlJtMB3er8cwbqNp7AYKZrSLk9+EE7XGoipXq7GhcBHquHdsIt/84NP36YbLzW1MTNppNPxsrZiYqK1dMzY8L4oS6Qfu/ftEamxUUfyznYAeMfTI/MHWoqx4ylmpE0nutw0utjQo7wXaC9jrb+WUn20ikdpHQ4CSEowuBtrRn+HTnHZ2dwk3Ypif7bc1ZvJId31+5mplbKM6TtU/ewOghtOMgMBL9F1UBB2z9axDMgO5/3Smb/mcA5WnxmQ37qK1wJLz5DwlSc2On3X+Hs2skaU00z7m71szrVBZumnA4CHHEZBb46pcCG6BYsUMIe/31Onb1IRcaDAo9CdluZU7JFt8uAcLIlGH28UTAGrKCIGpksh/rmORtJDDr2Qdx23es2QHLzJpNaOfdplJ7MI9sWwxtsoWltSRJUkIyspeJl+ARvXjGLYWPftJ2BunxAg+SkCrgcSb5mDJl3O65suwqIc3pFfSWDv4+oV/RSCssBb+9eMibrWBeqB/n8tlx7Vc/TxQ7DWi2r0dnD0YYLPNZ2J+HToJJiBCER+2AugH+2T/xelQQ2hoklm2qUn1afMTT4q11guORKMAW9fOJ9BQ0thciQ7KBPMT6EsVh/wnO5D5GPDBf1f343Q1CGEi0/i4CzH50tGH9xwQpNqso1P1liqmlDWz8l61KLmZWKeNUxTlzanzL29E1JOBg4AUxgvufna0mePd1+B4VkdgSjETEY3G0o/2HPJjW5P+R7Lx6iGh9ohIohSz4sjO94wpMSIzU+mcZa/oN3u2+GXxXbnOIEGS2KzmH+Ym4tJIEAVPiuileHnnciCpww3uAN4Sza0EiCn8c4HL0cyQgTlvVbrTMKsyY6bxt8z1Gj4wUCjF/3pIr1GnpZmqpT5sgof51peCrMMDD3Vta+emgkeXQ/T8Vxaksp3Vdt7AQxFg0XlJmVSXFMedZ4yV/Gj0lXIDZOSi7sr7Nf5yrHJuBWA+fUP/deWNAPQI06h9KCbVTiCpSzKGJ1z285yZ72H2M/A59eQ2WajGcmdhaPxoNgT93/W2k6g4amR8LduJ0KdEtJZ/hmBb798UKSRf1lwfWBDBFJ5CE3IsOdDnGdA7zDTQpVJqctTao2pGhmgYbwzhtdhbloe2OUUwy+l+an1EdDujsgWvSgcSU7rtxrEAAhl7fbCmfdj5kbqER31sOYrCEpdxpkjsL9VBliX5RDu6FdLB6f7dfqlRisxucM4D7/Xb2zojOGYcarhuAnLaFJmObeb8eF4SSYAjjRv2S35DYb+DXIZbSrnbhUHCpEjDjkTNdRN2efsSjhJhSqWkNcJgL2kNwWLheSxNmhQx3GfLAkh6o07oqsvrAcpB59jqYdmUoGpJJz91qUaoPuAel9T7os8olQFzSJ6d876FYIgT438BNehvI+9tR3JK3wDvmcfJk5zQlFRCzA3XU/rS+QRUKpQtN6AjyBFBpmQqDfHhFd71FJ0uaVY0pyjp4tvcw4nux8Afr1L/UUfDg+5uOOA9B/36MFR+fuaiLYQkzqJVwKrsp8Un8NZC8DQLqsUvqxMsD0Ok0PO64pdSqvG7jdozFi8mNCH0YCVc9bCicbBlfs2U9j7ZTNXPxdwJNv5knZXgtN0JQmEDoA6qLgo/YeiFYhCA0GORj2MoozQxZEPA1bRMVyWaGmIBVgVgyGQYuSqAwpvVhmJmvBUdzT10PTNKAQ7BnFSKKNuA4fc65C8NDyxfLmaWhNnt3yAhew0oYLvTL7EI1StdzoVBtktH/CnshTQtcg5sZ3jgg+gLpQIY3GCo4oIuAV0wONxgG9rHH7y5S5ibJYVubbaUJf5Yv84iYLud1KqofUm1cNFTNnYrtb7uEmCQLQnLFfFNbRlCIzHRB6KxLIIyuhMYvCnAuiAPxu4pAA2+dSJuh8vwp1Iiq6y6xlUHzqN5XIpJtVE9L4Aw3QXEsRxfl24WpV+t/eIyxkCdfNma5IHMvovpemehbzoom1b7zYAwUxdoI0JATPrCExxql2WTHRaFsLmgmeHIOGBCq5/FHums8VGKNebzmI0C2wXaYsEkNTUz25Xka6AZzOeZ0yhDY0KSVV2E4DBe2wTZUIFfxc/pTzo8GOGOiy1yCWT31bnsUavnucbKw+vXX38c/LydluSA4jE3encyDm1pCRmQOd7gXXliahCyfLttUe4MAYsWvGaKQ9QpWCwG0DV0ti/alK84ovYk6H2kHbVePYSVk6N/1eKUWiC/lq5xjlfWCOz49pN4MutvcFLB61QdPYyIUMhxzy5az5ZwzgpAWYGntvTeSuzie4KnDeXZ6vNnp7fP1GZ7zBuE3jUYKZKAzpY+HfYsSynRQEITWq8XCCvuvR4RCdC8XjDk3NyTQRQ7t3YlkD9Oml8iCRK9ogsZsvgO6yOUw/kGEpoTf+SWcm5OCKWoQ1qYjwFaGRqm0rQP1Q0z/Y2DwoOiMrBonuhyp55fEHDWp7sIEyx0NBUY+vjcu8KMPZFhgbmg5p4OQQemS2LXpN7rEf54j2ZrJq7CR69DaES4iQdCjoODqWhZiDkxk86TM0ZJJEDEmBpbD4zoSLAQ+MlYD0rEl6ryI4cZRBu5GgAlhpKYTwkMzd91Estcc5fJJGYNK4xmQityvkJGLdAAVeds/nD9P25XVIdrQ/uGrY0wLc6sEKT061arS4QquLrh6u9yB7feaJIzj2l2y4oPFLEIfiI3eEaeEDIABHKEileiDNeycg35OEyAXn7HLayjlysKp2wwfrRNrekSyo3Q1oeZ4lqR1g1o66+BRbrBolOyg1c8CHZpSU2Npsiwv96KwjChlszbvlFQWYL/FQQqqf2zV5K5RK2ObJ4GuiHsZ3RkbcE29QyJ0AjSFI1tyIeJ0rPKqYdNaW9QZJv2hLzz6kOkQTMgzfE+n+i+qjJuDveW66P0q0fXBpm6KjeQxp3JTu/scDBRtrWEhStN/akRsN5BqPqMGJgn6Edwezu4qe5Z/WXtBAEVdcGIivgQFOBiiQFAc+5pbu/RITx+VWLAvuNZ0CxbADDa4wtY+LxS5y9ZOcgP31PF7YS2Mjp+Uy1xd6SqQcIcsJFWOE0u/T/ueyw44SQ1t+z+K0N4h2vSALwe4QICD9Siyzm6v5D/m54HMEWe6L5HOqTdyvxgoJ9hMMp2lp3y2W2knMVaHVY+HL94LzD1TIUoS3oonDWglyO0O6IdcCgGCTW2oe7D+Luuhsn+End3JAW4XJeyrLvTtojsbDr6EFvC1iTcqyMEhSq1OMHqB0/a5YxFULU4/a/STq7U35SV1V/7llcVq5QvCT0StKMSSqqoKRLAz3fWPYCbjGQheffhhcBQ8WjbG6rXK/R37Q1AO9cmL2Vn9ckgt6iDXqsE846y/4u0y7npOH49flwMlxyPcKylgSkQwhCjlLRAknDYbcs+xboLb+ri7Jb/A0qeA/8OoBzVl9NbgaXBn3zwDCiVZrtdVTJirMtbDltNCNXPYaOWKLjx8WEBdfCCRKB7dqcGv6QT/2sgXkRTWQ0OHsGifSY2k8K0C5x+MsX6qCyOCy8/Yput5sebapN1+eXyQ9sK1L2eMda1xdm3N5lMYOkaWeqUJgP2e0snv2/y0bmCkFIono5GPa3XtXkRrJwLxZD9FC2Voz6BbuC/ns8MfJnFAINV0gOxaFCgDDb8EH9+PJTD1PTtYDVnId3Fend3G75zT5SnHVbqg24H6TtzTUdqLhuXlvaXr8zr7REdAgbF4Mm1SEd0HaZd8HVZGHO3123qSiQpsgGtU5KjboZn0il1t5QEq5yfVVa01xyN1KS1Scgvijh66J6OjWhv2n9jyKbdJ+osuwqdE5sef91TDjtTPHyRMnoxXu8ofWjPKOX/Dtm3AoXyKF/E6Ebir82CaD4L8WpNPbQv/vZp0XtsraG8otR+68g21vG7DwTwtBAvvCLqGlwR1tLl/mKRQ1gUz+BGhJuJLgtEj1ghXV8bOSDaWUzOvVuLR31zeY2yIup03mTtHAn1ibT8/yjOX/egnazQpi+DKZ6EXRziDrCu5pQ1yr/F/RZLBC0qG6OsOnxRH/29JZkzZsVvAnGwo1MlSvRmhiv5Cm99PPqnUdoBhMPJrRRTuL4vuxmEkwjcB4f9CTro48zQLbI9rVGdRGCkeEtvXyoit1K0G52ctx4+ef8okb7HATDzOqH5IgUHdf2rGoykYeGktSkvECSMnbmEsREGHry/YCWDYzQgj7lRUms/1yijb96/j6hlJ77zf9Lzxpx9yDe6P+duGm3iZHr61cg9LrPSI8aak1EKosWgMJmQGmZQdMBLGlraLLaVSH7pQqbf2reS1pKNGMKSTosaqpllWfF8FxS79l0dpHGYCUJomWGO4eLbJm4zgmdW0KDzJbjKFPO1tJ+gxV8p3/7jbpB0r/fCsiVLbDZl1utYq/TvdcXSoNSmz/yh7m6/xb3cLtcjkg3R7eyoWNpno98CIMjmyS9ULHKKKsjLiv2sJ1HoZo0ph0r3iZYlUi1vfChE3/hcdQtWQHxt5+w6EZPx8ouJDar7KwCuQ0dpOrZ1N+Aie+QQmQ3+i2e4lmWQovkvp0V4Ip3uNKiNiGzO1qkn19LLeWgs63JWumSKaRybH4KyxBLKLCc/eYi7vdlMfLSlyEaRIoIPiwZxAuhkq++NfeeNOQlPhQdY5yKsmYzkDoJ6d2/d+qXxQNUsls9ED2ct0VNjiKP4MzFHluowKaGPaZ3G5/ULbh9q/t/ZZCYjyP2nO7Y+tADcsTqrxd2kR8qkl25fPny8e+qHZlH2SY2bq+ae0o3C4hGos7MkGc5pBtcsOghAGIEFb48AB7b+ev+x5lps67nRZFUjZyl+cLTN6uxkENIf1uGePIyH/ZVNLEhTY2SdYukf4dFUV86KM6tt7u7hw5rOVEbaU+bZRBPI0+F93tayfld0srgdfs9MXVDe/EGk6LYyMTpnUmt87PTLHjYqaG4uySAOFiB46bQeAmNnG0qrDVqXzRHMh4wU6sBr5FwvU4SDC/kIUPnnPqQjsobVa9ZJ++Jnpa4n9vKmq4Ec3z0mA1EXoiqcUUHicE4gr041ThgAfESoVGSM/k4HaPGWBBUMi29orJuYnzY/ptOh+dXNbQYpUg6g0DDNBEv9PxJ+T1OPH/QcgV+ZyiNNT3Kc0RraZhkG3IwdDbHvzVyD0/eHSLiM1wcqYGgXYy2mXkazW5p2NgaMKI9ggFQpXGh+ZUPvr85Sv9ZXfGGiF8qRjzHnA950TLazcqB6WhNuTNavO0Cxu0/O5JdINSTmwI5DFQWvIeUPVjYDMxwoVq0AjnvpjLKMs7o8S39S/96n/IzjogIn3TXjtnpJ05qM5lTJ8QmLQ7prKQdDOX3i9lHFKpbf0pOnY/s6zdSnHkht8Hz8TgdUWm77dS1sTP9uAH6AEmMF8JF4frhon7TTi3DMYZkix29ByNlwhUQIJGfDAiR/3ASi5+hsL9YG1SaegBOPT5AD4lC6CzHaQouTAUA2tIiMxkXizq1cTuZU/6YtOcXABRt18v28omoNBX+VqkhcD7C4Jidpk3n71Gau2qAJxhOytYJWazwG8fIs0iT5dVhUmP1tPDBO0u/FwIU+KX1NMi008tYrKM+fyxAYaPUR+Fp1el4QGiYgCBiGCW2EXh/gSyKTN4P3ftGjhjK/cbxnNGONeOZiNeWvNYeFbYVyt2a7bFEYwk33h8B+oBuB/50WIiMuAD4U9j3gh0cqfWxEg/MoaMHdaFUyQrq95YuJO4guww1FKIAeeZ/oL9uWc+B1NAj59KkYmifSS7nGhU676YBbwR0GMR9J3fWCSm4TkcwAe1BNhctnMWyRdTpwSkAZHDsWQLyKnfIAHZMZzIBf6MudrkEARPxC8Ch8OCyAvBYweWxqnlNZM9O+OusViqhi5hLzAYhCTC876YNuP9Zow6gwE+OcF/4ChJsDFaGTgIdmp84r3WNpkG9ZTrZf0VWuoqd3XQ7HySmDACgWPaKrO8UNKEZqoE5Xd8pCdAZCtuEPaoRXaKdxviHy7w0jiITJhfQnaxX30OmCKKKLM+U2MtIbPGGBbMpb482kiFsquT1IwEFA1ex+blu0LI2XuGDEnqHPKFyFcY/47eSKHW2iPlQpcIWfEjkSpoOjxN2VWHNI4o0pjyfcCcI9jIz1g0o1+tuEXakXKO24fpsL9DY+F3+n7PxtmqqLr9mC1VhEeuz9gQ7hdKz0rCEATuZADysPHMphPES0PqG+ARWerD5reZx9QkomRzkPze5al/+qXVS8yUpS5Sy9+0FfHQIf+uTvmociFicAlDUE3LwmEx2lLbxGk5rPxJyDtybbka8OOo7uel/Q9EAJsVg0SSI5w7IN8MjzxKi3IQjbt5jliNgyi761atJnf8aJg1SP0ra2hSFXMsQllEcagDs8dTissK5InJn03W08kYr+9+k7BqClt7QU4esHOafYev8c11IROTe6bxKjPl0SLrMR/M52zWOjYle07s4R7oRqakw+Gghf3ggye8abC9oGIQwwb4MyLwlk8QkgnQfFrnbpkVupE/h/atuvq/Omx4+ITkWZdi2GVRJTh3irROb77SrewaQofQSzlUBtQg/+hjBs4mhazl+L1oAc7aE9KX9fz8g6WuocuoHSaHVFh46lDNitZihJvI3nxv+WKrkPnhHCytY3QT0VsLIRQZzyH0Ht2U3hmhfmfRBHHdEgE0g7EiN8clb3sZ2E1dc0rO6DOGCYOuMS/2zhy9QUYtOeFT1wMXXUxR6Sd8ra4+/wgykR8tbIihdoS3pgLANPFGo4xQmHSOCeEpNNchWBEOYdO92N6zP5JSe6g1E79/rUvqoZeoSI93DIGXZ6EN+uwYZBx28XJQMyebv4dhQUWz/KHsujMPqLaKKep5K3DCkR1rd6RObma9tHzWikdTUFbyT/1f2n6hS9ciA9n8gTPOOHWeDSupp7+pwmoW4S3mbCbJBV9yzlYC7NO1ULENV4rVhCIu9zNfAL7uauLQOyvzLFbZ+Uk6sz/u0VzfW4IjOTtIZHGwsviPC6QdA3/MwENERaMfFaGlxK+EzK4oIP2MHl87R5/3xZMgGQTGsPoW5d5+CHPCRpPHolkV8NWG6DjN9l/Oe2fT2QYyeDdTMl4W0Ci9FAGFJcWH7pJIulfXvQORqagcJ6tTaVwnr1Mw3v8Dxn3EGhoCROh4FGkNHxD4IDtZKEnB7nbnWkg9OiriR5SgT1MfioJ2/jqOT6HGmicDGi36jpBayFbRa4iSQjf5Yic2blEfBWP59kCr8kQoxIZq2z5sKSPAACQmBw7eS9IvnC2pcsord2FJOhlsKf9bfJwJYYgNoyxgKszE8CMgAJSvqibASaV+Y2eTfqMQQ3yeLfYsdji8vt/yAkBduhuHeo7SqDlq2Z+RAlq/utappQ6Y6GN1zw9bV7/xWOZdqLgJDN9qC8aLa73gNqBgZSOMR0s0q8q1/4VN4dJJtZFwGszaLVcf8XK8Ftmq7ppMraQRuSIX72d8FcO8kCR9UXOGQfkhQCKjGFVuejBHMbHOeG2ocR0nF/HymY9h0BSYJ2/UqR8A6xIyqO/5mwv0rMdyC5XuJEcsANEgCX68Ng4+cm33eCKH2NW7obOaN2bra5ZLRiBeui9dB3E25Ga7vX75oqkDWvFby+J44H8Ib270AOuklHnX2OBFD9lhpnwPExE8UIeKRNQh95Zv5O1urxSA7DQBP+jKSM+AkhBlsSntfhg4tP3Uj3wanylYicbHfrs8NQ6KQpNganQuIufQL0Vd9ZgNFXJeT/ek2/D3HfR0hOzC/KRSgorT00pDHKw3AA4hFWvSWTOu/tkUZ/ZJM4gioFD9zm5NXMzUUW8p/2JnDGRsxZd/HgbAD0VNqsv66o1wHZr4/+O5iUfu3TX9TGLJSEfevItJ0zIsSxj7yqrvW9HhOPvLAOgQAYsygtRzDBu3XFAMyGsjkjQSqCnMAUbjQs8g1LDKjPGPMjFSx+kv+76jU/bt+PoqHs1sXVqe7aM7sjtHtZjjOYj7sGq9/GF7GnOXhApVHYrq20QC4bgnmtCEqEx8LK6Y1jzFVCmefQu19L7aq/qayqP3HVpmJdT6esDVt19agvOyQcf2O/Gio6JJFEfODPY5m0Mk2aUzi3CzrWWEKSv+x///ivXMtcbW0h2jwJThbqjjqCv5UD0LdDGh7ib5VnbPUle70HlqaGheT94ZIebxvJtBEdTr+yEHziZVywxeAclskxhvGlwOjlneSvZUk//002pGmuKYZ9RR7ohSLZYYugbhvyyTV8ct7hwur6Rp6ns/NGU9A1aMjmT17UkabbTppspAfX8TUBsomlhms2z8QvuWaoMV6kVhty4m0lY0ZsIa7wpPh39iTKMDMsrnEwexwwRm8yMwVP+ktMc0HdSJwyo5NZuGrFicylTMIVGFCwnkQfm9XN6DkeUUNIeO7b6f8akP4t7TEH86uq7HA2hu/MGIDtYEEbXaTlMdg5YO3dhNVCoEWNvgYwQYJEB7O4gDO3011wtrjW6wFJ4/p7zv9nMDaaDd+2xNIFEWTWjohNNt5degdvw9cekW7GGl4kNCTqjpUFVTmR1NirMzW2VxxhXtxnuVByPa4xsU0j+Z9m9AsEFEpfXxO3eWv7drAUjTGIykr0zk9BkM7tJc2kOp64cnYD4qWjpglY0Uu22ZCCmElPn4h75cBay6LiqfLG0ywK9RL95cQZfO61n9T/yCF/ATPi69UcIBAUAl6xNfapjyTg2kK5RzxxjlEbmafGZ9HaRz7enKOvhug6piItgHcupzFniM1OYrwm4EMpOSEIz1KhC40D+Esg+JE7+ZBmOLlwU1qWuxgPRMqJO+ILRnkg+h2f19OzRfImVvxTMuZ7wYhQ5M3mpMHsCIfBER+Jq+mzVDRQf9V8uPm4aCt4nHjjwwIf48iJJcDco4v3V2tY1+aRY+rxGXro0pAFri7n/Iyl+XDsMHTr1EqQCcZuSVdHtXuMdcwCg8erk1Cd/EvBQNUorhFgw1igu2v121isxv8+n2onL9LvzY4R6BhWSl2MCntftxF26r6VAknIXZJAkxbj1phItgUr+myoIejXeVTXTgD5lrZ0MqQIYTcDyt/n8rDSTEgHy6KQeHodlH+1NtveLEfDuFaIDCrVsTqzcmU/b1doU7x5ANtW3R+VTsCf1phKKKrWXglt0fQW3OQ8QpfLepCMzxIZE6i46EK3Cv2+dAfG1AkCMZR5ApLyUQ0LnUyR4dqrML7HdJMjn1uyKs+LSn0ayHR7E5EAN7AiLmh8w7Dl/u8Pa0uh/RJ7aRVMS6RD4tr5UZzYFMoFcZgGLucuCfBFn1u+jNtoEQ58g3V6XPi0hByGtU+026g1C4NTg91D4zVD2ET5v/dkfxKcjIiMdzX2ji5gDLkagtYM0d/OD7KqWPFgvpIg9ZM5CWW7yhjASA1NtC66OOeuBJ8Bxm49/DsmVA9DUL6zos5R8TiaTx0Mirilu+kJnNgRDTt06lWCL+ki0vOhLQ0Rcl7tJhVEXLDieX9ssOQHUND/BwJl2f6gDyskP0Q8zYC9ezdiCArbaqHKXwQmWmpdFQDGKns1SSzXKUIOU8X4yEWI09p5gerTbDCY5lexldqlbC9fCrjNNv5XYxe1kVo8ANYKtLrgwdxiH+eOB46oBSEw5jSZlrzrMFTU7ORCPcbbdGjwMknwQ1Qd7/GcJ75xVl5KASup7J9sLQQHMh/wHuWSFIDGlOAefCufINois02BVfsWmmFw3/XrsltMXUWA2lxUS38+0YYK3ftp9I2s+kie3029EqpIPo5w0OSwjWhmqAqc7ExqqYYP9z1KSFOrpClAGl7b8cr1D7F6G+1RvKKorz+MTgaz3LgZYq6ry2jfs9Hnei1xqB+6XzpFibXScNp0IkMJ4b3Gu7haQT8DRyR6uFx5u0wS38z9S2e1TMWtDQiSQfOslrqSpjwvop7sKVkK1bOmqwDrlJfNxURML7X8CRFV6A1FMyQ/NJLRfp9uLdGjU3+mzgLt9P/FXgiOl/8wG35QcDdrgJwxirm2YKWrNMumdAwBnCGCx+rPG+6/LfbYgenqBJUy3KkEuj/CEikwC5u7HCWS39MfgHaZ617vCGtMpvK+OXJsTtyEe7jKLv16Qg8ADUhoTsgW4mJDIk0VqLYceH5O4fya7VpImqzIU0Wnnu0BzBN7c2vzqAtKzv1vaBrananQmr7GGmm9Xtp3we7zQuu301t1HLu1Dhx5fr5DflR3USngsz7UH3rKX0W2QC0EVQ9qPhbtAgLsndjUjCHjkqRx/L+o5xirFWhB7GBXTUy4R/94hjuUzBaTo/w2N9lgE1o3un13SBnNdFYHmghUvibcLo+tSY4KelIKbYqYwWP0MTcHHP/YcgOEwWm4e8e8ifPKAgPrgM2yj753qpyoAcVf5Uq+qxlh7jrP0h4zxaKQAV0/onsD8Okb2sB68wlYm0UHOTwy4erMunV93B5QtAYDiEJjBicWtSSR0t/s6tQts2PjgZi744qUG9n8At8xYFjNHWT9FcUZqd1OvF+F7Cqv/AEBC7Xx+56nY/GrPzISHPgYUbfxRQazpIE1O1z/pu3Vu+yRMsRlrmcwg7sRnHN079FRJGzS2Vp2JpNIqGnkT6A22ADODPvWIP2RhMeZIxqS8bIb7RR1u8p8LC5/dbP4BrAQefUiWSWT1kKcz6YFUQ3ILc1mCHRuVdQlmDIvCdcBvnlLb0GIWr99ewFaFhAHmo/zudtPHEjotnMXKea7/43iIkDp9Bbhql8l8W83TzHyAKrgY/HcxxAHi4/thykCJrazXMkFqxb0nRYmggH/MpGF5urLMtrNgLm/UyWJ+F9jRACIWsCo3Sl2H/EWWRbipW7m/xf0f6hTHXKAkdsg1ur1c9vC1pR2Ed+heIw5aORC2V92NbcjAwowXsQaLDKmwtx5rzoSH+v6+tOxXupVLFjjouzvK1Be+ugGcqAx/wXT3f6Z0kZCrSfmHCl4UvYXqfT8OcKoGctLX5g/WkeJ9+n5wYI79Oy+o9UtgNQ5mdrsH9tbofRIpbeBmH/v57vIYzVvcT0PenQH3TvDCYRIapLPCLBs/PYaGAh80eJHyjQH0TFggA7EVE7NO+R+RqaIYJ3ryPu2iqbU7w4LnGus4Zr4DRctw9wH0xOrrC0Mj971Uyc7XlIQd3TYX1Mlkp0Wbm/7eCNQ4HS2+oTrXg3CflbEt09jqEXjEmEZGOPoNVbMYUnP2UzeQDGCmAP1zjhf4TuSJhCCkAifO+QybqhXwq0xUgXvjfpOSIjril5z+aCmvNTdVkxN4eiA2N9MbZl7Z6slyHQsRaatGrMrKs3NUBzKWsVsl94qbzuWgZtjy6kVpdjjl8IEl1hs5Q+5wIk95bczkWmn0Gi1ADontvsBIMFHM6gDnkX3cTgnkFEL4cU/0Kb6W6Ez60T/y70hS6tXdyA5wsA5gu32vPnZV9hrLQtsjxzA8RYIEiMboHNCMJgwa3D4ys7i20D8NiF6o9lWKc4Z+6cvZJ7rpOMA8WHDePcBDpLZiM1UeThamJkw7X3LLmWHQvpAgPIk975Fp/Yz6tcjDimYzkt2FaKCsvLBTIQ9vARX1on1qcRl90Mbi1ABPYvzzRS4wL5k9X6Zahlr31p6iW8ZbXToTvc7O59bLSNfut/7svrgJpll/LpVV5dgV6n6vlxlwT7SAKWlHUp2n1hfU5uFUbIAyp2KowN2v9WiLtfAROFchwnPI3ZPlGykYeE7r3Q/2+dv2D07PZJzqdjFpg58iQVEHqEvzPqfpGyvnpCGTrLASclkMm3M0FSyvxCLX3y8oSH8sN9Bd7lsUVFlwY83z1P+ocW7sqbkfSRVfHVVlJyUdbw6dm4WMyE3+cEtC8RbuYl3SF4wyKoTWeaPQ5lqdQ9GaSG5EWCy+3MKBPqDANDMZxNcgnKAUoeSTv5X15H8pnqUX6/hjsifbM25yy/XLa7Epdh5K1oFBFfCcLuaIxOnAFp9Ys14DQ6revGbv1Od+YTVmzrwrW1MR6s+zvBAtcKBB2IlkOn9m2ebhW31JmlXvl/thJ1JWPmzo9JsRqw3+jZVOau1+vRK9I0cOtGlgXtJdQ/H6zJd1sZR4nSOpMRz7/NdgQfyy/LJd8spNeM6Ex8H4HVY0GDUBu4ryZUi79zibNcQOcp7kxlvT+IVVVsXvdfM2H1pC55weaPvPCPFUCzexHbZO7BBc0Zz268IYKDhSW9wK6FtT</t>
  </si>
  <si>
    <t>xO/MpGNcNZizhwF8a5CVvdyVoUf8VyzYIvfJZsESHexiS9bnsLWQpZY2DvQnFx8rv2tYSm9cNN+7vGKmD/kXop3o37oBN+T5IvWCGml65f1mQo0dfw+HvV6EwXXgF0XASjhLnfvRkEDx1xmMukO8Fi55Ys8Y0ffbh775ZM7Hy8b06LfczR6tmrpyH2FSXTL8yFxEIuhxAu7y6Zv1JiF+3ckQf3Co92WngE/5b0ZAQEv/drwwQazoyT8wSXUETmeGncJweo5EoSa5OxyuCR43Tf8IsaGAmoyVb1nq659Ej2KW+lc/71bCFiEkCSqVOGJO1MRrEAVMdyg/mniweLTIsL1Iiy2PN1UCIRBIqYFthhrDVJu3hyjIGiLnjc+deVEsYBmuY4SrFLnX9dlUMtVxDH9UUPBemjV383N4jOBamJCT1Tr+87R+6WrDY/PDHlfKDFDk30ldtYAazOocBFII48Mzp3LeAYF7yoCPpznAe5SxqZt+rIYP7xJSDOvsp6EazjJYXbh28y65url4ElHkxcPvDGSkRSAQJktAV233GEMwydpQ3gvRiGQrX6T+eKqtI80go61Y/3EU6s/do6JPm2o0pghdkI65TIlxzqll59d4vR8E+3AvTZAcSOd1/4RwSewORalcjsTOJwk/QZ+3SAQIfGwdgmrI+wnB3upaKLNOwunskvOn3pLBJuxqLhBd8uKzsHerq2GiKucNFbaPIysEso95nq1HvJ0TQBVyi/y/vc1nM3u8McsRTkrflV3AMb9WL+ErppZfxUsD9NMfRlB101bjxhLH41yn3vMCjI9qD1TyTPzQTXm0gJ6SDk72cG4xu8eV79sMCu6w8ByasCqSk/uCHWfaWNoayQ6we8bi8PU8/8X3SOvx51qvoq9cbfrVj/K8PoPTjQMDboXSEoQogjtEStP2815b1fXraU1//umLyZrsJyYpk4XXl6GhDbhxc6/woG2f6mNqXyypakXIzz4b81ls7fNU13b4iixQcEUEfRrz91kzDlD0h7gHK5lY3Wdo8QH+hulVRgqfAhkS8KsRFxZcjKgB3eeSbsG1axHG8osdA/e1FrydmmafvokX8bVXVsQlgGqaWLxzUWiARFEsHXw7rxV73OgpJtK65hKLk1hv7XZPVw+T61HA/c3P1Ce72R1vFI0HZekmQ5b6ynAdeaVBUtx0R2s8ZO0bAvKsRf9GzDC3ZhDw76xkFvjr08qt8ib71nT2VQ6LmahqEryeUZBVQYn6Irjdt9nHVg3UVtiMv6646x6NZRJTmYFchBj8684PbcqWbQ9QjlVxCkOZdC9EbB528A9AUGj3LYzBRi5w+amkIQ58vSVmCJ1GJk5epgYshXZaPFOX8XwgjMlStg1XOVXtmK2Y6xoLs3zCNo7uqX01WwEXTzLEqJqtpEfYTEKFd+qM1u/TA3nNmSuhXwclBCAIGs9lpFifCG7/b/rDjuRFuIPQgi1viof1Hq0s8m2ocAye1Av3CohB7WK8iRrktgy2raP3DWRoFnrYrDABPTKXPkrhUQA/Q5h4Ru5GgK2y8hs6cmxtLqlT5e73ggskwKqD2513Q8hfx5sgg7dZ0oLSG8tZnFQSWGJBFXYiAd3uPQJaWBQjPEAmdhLsgNSLtCxCUTJKamEwy71i+N4x3so8csAYffdVi/OKndLuiYJAIw98h+bEKNApjoPKiHHd74nGEmvPQD5jEOhagZFhIB7OzPu7rXPndH5udVXhrciOIlfNY5GFya5ZvKPcrRilSwzbzxPHCRxDvGyphIfkzn29NRsMAAdWOJaMrr3KI2jk05z8I6SLwA05Pgd90L9yJb+pMiW9k+fOp5wHp0w6lP440naxRTevcVnmUYGRz41NGY87lqbOCxtm+iAoFAsdKX5ezMfzKo6u6GbNZ1Sw3TaNPiYUkoHjVJqp1DzNX9147+do+hRbbfnlUpAEp4f/QZ9bLFn54j9BBYWoCbnGpiMA+3bUkuLHKIyhXcOmhzLQlnG2CbAb0zH9292JGGerW3Wk/JQGW7jVarb/opvadioi6g9iqvqPpR6pHBdzkndPPWOOTwzvJEnQ+bsigExw+Oa9ByHskr3Ls87QsKfF8r5igWniF+irn+Rx3ntT8JVwiJK1P38ymxEpFzOCDdS/aTqxvn1RzxpeTXSmfVrmfBirsIJiB0LDX0RsgQTSh79rUTGGB+F+4cHyr90dCtEV3j4kT4NLo9h30Wn6APCQiC8TqXCW67Hc6RMVp67mCcwyCSTiPDeLeb0WmjnlpbPLuLXrmYnn5ah8qqAVHVRk+mT13EQOFKDhYxVMdhU7FFT8d7JT2r8CthJpQIS+dnKuYWCLO6WCE6ASeugUbUeljA6XgtIHA3LvuiViIfWN2g+NS7QSuYBvtQsp+4eN5ZVC7NQPnX8S1pFv6OpXlyuCybIapzwMOCQ5lIN9xPRTeXH00kjtQ6Dgswlxey94I8UvpiS5QJPCZ+RUkAfo2HEJSSH1Ih+I2R9A5GgkrInUmFF8X6rFn0V95nSJEgQenan8DEH2ZrdDX4ITJ3YPyuWI5/lNJdgPNYfzsFB4jqjmxyD4qKE4iwmXCNEo6u9MNWesdyrPpVwJ7yqQzlp6NqBYy2oVnCDHC5KL7aygkkgQJU6GPS/yQCfUAlc25kI7ghFAZzzWZ4W0DrETWyXZJvMEWC7EfUujIyzOwyv14s18PGxWB+J5kQEcDnzXHOTGMi7gqnzCHJZkKNiD7EkFHZFVptk2V0i/BRxCmXPAyKqL4rteIzKmEXdJWIWvSy04UJ/2FE2G7tp6Ev+braBUCNvEzUC/6zG7ooBWB0vw7S6mSwxyA5C1b+dUX8jAAeFrIb+Hpdi+B5HZZtCWZi7bwDxTBZefgVCdbjh8rES3z6U8RgKi0/NabsYG1A5Pjw/AWs6jm7dg2sKYXn1GCkJ70rsW2QxiDjvxmsZ4JSA+3MkxckDmppvHpqlcrY3jbWtVcZga0dI1eTWC/qDrOf9PFCTK6Cvkssv3wnhrxHV9CQMLxoRpOQ5YI2MIm9NKRqSqAJtvzZk/9WMDnZVtczynv2rLng/2+W7dqx6YmTgQVHK9YxGkNuN0vNzpo5F9Ky4W8Sbbka2sAYU68NujJGeZ2g6mExFp2/tphoiEyoEyyEy0yLOf4ywJDeZZ780xuBAMY0c1oRWPXFl4Fi8XrczP1njuCDARGo/OSabhI1WQ4rjVK47H57d2JMd/FJoDOUNxmzitsu6aHU5pjzHz2kNAWIXB+qG82yi2lpn7EBNuYzhLvlzJ1zY3dEl+P848QqMH2K0HmQTCYOcKg8eJ8NBEtd+zdps6soEzTSdjpm6aeQL0X+LFxvKYWDjYbqNiYGYXRF7AyYFrs7ZvvJ0UwQr9Rovv6VfUaLg56Q4vdO1s5hmVZTHdFRF7F8qCCVGrXKqRiND9+t0FQDUZOOTeXa29L+VLSUE0TGTgeWFd/grpHL0FFGfgeHKKQmt1djerX/2Si7ZhDr9yirwDzkDUpvFzjwlaR6mXD/8J+hE8kjkD28zy9kkBE2vHhEdPjf8wm6cvGiTG0Zvn1mdOcGmObcMzwkyEfreWXHqxoy8+OBribUhJvIwvAXMCxZKNZV4mwsTR1Oe2V1cNwdjKUuAQr0p1mPgigBqXoYhH1wdZEfOf4E34yeB8seV8d4NPTFrL77xlSkq+SuOBSRioUDAmUk8Jqvy4vEfyLXp6NUyq9hCHk7uYEdzJvlSw3TGqSAjW+dttqVUYtki6872Al+KgeC5lL+WWUXH6UMUAFl5jLv9D95DGXMdhVz4GuLtDKohxIIaMltKgBV+WLI9eUk4A/a1JizuNVbywmsCOGlbp+zkxMGTWkPAJjhqcpf9uypoww4B6WgWNe3C5EqMt9Cxcz/zUdn9mCzSKDETDdPwpb3sYp6pozxIFUsLG5olj3ipQRoqMKZWKqMlDhZh7uRclsmH6KHTgUS+O6PTr3uFERA+0mp4Y0JGnw6NkI1n6l6gvPcaEfz6YE3AN37pCt2dc3ct7BdGRr+RPNNyiWelHtrJuWP8MvXaZklPRCPrphiDPcGkAae8MyG7Y1Lb0ZO8UoiBv2l/f5eon1yT8o7RP8u0D4v/TQrU8wDRfDrZY40/0wxqnRQHBzXC3l/7oPUa1mY1teGhjB8J2ttnMB9Ih1UA+8nqs4PcF4zIvhQVsgQzP+86j77+SjrshnsenWvxJp/C8WnxRS707I5Ejdg6EuEOyD70sme5HsXSFfT/phAEq/1KRJjGJe3a9Dm4GdIyZ113Zvn+HW3fE6baZtkpbgw0HpQRATFH1fgjTXzCkY607cOq9XVZZDcZddp9fTNG5dP3SSXIzQnMetwR2eWz2wmIOiVLExvPL+jiiRflnsnqwQ66XQdbIBIU6TLOb8O31/Lejv8x2atgI2bmcN3i/PkWkTwdcNe3Vyn4hIZ6DHXBRJEKnjjoN1UetbC6fi/EM90hIGd+1PxKofZt+7/eExG7rLyXmv/kBFA/eTklWfy1w5/XRA48GxO9X4LJPPWYQ0aqCFOx1uOCKqHfaFEJpTrlft+FUwtcik0G7nixcBJgitveBR3iGTIinPDeIdPypwgMGYM4abLjrFcnMZKzm19NFbQh1oKDFb5dkCkHjCPNROYx8Eu6q2Dtvd87XP8hNVyyAee2hXtPJqVny7g18TfSeTO7U3+hHe1yTNa2DFhC8xkhhaiJl7WD4E/qEzAcBKC3+NpCWtqTnv1Zl+u2uVswcOcG9mpSAeQBgRZDhVmBWgis1s6G33NkVh75hAt2botovmMtq6QiF1o0FMisUsd2T9gasaphnaB/qRmeBJRdZc7wUVTsG7LBeouu9lm504qNuOrBg0zcQH7jeTQr1Xpj0UDsB/K1x3uV3M89ixzdO52Bt7euPqoGsCN1oCJN70z78hSuEgwDjeK6qbyocoJb2tDECSD4mNDot2d2lI4zaHX0oypvgEjDZwOeFOdGHQf6YxUlAP+dgvbefeVnhd/tgsG0q+gj/hFEraYSIpaTDAXR6EAiZU9+rpBZv7I8kVoEZF0g1wX4br57UCPfhP9D8Lu9HvkOKeynwzZxtLe2gsqB1OuprO5Z5Z1ULH/BYKu5VdBGwhSO1P1WPcgM6V3DOMQeMOpMrARh4BpByT/CC8vwe74X5r/agXESmukHIy2s7iYZB9D2gJsiVd7NbBNxLoLuGiopiaM6rzcf/hdRqKiQhXceIyik1BKoajXkvb0qJFXRodTdahiGv2NuXIciUbUn9jLan8qHHDWTJaI8q/ADsTHxsx28pQ9AkXCyXpGiQwFkC++4eQZKzExH9RJ12yT7xX3p6kvviEfWvTTVWHhrsRJ9R6y3VWqtBs/RuE6AKXSxKp5NeYmcxmL+OIpvxMt3EDDCJSXolCDFaR0R3vVkKh6xBzmm42LwU/5som3PRith/r9ZjTfMYQVJaiGQozgxIcaccX/TsAt5uHd3mQL9U4rA+gwJyCpAEbyJ8CLl/LAuwp7TzUQ0Gq7wWeFIjdphJD9JwyFuI+Aj0cUVQHcss/XKDhvw6Bs+Byqa9fjhBKqQ92er2jDaayKX8nuKZ0ziMbNNkHfanbtx7t7Vym/EWYBZGjcw3UY86bra/yV+GpgqKgCCY9i9NTcSO4n5p8V/8Y8o1lRhkxtr7zB2C96vXOCJWm6TD/1Tn50RvyUOVrZK95XXfDDTPWvqj1ijlzDz8YDHQtPCX3Xi14zw+u5XxNZQE3mWqDOCWPr58pRrKJtJQZI/qlfkTq66SwD7n1GKsHr5N3bw2wQ4NynqHzXAbDKF42fl5WrgZ7WtpLclGWRN9luuhZktl9ZRIMhgFf2Y6wjr3IQxDVsCCaphjyKEHMRBpCWwoB82yGA+UUtprFCYtSHSG3XXOu/AJoaeRDnhUt+wFeU2hVluJfKV0AqtTVitPzoVw9cFVquwXPfGbU4lNNQX98YLMFu9yOKILbsozk0GQxXtj4AKE6pCM8M+hOUczi1lHny6yJZZfqevclzy1d7hfvQNYZEtZxVCSw2QoAqd4Bjts7994E6KfFJIADO8DLORDgUj3ZCmRHR5J46/zuhIYzIvmq2y7ap3MFMeYQaJSdJro3vz/4gxa3rs/J4fpV2O2ebdcOtecYNTYkUE0BTeprZdiAaBw+28ZY+bcweTfSra8GmBUrWmW8RXK8gG/Gh3+QU+RNPtzcmK0s11qfMPDfm3t96Co5TLDVPz1X4EPqenZgF0/TYp81gBKqS5l1J/akn+yzI86I4dhVS1lFYmpo0/B7wrOmUYl6L629nI5Ai1OceBIzDjxjZDnIm3PyyB+NkQDT4FlcoPlDWGyLUGKQa+TqGrGt58yPPH6ML1NOwhwAWnacLRlJYTPEgsEZiGBbiHsRMrjW5dDKECw2Qu1payZAjfStu72t0hw9j3c0/mHjuiZ+opILY4dxMNYpdZJbW3ICMu/Gk/QZeXbcDYdf44PqmRkUD0Sy3BsOUr3csoxJ40VKjLqOjuxnkcfjGAYjCg/3uBwZUgWXJw+vOGTWS4Rr7k3PcuO09jc4p1PSAEpNsbSgGWr9nTFSJbU073eqchTTMgYl8pyY+malWrvAj1llJ4flEiYjIiSmUtXOmd+OqzPUg19y5WsA/RutrGU5npsjcRAAhlM6Qa9Hvc/Ww8lG1GgLOB4Xtf5Jv6tTgMwK6HrI6+hE7lOJjtxjrT4/1+e6lovkyryHp7pkrk5owjIKS1cxbYUEbh9cxN3z90q+yHLGfJEZ1ZQu5KH9sBQQ3N5/bwMokZI3Xie3bX3EQzvi9ZtZZU52Rg6ldkMuT9zAAYjDOLeBf1ONzMPlGgZGcj4BLWCIParxMFdm7FFo9B1MD2U5h+HVywfG2+Gjqqh5kRnjTBrz45LiCOxW0UsHv5b4l8+MN7YwO8N0wBFWfzzVuu6DsH7KVEG/nhU5pfQL0pHaS4qzM8bYcRQsitK4N1Xn5e/E9Mi4dRCAWVKNCgrjYPsOxvgOO/D8BflFnL45m07at1w5Sxr5PNqTJiXkEnXO5Dkosy/dqmDX+YcvMYzVQlrpYvO9KUwxB22bBVF2WD2l/crfpGUmgCw0gNyegc9ZXICJK90fTQD25tMfoTpG5mgn3T0L099gjNrARC5I5MX8jWVYT3/E9loBgIFUmw9PIf1ZpbuSwh/MXXf1glg0kUk8liMmru4s6gUd9nw5/pxYmihGCQDeC0MUihXwOMrxOAgRmmkzEK3dYNBmDUyfmDXDyjNts2NeXY7+Pv3KdJr1Do4aUGkGVEssj4GZ91eETeQw0szFVBIhKM6R0ycPc8Xr2u5AHTd3eZCVu+Qp6Tly8h3p3oopye0XACtWAI32mlFkRBpoWE9EC06HJxGNRuDPqhJdZBDvffxZn7or7J+PFyYTj0RDiQm6VrdmsTay8N2A7uNaolWihA4HuNTsxiT/QfVPPkv7B8foopt3o6Vn2Z7rQjPC0rw7QA1MT/3fpgQfbrduXu5JK7FgQqmGMg+eX372nITn0yX7RArso/7cDgFMXrEQ6TirQ1yB8lO45Zl6jwmOBvNmDdPRhNc9HBI1/NGXW5tAU3yvIUGl6wbKHu6mSy4c8w3bQsiRDclXct2Ap/p+lnyJ+cTvmxwsnEj/dDkZzAQ9TEe89glHPFyjsUJzsfle0k1nnoAjHBDNRAL68FgDmzd0ihTLpDomuzRl0U8xvMJqVDLUtRKJVIWPyRHbOkceUm88ISCGJdr5AMkiGU9xXBzZ7qACjBzOWpSTwYMXuxfwNhnytoOkSP+GNepUuG8iPAyxg5JY2AlpMNbrE/eyxbi1eLQ/VoNOy1D5Pe48HX0Xps5z3u4d40LeO9sUq6nL6/4Oj2Y7yIEvzCoNBrE8Q1wt0+Fqc5ymbuOPF3IVyGBeE159NywzSjIctuc93FJqkFqp1eJy42sab59VBqyZxtLr+SWLcIGLhdvxc+MCV1YYJxDsF+1TkKNMevd9yWzLhxeNVtqSa8a259mDiJjAHMxbbQr319x0JwpRUSUY7MHTQr7ghTa2/1qNx9MD/qINgn4JOSCMudswwx2Xh7/ZS1fn271nJD6QEgDYuKGTbbR05vPQvd/4PRA85aXappjMtuQasOs9ZhSRNzxtM1aWPVIwAZnpCGnxzwCae6qTq6VgymTPEyIyl5cPA1UbjC1+P1QYr4E9j09arGnVlfRCrCDknG6YaH9zSk09ohshnlam8wft+WHH+MbgFmYOjIWXVQT31RcOPrrkHT2MescI90gf0Wd5BzfJ6L72FqOl893IGlwTG3QfIrvQNs+QAbZcT1sfcgjEYRzdPhAjuBDYSxLsn2woa5uF/UYc/Qkf98B+RrttlJTrqU/XUGKUWOQFLx3K9UH9lCVirTina3nrvDvUEKmdiOwJSgbDACa7ju0r54gFd2xeL6YspQrl8h/wGEC7Erp7vfTKDbx+630XZh9lEcMF/ciIbqjjoqnrrlwVhpCbvd419SYIttPziKrjqiCz0j7OfutmFbcD5cHqm9l3WEKTxzKNgEQOMoFbkKz+CZeQd8V4XZmzy0scvyy8iFIUzlTVGqoO72vgYFOrJ45doRMQUKniYROL40NyjxCk5tZZUzHMZ6D7J1JFPT8+6+bHP3cVgIiiwN2z/xfCn23XMVOwdxp/xnkvmBz396wRa6oMCSo7ocVHSWcTcM1SbN65FVxZVjRWa7ujD3sPEWpdlL5Ly25aSZkkVwXmEv9lPjDnSEf5mM7gAqQyWXXDlJvMJsRCa2tZkPfQjypEqHxFkFRFEYcfsd1r3sZJYJrQp2Gjp3hCfa8191BA8RSII3sUpCUgtMxjoHKYi4Q2R0dYiSzZWLw+IIQ2PBjvrWBtGuozk4Sq3kvbEQfXAY+Udt/xVtEDokQaDG0COJYW2NR8fyrnMUyL/LeJDX4IPt++MyPpU8/tjNMS2tu5WELJ2JvS0NBzv7sUiBPVHL6cZmB5D4RjjGbIMoinorHud1XyE8RMHiFQ+OLi/GJmiVlMM3nGo+1p/+axOrTnVEhR1pQqo2FJsfGH8TADda/f6dHORPPVfCNFOL02VElMtKVEstEcxnArxkdfKNT5D+7lqSAZlZsOKGzvhauy8+BFChPpXp1eWAIoeF8oowpxiM5pha8FrcWc+FDA+s0kkpCwtyDvNk7zSLYSNhU8eJfIlYs/IkwHYTTegl6IQXOvAbKZOPc7gD4lNa0W3gHAj+9STeR2mSEVUdpxhMZgfkOXR1HVDFLfwRwajRpdL9RuavkxdFbreaT+sK078kp5ReWfcUeyZn0TMkHV4ligDquzsn1izBxO0auLKEY21Re4EKxYJ3hVOpvzdgdPNzU7cHeYvAjhnwNAaQDSwDJMgkG9eQLP9CIQFew94Rg0EvQkRabMBpHXOeBxoP+9Lo0s72HccYJhRaUHNrRBAoHiQysEzUgNOsS6VS76McvGJ3VlAPFQcTStC001kHcbYE39PBw3fZEdujcQqIJNoizgOt0F1k3qYVQBMI26cxfwTQoMLgQ2Lc49BOuRZy1bNga/+++ToixGsKzyTYElZFE8FciVFqiYhwdlDgQ4FkpC6Y4+aA3SymbdV8DcFF8He3WYk6P/C/ATXwdnXAJ/3U4UgdEV9KxlCgZNSW3NdUrBOV6gw68qABc62vGu0t5DK0I4QSaUkuLpBrgBGG0Lsov8rLFI86F2yWWQ6FVDgo9TvJmtJF7k9RhEC3CuGZd7D9SCrSbJBXLEMOVNfzkegrxrgRgftAgF1YJXEIxmATG+po/ox7/v57M05zbA6qrB3fXRSueYRrSBkktV9dy615uIzGwAXd7u4ts0O08Plyz+a3SPLQ7C4cFHwpZM56PgjHosA5fPu3I2RjGzZamtUlG4c3fH5sNd9OO/L2wgsrHuQGOb8ftlpiSm4qEBaH6sMjMWKyrcyM7g1FxBhnt7NYrWyVNtzUYScyHFNNHq8M8L7b7XnAGGRcyTqjgnwxN45c8z8tSVdBQsFJJ4FVlzheRfbeWooBTtxWbZllEt0ozAHgrF1FajIhI861Ghzf0eHcxwao8eQpyU5WmKtA9pwFnZYzNd9LzEMCjs10E1HkZKrgi72R4bf3om/AUEMGBKvA2ihwa1NRwl50UMwKHpAIFRb2am4sr3vFaPkfuROybAgkoT3t2p2/4q8ElN/UqqeTQawPOYUIp3vlmiXqhBXnVEsbCGU9jjUIBjsH7KMkD/5a7U0yYup1HdhpUhYnteCV6PqLl59Ky9JhR3mRU8EHAa6YVYK8OiFnUB74cv30eSZXKTUmyLLsNR6nq8h+qNH2mfEK3F1pI8tIDEwlN3EwIRHJK6JmORwQAERz+FzVxY/HrIQ2yoJh+GsY+IAzNLAgll+qAs4J74J8oUGRYW9dF54w0ODV4wRFCMiEpkFWgQyhrNSKibdMaNXQ4J1Cmklh3CknKl2cdepWGYw7pn0NMAjMqDD9ovaJ1Snflngkwssj2EmT3308FN/By2WKWYkv9UcIIFrWoGu4BiZIGt0L/k+lbkFRISfmkzOIzOmN+WOhTiaLQwR+Nlc6ar09UIze95IjDITipuHabJPemqKOQr6pJUJtS7rhBvlzmydYpsnuYl/Kquw6StFpzM3d4u4xz8DSNmPr7g8sEZ3oOFDJmMxsBjg5WNdrX/z/8FNzgF3y85Nb7he65KgKmS17yl/bCPd+PJOev302jcrfmxfrRbN3kNo/c/hBewaJzm6vwG7vxZkPW+nWv/fN3XSz6pWXwIyHyG5kZ303w74iXcFWWk3zULHsAyRf0pqwtV+yp+VyzIgnm4FrAcPb0bjFqdxo+tLYxzAU+aE4t//dqnN3KlD7dXf5Uo0cKviORp/KncLtZMSetHU4KU8l6lJU/Nv45g4NWSMV/8r5yLShMtQWJk3ezXy3SDeiuIEMnZWAZothS7udseCGwHRNz7zBRlWxX887OQWWXv3B3JUKLe+iZXPmK2NSyPAxKjtFqi230MWMcUfrbVDc3fZgTBHJMF5Nj3M6JQ115Goem9umRZ/kycQPy49b6FvGH4MwH+iYpkZkxMbkmurI2TBMKMVSFZSsuwqf5cNLDYKdDPPj3AP6eQavBUfg7WghXOFtVBLrmLZWIToQX3M+KIe2OaURgtbstU1drN31Wr6wtZPr+Xrf3nZ5f44tQbnHtA8Y2txuF/Bh+30RDYHWm+rYIuFyKOwP3Iyc9Yjp1fOLoyVmC1sjLU/qnwmYcRpT98v8Odo7xd0pHCjsulDEX8ajH3Dstrc0Wc93/Eb9tECMFeLM+eCE+jC2r/d3XaKN+XTW04am91nPbf1ErxEi4eC7NLqGakfLREBNQQ99TSgjKmav7RtyYth4/ZCXzzVMSiTDWJ9gY01LXv/lYI+AsCt7ko6TcS3u+C1Ss7EwCSFlNMLxK3Y0/DpvCaqWVWZNjEFjjE5vF2bxcv8Nq9W8hZ0dEfEfOpWZtWD3YIZDtWAFNYHCuNvi3o+sY0Sld/4KCQf1KWeajW/zuYWKsf4+ab7vyclTgUFsvQAm2SzYcddi/aIhcJxB3jACLmoWdru7QazappjEo/UeMjQcufuAzojmLw7PrhjRhJ0XcGHuhRmqQ28PYYiPbaEwDahkAiXfHZ0uwIwk2Z/NYKkoMSyqtfOrylY/+mH9hgX1YNT0CFMTQwdC9GYXPxiG496CHlDf8xwA1kLoAJJOZ2g2ktKmoPnsSnxEquKrLs2gM5As/cZBDDVpFOALBrnWbVDNbh/l3/3XIibUuu88itVdJ3n8oMe+JIIli0anEASLiA/Hw0HXy01RJBnQ8jgIV7hdEbESzefoIZE5j3yNXxuoYFEjOF1/RJnOXf7cNUVPBn4Y38zYogLxhYudvMLPJvPipa/v/LJeGehXgrE9OQnUj69xdDjoRuDO6gwNMTpgTCL4S6hfvVSGug8vHjieKsSfBWt0Y74DG1bzvQme98CFQgn6OQv6gUacBOWUunh8fz9FFvVKWkcKcEW56Kq+b/EboeQqJXjgYgOPh3v2+rs9TUDtcHhYyuV6aLj+yEFvKae3EcEPx404cIGZhyH9VCbmXoQid5cxpgVMJyVsyZuEWvAMSR84blL0OUFdDyUcpaqlksixDNFEdnxhGySkF8cYOB4v+4FHjwGF676BjZxbtike5GgAvJm97YD6n1eGnFYD+j9a36RmrJiilD3egIp0fIE7qhRNY1vjhsNXgJCvXmiqTVIoMCdZ4vLV4Y3z4RtVfh5UHZvWBGJxb976CyAV8R1WlZS5nHnLXm+z/4KUVwd1vKxUO9grJSYHyIQM+OuqP+vZmgEQqWq3egakorZ7redTHR3qSvO1+IhhQIifAV5R2y3+9ckCdadpUbk/EgmN2J5MGWlaiXr1qD3FKEHthbDPkXN6zQjO8axwoDo/pf/VLLdfObmLSEWRwf0D2QSX9oOjJgZgzqFzL+vSvg7Sc1AVAwwuhe4NE+RI0UNH5UKApB9QhiuIF9NwF+bKyA+X8uGvK0AZ8MVmEjXJOe4uLDTD3V7/7DLgc/vSu4IKrnK7B4Q75OPyiUsJDIucXg7Uw/k1sJ1Fn8N50vSsL1pPxRTzCvKugiBgeLAQjbqfBnD19yF7tYoSOb95xLKXqJHQFiPwNVTSPpgR4MBuOvusOAupYUBTwvJlVcVZW46HdytZ9eU17mCEv2vl/m0LBPdpvvJu25kOncdK07Q8C3DXYPNlLl3LCI2sBB3sEwGXisBT6ivBxtOPC2AIAVUzC6QWjhYPzOvPKFymTHqHuxCcfpV3w8hEehcWw+Z56XqnOAvY/kafmDRZXbe/G0he/8q+JHe+VTRKpa0J991k95brhoNzBSWBdoMZAga6Vg/w8u9QY3e0Gqinz5ZyBgRPX0ljNZL6h1U9K54v1b1aF4qnECraTQaQ6MA0ZIGQ4QvOa3KE8sB5fQ7pC9Nu8xW2atZdgfb20d3Wm82U1p3tvoUy6ZeADHlgCvn9JJq6d4QNDhNnQhtmRUgY5eh/fGbhnL5ezDpPEJJZDD1Ix3wuqlqfBx6R8wRWSQg2w7zA0JXn28J8EtUUnWrGg8oGlwCiOCXMOR6Sef38f5w03cj7Ld5uaQHobJEphPDKkB8FoU2hUoHF22GpGnUOSba/b7XACCfT7xORPL75uI4NqKYzWttKbAmCThp4Ag/SebnEVGYTzSy6yTgZWyZOnHhcpRryOJO5MInwl9mDPkWopDIILsAFezdwUNLqoLWVE7gkFEYn7iBpZFggz5zyqrYG8SNF7S7LlSx2LWt4ANT8eGWaJ8A0CJCGCHR9MZbuSMS0DDyeLOj0h4PFegFVdgGTM9cqORJq9VqSfzbdrV5lAbZYRi0p4nRRac3iXDBR2/nPx4g2f0IA7peSqYnHDoJP0R9PqAE/4FkEKWqCgNfGWtXQoSDMNEiv53PjzETbupfRymN7UpAyCBdbLcfV664IEQSQj5tEgyAK6N0Y71OCqdC4ypLNHe3e3og/1oGs+wlYK3Bg85KbsMoah+Uhx8ySpo+TKzpP8HcddUaT4lq+GGcZnZ+sssNIb1hXsvtheBBOi4nH39EDF73wpsTnmx6T65zb6RQcClzLh4D5g3T3GaCWwIyiW1qC+B7Wxwx5RVuzMtozq56kdHVAi9pG+3bF+s3Kt0vgm+7kmLqVKUs40wdUIpyBbz6QMZGz8vx4isK2wt1IF5UgnREG+E4Nf8YH3YtSjZKbx1N0GZhRUs3sPXR1mPPBqyRXIMP922XnhYcce3z5npXM3/avIuXwv62cbQT1YlWXiOtItJZibTvGT/7zRZn6ZRXVZJtkCQGyZVkZY5196p0Bz+4WGU0BHcV2Pv9q+3w580rcriwFAuF8b4BwanxPqy2DoAusS9eKMaIbMXZI24qfhCrTRfeNQHXfh0P0QNYQwNajJyCkBtNkOGRE891mDY18Y9zY4KCtUtK7LewF20HOkUjsasvwCZT08uJrcdHcluWR4XtGRK3pJrd4o3DCS2DmsLZjCesOEX5bm8BNpRK4nPwCf4qUYIN8ovytxeroL7UsFeqhX5xkObaFDxFkdBuI/V5xZpEX5zQfIi3lWCCSFldQ5IBld5PHjzjZplXpRzEhMscO8OK7sBUV96BDhuZ5X6okp1RYIXcOpRjx5Uz+L3e9BSqI268eL3FWtTGxJYmG/Dt/I+WlxAP/FqNx4VWndGXtz6g6sEPV89a6bKaLfDdYIlv2AlbDO32iJbX2IgBMwoeVf3/EdCXfOH6DRn2QLhje7fhizw4lP+f2vQBFIo2zRLlGuIhm+SqivZ103QG/wYyiqt0jtyYijsuN5XGBWOLen5kM3QZhqcGly0JDpYuRDm+a85fzECQlMwho/fbuBaN3TTbSz+owQrSmI6dWVLQ40tvX7rIpBJqKhRG8iiXT9E4BXwO3iqIG0M7Dxz6KY0+FGsXnatle58tc0I3HDvGTU4KLBK5QiOVr1q3mROFuv1esMw4M96cu+9ZKzHbygeNYeeiZb9r/6J4FVjRzJzOYb0m6Iu5+UwehQ1NEnh4DHGTI5YQebtqr7seOPJRKdoRTgkkbKa7FS/jr3iDtnVNnn+hk5KedKDBHXsAPGXIEYcDH2ha/StqlGa/QJGuIhHCpwFOrrP78k3a5cWU3sBoDNpJ4ggmJKlm/TPEE31U05buMIp6D2xA4m88yCmYRlb+eU1KKwi40KV3reZImJchO4Q2Wr3IosrhLHvz4E1HMTvpNozYctHcYZu8Uur6NUbGFgHexbqLOmcf5vrSBjJllCo7k43iM2qsGpfOzs+nAFbRU3tbuuZGnZbJxolR5PmNEVx4eFiLeIma09bZiRvpJk3xA2x3u37elUzymFxkUbkxkVBZCGLI8fcOROBBNzFbIrY2WHPi5p3zmBnWCbr7x8vp5SZAM0/s0Z7BoUw/b4PK8rfhWlUStjEr31MdLwHb3LgN8P+diwEDV2NnoWc+O5kvrEyZyHq17QX6YyxXFodGY7g1jRjAC0LdVDTPVjB/5C9pzK17/XbYY83My1lYeK/1bXBPOhhiERJcJxOyB3Oqzy29I8PWY/7wKCkV/cKIXdkGHe7ki2EthTVb5SFqazczznASVp408/18FnH8OXsXhRhQPWrYgKt7S8YO2TtSn+ZowGiUo3iLHe3SKfVSWs1XxjZ9ukJ78F8zksGJe2oSusYBEpREHcf/vDPdBLmoousJMyGMNOjQz4PcutesvH81WzUeN4eK6TZ0J4sx3woZd6oKOoU8/DcrxZtro6pgiCJnkLSdTjZwS64B2juZiDUtdFfsBkAXMMV8KvTeK4QnLIMZYVxrF+56jqqhICTwTeTTa6i4N0skncogZioruGKjB5Rt+xQpzpL3fK+VtZxSN2LdrmHRfsOXylgWPPUrzzopnlJDxoom/cCBmKkNFX+FI25+wWWGEVT8csVePLDFkdt2yJ7utZbgFknhl5tE/PUG0Jdzf5a0R+OOBd9zloqTYr3jvSavQSPpcJ/UkALZ4JWwlOADp0ggdFZxIDcAPSVovTf/mwwQ0mtGxK0uEZp8+YWcByXIcw56n3JVwQMcPHhR7+shZKK3xLAZlcSp8t/l2mWc0Dg4m5tEbRn9g9qdBKKPFJmTif5yDFXTsH5fhIyZHR+nzwcufl9a/jCQO6LJxMD5flRfoiQjpFmjTb1Dh/Pgq1PpzGKKFXYpc+6ObJqUzA8i2OQuWcGC6aT3TwjOIc0Nb2WWj34KLHXuOK6+qFNUrlnA7tdXY/v4W/Sa//6K9RBditET0jwPf7QtpmF7b8IrLFz3w9yl3z+BLLYwFvPsResESYQ6Ggf2FP9LRsjL6UJy86/1W2o9KkYAJi9wrZe2RIeD1Zv/+dkRiui3QNSEgCm2J2RSj2J80n5qgsz3tEkZdcPDHevGXZlIiSlki1S0XUxh4T134ESlluu96s4VG8gRiQ79Q3pmfpp+h3am/bsJOe9s6ZrOD9pQ71wMlK/Elxa8F2dVr13IuBCZjIV4pDawZ6EWtqOEkCkni9CWFqKcE7EFC2qzDGibzCU40C9eyGCYAgQxBUCc90NzX4OSFAn0jgJ2g2KGcTyJCl0meOkEJu9yZKTLDl6mFM14s+B9DRSngpw++hk4rgWLBajsFSR6jNH9/ruf1k2s684iZ1D8oSMLgMETBYooIGvCZjAFkt8uTsd8CRhkkVU73vcWl3pF/ltOcxkAPfOq4s6j0MmqHUZ6HP7hOQKQwmrVNIB6Zi7B8x5zZ/cF3GrGaAKN2sl2suMJOScpM22zLEfQ4mejCIXmkWLw4jjXc/HF0xERk1xGsgcGOiRYgmihq0l/NL+WBvGATNTBCqUSbwdi8J12tOa3c63KN5WQt8ml2uOqARquExy94FEUNgxj63Hq5JtwstPDmKdI1rT6HLOZaG/PzoUFkyy5dT5EuPFdyCckv5uMCwT/CvZQ235QbfUjDE32aIeufQvgDGAjJkZCYl6ZzVvimo6RsQJ13n1OSC/GsNuyJlYwtPI0BKLwb5nLwLGd8P9+4ayHl0nkKE5IvBLDp96nq9GV75ANde7muZeNcVM9U2+/LB/MlgLtDt0fEqBFMIfrgZ4DRvepu+RuhvxaisIscffxLggY33ZjWuqa4lrkqR7fonSSsGAZaLNCf5mg2VbT1cEP/Gb4s4lvETqLaRHtZGJjY63w1MLaxVgnhdi3Eh7Vk+pd0hY0oTwyvG8NUpVdxYg8LtbODpw1TrAFdwtnwO6A+ksKGDEvddjCTi0y0a2DrBrPmQBYbCMnNhQFIPx5VUh8GYhjhv3LTm9+5NdIYU6uRLTvoNz1NCSXPz8lRBcbcVee+zWdOPPYn6sLLSOvteh6Z681Pxs7zRWTTNsGGRbO3lW7r8MXosLtOvEyJOySo45D1RfyeA5U4i/MMg33OncOadzhbZ5z4BcjijmpYck+GKTBUpimjAqxaUhSdhrEk06LcExAVOFf6bslaWsiqGEI1798w63hNPCLLX3sDfdKOnJau2Hz4AYKqAXrJFAB78sT2+A7S9+pdBfif7Scy8brQLXww0fF9uDraxX/q03t53zKLhgNe3qcyw+809wgJ2zne69rMVovjRA4dkh1Ko0MnCp5R0fuq49Io69ipQVFosQWvLT0Wxpt0kOxv2xFUU2/TUaj2Z1zvUMaZF0WHDIdEIHnB7uvKTmz1DvJs5gQ6Zjt72wYsoAXPNDVXSn8RPrvakHZNF7EgKKbXmhXt4r7UwfdHhsQb3dS4nCCAIZ+KdUZ1CTFx8Ae97xFlW6+aED68k7kMFjaAd5ZBGlFLEeouN+Y906jKudUDQ139VHjOXjtaFEfiCnjONv1sXq/XueNjaqBT7AIlvQjDA9NbtTjNu+Gr2HqYc8lrH3Ebsfmtnxh9XU8aPiOVJu6xKBcfBMG7r44DOTSs97F/TQPo9qqulF3RgTNPRjZHIGvzhi+7J39I4hrOMXkvdxm3rG2hK1ZTlmRAGyshurIkKt0eZqQO2aSva/8kLHX0lz/s4fdJwoZFy75PrEnz+ky5G3M1o6ZdZeNddEn0L4fpGK2+rBWC5gDVn1DdgPHLazpS6dqu/y5xvbJRyR7L1dJ+I9W3xh0rii7qCTsEdwPxYdxg2ZdGd/zt4ylySAa7nCetezAItBqrgdI5biTZbEjZDAfgRNrTSmXwijKvV/oJQwCQ/3JbyDKUjZRw10oqGQXpvHWsApgUsOeR6mk5tV+NqdCKKdR03JA9vJVApBP5tySOXfH4jEtYiKire/XGC5JnptMqr5FDtBRZzb+3rN6DGBa8uzxJstpM39Z9jqnSjJaNCtCSob6JZ2uuCkjpq33FzRseCukRF624FlWGXFwVawD59NvuyGwJCFkGTj8fefAwygltDK3Bt66KP0Rkt93GOTImLw2dDMM7RAyY7qRU95Njg/64UnxXbLkGKEqd3+k1s4gDvYTSvllRmkrFT8w5hjzoz752FijBo+dgTCJre/7f76oFmwujE2G+zvts5kRsZNkEXoe0sMnVN10wKLhHeUFsATiUipwwQG6dtdklTekT7qIxLy9kY1QYjpp0zyBRKikVbFOPihn5bHRDo+AU5kX2VTiM8++jlIYl6asQ12ZiFQP6DVZ0R8+BbL6+WG5MJosgOTY6aMQLW4dtM3xqDrnqHZsShPrSnhOKNklOOdM3VKy8RgMDjAdQ/AiGFC0y6/Te0S/lBDAS1/fQGK8+6rsmn7yWCl+rYB7kmAqMmmDBYPg+VJmmNSB+4HYu7ky4BI166wd3Mml85y7up/OD6yV1uisGIXMwW2sLRcalMg7fz1I37adfNrASj7iPdDeWqG5RkTq7xXN3cpD+CzfQkoNvaPYn66d773VqmV84DwTOfMoQjBmBpgzbHRKH+KXPxvt488EAQ93Oo9eiaiXlJJKc797OO6oK3MXHZGDOL8ll2NyoPSrEfvFiNXenCG1wHqKHKlLMwwJne/0xYqxYNDYpl1Fqq/JZ8cdW8wRKY60B25L+MC+c4n8fFpXJCLpLrK+hUDPMq35UKV/3/k4Uh0vwf/RyUdLkk+XIxgnKkWMkkuudzN/lqDO3WeGJIwbuiymTELRvX9ZfuP7TQRcW95T5RP4dKco5O5XLiqA6IfxIyvuO/ZYZYfxF4ZvMfasJoPe+sfBZ9nQmFvoSKBht6Wi7EAqDTnZNoppg6/I+nT+sGc7aq9rGnurqhTrpgTNUzMljPmY0t4/z/fj2Wl50BSOzxdH/NjzP9uaIHFySV4qX4K9/HFJjoURKwlB5c6BTUsm5WG2cGmXluynydjiwGIIt4qkaUK69vz+Fdr/RiQpbK0dgxu7tg/r69AKqIxTLV5GkXh6BavPGqjTIA+jjjYO5PgoPtAfiRPEaUGVj0SO03ZJtMselDF9SBzbquHQzSF6cJQjHc5voZ+EWu2KYTfT0mSpbqx80M5WX9QuE9ylcglSgUAlhsksMmZ/e9y8/ARPGhxHNWi7hBqooqZO0tAyjCEGz9cmnu1RT6O6FHVJdqGGGhRLRUWmr1RIPjYNwDSSNXpTfeu2VRedzGBlUyjgrnL5e8ua0/bzTU+FRzkp+VhQiVN0ByAWAnb58IALaTShBHgEyiQMd3Flji967/7nW9JDsqHPMc0MXk58xR75wmvYC8HqatGsaodeCfD+Jird3GYLj2GxrUeaIprQIjlVhb8xlhNO+VZ57TAPq7c9XqS3Q71iKH5pbJeP15UJDDnqA3YEpyGA52h9XeqAkoU6pUuI2+ALCbAx0aPlNRMDXbkAh0MegrUm1dKUq5Orvnq8IxniQgygd0x8rZVC+YlBGf97FbUrt2adOkwHAIxvmQ5jkL1X4m+wn6ZM7gaDmR+clSwVmcUn7qeoppufYlSHB7SYHtdT1YvRr3v9uh7lR8sTD44daZFVT4qXxE+al1VBAydQ0xFaVcyqEtVfyu3J3fwo3JkO+5JDlHih1BRk0jBZEYOzOQ2zz5ltBdFIYJyKBNJZznYUNG+LT7M4iGdalEZNsESfgYZFutME56ez21/4+B5P4tG5MllNZYrJ8Cp+4GDFdPxcyCqs02oSGOWqLkq053IvKArxE8VPcN5OzIptJ0Qw5a9msWwWw316WzOUH3Oxb7L1iIsR2ZzTk77xWOl+aCSydgDGvCFPlO9JC8n1YPqjDKTCQlDBwUczS5TWZ+nFlaQ6vu1C2u87Q4pEvXe36DQ8H4X19kKoqGszu0SdnI+cdBsZavg8aSpCYUaur5fbxgIT6s1y8spG4eexvBdkGppDwEaaNMUs/ZmohxTM0Wl9WuBDW7ihBkarw8/ZM8kBG/gxGlVl/8bnTOE8laPUog52JILKG0LAWoFSRkM2TT+4kP5Ag1Fz5aCZLLMTP36JLgHr+tHOYxfS184FPkNz5GkBm/tEWTAPe+qFRW/IcHkUi4HYffjR2NB7qJ9zluqXI9aI7yNbpZWPRie/RJxTdmGPsbBuhaHwq7/irveZXiOebbVzSUezJxsUrW5rEB18qyOzcczZvKIdmCRMCk8ApSxesAqbqVBeTf2IJsJq1RIOAAzlcBrKCpBTip5Ag0C9WDk73Bd93Bid6zTFIrLqXVS+4TenmrOpNCguTBwtOOpEwyVpIZhjgTTgIuCIa8T0EUA/SeYRr361k7yuLcTfYSyZJn5jtX3lW1ac/ZHECNRjR+9hBvtXJcAwZJlLn/XMP/mI4cynXDRhJK9CjtD5z7eNXKZV1dKKNs+EZSni9EC8F+EiaFkA6ICm0djGKxutQ/QXsqQOoLr3tLgAIZ5vM50fBQBnG3I5t0igTLOv4QNg+TI5ollBpSeQ8HdC4I+IzdkPhBMNHSedH0H1F0X5I+k0UzkBaSY//Z/0UEBJT1rdvbhpCGTNlIMWLnqdfMSjjg9O0eVra5lEeFPvRx6gNCWGHk1nTf0dkkTC5PB29cjIYD+iE617mrmthhVuKp5eH+DmMc5HiVk7pwQLLcxuiu3HGLB0Hkk7k5o7GlVNSyQ9ksjdgZXo6WjaYdA/joyPFq1oEgnNLmY31x5Fk81S94RcZ3PoWobFNn3Qlle8RdV4TKckq9kc/KZwyLW+ZDmoHU7o4+RqLUEMvJZIkudRKoHtUU1TsVIY5rD5WOQei8GQ5invE9eTY1upaEfGGq54zegti1XluQgohQKl+5qXEpuNws8OzwdSEUFBH2saJPnq2/fQ18IWP3aMBbmMvdn1aMxxqkxrzXrpXvY4s6rZrToO/vGVCFlFmL97eSJIdahQPn7elcwfypGpBosVmjnEKG9/3nBD+VnVk4Jhzk9LY+BfkJYhQazxZPbWj6C5gpCE221YRkzAd/DYM75Yp4NtDylfYU1fXnYsR3In+NoQb1NncmTlxq8GCtYK8frw/RzYyJIxk9M8qWw0C7sgruNlsc0obyfdh5hHYnRvsneS0LQyMWAra6iEOJyqi+UfKO40/dVqtjkJALndvPTqE8EpSHKtQkVlOe18MAM3RUHjEtRrd3f9JNGONaJ62B/jbtXeuCzRHatI8sRFlsO9T404MXQX3kPGh4vBmYa2cFVislUcnhiXBBBAAJqoD+KetIn60VLC0Evr+8o3FqNyEN0BfSS7+k9t1m+SfjPhDnun3m4FiAG86l0hebh8IkxGWMO2LsYYa0VXSc2UkmoRxunxaRJIAmPi//sogLJkax18EML3eng3mREq7grWjFWBmWWJwRFzAATshFPU96g0bFeQvyNH2N0HnltkQ0X1s9GOhUgCPlfB16DR8rxnszhkLecCxTecxsIhY+Py59q+H4vECCr1ZDXGnZ5jR3jF+zkLVUzOb6blyl3dkn3k+oUUlhaEV4i03G9AbfgdPaj1jF2Q9Zz4oSrM8UXsKHaeNGjCSPcZQCzxgPQ6Q8Gus01snxXt8YTGct4AjNjFxxyRrVRsqJ62/2zv8AhwKKKzhYMjPaGeusJpPkZh2EI4e9tgc808viX/56F7eUG3KcsQKanPAlsJC7Wkm8aaj7uLI41iBaKNiuef4Lh+JUqLAWFmxx9sN0KPxwXonP/xptzhCK6Kt66XogxPI+6UgtjjdzEgfx4KLgU3+VJ7AhVxAu7g7LIWJGevfQjfFki47b8kQ2OvpbfcE4i96Wldfez49F/Yk2geawqShSAVqP5wpeDiZpb0f5oP7eeyFHDM177Yyp1usqm8XP+KcMVehkymhtB5q77tSjdQy09izKm18b27lF8ssYKixc1g8kTpbYrxVnGW3nqgYqq8BXbG0omcgHJpVC5ff4hepnPgXMMM8lgDaFUa2rRDt4y7KPG69w0ew1ISVKIVoPUxGAOP37+HR5h0r3WPsGkH+q5woSebt2edA0D9LNLE5oz4Rg7adRuASJAVIeNX3eMzH0FlUR6lH58Yq7Q04PNrjA/tT7CFlQH5UDz5xso5in/N/bZsoAINk5loPchOGyErF0MBxD11UZkE5Xbe/aoPdoGOQH6Yz6fqncilFlzsux55l4oY7I1S1uxRxh/6dE8j1ilGYs8mumRBb0M/yow1vQwXQH0oRboHcaRMNrEKgp9Mn2ZNfLQUrdV9Bx+M2r5lwMW4EQ+ZMynjtIGQ9EMTueAlEd1vz8mw5Yx9KWPGnyBprs6QcZQHHSuFNZhvvVwpapJM0bd8NtLxJcgR93C6cYuPia8IEHZwWWaEGmxZfU/BwJYjSPuD1hy8xsVabkqhUzPdF17Jgn9RCXVc4AoWt+zT67Ucy1rHYjOGWkT4HrVz3u0iR7PZImr85+o/OPmnk8U5RSTDBeYo11O5U84s2aRNwMvnWOxaoN/mJ9Qhky4XLWxVHVXnsGTxWhe3fZ3oQCNUSuyTimMWogLxsnONi99lMHVc5DvkdkCoJqCGerCm//UFMC3fLH9xea/y2EqQGlmB+qq7onZ6gcAfgTOYEXV71mPRVeD7kuOzpO+n+x6hSOCz5IrzHniPrCv3cmVMGgUl+W3PjP57mM3wrP15REpnxbPhlcrerQwUiGZE+DnKMBOioNsf7aH8vI1x/jHoOclR26QyGhpF4DCO7+JFR8OEyJsPWqeWLuHDIbBD/6LmkE8hDljAP+EcKSxySXVDnqyrP1w6GutPXebt+IV9jud44M/14clLLBjkBcR3PUNmf/Pg5QH1pD+6lxum0+kXHaVLX9DgWNvvAKajX2vBwsCK25kouhB4o1cFqfPmDboZudGIFkzoay8lMKIN4hzfBIojSPmp48WzuUJXstgG6Zb42VW39t2KeJUPgbR/heV0YKYWWXeeBNKYEf6HtA/Gk9ntpPyZ5nhpBsdLLPJpS7aFyCdvIjZv34pMhszxTaXkWF6xXII54zGSSQaICI/doPB0dw/SI9roE4vtr5Reu2mhQw1sDMq8INGu7Lkv/qu5VygDXCec3T9cp6uzBER+Pf5na7s15m0ynwT3tB9ya0SST8/IEbg9/Mji5Tx3c7iEA2+RY4TblySmo79KNKh4vVg6jSWFZX/WDmyzNjgjOUA4HzqM2rkJo1FZTiIUGiChM3LPk4CyWoOFEKOl6l1hHogmEAKofg1+n+SO0pJhPE4UbuGAIxguehaScKxiIhS9LanBHlkEr+lss28BSyM57oAPfz+ZpbD00K77t8JByAVoN98szq5RzygEn5I2Y3Jt12EXGGqx7sgViYC2yiNUI6tCZ4mdFE+Phlacgxhj+3czCwvkiUkFUbqx/Fl2kVqVmhuTROQf89s/o4YMh6vR71W/FcNloKNa8Ch8dTIC7AkKt0yQ72p/YJVI2pFGJigh+BzJG04JjwkxSfKYt/ueuHxuQ9ZAtGNPEi75jFVr1STTJ7lMiOHqdzdP4hBzvWsyJCE5EHpmtfjHSNrCUvQzzruA3aT1KR4YEcx8QkxMWZ53R7jeM3c3PLpzvQNy8M5lPcpG6A1yqkf9rdTti1atEh4gzLdP32Jn0G8rcmcTiFeW/PD3QIKGQhHy1dqZZjpt2PZiMYVh4nZtTW4xwo/7yIinpgSJBuVF01HOoFhUoCnf8DZZKScLnuMnPttqNnJF+PIc+MBtxuepSnWnV389svr8WhhQwT5R8lDNgb/72R4KD9xO0rxCyewys8jE4h5wxWaekPKKMMhNqCqEkvaWeH1EYOGrP2/Kd7RgQSROFHebLWt/MSKMGQJS7G+/ZL5JJygxNcs5HiPbUi2JYTxDezGV1n3VcsrHKRcZhbCbd3MrDAj3t5zZdCSgBGs2OfQjO/2HBkdCriwh1/YZMIyoGYiRf4lV8VD/Gl79C3UqBTcQY/WtbH82S36yQXfANYj74NiI2VYD0c+IGAhog9NEuCppPtFJtQ8Q81c0zCDau1Q2ycM5SKLzw5Sg2M+vuSNCoU2oKcqyEuejSiCEGp0Rg9yzr2ubT9lr3PuN8bZ7TdJSqQn8m/3RxB/tst4coehSQpDSg7NkOJea6YWiS5z3cDlTkseP8eV6yhXZFiURtK5Ix9DVWw5EHsB2emTTBHu/pRAE26irLKoVcjeECH/Rr70zTXzRsgT1gIVZF/n74VLBdPGFY/AVW8l8pPcOlbLNBeLh5f4JmQoeo+o2Nezjk8y4z0CBmT1ZbAO2szRRuugW0gX4cXkevWauOWsZPLDZRf5Z3BtInaMN6LTH5u9PHWSjUGn8OHTxiekz2BDXCZXb0WUvQnPgtBxeUU39qIBSTnYPfeC5euCuUjLlhCNX2LUbDzKgwh6miFtavHeaVoSsIciCelvKyaGD5sQk78l3fTBvK7gsHBeDPvxnMuncetOyY6Ddzu+AMTIGeUUbV2WHWoTUxdox3wgJfq4rvGhxr3fFKWhpca58ZF2z7ehpGoFX+vCRkk0zcYN4TC6regRYE0XHSBcyM2DcOYhKqY+P737IIhQt4QKEQ7VGVacMRQOpPi++bzH+dZu8cjAYaqgfOGXslUwRWFfN8n7F+SQyUENPRoVsSYOBkabh1Pce1UiB2wKVFMmyq6WUh+OROrEE6lPzV0XDpPfyVS3AHk1drMMQw0/qXFqgT6Zbg3O7A1jTjeBHCcT3SZDSuXOiYhGW/y68oFXa+qXTBdGxQMmpl3bDdjM6vkriByR+8tWFPiAPSNBFv6Wxj28mDid5EoMopxSW2VTRWR/8xJRyjxr7TDTyvJo+C/dVCf4T5zUcVs34dVtm2MKFPsC6I2D2XTEms3S+5hR8jPm1coJPi/hbOrHbv3S4WYH8uKb/6wo2sRd0SrtkrIx8qzqMx1DI4mkqUXnlCiBNWExHDrBXfUWCYw7gr1gepd70mxaRDN2hGt6PjJOHDNXqFMeUwOSJEgSrjdlD762+gm9YMn92GPHxyr0rU5es1+92w1aEISuiB5PcaeIgQ7SY9eEhF4qzh5G0mfAk/umuPaZvFeDqAWq8oXnrXu4rDnjROBiZww+SYex8Qar1xrIAARdMMeBbyiM+QeVnBq8FvD1HnqeHTLdTENrwwS2VkyLGbZchzg9c87Tm79eR1BpREMQRVeVesGtMYaqlNt5W0tUovbyGKTtPEdbBroo/OD6SkVVzZulYGR88INDBqALhNq0aMMHgUwFazMB1OOqkbvfQDygnz2SZiigK6Zc5TgpOYTEmGUl5KQE09EbDUy22h2oKPwHnunMTr7J6xSANkz9pXuAZ7vjn0pTQbwNSnhTUJc660PwuwVGYD+gkti82/xq7EoHoiy3YMiKDAMMbL20MTkmHdc2BcklIqIpXW7Sj10MoapTKjVy8tVTwDWjo+Eq2gJOFoYiCoPLXeZ8ERxTsmOHdq2d5F/0pMb7KMr75JuK38oM7cyKYIH9UXI8MEg6ArlP622aVS/M4K79SKGbSDhvqjGQle3RuzPzbm6V1LkTmlf05wOCuKV5m2eE/YeThKXq2kEL9ud9HVMwSvhwf65ddUhbxM6p8+ftUiIPoL8L+JSnKYgNp9h4UXaAIM+cWs1FiV97rt2sxJWYXfrOrqpWQOQv9bH50+FnZfkBKnxfdvnR8rF0Uxykk0hgU6dcA05MBT43w0GDT+GvvfjI86iyZwp4RMBPnxBrRXFas2MOF8o9MIHp+7mZAwXdffiK26hfktSLGHo7jvy/8K5Pcv+v3AxYAOVjzJNkrbs/4EmNwFkv4bDIBnAbitUF/7Gbb5BUxzSO4o4qvF9hhQ+RVBMmcTq94x5yVLPImSlhLCxP/rL8M2Dg5NNA+oy1hdZWl1cuLBNmR2YNvRgaXoGCvTmz7d1fmb26nv0Z+3eT4XKXhty3rN8FCgsD+y9V3KDqV3FYzFRv21eztHhgN9vzL6ePrTD76MNZGSWuTtGxY5NVW5a8mDZLIcgTp6/wjnkDY9AXtnDI4aTCOf5//KE6svIgoHO1P1jr6OgLufKDVpEC8g7nR7JegDWdpLYboKKy89R29JNrhfQronTeGGZX+4UnEfPyd4bV4i1YhRkiMdq9D0X0Amk/qJnDhW5xn8+0LaGEAgO0z1s3wlrINr7xozK6+Z5IVEKSExvk42JUISgnYNFSltWVW7i2Kf5fTmn/YyhOB/QB7cT9YyTOE8nBsNHSZzdo5Wx70S2baJvFYhY0jZtcuKcWuBaZ5LjTojOL3hTNHNC7kHfgM0CQ2FXSSnLHcETE1sdMxqCtfUpMoKE+W0GIC4KMS0uVxfitPnPLGZTUvQ6EUl/bOZkGF4Q+k8wqMmx2lCDTThw48FO2picPcQmJiCzfhEL8q9rXv7C6uFwMs5fTdm/iAZ9yqdAhUIlNYa0lqxsfX0WhMTerjOwptQo8/Mt95i0KNO5NMMrl7zeHRjx2Xt4atJ18WgN/wd5lZGrMk2ltv6C/+tddsVUGedK5zTTe4o0n6r+KWlRSm73+07NRXjNFyuEubitRd7/nYGngNz3WTQIyvfUtMJt2ShJS2WPADMY4kCNO1qs5ZxFmy4TOFm0Et7rhhHfc05AQxX1IIhEyraBb4R1Td0LwR6CzwZsKH0XJOFd7upHPl/YRtknz+w5ZlkmxVfCPZZWTLg8KpvIZuNzTYlCcwV9xhs0uzdJ9ZW8vZV4HEzZ+NDbjeYvuDWtiPvCVWn62CPG0/Dg354NjQIaq3Ozw1SLfcGbLzPKjDwPY2DDnbIPgcIMMjrvap46BNW3hQf4e6l+Kirn92uENuDn6m4K35CgtXDrAS7IFCPAb+jap3TsmpWDxblcCly8kSNVirChK0bMwUyqFJWVymAxgvyDOvIyg0Xk5QGh1ZkjpHB4/58yqDr1d29keCNzU7Krtr/F+nM8sFnOOja8WdnD903wqgSwu9OeD3K59oqW779Tq9OEHoh0RT1nB9eZ5VNIqT5OTMRLzCTP1jAdqITgTwbBSj1+aG8AwUustwdFlV742ORroqm+K1uYlx+tU2VqBocPqEwK2OA5n6wQCwSGReMuLp8pgXXxfA4j6FryiF5NKfBSwrOy7smvBd0f7bwS1T56h2BOsuOc0bsrHiK+iO2s6gJ9ilmzgUPcGxq/hOA9koK+QmolJCR3E3rUpKjVBau5y3XL653T+DLOA9TKce/+9oe/5z1K3/KksKZ7iiC4iWOTvhQs+d5wVPNggEJH/C3uF7N0dJXm1Qnil+bqiSu8Dy4gkD68HoI7xtQzLo9LV9UH39U7wFFyLFMZUt2LLVjsI8CB9fC4xiBmOU71+uQKYugAte+185ExiD5SpA68HBsLpscVucBmgSblmnnERpigQnp/X+1I8Rz/dXTkp5+aLXFw4i+IfmirlJ0XNQo0OPd1tFDf0P0u4O0N6TLeLYoCMd67al14ZJMm5f6qBO0Uydq+iiSTC8u2ejB3RsxtJsB6B38ajwRlof0sr+F/PHJzR0rbNY7qVVb3twAzKtAI+Bci0Z9zdh2JCqv3yOC3ScSDI5k1/iIpdcCFDaCW+B3tHgshJ7YaVFsUq0gtzgzhpjowsEkursLl8BUcoRGnKhSf8f46EAlmkHTVkzwGywbBPCpukic34Nb7XKvZgXtBdaIa3bgeIAhI6E2KF3RpyV+OSvRHAVYR2rfpEXDA+y0T/FweOCdGh9jmk5+e534KEtFNFR4uUlENAUgCIvzOwL3Gs6SKbP17J8qfEaODPRJiejom+PU7nEx2EwM1Q8W6LM0Z8yHogMtkTz5H/3uuvEBESJ52/Nj3+Z5kkeugH//hpmYs7wC+nswIMXb03bRedmH/olBq5NG0MQiWSzJrdxImvZpEoAZUSCy6DUacITNsq0Vvh9fekotK/JJlzdK6wUNnEMIMlqQGb+q2YZjV90fF/NNCl2lFfjyOj/uuwSkuyy2U7dm7rcSE+cH+wC/HUO00BNXxJUO0n+q8PJ39Kl+kqTB/UdjNxtPhGHlfkvikikxWxoz6NT1tM1Y2lT7KHkBfXoD3jJerinEQSR8PDXld125YEtK20HvZH7llaFVTOhn069tVef8F9vYHm7tzldEwKKyrXxQ0SbdQB1EnnrP5ZZiJ/n+OmeGyevVhlQow6kqyiiKK7avvfNu69i2rE655Z23qsFq9RtsWxD+MWRLarrzCkaYqvUbEg6WNOMDKHIxdUeLNo9Y6QpkqsuFAmAEuF+HihrDcNZ2xfxNzkR5A/HNR8dTXKIpkOQsz71PaWVUK0f/0bPrLCQ6anXaktwq888w9+HE2s0OJnvEdSk/v3UbDB6j/DaKpnjJFwdrXwHp17RKu+DCYsb60qnlZRXkXaWnrNLLFJe6d/s6OWc42OIWzO+LQEx2m6K+Ent97/fyjtascE65AQHybogdHSDyE3Zon3ZFZ4Dnyi9HAlDwphMDa5v2QZPs69oF+GpDCYZnoY02K98E8+srN8o/ZDNROLpGkMoS7pz+ugOCmAwUvELpd6e6IJdz+s3BiW6k/aqTtffutIe2ZaLC0BXcxVs5CNDwpUXrmXM+Ca1P0Mp+Rd2ObTZUZsCx9fjwy3RnGtOuAaID984OlYVedd2nofJnqxCcNz/h/YIygwMUq1WyNqjyCZAxHbRA3AY9Yp+XiVzY/Sn0mtIqXmeJ2BVBmU6+HgT+Re1ccCM3exbsFenRvowqCkcpUxPBe231mjz+NA/hfGOEYikMz5LHMRQnGYu9NWoiDQO6UZWZKtuqplnxmGqm+8iBAb2tG7p8uOjnBQA9bAOchb0HFw2+vn87a+bfkzGaTaji5tlSXonPKxHl3K4lKkP+NVFh+awcvf2XHSfIC/Qy7e590uEFxnuHiisIOXJqsOn9lX/IwK2sFGsPfI6v68Yig5oPyKjtMVjy4vSLWzHq5L2S1AybJpR653OOevU22KbcTM56+7FNQO/GSy0XaD4WpUP4sk8dvjte4uVgU3SRJtQzPnNgibmk8hmGR/VJGJo+aY/t1e2bOE8oY1WJsMEapT0Rrty0pOLPt9S1siMdHszNP7uhTFB3WshCsJRjeljkueesE2/+uOt6/ZpsaI8CK3cDzwyB0f2uL+C2pmSLEctXpXa+ZWCQ/iyeJ8N90H9dPKSdIyoeC+ttte8HVKo8OtYSb3nR0DOCyvIa42EKC2agAbXVf7GET2mBd9uO8ouI9x/MeDk0Mn9MPdnDrJ7U+eBk9mCgvJN9s6R/SHbpfLOVxwey+/qzrSZeevAX5irwWfvHUM6vlz/1L4yJS4g45i2TU/BOd8gk5Tds9R2sQvGbkwBI4AGV+UAto6yJKs7sJ3t7M6OTAGy4XLWjYY5gZSN7WmUfwTUW8UMaNdNdvRJofBU54tBhnfXbeRoVXQftS40txYogTgPY6qtECB1j6fImPJhU5Wd4MJKqdKAwvhhxEbI+sh9QStDb1VOZtLHrHMswf3FwcTauiYKRfhVLKq5ZSXaX3gjJTGdMn2CdgTGLrqkf1sE749IZV/GEj62Xr3fax5QfkagevYFjBsBWZpczbfpMkkg35PKGOsh/PGqeuCEdebh9SpY/omcMNzyURTOvgl8zGWhlha3/tlfh7DqX/xAs92MIA4f9nXTRmBsq09kAfwWTrhibXe9Ys78G/l00cVFYqi+d6z+lO55FtSrGHt1ARmuUVb6xjKKwVcK6ecV1hF00o9XCUerHWA+iKaKYvZoX1rr1Lt/RebldIzlMRDtV1pxsBP0Qd/ge83OmldyzBB723Q2vFDtod8FcUtMUXq2vBZl8bF8sxIuVNmtBvPuqvAIpZO9D85Y4Pt6/Y0yKePvWofJMFtLY3YHldxS+RHCZqNt1VaC3fZu+k++8sDuov3s4z2SEBpV5aGSy8h0etC6b37wDxFDfZE95VMnEVNtgLeymUp4e8Oo9dZTBBPSg2inGQIseQf2uLgdckovuemEIH0XgX+1r44u4oa5uGac1Ezp9pdtBD9gbLYUD6foCNp9HpRqXP/N1LJsJInGF52H49+cEJhK90FkCtrGSHXG9K3/0O57/7rM2GGvtcW2lquWkpQcNK9m+e0m3GGNfp9wz+0E8jsjDEKp6CJvwDAoxnKyE7iE9rucxwLCaz3dgOnP1SX//qJLD3cA/HWAX7rQU0A7Bklk3nn2FtN25hzaRavsxsGu3ykokiQ5goUUThDtv4cRzK1MmqkMxg76tBe1l0qKGnYSv8C1qNX7M+lVi3qTEPWjQkxWMmdbc9iUUx3yj9tERC0E/7Xz4TIw/3XOn0lcPJwSUiIOFLt2RBXT5t37MUgkdavRzpLe3wfv0HqqZHaSjvfRVb3m5nGEJyUcG6hfRrnrf4Tq2rHFFzbXwG6EtUAYEKdoa4/joS1Q1FQPfelvhcNzlp9ZQrZ/xWkrmFxeXHvSWKqGuTbBbnF1cwmuaM3f1J2qmaTLZ5T/+QhArg+/442PowbXo88HezPEPePxTn2aczidyXPmJJhMOnT0xHK8czSoWOTyAvh5a+z5UUJPzjJYcQBunMCjBXBaWCcx3ZkL/A4b08cQlpzDU230PYq0VDQ9w/zubPHL7Fd+PVGtLtTfaSm3XuROm7CjOEqeE1OaHJ0Nn+1Hm2SW5FYklAADt/ANHbCutamvV9ex/tpXwiSTruQTLxq1lG1uKiQSD3yUGhnG/tnaJso9n9j3gwDRbyYEQoPDJA5Dxffjjhy7Uw483JsDX/wCoxJZBf4DvAlstMgkvImwVfZmR1Md0wCBkdhY3il0R+KgWKxSVfX8WMyJOZAAOST/F/HR/K7+g0FtMfy4vng6yfZuB8PDgRTQ1GeYfGk24Aicpo5272pjyDphrmHUlI3WgRY8NwRW33x3ATLdb0uMnyHaAeRPpOkwMMQFPkJkce2na7SxWFcY9cSCrr42ZCeVFVOp2SMKCv3Evi5ckfU9RhAZeg3jZakmqmnkZOI2HvNZSigKypwPYiEQAcrdEj8ouzusN2d4RA+ilrx9n2ePbyq4ETpGApXZPkkt53oC2Zmj4SGe405gQO71SZj40tnGHdpBMpb/nh/zB68D8JYdt/sNq0esjULk3fQrxZuEcBe5KwM5kCXhAqGtLqCMwysl6mBxU2vBzoHGA4yEzG49Az6xMqzkr5/8uOHZ97GRbDBgJ50NNbXVuyIT5I4NBO8iyG4h2AsNCClQKADKSuFNDT8ZHGZgp20+3aC5TLOc2w1LXrfy2SVaFg6CmatvjH9rcjp3lboy4+RJL9P3awgpBTF6deRE/o8JtxkmKwdcLj6CoNQ1xCVlv3R3qMRg7MiOfsgHWuhGo9ozeAaokumvTumt8c14OI75l+ps5H8bTpWOt5lrnMx0gihwWpxK4/6RSlpVQiOHYSR3ne3lgjuuX4odiIm+fR26ZCp+E57l/wh3b1t/Tw8Ti/JLsFTl0a3sLJg9cZMA2noO9c2HFf0NWX1fjrTLyq+MmCgOLeBeNLPy7QUuI8Y6+b03WFvxYxka79TbcDtCauiwv5L3H6nOls8mObA77OI2ABNomvcbvYL89uyy7P3WI1ds8bxa0AodNcTFIPx4YID2X8gXIR+oj1j90VeWMh5KQToukYWOV6NBHLtaM4A4PTixTd24UTOHu4lPILvJP47flJM3s5BRP++QDysL8XJZ+uHTiHxMPc3e4Ol8TS4v8QYu+I+ipCFwMLQOjQ8VBHxovxqbHHjVMgQSs1vM+imKlBVwdRBxEg6Es5RsT2zp9bU0F9QB/8inp4PGdpyO8VbxUwD+XRrOTK/5zayWSv3UbiK/vmK+djTkCtzWFEQ2H7rwqaL8bczHRyM8CQFfQjwTgY/B9x4cQzv7Xa0zjy1TOYlSC0ROSw27onKqgAg15vuYPVPh9XiQ6BltHNrwKQq6kBgSYbFQtisWocLCIb6HoSu7RfBs7rv/bw5sC/kVcvnE0tGvZILUAnaAwc+0xjxjbFoPkuQH7USl6voUdkxWp6IgkS2bg8mnIGdP6/+aO7pwfvz+ONrONahpqUl6xM1hCF5exKYPSWv92CBZEo7Oppk/i0UZ2AwUYw2ukFdUnz0VLIU3cXpccDTvZaSBrFzrK2gbXUpMQ9mYX96/D4oXg74Mm51xcQdtMfPce7uqzugmKxBDfjZI4tdfx0R1g10x9bb+EAG9l7SGHEbFJH/Z/fQJIT9RQhzxi+Ap5EI2qMiKSgzmKj+pgIXIvWCWAmIa7nytC1lYjMbQMuWqKG63cmATGuRRx9z9pzrqu/AFfDm3BNHMRMbC3EJB8LE1b35jy6ylaCBb5OuaAXA6B31LXg</t>
  </si>
  <si>
    <t>MEQmYxv5LvFuNg/z377+6K7yuN4Ke6DgbaeoFJJ1eqB+PJXAEu/Y6j2hqBpRCkBliG5preI0uo6xmUhLhkRwIBWDKylb9jbgGF8ygjFx0Ct7E8vVNDfDPtMF4teattAo25Vg8vZXynrfsL9CjrOPGyMIyIwAW7G5lhjdNWrFtHpSIowydHIM6AoY5nGpIKNQLM00jC/tTcgHwYEYl8VG89scMd530z40vLACe6ewikDTJ7ySRG2M4PPssVjymw0SJbbKTEQRYSimbAcvFfXU87+Kf82XStu44R19i/YpKhQpCcl4X9qdkyHg7XX+WEHlPfJW3IOrt0joG5EgDWz8oJtgMkWT1h3Eoqf5NjReZq3S/N5VAdewQygRrkEHoDczxnysSJ9ftbjfhzMgbggzP+U/gFiRznfFdaiHZVkXLSySJuH8gSh8BQuUF0IN+GJOieHMH1VGdjmmI/lHHHjADSw5D1Vn5JwkCO03kPP2ao9uzPUir6Vb6Er6tihG3ak5Jgg69gOz/ks6iWzXwstmAv8ZdkEq4ktZvWOqR8OT6z5yPfLc0m86pZE2fumRnGFEsLRsVkbK6Of8mKm5BzVJ+Ggf+TS1c4hTrrhrR7mjGiFoJqPbBRmHKdgpMlX+AgVGRihGor0ZYNOywrbca9GmiuciL0w+CNtXaad2/b/lHY5yaw7x5uUULseiMplXkKT/FgChHHDHmeY4i3YGoopeJt0sfuMSr8Wnb7Ld+eiLMdgCJ7Klv7dyBWhbwY/esho9DMuiRWPU1tAIC2zOjrWgjF6W26z5WloKajsKQPloC4YKiUhAyu64bhFGhiHBMLY46tkdJJXVSuxIoAM7U8DvS6FYfMgjlIfTgiae5cghaZbUGy/7m+Nb6fNy7JfANsb1Ur7Z7383V2REpHO0SDQR5KWHxNrtt/4ok0NtU8wm+zBTTs28r4r/z7JbxyEg4+gDo3bEH5zZrY33RHLI+LC5ICSM/vitaLCh9gCAd4NRZS5To+HNi4ag88z5+3rJFrbKEYBc6QE7t9ptwlTSGCTcOgO3I1ASzCTR2EAj7uJOjjTlUWLhY8cse849+R85gXEe1055x3wsDu05m6/vBYd8OhrKpdNdyM+gQ23SbxQzC4QxgZ4BHApGsI6qE4tLvlrQaGO1e/kKIBl1dGCNe4cNsqYwyYueGF1fYm7Jj3wxIHiAEWovW66jIucY1S1hivY1zzpTqNMkIPJ5yJHgMdq05VGRJ6cebWiVboEuInj6q8694rWreWGB8DPJd2TRv/xds64dO/9F/J/gq9LWr6CGqp191e+Cndp1gA3sr7w3jl8M09E5OKufR9e6+GC9OTy3PpRpxNdjOruJUiv8BqSBwA904y5CAo8Q3nAqoEYdDVADSrI8Uc/yH7LZdpYFVA2+DpYe47+3tty3eSXFwtQHEI4FdZdfJoVeVmmpxuvnoTbK1ssxqhs6QsWJWjyJIfFlYEYf1iWq8mBpMbP26BHT1Km3b/1CdEO/WIYGi2R5bdb3HCFD7WuU/e23MYjq5JPT+ox+l61QwwN/GpR4zVj8giMZV8CwXPlQnESo0uO89tufMdFCJsGVwp4WX1ZGPY5GJe5uS3hI+pznhPpK9Zd3emJLgp0pcMK2/HK8oohach01nbL7jc14fhlEe+TYO4j7NQoo4mKftnimNy6oVJyxvu0bPGNaXfLfWYN3xazWjWokrxyJQ/Wv4BqQe+X1CWMV7PmSHcZBCeU9+32/bGUyZrjnhrsiroHX8P6zNiq0kci+yIIhMnp25GrxDi8V+37T9RvDfccJhGZJkbDidqKlznnjmEDvcwDJOsoJzzLuQ+EtXaQwz864ZjvrGha9LgpXdcWivnMb23ygNfUHhYNMEMWstMyTBtd2VP/Sw9RGbsIfvMlE7OnrGdR/b/3eAv8YMc1K6jtJS3DjUAJqBKwkaZcZ5AV6iBKDrDWL54O8Dw96Wi9nBuynEhtSSHPpsd241gkL8d106APUsmjzSmGXvB7kvKw4aGB7vEH695LJiG+CYCeqt7Y1zyUU0eU7ys/DXR8/h09YnL+4U/yP1u2EWo6ftpF0esOaPpPIX/g29DR+Inf3vvfoWm133MBTcnlfUYxYile9/uR2DZlqDBaiuOiseGfNTIx12iuRcjnXYp4qSyxvk+ZUMi2r/rM8yKr7qt6CTv4Vp3asJ1xadZzBGzdn5FV1hjfjQ1gfpP7qzZkSD7a7sVlWYH9U2DnUJOGB0wf6aS0t1SX3DIwyGYhYqaWI/bA5m70PXv/6gzlHDF+sN0TqQrN0VErgoImCfoQe9g7B+kctyuDw7gPh9/p/ZhW4fs0V+1mbduG74VbWHiAti8ju2dhszkHnN6t40cyBciDaPKIxEWrsP6xXtrGorxD9yfa2k3LxJRHs989/P+8AQkaUcz18Mz3k5xwPWnAdUE8JV1EqrKKy18qki5icBWYZO+5/r2BIzpQ2fcveu3Z+H3eVJM6E39urL8Tkx1Ztagn3NQ3AA3DPbGqfHgFDQXHTEoC0r1YNpe8PjNGy0VxkZGTGU2gWGH85lSJL6u0AfOASc0mqR5rvLaYMRIHsZGY3XGWkqMUBekG0ffuZbRT65RFEyua6IvfgFWiq7XvmXvS2zBGBm8+AwdNkewhLdx1JfR94qBsAfa+U9sA43nMohsVAwnURZW4+GPCxeHOoXokytGjlT1H0uXvWA642ehc95LEN7v/nKwvejoGjKZ4OAcipcDOczE4fx3N2Jsy19upzZ5Qn1ukuiSxAxSzUMD3enhZoaWs82h59CIbj631qmGnAfC8/YjS8pn+dpFu5EdTqGceGY2JNKi26m38TUg0CByVrVRU1j3KUiyar9s84/5yxtfiVRUicCTAp0nDf0/HSLQb3H+1R2dq3BOdNv7peRv7xtUnxVUZgUSNIX/H1szuzcP7EOZiEwzaUL/401Vm0wumPxnMxTltfA+Eh97xAOc2ALMQQrvnhudYGFVBs/hSfm10vtcjWyRbIf1Hhz40wX37m8AhUuGUoHzUUad8JyI5PzMJ0lTPuJmRjeBe22UgcGNsLBHh2wCzY5D5Q9TRO63EWeEYgB3jPwURjLQDmADtqXTNGQMLgwWVwDtyOP2gW9utfBIXaZCeaF/WFceKxYGSLYP1MZcryyLMFsV8m2QCWSXo2k+hVcNCPwKaws12SBsesb4ooMIMJX3LcOYNOPpGAikboQ6jAQuIBbNjjewvs2Ubb/8ycPMwZZK6XJmSaOPaPCiU/AVVuWBJu5VFJt9Kk2h0wf/AEDdpm29LG7wtqE230CBKMTYaDXj421Fxec+bDwJkKSifk4p2PXbGkkIoQrBzpEOjhvJgAFeAHuYEWwhkchoV2FRC1Ft7Th2ehmOJkt1Ou5Ig1k3TDaOksA07Siu6RzEAxACXSnhkYCq/Wy5+YtVi4ygM8T8nx4ROYUstTzapL6CcJnTROApAU+jqGJe11BqYk348qe/D7LwIDb/8i3Bs34PcGCTmFXV1fM3ntNo355BcAcLDG8ttAhtSoM4q8mEmWLRvD2diRRs6XJSlouS46Z8+OTY+r4dU/oq2oHr3RnVaD2MkDmUd3jfygwskfC1GTDUODjiyizWBzU7cgk8s1BPBaS4k2ki31BDeW6Z3kuaumH4QlGPfqoF/fqCwCK+2T0jKigkJR3zNmjwqjzsDcEA4yqYaaLS7SRHRX9Y6qta6VVULt5tYVun4foRstiazO/tw7ejLwVy9Tlaa3GYROl3TimR0l3GshnH39YqoD8BKWz/O05Nwsb6azJgl0VvobIFmM7YdL1WZEJR8P2ScAbiKJybzW7QTK5d6U5jdU2dLDFzWtLar4HzXb8n/ZXv7Yy+LYmSxm5Udk3/2pM5uJW26n0XVnjjnqmYCeN3poMJXaKM29aMwHFlV6HsmcpED5gIdjAPGdrtmBEgjLdyscH/YR2TaU4yl13rD8pci+Wr/1+bfWxtjHp3l7ljMgxIYTqUkCekPMa2BaqJy4UyH806US5TtPQaGChTy2ErPke4sd0NPt0OMNHsfcysgcQmdsWeFazqxgsJ8zd9R82O1I1hVUV+hZLM1A2afd8tHoECHFZl+RL1HWUJgWz0dTZGD63zg4KPaNE0Y1I4odJZ6fp0dF4avHbF9MI4JezFx86cMbl/jYUet5j24woo3ad0dbb59CV5I5IuQ+uGFmN1kOtTX0P72S0X54PsI+jYJ0Zn4+13UopJlZnBDUJJTUysYPabki+Ql/uKF6XojsfLQH88KAFNVg+aV9IpkSZC/z10EfkddSibIsgWy4uyMRNHETXglEyAFxIpsQahSJ5ut/U8z1EE+gt0RYsa6JmYJy88tbFiwDLfih60WVCmmlgKJLLRfzqyqNMf0oDQ5w3psgtlIal/nv0PEBNSjse9coEbO0wNwbvdNKVblS6b3WarpOPzf/V7TAwRvyMoZziTzkZ5PrmRuFQdwBsHw+y820nDeenDTtZZV2pKMMURs/YwYo34cX66ghWIuIj3hB4myWHg0tIQT08HfBR+dFlSj4fMuTFJD8YpOLBF7UOWCSTai1nptDRfyRbcP7M2atqqGOPlfi05qVVKeEvfutk254Bc6uE8+vN/2C2GwA4GN83lW6RCcIS06jZfb173SRXicdnE7pfWUuio8VSzSER2v+FB2UeNc+ec17OYcqaeelGKeaZZcG1o/Wsc007pRCv8D7GsvM55phCEYHOFryAicf9wmPkckuUcUrHhlzWS9Ci5ms/YGaeHJhmMHfWLX1lZsv8WXA7aHbeGDPldguWnM3F+cPJl0N7xKFyOE/KQc2OIS74HjDJ4CkpUTeLt83Zu7h/mMJItZlmlPbdFZitTfb0Ft+7pfk7YHNJn9icxj/H9gWbnlY+zgeVdCvBtCXjppFgqOoiF4Kl8ncpjkwCCc5fSQpRdyvbPguZqRFRp7gowajfor5K5o1Tnteo1/VGZn1weqZf3w9bbBMAKv+eL9R1Amzpfrz8yu5arORFgUKjHhj6O4qLjn6M1bldU5CvYtjeV1IVGsH9100eeen5daTe/hemraZHtG2NqLxX5rsxeFgkk6Nw7xA7QqrCR5XkPLI8RnlBqtCX7dXNVGxY2EAJ30OZgZtjSlWtlEvIOCy+op/LQCJORyvdiybzML5HW3P4AmcHgvaPf3KyexfIja6auLzAZQm+nrOxJ2oHudqY6L2qNxClA2E2T3gVaroKE54wfkvg4jPoQfsHRo/JThg9vqrj/oUrj0yYk7puTNDT+YGRQbaDoXBmzfX1S7+NHF3+gzgJH5Y/R0PKRHFp86+2KI9dHiRt8KLsoCPkmDixLlxUpJg6Jow8j+ARDEQEV+iJsBH3optOG1kJCnNoSlxQl3H5WYnbHAJSIpUu4qWscRZIAJ3UgiFGHMlP9QesFsPMHRL+mC+O2A1oDWTiS4I/gKNPPRvWwjbqvO7688wbWlexr2bW0h9y+bZpXYc7MQdie/5hCYwHMAfpGjAb5XkzxR0CMRf3ZN4CstvZOZgQxFXkXby6YASyfwwhe9Qirwo3/gccI8FbkYfm6Cz6kYsRmWhh8zJqze64ZTYV6UZGzjWubEXjs2Zz1LRL9HBwNVJOu8d04M2nhccW9LyYwdBXr+4fUSWBcTxO/EaWTV+75gQW2oJrZWeOUi9AqlcSr8Rdyw8wiyZ3aCo0xUnrxm73BoVb0iKbMhW/QROLeVIbVGlNtWk1mDoCRURnf+wXPIFuQ//rUllGaLPlb8OiGv39IsVSORkq7fQ2W5wZEhrcQ04YVK4DKgVQmzyIi7uaec510ko3ADBcOdvJIL4ZUWBWHtrNCzwNmbgTRTkn71KuWL6WMZMTl+bPJOeF7oXTDpshHmNsOjgBwnx0SHRMwbs3PTK3GL1EevOzN5pAklkkV0xil7+5Ij7ZcLwZrAMayYuWAJgnL1LWrcSybRExgk5e5zek62s+1L50hwB6Dr6cLgsl4ZbE2Y6g612NUeIhtUqTNgSa83plh+xqo5nx7xtHOZoraoEjAI2jvu17/bnKgre/QpnkRIjMEXzUG9dCzQxaoxugIvZ78BnNId+1yzUgaxPC7RsurWDY00r+xWdxoZZnD3P80yJXnHOjaXRSh3gTMxjUpVmmugVMx34DeblvKHQoKmxN5htdL/Pog9i+3ARck+1ghC9HyZn04zQ1wiw18TM2UnTa3z9zgCtz2fdbW6QPqPDkmJ78l322YgHjM9GcccEN/CW2LiCnQqEqSmwkt6eJIyHcOQ+mdb7OpMQpAsoi81oR47E3vcRFbb9/Z5Lsiikf6oquhKz8MXYzNqEK6ZJZPfZIMn+syBb7PjC3b3Rii+YWN/YLHdPKcl+0ny0416KFva2vdB7dj3CSVVSN+6r2dLDGlByHoHwsqeqt0LJWkHgUtnoIXoU2Ql92bi69iaidDwitUN1/eMD/rwhA4nFbq2tuAYQYX9tbEEhkjuUnzrJ3x99pyjIhZfTMrEH2SNLpcpeXOMJ9uo0mVjKEoHfLCvYTOJ7tW6fyHGF9t9IjXotT9n27DFqxROlH+9YxNrxDHZbwbmOnO5jCW8vVHhXQArfMWV6ogupnDGqNgfOUfSsa0fsb2Hq3A5QSCIyMkuvfZhvWT2Hjs2DGErPDA50ymO11G7N6j7lXueQ77uSsYYm3iTVbjnX5K9AGs6QTmLuGkFUtHzi1bbnpsFpwAimFlxxwTGjWu4B2XGpSGek8wa9yMaLypHINETCrNfy/vxYWwSmObnFhMjcMxlZX6OLqpaGd71wNZaKEwwQoDF5qCARZjc04s+5m3ebYsOANYeJfRj9Btmof0IBtsQOZljj616QEjaS1oDFghNdL+yf43SqzhtH1tfdrMi0IzrZ1YplxOWiAEJbE7FtOC1tBgwNyaRA7ATu8/e1k9gLQpv3ZrKyrvQzGUmkZw/L5sob0JSTIov25RSkpqUq5d2hubvh1SebVlgOSUsCE+YYljEv5MXZWbUCVUiI68tURLaNOCyazSbeTXUSVtrmGd3un1aQVFhVIz/t/ya+xhbsOtJexTSrt7OvB0ZHm8JpI8k4d4xE30FhjVrABe6bob0ORt12u6WBBer5gcP8KaaNsduJ8eAKwIyWKiR5wc32YL5tusKVyW+DZiJNZBtzkp61t6TdsKZz1v2IjEvVqCUHk/1GR2gzoQ3P1AWczcMpbaqMfCg5uQ9xIElA04SRfhDi4ZWNgDdP9nSotu9rkuZMDGpu3lH9h0IwWpw+Qxw762XDjO1ctx0FIdR89OpNHImpAsQZGiuG4POHGfETkSIGSx5u3y4sU/39krWFBYyeui+faTrlzqEf2ausjBspHJdo9abP/oT6XGolBsxI1s+DuIeO3sRepgyroK7YNXwNXUTAwtb4XbyAdGHnkuww8k/2REtPbMd0fUSYNv/YN1uVg9d74DdgcKhdo3reCR0eFfum7Dpx0UdWxFlrYWexEJ4DYTIrPrsoVi8pYsNmZGxeOI3dGCWPZTNYPuW60MpVdg1DT6im/t17JHSyJeXOuXSZX0hcFG9Q1i1d7oV2UALkstiSEjOxpClvO//0czPKVC31TyyXNKSV9OuD1F7pWI1l2ZYdENAp51sK/BHyD0atXkBy263fzjYolt3Z1j4IEQK07B0QB6ekqRcBhPCZPgaNpkhqhTr3DkaB+tlSdI2YoZHENIAADLa+s8ZtNeTtsFUmkdR0S+OycehDdn5JtqFNsxYiinbnDD+LHaJxB9JslF8wyw1lxyrbTYw3ignIYEl8XWAa0FfCyOId+EAzSZj8iF1iDVWT4J8PiSNuk8XSwEyOclhienLyxdd3L3BqsJ5+cj32SX/WegISmjgaKZ0JGNw9SjghdCUWjLqy5Lt/6vL4DK1xtB0g99xaJj8rYCPLpEAn1Z7OIE9tg1/6qtWSCzwpQWkQHsdvFb8lYavHSlqFBgKrqSkJe0Ilz25/EPM05t1p5z6zd5lhXP/WIfbI6nuU3rhf5XovlpWnvXFjYF0pAApLjy5bYSjX7EcsiNdFZ3uDK8POxoyUzLufPbYLSvanxzdCtBh7m/Q5VKqR/aiI8z0KD+gDIM3DILBmoq4SYwU3H5IPkLsDLNQG0MjPBk8DIHO0ERcJBshvsrBkakpuKVaWnh468lMffd2Uy6EVLEv1ex0buVdeU9ufLmD9xKSwNLbTFSnuSSxNYWey7fvla9CauD5RmhLmuwLRN8o4hYl5GUbctyFXIOthAkmZA9fok6Y8NbvlV+3Eus29P3U32uwHdXzL7ibtMGwYniz9/pjGXVhahjPoda/GuC1JhQbwf8TIcln+j3J14ZuZIkqPy9D7I6j/IElBBbKCmJBeUcX+zWiIYQiJ4cs6E5pmiQExzPQ73WR5Kf0jzVjDgqGkoOmkDE3xX4QOkj6kvPH57j6QLyoQToDa5XelTZNgLsi2lyOGYEZ/guwzf8pNuaGgHxp88jEnJvwdQzxXUk763BI7dwV15jkk2BTqNEznb/91uBkRLlTSlRXFfM8Fzh5QGTbqbinIpT1uXQ9XGFg4cQdQoBJCq9F1ioqHzDSyFGqhP/G+UcaGeGcAJsTD/FJPu/CPvWbuOtqJDqOADjAWYCsUfTwCfcl46+uHZk+CzfiWIFsi2Owr8sfCy6th0vTH9sYpRWBfErIQrclTBUmkgQSzuaodcBK0IB88ID4q63CRPiXH2CLzsCk46xBaff0vJeXtLrTzKaM2G29utRW2J3bZ5QZBEAhC19wCNapJrD9mQR1dyIaGOP3cZA12re7LhMwVAfYRIYWaBdgq8e9C0MP5i1ItK7ERWzczi1h9P1jjHRmC3er5P/EIZcwaVzTLosOj/n+819a2dlagLq8WIk7W3znJ+6XCqko+lONxoLMUs56DCvliV8raik4hZRT/kSkUVmghnXrn+mzTMxLzKugGgpcIDiJKx3ESVaByda3rBMa88rIQdRrmYT4swEfvzob9ZYUb+7mEUf7jwCSWQY3fLc25vcxP7GYG5jfhPC3JODfdQGOW6b4DqS5vSsV0FgAH74S8/bwW+PRGfPCtL2bB7GPfPYzSIT7zg4MhPlQmpECSf48EWQKMvTIU4gw6L8NlnqlrIQyu/YPWn+uDZ7Gm6eozJXSWvxh138UB7zhumAi7SNOMRDD7faGWK2V4Wr6bGg0mHPs2g29qqLDr4xGKXnVnYOB0sg1+qxRQkZA00ziKPBn8qz1BOPk18Hsnuovu/vgT+xW1LdDoSjvzsTqEscQnD3eJJxbRJaAZADjvbsmSdO1y8ddxgJhPCz33lvpP57c6d32Ydldf2TGGwfv+1ugcJvEgL2XxdJ/Nw7HDcxe3N745LwOFYvyOzwd7VyuKw4oVS/yfXpyq1fpC/Io/UgYCcZ69BBn7bS84rJzCzI+tftNpkemIR0HWS3SPsSTaRO3qZzuyKg0NhJJwxtmiDbSRNG62q8pTOi7zje96fHkU9/xTtMztazSU6pvqQctXR+47W+g65iD+I6VGWQ9dfbheJ4k3yvvxoYBlD5MjruoEMpF2izGdq8fKAMMaMxpXyQM4tIl4AP2sz3FOV0+oo7b3k5RTavfYXRcRBuRiA5XkVeA3ocPN2aBF0TL5yUUPVMhoZV9+Bo04uvY6V6ECn0CZiX8T5S2aa2oWL61BovpIsLJ0FLnovpXoxJaV/DFYODAC19+CMwa5Uvn8rQtwp0vJnVX6P7sb54zyP6/68iinlFsZXexKnamsXCk5P4GRzU9pZUYPtzulD2eESIj+WQbH+A1sIoxVM2W6m0AVkJ5W3TlxrCJCnsii+KZ817663yF4KFQzws40gxm4gGMnURLxij377mIqYDS9kPxOiKydROCkNsSVdCKqx2Lef9dpVv0ERTDZCQXdyQsiO9iu3sCQt9323fwnJNNBhQm3lP7uqmNBia685rpNRjonLIrwUxcLtWvFhd6uRy1zVDs3Tva+HkcBjbAUegDKVCImGDboUg4grMctVPE8T0cPjLOvdMMKpXlMVm42U7yCYhANiIYClNXWHsKIZBk86boJ7SdYvQKppW4flYQ+18ur3ofdRQrBIrraURa9qeJTDXw1lmZTIGq0uiOCkwurzGbXabTNy+Pqp4fF9LT/LzqeKSSvgnISlY3pzx0OoRQ1gD6Nghvi2Q75lZbPwX6pLhd4WUyHi8iYbAtNcKSRqZKcnBWMj1QsXy1E2XxI3LyTqXl13p7zOGwWcMDIAW28Tdt8BiE7+aUJ0Xdl70oNjV859Mp6/3zXgEPZ2e9wc4dyyXfp6ia0E+j3P7JFKBQdhpmjy98tu0iDkzcHnr4OkgYrLmyGmwAqUNRps4Gp5bca2Pmnd2cRFujph4GPIYIOjNbx99xIvHQhExxgmNbw3zCOaH5+9r7RTII9Iwf5xqc9RvxkCHS9+j+KonMIKQJnu2AEIDN6Eoav6TeIN2tQKdpds7rjiAZjhXoRTz5j2fNN+oxsjMQghlD4tSxdVC+2YOIWrmS6Iy3us204TNqYnxgwhWIg057ye3WZcI9fi2d+nm8+EeDJWMcOlsukkWHYzZBhC4dT9cl/147369kilpul6WYvsVF2xyppkIWiG+Rno2v+v+spHuEfl0ZErbBX9UmIlcaB8zyW3L5GL7Y+dJlpxhMCQxlYn7ZwF/o5FkDOvIeQ25TlTLPC7w/rkFVZjsP4LUwG+yIGnQ84vdwiCCLr0zmuSpcj51wRyucNtdPsBBoCArcI+95Q17cnmOIQKGQKltuygoi7n/t+Mbp8tyatCvzA0qp6ehLPL9dHR1i+FUGAucA/xIwOo/7+RJ8sVNs2CeDFxCp0sXOWG0sZ+p+tjy6yaE39OuLXDXaMKCPxIvtHTyE8/42KoRj5r2JuHSrxr9FQINT3C6OP95FsLJwkijpMLaz3pF8SyyDEhqbbvUc5GQNhvfjTJDGJoJ7oLmoarai6uZGVSvUURU12Zx0UHBwmf7ibDKnH+ld2oGwbTuAivKiKjyn/XRueledc68TUDySAazl0UlI/ipaB5XQRfopmido+VD/6am10KZrcfHFnvrLxSe/4Jtef+ZnByhX4OgDt2Uiv6Oss3pOj2hBMQCcolK/matb1FQKsTds3nnE9R3cwzmcKsJVj04rInffzyz/vKkfPzaG+nuXVwE0HIVJguciDR9uvGfzq8sNd4+QbNF8ErhV64lQKTZ14SN25WmM9ENY2A0A/wRd/WZyqX9yoEE0jEaAfu5K+craEdzfcNUs4LJMznzjRBQb3qoJ1KmC5nv59F6+NJWNMhHLCz6YxszzXlEDoI1c0692OTY/8rwPSpY5N7Rt3pvsQAXuCkiBsAAQ0eD/dMTt2kZfvWZNSGY/LogaeoX2uZ6v2gt4UadKYPj/PUfOXcpugU71ynHmH4ya1cFEw9PqBWor8/KVi4n0XYv8Rw9YIYv64rbiqbef4A3eLgSceYrCl8s6m5KXyBwN1dtjEYhoipm1hKi4R03LmM0SuT/bnK/5PGZnYmDLVM3LP6XuzQA1eYsAjZ49PRkLiEeKgbEagXjqTRYxr53vZgydDUNd676Ky8pIUnsf8LTvHkG+q2yBhrkPW8aCawEOHAGvIBY7Ze98IOjwSMK1gYGWHokW002Hm79djmETPeR3fFTm0PcUQxWhzQD12C9KXOJsOkbSRvOSqHn4a0rHqvVcqImgz2PmkCrV7QuJYZH7lQ524IYb/I8uz/scIyx6YEopEZe7YgYTF1NbSgYp13gwOBwkFCouCNBC1ezuQ0kcnH7/FUIaSAzvJD1IqsCSxIKyPBlI2HZ9fg8isX8nq1yD2k60NkOBXR6UpOMnze3NLb+YXkLN1VfzgrGvsOctWj/CR+/GsdEea0F56aEPq++8mt6/SzPdcFG9XSDRGEfAbMkvoNgV+sv2+ez22YpDneNf8FEHN6D/8hgrgf1o4nT/FLTj3Os0tEbDw7cjgsYVGeC4RG+tyoqUXfPMgv+QE+i1XjsU8m8JAsYRrc1P7hMvbcFUDtzphgL68ID/61xaApuT5X9rRUGtXssiuZVc8hXNW+sEvEL1Mn8yT7rnkFEGhcZsMQu/Neh0x5mno1dA8alldu9EoEPxWbWollvvL1lLU8qbfPCaXmJ/5wSBJ5+TvYbwjqyQN+OrmRNQArPrLYn+KZ2sgQW3tuC8uWf7zpoyKPczm7K7RvNcGjjjlHlgeM/yAvml+EtiU47wdjiLAAhvjDUT3Bdxi+YzyTAwBxuuCXYmTG+VI6afvk1BufkLDZyvsXHs3/Rp9pX8L7KLIrxlVIxK9xL8i6Uo7+FreGPZ1b1hxZo9Sifhao7QTYd7dSsbp6VhSw7Eu/0ExM8tbULyMX1RXh9qFJ4iXN5efEOuu8UK1Gg5sJeYZtHkaV15iBf/nIGyHnwK8LOh3SS3S9oZUwsF/PosNHoKyPPSlwj9lF6mWdA6qI0KY8J3EfYDrkLfrO2wYVjT6BnI3pg3QgmVXnvMxNnokRE7EYS6jI1PDoPirSZXXK0D8vTUeMieMDWzAc/LEX3XLpiVAM6MTu0tUjbgnfuxto3ATFNSjAZH3nnAnBL4ESGp8JSqVZhn9CXvZgVoBrWH8b9m5mEld08Wk1SWjkQFJk/elrwfCL6t+10QJVBCPqXpZE2jEjrxBFDgjDTJeR/a8pGWBsVTBGGXqYxZuqd+Wh1YGh237y53kEuEvqYBRtS656FHV/EsJKozNUS61k0qT0mvTetk4dCTtgwmd8rXSi9hGKw7pLK0+8iRmC87kC5LvuNk5epqxK6LA7FpqG6amEqk3c54HBETd1yrNcsHYfiUJOPMcMH19vLO22JPTTQssA6wuqAyWnQvcOwwOGzxtzJxsWmPRqH9lOK4CVh3fnWpoOjBtug8iF5golxbS1WrJn/ORG9IkLJaOMerhsb7jUxE8BsFAWSgPg28m2rxYyDxdMEeRjGmyogbH5VLypksUTCBFbuIFfJdImXxj6S5+oPb9A6qH2N9MKQts+OqKtxlY50nkQr71f9BRmCRYLWwflvCVtl+rxBKd2ARwyf+yDNqbt87Kt9xxZB1/4PT0j33zEB/sNTx4/MqIw2L8pPM5IfL/R/Zho/boiQrjKLArzwA3lqlsTn88bdum6NjwXoVCttYP7bzJVUicfgWUkaqoEzQoYMRYunWe8LHKtfZK/w3fU962lFUc0xE7jQr5GrWhKASWNeMX2ZZU4T7cQprJUc7PdvVlTnQoed4opyXet20FkhdMsq/a3kPZidEtuf+4OLGbgMTJ/sKx1zaDNrSbqMAGGUEQF20u8JrtzUCouN522IrY+37rrCdqOM2KVRHxJwSVH6jLUsG6SYxm1nHcibFysL46QmAeaQgFq7noipTQqq+rALgDaITCMNXl0GL+lhk7tOkRqEwu6/b45yjIux2p8laKLvE9COQ2Mj2rxyLYnsRS0Nvn46QgFfgffHdYZWw+L/82cOhHuYisDhyGWbCi063vv7hrmkVQ5a2M14GdRKwFPzym4mfVWSjuG/rUthT2O80pBXTe+5fKwxJRIfO39GPhhOgcsv2dZpllRBd6GKI+FPe5ZGsVY8OFe24NlcVGWDUieEpeILAfHE2ocvNrgAP9K3pe1c4GQSrdnt5sKFYJ/jVUCj6i86998brUdeXYMCd3p0pxpDXo2PEzuM+3Ihr69VIXFYKtjw+zcJAkqlmEwb0gj/wtFWUj6ndC0//4DhFA4k/49SPouTZCZvJWAuAKqItovg21TPNin/Wc7g2X8Pt6r+Qrf+7LNi0IhPoWPhqj1OyMWRBhz3n+7TgCtM/l99xWdLjTTFKnQ0jMBsdJKaJ/lnJF6l65J/IrVJ3AM3glEnO4nrS1VhZCmI1dNg+P/eSG/mcYJefPvKGu5qaHOZpcGNfexI+K+2Sj9fmYek3HOneqD+EXUEY3zbpMW7wZO6YBMiJHLRS0IFBHWsLPXksFqNZLj+/Bmr4usuyLXrRgBBRqVDJPGWABxxUXBkSpvutchuK0NRfK1WDeRajjUo0QaZfPItBqLoEHqpNqXfS5Aj/ifJficA7lBTuAssN+ARh96m4x6jfX1DyIxU/kSiFHCXxqQQOtBd/tVReHZbwZLRqCSctTl05gFB7vLwuc4MKRngKgAjL13CMLLVC9v89Z5LUCHZTTVwL2xBqGXgsCqzpotoh9fnAa9UPPBIt6g16MPwSRYKZ+V0qDq0J0jHK9GwbNu1znxNAuavRh3Ajr9X1dNRYHZWN3fh0QJRi+N8QrAw0y8sbbnL2xjb2HTJdzo3mbwbirmBDw04aV+uxQn1WYo455x0mSclvH6JFOryCxyVxjs1LrXNX13cbCMgSsRdFS6sn6sAvIUSohv+vtpELaCyz46Fq2l2SSm4a1bLH+W+NDY+RQLimOhiRgJdYXras+CuWXf1FDKMh6UEAmBMMtQMGg4gNGnfmSiXKAfxpuy8Frgb5LaxpDPdjn9btAhHQtPtUgLX+aYJ29UKfP/bPdpw1+kRbLTLwiEOSQCFCc5FFHUWMoe3cWAWJbJUQFammPpW1NOn+LPY6jCBsiGmqaktdp3ffpkJtWpp6SYgGkrD9w1Nduxg0D9FB8P3+bLNxVp02ks16aQNVTGTRwBOuoRtjrWIP4ytw3iXgSYi1nI6MW6ack++l5sy7+MoME33U2lrtCeANgPKAjBuAbQUHz8yklKUdf1dTiWbtsAD56/ffm7pllSodc7qKbp5uOWVX3rX92N5PV8kWfLsDxMoBXfFrpBGPnPs983+QnrnWAi6qDaM0Xh0+wtx4FFOCoOWYt6J2f7kYmCxxjY9kiQb0YT+y+E6HwhoRCOFQ1oWCtsg0YDEC6/XUomUcwIEMmDtPEX/jj8B4bzznqdNHVxQSPHfhSg11/DtCrwDKb5IOAIAxSjnJMxAj5QRYd9ulu1Wh9O22IlRyQvEvVvMhQlKMHUgxrqwoLAYyTc3z67v6V7kCPQPKJoSACU/xLSYSb7Kfe1WmxN7SfO32YU/JW2CrJZaqIJotWLxl/webP1L6qNdpgdBw3fwdElbeVmPythE2UIIHUYMsWrR2w0bbwUwGYazlGSD6R+SLgNrXDajMf6qKuPOtdi25I+rYqhAxFXG8IWUlnSp1VxRXV8rw+Tb0CmfUQxXH2G1fHLAHld9BOQeY9ArnEnNLOzo/ONp0KyHsx0a2lOLQHfKAVBmz3187To9e6wYC+xxotkfJv+4dG1pZNrNL6I8qIlRpGIarEXR8aBXD2CihXdsoVRVHzG8YGQTGUQ57mOhtyX2XdTsbVw95KXdHW2OIvs6U2SIDkp4Pb7MIW0U3TRdjcoT9Afbk5Jwh9kuJC+HiSd9EBR5PTAh01mCbTqpNrjC3d3qqRopqGRvTqbWUZPx7+bTzOhQSgYGNUMs3gi3O5C/71e16nsMoVuYHLkwl3Wgjf577FmrLgzFMOXUP3CMuTw3rDyTYslzy3XijQfwq6Ah2Vjyu4Qw8RtWxgDEt3MOSMizPrQm9XACYYj5MDJO3Rhrcyx04oMDXrGGG8r3D1PUKxl/lU0tiGbbCcaEf52qoi+UFGcV8VfwH3gTBM+wZwSMjK+xWwXXPfjfJRdRgCxjy9YF0Ys2XLKRROsAJvsh7tSoEdmt180eZX/ibg7E/LfxG/lrYS3uo9leo1qOz+j6vv/y84a6qDCEg/+fy/6eZ9pkss3VixcSrrH2hnkzzMiwoEG003bcRKo4f7QpYVsT2wNNhnDeb8EtIzd9JmIriEqLCs47nqT/WrrsjeQRhCNXgobNUnJKIrVKql459HWZoWN4QnKwAZ4FkiovdgDm3hlnoqHLzdFgClrJkFGZBZTD5PJQZwxnbVX5ftZmFveLUcuKr/Z6/CbmTvLR0ROzH4Yi25n4H9e2f1VNJSy+Bv2JtDuapt8HX7/53glcaoX6OJl9TidS4yFcUXKhWwEKeyR51dYkp1HNy+Bo7ImKyTng7Cx9EdljXGubqqw9t6liwG6CxLgwB6u72gAAusl15jg9/Fnl5/9Z3jZe7xDVlafL5JB5kThRvP95as/POOWvKGmPELOw9s4PgdQjuwiQioOtp6U/Zzxb5Ut0AH4MhXepVKMFioF8paBKBeoks5x2XuX6zCVMKXfZ0w3LbuMMEMXW3pgGPu8DE/X3wMSoEVqKYIyiY7h4ixcYkpiGo7g3cBHM2fXZPA8tDNxMvfe8iQwI+J8YWMFqbG09ySKshtwwZckojQSc16Oww3m1XSWQRsVn8MROJspifAnaexVxDlCBtytOcp0W5Db0aoe56WM9Et1amJ9HGrxq0OKs51jJWtBdqUNEwt4/PEsajYajusD93tHBYRmdjDE0qBG3/oDSsRtBAP7aidRLde439F2Ht9Blxnw7tFxs/yWmBES5HHwM7HBJmAqKkkH2bzoQF6vp3o/KArEXGVM5II4vbyEzViywiuM9pztTrcmw8eQUhw8icFUM4hifY1qwoMOJyrHq+VpuU0+ibWBjhIB6rvbK4eZw7e8blSRe84JdAsDWgbccFZ68R6nM5VoX0SmEq5XCih1er+dX7D/t9nAteku2VQguBKRa5QMxdIX6wCAX44UGZ1RGScGJqerbHLKfda5TJKmVQmFo+cQFgR2TlIuOE1EmCe0C7+hNJodD64me+wn+thvq1cNQQgt31wZUpqq2/UaHzl5dF7tFcNFbUBqez5Obpa8XlzNXJzPp9z74ZzzOe/WScsi4IubaFDAQQfyjP7SRR+irLNlTjiKFl123IR8cc0TYS8DcyJG7tntuMOTRLbl6Ea2snv6dW0UMBJRo+eXoS+YzoWK52nSWbhgnvKLFbBdau84072N8+dz6SfVEAVbJc9iB7A9kHo7xWxRRa8DLNP5I1fdPo+ZoOLLYds/kxjlSs0m1SPGYtIkQ2ToFG1xBuWSUV14mkW/qDdjqFZ00ZFKHRClsbOkTcX6Vrxf6C/hWR5o1QOHtZdJcIrxxrWLNq0dzy2E4BDJL3jl7tkaTvg3lGhIYASsfvyS45Xe/5/tjFavzGUCgBts+NxoqL4kFUVpPTsEFGZoeOgBFYr5zi7LMH6wMm/FPVrxUrMVtVhlUM7XOe0Le0cJm/8OINytWFVQXDf24e8f3W5Dlq58B/8Dd+gFwOj+Sc5jZFXNrSsxlIh8QAbWLb1AuCiWP4ZkU5J7vaazT2ngMOW3Ug/XhoeFNBCz67Wa2/QeLKs0X1jUCBJzo/RPv6BHQLRcoNxOvsJLSNzMPVnu1W6RO5MF1ODqAnTBPNnb+/0pycUPnGDynY1kxYpdtXQwyQBib0v6p86zLyItjnuKmGZVFiGg4mdMTBbL4XjCgB/964tYdqbWxw/8SHNV+ILe9gowSrO56q8Paisk3Zu8mrLzaWELwbv+r0NcCR/iMcexVNN4mW25gXGtBHhCsPJB59ijX+9AeJpGjuJcPi589Inj4JY84AFJSxuRNIK1V245uPskjSF/xI3hPlgAAbDtDMEGVpsjjjvj3/VaLOYXWC45X3nRKkjJXyMqobKKKznbMHz0hasqVkOpBzDOH4TdKIWW6APBFL6wDhQ3FSB+ATCKURVwIMGUbnOeqNLgNB4Rk/HqkVYs7vYtPGyWUADEcKzL7lINc3DuAI3HXl5psOkFGk8NW6fQDwwoD8/O4Xh8W+Ew2WxE3TbXQZzlvoDLYWxwG2OZgx7xN/jJvk8qB6i3b3ZMGZAM6g/7IcUVuG7H1B8Smchnx6CQamef0FMPDBdRTk6HDC7NMhun6vGxalPbNrOIXPcTxC8zekv9xKkmXNLjAsyge52poFLTaz/wyeEiwpwKkETP39fYSTFnXWA/7GXVLt4ic51SR/XAJc8zGJxsjxJrciCKD4IdTIf+GRJ7N4FPQZJcd7AEdHUELzNh6wboACQL/lcEde0scmIqUI6Yt0pwfaN+joMx7tbN6/rpL1OhpSbWERw25uDAP0JIRa8GbHbHxOacqVwBrF9wRSvZzbzIJ08Z/TzW9oev5vZKegmUbT5Mfi69QyPY0kEkC50Z9LfT91KR2SA+rZ0KmX1ngZRC1CwrHBErw5eG/h9K8FUX/3IRMUWKmbUFskyVPiuX/b4EaJXe1oaOIYWng9EclVr7OyWt6upZ1Ux4oMr7vzsLOpNxZPzgmp2d9vE/BVkymN6s0UZ2zligHZnXEK0hcjBrxdeNYRI6P3mzKCAZ/S3QvHAtaRbGBOuHFLZ2M6xJlulAVTGYh7ilyAoiZrG+dxdR6nNkz1C/ZS+WZkyEXqypNgHepMXLba0eKpfOD/+1qgdzZom0RqKNNWOOTN72rF53JyHw6NH1rM9ZZD+PKAAz6F9aqQ+q1XLfD11HmTvPYEjqU2A0ZyU5IQZx2WgzaDAKbRehM8fPyxEBc83s0Nxhcemvg0rOxjj6F793ZsM0DlJ0VKyLZcIoa9VH/bYjOBy2NF+Oe3y/v7nKVKRlqnPjkYPi7Nj3toV4rkns1SKX5kb2JkF3nXYVV3zZmx6O7ue1VJkq94ku520s4L3StCcd6x02wBp3dXaecfUq97jTNGD241rgh55frJ8ihBK6otKDYatpm4z+io6HQiqZLYjP0puBXnqQljU4z7K6wp2bX9rvpr/Ofct9K4u5dhKbpo6mFf9RFIHkKoFVXiRFCug8O9+YHaFhSV7zJGG3hWfXYBqZEMl/0yfJST8CXunMrJjzcWjFlYEyPzO/4WFTEvIFQzSAFB3Pxub71Mwu1UcuGwClnzqllRS+ArryBmRICx+OnAPGpYP8/YjMpHrCY2rSmNJVHWwecQaT2SQMDC6Ve7sEvD2CztgBBGfTno5Vbvt0RqDM0Z6RV9SYwdtG3SBlABaXsKClP7h4WVWl45LQVnEuIqhg/V4TYHVz7YYHXzU0cWCGtYqyjw8N+r5BS/sF8IHXOTnZ/hAcObdLR46pY6TcvoQ12IXQiFY6rtSxTTE4DqMetjf1QhRrHOUBj9lXxq0BhBXhI8PlfFCcYeYFxvRe+AH17owjm5njUHKXdCWeOfoL6aml9rRM+FqEr08dnEwxd6G597l+qZZKDk+/IwnRunYyw8dhQYhv7VloXRVsVDZTpVIIsepcrd/UqLava0gO0DkJZhRg53JGpbU7kRech2s4Bop767+iV6p4uGytL8GNmq+emM5zigmWg8wV1ofU4dgXJsqOIpJAdZOUngkvP34uX+d2Yj0QpHF1VTXkvANzUyk2BOV/XAuaqgwysyoU7E+XooDgZYuJzO0rX5eiLZeGRcsBweAWbCR82wYlsLVO/het0zdK0Xh05vpG64K+J8u2FjbMZuP25KYxKuv8C/csjy4jhWW5B/jBPrTzxmpOuRBjgG1PQihsvr2Xsv17gaCeFJ75ofVmUAq/D9TQ5UJc4+HLePrzLS1nK52JYkFiSAffaUqhBOVwoLuUTPotXd+YyjzsOcXF55DmrKirN9LT5RCJGWQul51KcRYN2fQ7Ay6lavyzsr1WAOrsVERIk8BXijsPAUk118AJYz34WqeH7rdrJRfTxPjJJ3ikvWROvX/Oi7ZQwmVaijUJqIXahFB7kmO63JUgkDh97jOQNeuyG0eEzmNyUc6KQtujjBObYySq67mSjawDGA59IjQhr3i4X3wkQmXkkKMaKtfBipiVuyYGronFHLlySedtgRlASqUXB3fDrYY15nO4hQv1GD3XLtmvcuwF6KQeDZo9YPRWLURMJkBW/onDt8YXMDW8gUjp/4SSSz2sGi7qIVkgVJKg3DE5tui/MGl8EZdkRD7CZH3DIr3nwy8d0iXXQscXta9FN41MyDbjsvMeaytShwD3N09UpbJnXG+Ns3uYAyM0e20Mz0+4W8qKKc+HJOWv28+8UZnT47ufvG7tRj4P+Nehj88eK4xN12S8U5NF7PuCYrrKwbA2S/X/wW/YhYJF1W8y7rhDtiPcCCqi6fTlyZ4IPiX4JodQy5pmiLYRAlVuCPNWmAWfwVi9Hf38RoyXtcUQy7yFchs85uHuslSpkZEFF1AQfT0r6Fwkq6ADlhdTMG1lR8EfV2LIehCtuwraO4my+eNG4xYckSaN+QrRazgiuDWE0KdifOwK7TfIk11CPexz9UM9kZlvNuh5Kd6PmBKKKRZqZR3ITwFavSE39MMCC+2x0PGi1fUenOgt0lzxSsylyxiXXHolop7tG9qu9yFAs4UJSIfQ642sLygVbK8cb2mTo2BG+YST68kQsyNO/D28pIsMp7oKzYbChs73odU1pmsIGakldRJ/URlWvP7pIl0HPpz6FJitZypMBdJZ5+AMJjJF0NCHi8Rj1IZoH0xqTL3yjyDs7+AZfJPD/6+ft2fN76qDR0IV1xIcaQ1KkYV6VDSy2pIGpkeskW3WpYJILJ8POxqG8x2/fMXP6vsYZUrCWf7bZDNzD6ETNg0Iv8SHWTPHwQ0+VsKSwd83NmlJAcecNzXnA4iRiRsUGwLOPV5oSKo8pGfbkcNGHtIwmmdoXwKLVjDGQ/qe7pP/zPYawl95Ij3nN2nLx9gTYpODNvkMARBRozHvXOjlzg9GaAPkPktUedYorBewfLvi3DK8o/Q2ncRF2NP/OE9+HLPgJbhVjQQ95KYcNoY42E31kx/YkGTUP5DulMGcVl8zAQgoZsJnIRfbdr6gCD8b4WQby7R0iMeBIw09cxv//clKavoGgSThejJIszgIpN+eUq2XLLg7+hfi3MRspFnyUq+Od54MEipsxQPS6NcWbhtT8TjU1aEbB1jck6PtlC6HEbu9os6emfhpAXNdOaGmLWeXC791YmLSl7S/+50zNuazHkIJiQ82e6blPUWOZZdReC7DxoMVg3wbcKaq3ZAHNJMuOjdr4L6EwlKUgkcsl7ghRmu4i8WZR/fmEdTNaGqOseTngirsL8Te8Pn8xfhRqCjSV5toOxe5CBzbl/R1LjCT9IyIHPnMV4/JxvO6cUS/68XesAZp/g9QAMW/7mqogqUPS23V8AmEWZP9fwpzI7Lcv/vH0h9rQxlvM1080mjcD++6gJ+kA1brXJI8juj46A6bbn1wJi6A/e/E9YAolGe3mw8HEuJnk4ZpLvicS3F9WcB0lF4XY5KwtiOgV4dugYlgaLyK2j/4+vmR3Zh3tjqsuhVnsx/qqzMrbw9qXuwdBRk5yKwwpGS1dF2nGn3TN//MibQs7vhBytLVg10zmhMKNUnreS0yHiumE5X91do5bE4NgeBBqUAJBHsWwuqfpZQqiIQUcKf4WhtTeQ4P2iqjJGDYZM4F9NH/3rjA6qYeM6fC5n7FfJRHHmuwC/F2Z6ctY0JRAxya5qsau0pZaUmmBKt/RACyQAqiwiyyskG8+GU1ZD3JH2yXt8afRPxESdSyVElakMLswgmRZZVfw4ggrmfFXnW28ozu+Zj9VIWMCVoDphooKzu+IXdtLxIx20tMNYefKpdUitPYLgZeJgmkeGYnpabNdgqnA/NWasYsnJG4h3o7Ht5PLjnanQSAsuMzGdYWwxaqBA1sauRiO3P89FKlmB450RbGkcNg0jJXruVNJNqO4CEOYoohMKYwTgWPt9dRxwVhESbYDcxlgSgpXTqVK4nVT90ueC4A8HHOaws52aIG4flG1qL5fJK7AhZ3CH7U0KlEE42dKNZomvaRnRCrgytD4OfMHRqnEJ+SC8bpzq3tgAWVVlYPmvGh0fLQepGb7dUrO1MKZ/PHBArP2Xa2kdxfeADR92eq12Xtzc3m3VW9VfcwRrkBgwqhayaM4bVSebDcYGLspQIt7FyIvGWrlQRL3j5BJtc3MMHJpxpNBSEvlB+h9ZhhMQ5N+GLJKv1/hYqnw5a65x/aynfKpF3MRCyIuZusDhKZKAytP6kZ1ZB2sVl1EBf9VG+Fn7O3YCMwd349R3ba0mkNw8iaiS+rUPAKAqgrjQUWu6Mm7QP7KF5o/DzrNZiuSLNLWw6Hen6m5R1gYcrdFrCU8AYdloY+4+45dqKqlSxLdzxgWrxfn2q5NdZKTyKaPkS6L+02osOpxwgnO/JpJXktkLnw5v6WOjaB5zKo9dub0SsVCPHhrDH74TWifOa017TwnlufpO/p0iYrPsNFDiZi+9tejt18SodH3XhlS5KEX/+pPMBKGmQEvJbusPvMxvsNfbHt+B4BvwvUNj5WIPw2lOt/EWzTCz72Lgy2hETy9g7pAANl3LNHbtL/jEc3TFn51XuS7BcANKdydYox0iyxLIYLSJ+IrkUMfrJQc+zsa51fzlizCYtKlu+MSar7tBOvXgUPrKsHExcGgbEuaR4z1hYskPC3IlguCwjkDjGJNLWm8rdR7boQrqtnWIhJ7FxHgb3GdadWb7VyMkxyCZ3xURr/wXOshqKFzp4Vbo6rUu/iuDl/C51SvpEJp2KWGlcbZXAhid1jAwRRFr9rujvLGP7nb/Wpd57mtNeop5YeqaOHYJ9oFZiiMN1ryyKG4AEJNsR9sxzRg/5kjDbapFQKz5QYm/m61LEaSJpqenQQbmqP/yE3qZSofHbC8NqnHCZ862S9yKzo7o2K4kh2b/hGsAKHVayOBwYupStMsLsLLck0dErFcC9HckR89+D2VBcMRauYVApDVTQilvoDr+Er/FyeK/laiEdf2CfTa1DdjN/b5zMi9FG1pmLxEqlIKc6TMvMWmskhALP/FZfDTjw8JDkY7UL9SLbokvZpDUkVOFAIRNbgHTZTDdUvqC7Y0IpDfS8LQ1AEPOdylH6J8bIq7nm227peNR62+iZmJ4MtGKETyzy5ZDk6rS6kD+Ocf3Qhb4LklmX8dTKcM++/BLID3AieCMaAhwnXYL91KQkQ++CIFw5mn5jMZiaXx+WThTbZHp0T6Yiz9Pf52kS8NXcqmfzp/hoasZDKnkKLyAD735FQxFXifc/9Fv+5vtQJVVnevnZoZggZwRiDzaqNrqKWxYYIqynbpY65mg+cu8rTp2heYTuEPxQ1jImngEbG8nzex40eJPortGN3z9Hk75/Gd6RZjnycqFdXxZyMIndyhbEU66PHekCFRjjsasmMd6IOURT8ZeX1eoHnjwgK0PYLq1ryRixbBdhwcGQngeT+4oxcAyMi2ZQIeCi/yGNIa2DcwZN9tP0v60764sreY3gaxyiDWR8UNvkD0Ukk8QUE4Mt3ybi2icezqhGpX9Mpm6U4SiQo7m1GKImIUYgdtcqaCAH77vCgaHen+NgOw6q2GXztZFIogjbUCtG2Auz/N8+gRugPWwZTyXtzBY340KyvKDO3+iUCwm3XgtyLKGuUT9nylbx3uMzj4Xxw9XFCEosTBp69+RN2S28uFh41P+IcmfneCYh2eebfWlBsQyZ3XT4tD6sEkxdt85b0tWuJfV+7HsIyC/eVF9QA0BsMYaumSpo14FYeKXUorTvOVdQkuBJMUSqfmfJOASIQ7a4wu6MfxAHPFSnUVjxjQInl8mbaqp0Ji+KTUNGcn3YffYJ0K+EdXFRK5utLxokezZFn0T4uYsbF+TzWym4HsMFwpkY/hRLP6TZ8Z4mcsI+y/mQTIiSGNlHK2KwsdUr85qjmvLN9c/MQfcBKmVrrOBFhl07A7naAO/g8Q6UqcNBd0oamyRDIfsOX2NGjj7XnqEoJ8E676Z0ot3SfOj8hepKWd+P9mk2qOD/XRfpv+8kGqjZaDIujn1q+Jf+bOw+X9lC0MaTH3IhB3gfLbxQFJNsbibTXdivTZVg/DS+NK9J2BHab02fISefp3166K7ivykSYPtVBTmSHaWyxfiIci/M4SdjLgYrkzmhIibvXsv8pW9BfiKWMPqDwFrkbwQ3biDfp/UbTLpihgRs1nRwXabSVvJuWJwJtWWNJXRfq7Bdv+EHvGjhM8j33JZhd8jajiGqDzvej3VsbKJDZ1iAmf1wotab/ZRDEy0ttFoGP/uhQFt0l86pVg9RbUR+j+8zTUuGn1dyz9A9elWM32vWgFlQABJPJ4iHv3tmX6AnYLIJ201trynSzb5+ugaXx7Qq0nWSCrZRTIf9XjYzJu1aie5jVxu79GfrSzzMYJw9TX7VYv2yzLpLw1jfRo8Bog1LW8RGYlqbPjPygxVG04R73kyINhEoEEWlAkrrs9pLO3HXGl036T7UMAQAY1hSZdm4dN6b6v3Pq6Sh9lZ5uwIN+N0z5qpJZCO7p3torL/U8DR83e0P0YTODlMgInCNx8F+APqrP4yRE278aV0f8KX1nwdptcSw2ha2yP2IXleRbEI6NQxpWnboaVdx05nDdn8vLmE89WQMOv2gJiwknAkKdmt+wd7mR/Wq3yzXMQ8xXhebVI+bxiRB3qwRJPac0lP6mmtJPaZSI5vXbifzDexnkooyKAa8y36tzekvONqub8JnpZMjGqNH3NM19S0qe2ZC0eRaLfUV0jfIWjLzf97yvwTkxSFG+ajlPf6AoO/qHtnrNoEnwz9HS65pPNk3/B2GKmHnIuIN+9GHacLu9BLc+/UzZtZ1zKYESa5Nz0yuffGvVVKYzV1+53uaF1a7g45+eRnAlCvoTNq5uCyRKKJ18cDjGL/CzYNo1Mt8otEVtiCZ+0Y9JgORrO37W7vC1ReXXAG+qZmWtl8cxYjpy2KEJ3mGUMPvsH4obCiuFaOy2Aj+SyWhGmpF7q5oKDRlNiIdx8Tjnf9wdyv+9scWfa/DGxLJcbSzanoQwyDNRQQDN9/TdwLBHfxjfkRlILKjc3PagXFZBW1sc0buckN0dcZPm41MmdthuYWq4yN1kWX/JBwIlb1qe47cvxec+ZwooUp0Wz1TLE9MEGDIansoLOeeP+q9QBalEE9gIpyF69woURaNDR32nwEmAW8OwjlsN1RuN8LGG9xkn78YfRDpHwITegx8FY2Kao+Wu3bYpWxko8J3BOeZEiRpp+AxEf19dxY59ck5CJwGECXmm9InmK959pzCkOnRb8mQfhXiM91IgZopafwJm8nWe70c3Aa/ARX8OlvQyCJe8DvoWVuVgug30+8M1wPMEBSVDMqXtY1/9fHwdP5PrTMxsWi7W3OsqLJzS65RvLFMsDpDFJlDsgWuyCKAo4oNSXmno6Qimz0q55/uss+9amMh3WKKKDWrY63C+YYusJGg5vcSTqYaDL8KdM2/n1I8MyhxDmxOWl6FG8hL+vSKZO9LXHCq2ql2pCbcYenM7wVvttHaKgdEql2pVEs6/yj8fFVC64Q7i2fYk/6JdUq1TgcdEM9T0CAb2G2zhFrIvZ6Kem1zwB7d9FzDT9FcjxG2Qoiqbpx30he2O2NRsxF4cKWAtgkq0urCc7PUYHq6BiNkFgvfXq4tQ0IbBvWNLzfdf7mdd7SOY48+nTv4JsJEiEKfh2pdl9AJsAFM2ccVkBCkj9KguqZo01WwQBX/nBL98IViOTCkRupLuraM0V9+nao9KtY/ILP9J12CosUbvr2+vIEm5Mow9gHPxzLLp4vYV4DT8QC315auAN7vRA0EN3kmPM660x09MzpJygYvYl4WZRWmo8P0ybCzMDNh7IsknFqv8lbhs5KMQ76ZNMnAJfy4bcYBV6G8O7XVaOVong/o8ipx7SGRpB/tI0Lz7bxfe1OkHGk14Ag4RII6+SQdBek1XIK9sYZKhbvXzU0oiYwInOgKCERIQuJ1CxTMxYi2sz3Hbqf6QjUanbEVhkier4llDjapafFU0H2CiqBo3EP9aMGe2wSlPCYO7qXWcV+ofwDwT8z0oKwJuzJMwJvKE4PbuNLtZwuoXdOvotmhvcYRpdS3DNOuolWSKeoDaTahJK4fPZReWvPaWKA1s02y9DGmTyPF87NGqb6rzEILK8ajBAsh4N5Ren4PUrZYCbxqaBWdNsE3aFx397qUy2DFIweQXeZGF44PXUkjlEtvTjQfrYgZB1esgvdTUHpmk2v3rD/q2+htVAcHfmBiscrvvmeYQRFNYZSktTUJBqJ0bIvuoqgzeaSIgXUyTWoYJdlqB+TLc3GEvQNE+vyleZllhv5JKqo+5Mtwr8O1adqJjG8CpX4+27oorjbxllu2228bCyMRpOvS77KB8u5uMiBdDAG3V8j5ig6Izv0shKoITk1rl1a8jeNeT1hKfVNh6HoNeA+Gd/xYKaLilLFC6szKcWulzLmj34DWNXkpo5qzp2ncxrvzGsxhxWrfCN4k/0qhF2nNmKi73jdH69Vv012DHoCajn+Me4VhTC7zFPCHvSx0pTBoOBxibcpZZIt1ILzfzBgbVBzc5oOg7g0TYhn4tllVOdPGZU4prdAjUGN/hp+7GvClvP30gm3xAcaCekjJKX9GzK3c9rrqMbdcRJ0yzESQJgsR2w6uzm6BtUACt4UFdMJdturleINhV0ZWlDcr9w6++7hIDOA4iVFmRijvRQ4R7KG2rn+h5pM5a3H9WNw8wgKiEVcbBskoVSK84DgWk8xEogehCZ2ZwNv1MV90uJrpCyh6OiIIrITKHrx7RMhmDX7RpnnTjeLq2zNmeCG+oqtNX5ms98WitWahEo+fsuIYFi/MB3RYfhXfMljAruN9NEOnthFRhRcOJ2PdeNeoEAw4WpHRD4xk8cKFUDR7KDsxwarTx3QvrKxw6jP/Hxov/oaNMw7V0C6JnrnCXtSATfj9mxfOcf4GPFy5v6CjeCSjtHPx0TnKrMfopxqmlSReJ41tRhwnLgDGWdH/jOiH1VrF8kmsTir25wHBrM0cOv76yOatxqqkVhQkDFRHAEt6GjWws69lXaZ8dMeOK7AK03qa4QtupGHD2VX8vBha84JBqCM2x60fM8K0C0zh13fr2mYliZQX7n5/oYiSUT6FesoTyIqmqYGaNC09Y7Cr5i1DowXi0NCY4BADEjnd+ALxQ6NTIVBnAif2PF6MdmokLAxIUHUL8uDY5E/O3oQoIXoWyN7bFX4cIZn8r/OLYHHCp0BGKhUaTCIGLy2JDhEMGmBH3g7WnFCgQUlJWc7WkIH66w3nI07RGtv9kLvRNuPunLACpU4ezr8+xK/URQTYgMWuDyuAoli98zQpIPa58fzNQfa8VXXwwao1QSow4my4ZT2tU68F8sbDjC+dbs5wauyuCr3l2V0mtrY8vfsFQOHpztLmfUZ8gi+lTcTCU+4DsKjHmiSRFaj6UaTN4o3Rk1us67lEMuymF5R4CvmbzoNYo5j0O6Sz6sm/LyGvnm2K9hKrwqUhKgpRir9G2tEVXnk4uu5N5v2yP6BQbQnrPFVJoMxBOnQb9xH3unQTuX+podjHksoQhKXDzg9HmVKLrewfWXxGoa+bCHaDLZeHyslNYY2iUpl+jXNBzQRF5Hgu8lPIIW/u/YML1Q3X3P4wUOW05Ibz6xJqn8z5upb6MvFe6b6S4VGfxiDYwQsWyFU099x6zfj1VcDxTbzx25o72V8oykzEyqNfUDU6u5opsqRkmZ8gBk1YFdOImPeXbvkx/UtReJvbCslcFmy22XubLqZNnZC3zTnSMeEjl0Dn3BLFYvR1yltZEVq+L8BPfE6W7iTOaAXTBDxA83qBh2ubj68nlsMBrZhkyXPaZuVMn3VZ4MNcbl8Rgl0imCc+f1OxdfURHp2YEaixeat7qZC2sW/LRh17lTecfvKaXGd/jk4JztNGzvAFMdb8glHDuy/taqQwpNonu8HNmYQF+3bpncssxPr7Hvd/hVGGTm7UsRy2vd9Fw1D1H4VEEyeui336UYffe1mM0LS1VmIOLH5P3dDdbPNZi8LZVGLgRCOubM6MydZOdpZRSF+Ep+nXvjnFBZqb0oOeGiK3ysLSer1aUe3Y6pSt8bAD/paLl+n7IocRyGZ9pLIpvjtJaRUm1SxuD3Ikk2XtyNRC8aVF3biXBS95a5EgsC9V9lRpm2V4XU5DoV276d2xHC7ppiFTRX9mdZgt+wnmcTwFurCTQgfja+29tdJJgOY/1GiYJEe+zfgZCrUmfo5egdPyR7FilMPPQqQXD7jqS47ImiHC7W8FdkAC3vgspCMNZKzYELH0of5sJSFREnv9F6+fu+nANh8B848V/9IVI3qBWIalt9zHbPbaIT8vHTmC65YSa4r2nF0Vi6Kn/Ua8wr/9KRO8rUDnH9hw2txfZvM8PgLbuOfEVeexj0GxJd2mdODozYpROywcKNC8HUH/wVOdgLWz7obdZTeYOlPS5G7QTAIykuKWszNWM1RiJf0j1Db0Ser9BUfpRzArdo+OFzWJE0RInqLgraFvFyMelywBoqBJXdZobkYeBDwkY0eMi7/KT+ntGvbdHRoSXTH8vUCaK5sDmSNYp8wjQcrlAMM6C/MiKYBR8LAESgluHKXrHTNVLRj//tRo8hDxHSOIYpCF4VWczGaq+3WrOcy6E7hWEuuvn1n6PlcRkL7YW2JBIlrUQsBJw2n4k8p7Q9ex5Axdq5JbvFPjrIG3dxoc4vmzcFQ29EAtbOhMFj+/v0TkDnAUsz6CSXiGCkRQhYE4KOtoNePZJQApEcU7M/KvI45plUDiwsnCKshlB1d2vtM24X+/dheeU2KRtjKCXWGu/LBQ0FuN1Ydv7CkXMwdo0fm3ncx/1QhDgKfD90HDalErCTdRv9Ye0VV2cbl3hRsNAUbXAhNL/z/Gox8uv6QE2Oc7BIKHmdNJ2hi7i6JneO6ffg7aFSEf7wIzD9zt2e4NLaBackZT7yJ+/9RvJIRtWXVXQKO70wR9MgRGvTX/itb9YRSBuHg4XLOkhirJ81TouVWXA1Ti92JsYB2cFYkpM4wTGKv3jR2W+mJeK1YijHHLoGmbLCE3pZV+QwNBsGp9UPq9UmHMdRPFxHQkYl3jgMeRQc+AXriWJ6QuAOkMkqmxsucYiP/5DisHEF5B9vO7biQs+JtLp5TZSJZi5tR3aF0e+6l2MnH+pejLTK0e4otIbgmWQJO6TnHGuuUsZOgeQuLNQEzuIFkbNx25MoGltxac/Ot+L9yjayUep0ExJMjSYP4HgWPWT3JlfbE8KTDsXP9r6+q+t3RfrNRSSv0sJ2+dWtbPB1Jg37iditA0j2LOYmqPgyFo+3E1EFG0HjkbUqm89kb8Y8RdvhG0O6Y6vMZkc7l37qxNZ3GTw7PK7uNQKfJM2K44KumQy/yrnMEjVoysWO2xC9TROzD7j+aMUBGnOUPMt89pzcUkRLWCaV1YTBcXOst60LiEPelDDSeCE3duvM4Z8ou8xkeB1OKA2X3WJcZSBn5fBGEoDSbBeEwsqpUJUKI8RILkFibFgk8R470bPHCz80PpAvxnoWHz1w5jxaY9TntLvQZzmOARMAswpn1lTUhZM65boHnRnUTyXuGJZCkdGaKWsBRWVB88ngQXVxmlZiEWnue47QbhbvPVAstoSoAN0s7zGWQx8COhffo7NAaWmAkhpb//4o8IKr/tuuYISnjNFlBTAlWdUmM9pKuUExMIllfUW7MtkdZaDGauUC2MaSLeZoLkrQZfnEn+N+4zP4rjpovXS/crAuH9HhwMtdnIUaTa1+9ZH8tpYO7LSA7U4hY4guk53cAEFwqnyVJLK6xEP6Lk00QiiYNB83dKT1lRhcLNOBYYc5GaQqNOy0J0Ayj2MZmVhQbD+VNzdN50HhBElSvBvMeqxj9p/4l//rMbfdXblJTC1UXQVm5O0iTjeJrFIQWaog7u1WLPNhHzaTOV5qIOhqTDGHdATVXTGYaZYaFEqk/YeEVLyiLxfXbxAMmQkWjS5iIxoXeW3uc6Mk23Q75RaIQmzXWqEmiknG2ktDfLCSuDuAHV0EfgC6XV5tsUJjm1UZq/LLW/SyaJ9dMFaw4eHzeacaGHVLOiQaH6UcRK3/EYd8JB7YUyKUTNlXQUttv+5XnN4K5qtRkaUFFM1P7lEPX0Jf408fTUYoAHBlWqOU0Xx89uCBm8yBW5klj816yEhmw3KyVukaMQcbmX3m+uByL7VUMM13kAkmchB8+ey3ZfgxDmQv3jvVtpzsAgm7sKHxJUA5YT3oJYMP0DAevrMEC40HhKpn4eJ1QUBWC2Phy862kEH6cUAzRzU8YyEK57BrUaY16PRZVucV2Oy/Gi183DmgblySTrs/6vGZcJOJq7BbDvgpRc40u0nilhSVQ3q5ha/rcTvD0HcSkVPSF4wBHJvo2GVnsLa/phq3ssp+ajOGg4YXxwlyWjFEE6AYYiXjcU/yLwKyWAaqJSvO56L6DRwTImIEzYr5fxk9aQG4txdeyQOiEq/4gNQhTUcd1rvvKqEY5ELKT7zVmLoQhJXJq/6Ian+q5lJy3isNIHAOyjpiZKSuzTdUABd2GquJwIE3YbBsYO63gI6QsR6AUWMdxO5UOhttjxBSEnuyrWvBETAVMiOdkrD4acc3tLjm2cEtezVVpj3Fm7aQ7V6Gay7sm2BpyphdTV6XB5zyAXM3vyiArh+ff/yLm9lMa6mt/c/pd+E4scFXn9JHyji/PT3fd1hcrHifpyxm5N3DlOooeBCjjes0aUXDW1OxIiRtOWr2tis68pbnzbIgNBh/DiDfCmmspCFsay3amUFVIzuDRX4cEhAPRI1yCBPHAUfNi7+abMHJBaAGC8IC90kyqv58HDR5zG6gVXo0rK1EbtfH+iSoIuqczacE7HVzxT7QFKFfCkPTJNRmtudVI4/wLeNP6IgTykVyoKPMA3lflxKhQMniaBZnowsUAhEO1Mm8PvZyFxGgUbXkPbLz3zHwur+Qv8f3X9Zj6nkgl1dWNpe3XpZNZC2iSPuQsEpTyKZdIqRaIKNuC5DWOnbL0W809cTNeNROWA2D8bceKWeSn8BCuARcfeaXrNINUgdSz02xPtdoK6Tyc0duEpp8VMeMOaS950h3CWunlyfZJKjOCnbzMAvlIOydd9MFsCdrzqRNa88FgTA7tB1tUNBzbY8FD9/t60uQzzJqZTC+L7vPCm42La2jDSl2EQP+s9Do97TZpTstsqMvbZEshqL3mcla+pXWKCsLiV7R0+6MxDyk58TOnnFytGBci8gXbFpV5IS/l5gc2RI1GqRTRNwODZaV87gbCPaFSZPkRvlmCQzvcDHlGlKBjmWyWRlNcedP7mVBW39ZueLJkdfndc4L+AJ871ZQdRHaSxIAWSMRViNA6y8v/RJSKbfReDGedGi9g7kP7pe89PHCFvhYIPHtkTbHJZpuDyLY2JUv03AALOpaSSvFPrw3xgNh4R6ekJ5yoSaBkKz5Qb/3qn2LPc7kRo5LYxON7nmT2ZV3FhjvmhMG5PVKk8CHrtSHfJfH8z/Kflp7L/AcREZB5sBMpTbIYB21Bp8mZpHcUBx3d1R6VtJrikmKuoHfddsNnrlRlu/8sp3hJIKF78oKZW2guIiQ2bHmk8zoPWbEvMHbHS9u8P9qrauq6tup97HMpTkNGSyfWRn2iV/fUeJt8p+DCVTXYH2KE4qks5nNrtfPQwLkSkLjrWKg5haHKb1oFNXiOhnRkV/6KPvHzwMvVGzStX0pnove3o1veP1b+txe3X2HgM1aJkUu2OU+4ANp8xO8EPFWSlU69tFa4I/tubNdiMfMsG7BYf+NwTaHM23qv1sW2WznLLtXSwxDL6H0/X++5rCuA722sIME99Dj6rMGdFl7MpfefK+l15wWtZLUaG+eEhSZgoZCROZu1gNhceoUxpjXy6S+bV8Ra58BJ1OYqQM8CzsCAOqsmQ73IPPbEOZSxYwEHakcYzOzWVlTHtZC9sontUxS8KvDuJeTJ1b81kRrHkeyhOPupdb1nee8Wzpxb6NC/BU0BcH0bQvTdRP2VLmKnROQPBczaTjP7DRNmkKQ2rZ/TXx7nX31NtuYeChgEcsa15Vvlh0YIgoWghFkRc46maafJXt/DC6v7O4Rw6vx2V9hVcSqlL/8c659vNMdFtWauqSKQ9NUFwjbPvh6WCOY5F2vGY8ICK2x57XuD0ZpCL1sBKc4/w+CUbgeu7X7fCb/AQTQi7lmEZ5lD/2+FQovGeH43Mos9ArMg9V156M0raC/85UpTjixYSpkxhVhgcWvD0jDW5W+dDL7ZbP1qzBrKFJJSPEz5tKvkMXkC1FoEt3TvDbNmU2L79uN1/kp4oVeXemXha7pFnCDC2n1zaXCvHusH6CHPQzReNG54/N+MvBreklAJ7FHzWird0ZgdhnLgIYy4QI4iOM1sVQ54C5SVMlFoI2gTC625U/hOZH/VBMti7L2Mg</t>
  </si>
  <si>
    <t>wBGkuRjCW+z8jJhrhIy9Yrt+lwzqzUPTSnLsc5PqsG40ZVAAzkKEpf630/YlYPVf20qrcO8j+o3JsQHYlSJze2qbnbqclhTNKM6tQRZRVYorKAGy9YQC+COBPLx8x6ZUHV+c/Gkn84xXRJtIdeSowhzeKL0p2CobuhuL5N7RKGFLyrbAuW8jCbi3ny9qXFdC5y3n60NuOui1jSqKXQy1/c3lJncc56uZOLRUHs4/VXoHJIJQ/pYzYqIIoHGXRatpYFAYPr8TMMeiL6+sy9OGQlcWNtSySx8g2rJOB1DKr03ED1gC8WoDHpc2Cf+0tVk+youPEUXVCOpnYWgNJa3Onl2EEgdEio/XA2YJgrt2DkUCN9xrBP7F5gN/58a09p0a7yxj70IHxZJPp7zzTgQF5Dr3beuYFGPTj35duq9wi2g4K/Vn12zypfzGWG8+h5znoFpU+oRZjnqV2vydPqPDLJ30u3gvInlpbqox+HRgzs/7+YpgsPAHQ8Q4KP0Y5P5Lgg7bFjrw1wptpQLh/INBS6vIVt5dNMdEX4KbPBwCE9h44xl6egdWK5u3GsvoYRX4LiYdrHfL7y/hblicVQf8Jy9jrKiz2iaVt/EMi5Ek4UD0BCUjq0DxB0Z7EVjtSmbVF+f1JX7JP/aPDLpH3NdbKYIcUqYJZrd8/DmqmI6JJMpUHNVDCR/CtRxKG+hec6usF4U6j7c6DGMbOacCeAHy061ygvNrRCGTzZwrnCejZnwoSL3TJeAvMQnOX3byTLmTbIYunig+cMDqceyirKPn6lgvX46pDzW5+rBURxQqITJ+Q77NDglSStLTNBXZeqNryD9qe5KTowwNalfpyyoKbMrHuXct/Sxdm87tV48eZrCJ4W3xT2xthAkuDqSXDWEFX0zAGqjvEGPJ56fvVIMa/dA+ZNMINXjy/aQcRFRAu5QRZQf1TKHiXTpzU9BftnP8i5MxpkeoF2yqpys+Mv+x9fQ4NTqQI1UqW3uhexJya7GwXZK4ao6qONuiDME3F3vASmB8yMUtcK5So+EUfkdYAlzUZ9w6vjm2vBihpYJ4h7cO1JQ+zuPiH9CkUrR1UewyJSAo6H90x0nm5DhDguUPRW66xOEcV5Ik/6yhfVEoCCruYnHev4XtTZRrfLt+7wJ563PICysRtOFt7WcivdpZYfG1cLnXoRFcCaFHZMwFPl8HLtQqpMhDOXL/wP8Sz5Yv7o1PM+zQuygJxzguAEqsdlhNcNUCBhTcAXaprvyO+CwyhAZQ+zI7nq0LLz38wyr6eQ4/QeVlKgA/Cdam3nyo5o6x1wY2FDFNnry51FgNpifWgO54PIEpZcxyOgJANs5ZH7lPl3fCWbDbK9Z7Tf3IqSzzu4rivCWZPyoX0moqdTXM4TYyEQmG9OjMYiv88NmV/E2tOYdNoiWu//d8ldQ6U0nzbsARABJaxjJJaCvbD6svD17dLVsZYmKmwXNTykj2QfAQsxCVxhcibd9Uzjb5HPT6U6fN7DM4xv7D+ed2l/G/10Vlxnpse6dUvhPkaz08PMym90Qgkgk/ua7mpSYVRPiFtDpOpjqjR4ncDOdbRxHGWOLD5xUvNNmIvNAC1TIZhIuGc266K+s9RlFu6pfV0VnHYQSaDwvC2XO/5fzCm2CoPFYI6Ct0m8Q1vWDCRnyVoX5b6QoVrGxYu4UMOiMcFusEbQZL7ZG1B1hSyCWlO8ksad62Inu6Rs7rYI4ZrWECNAOH9G3ghZifmxM7htJa5rZmdQqdgG29rujn6sUfp95V7vD82DOH65jQ5TYiJky5HN6+rWqg3q7VQFP53tcvPvWGt7kApxHWUFJD5ZC4AIMNxOeb1KLbG0A3VIQgndgr09ZrHmheprTZhUbRBUINe0TBzwHJ/I/km1fuHNu+3q1Y8riqIrIKr2SieTbKWI+PttWjzHdTdKjW+msNfn5yNoBO9uKO4sqqnDpQexSZ+ZuZdK05i0/lxeJL31I2PhUjHUra6YEUdwYvySJAkF3+PSUP2lS7SAFwtweb0a5xJ3IVAo9Aq852//EjxkUwufMZjs75g0psDsAdnpsf0WIg7xTnLUaVjKCvJgHVqtC2nn7tKU2QLv/YWPc+67DYYIUKKDeppPPn/y4LFOZwNIWE4RkWSqrfkKsBlkSgJLdM22J5DGl2mVv9/G5b7jhIh//cRkTbF2ClAb/aZMUloEA7ip3nLkE4RAZ4PPZfL1BuMtIjVWfRIhNkQOVM2ZsAZTMfPw+WZYOEU9lLyclWZEwaV3JCGWsmZ6EQUuVAYnlKYRQnW4gpR4QPIhKK2Y8GQO2p1cyMzDM6u3DvvvO9jlVlowxvtl0M1rSEU65byN1YRoiFu2p0AzBIfwDElnX7QulKkg/reuvhLcuQmU1MknsManG+pSWgY3jr3+cwVw67vuJ4e+6Os2fkm5aIgEAlqsQl8innMOgAbLHxJlmOktjUH9PJQjxcgMVA1z+dWPgnCQ39DjZsdE7Et1im8jNsN8l+zWR5CBQY/2qIsb0XqcOXPK3+6DjqoWTBKs2m2pkQzw8gR8EiZ22MyADdiyihIMrqNcASNBuvyHjbLCOMV69pFsnRU6dWo9xSXt6okHRLiwtfP7Xgyvw/DWAz5kSQjhspIRPutdWvjOmOsA7gJH4SG99Obefp9xn0rZY9JadXEfGyDEGVKUWh6cNGbhxdWE3UQW0jBMMRMVMB8EqMjEvaUlACZQDEafdEQ7e6R2T1hDhU9vY8oYIfOlT4cZ4HaA0MpG4d0vcd6GZO/h/40QLEBDZOxqWVKYTtD/ABp0kORRiTalaj677rY/3YjrK0R0b9bBmiXziLMGQqQj87fEcY1xspIzAjzCtPSWEr3/NpIoTpmGw9CYRLcnrpDMV2ivOnXc3uq43I30Omg19eOQcq5AzN0v0NldK0jEh/O6WZ+ow0mHIcVyoBVvMetgcNAj9579gPPQNxu8EI8Aukz6V64v85w4dZfv42h3q5khEk2lSx/8arbI/Gzb0cspMgk8NahB727KPcH5q3PSheZ7ZejIGUULhswtsNm28UN3E4s5Y5cnVXpsb6fIDt0YyqY7O8krY4fVEvGjWQgEx0XTQIR9/I3Q2WPE/GgL0woyrKCrxB4TkNt5UBp3G1hF+jBN3pCcYE+gWWvtdC9qPGktGoeAfsV/f2rjqDkpxOZUELykaIw79vaqcBGSeXECiA/ntWZUqnu96jWG+akgkp2RY5s73qC5p4vjuI9vkXat/BhMF1szDj4QtyaxaXy1Z9gX1nkVnVIj30Errg5MPggPbUZ4TFc8PGCs3EHFiaXYeJ3HhJKqMUR++cvwbIuwD86xVy+2rHKNPEEtWzU+DqxtdbWHg5QkuuRdeSU/a+K67DkDdWal+C2W8FkZFU3EmpUegczQMxO0WOENFlUgTW1x5CMGhD3tPhqkP0ll38zfqfdmAWMcQP6XEnzdX9x3aod1Abe2SEaVKSf+eQ0MRYFamxSZgyJoCZAFrzIsguhKauEVke6/pWhjbUbK7t5/PLNsf85O+XswG0hGnAmGu/7Qjx0AhtqGnFoC4zlun3piCQZWuKIQQVLjkDyYo2JCpVo75js0qMaDuvBheGyU49KpwDtgmKN+i2AhrKSs1RfLDMNJ4E6vmInw7zWQFLBLREUOVpQv70qbfU6Etc0ktI9GgxiOczQSXq6+Z+GN3va7XCOboY2CGnihxXiGH5TCmSxzuU2R0Fjmsy6g5bUso8JI3p1ZVOK2W2InHkEzv5R2PQn8GzvghCeA2jhM1B8hT4cQQ3qE+vpwwXeeSNaKgZVTXLsCs/RUGGEg2LYo6+ygDPLseq2w2HZu6vcD/SeZam2YcsNn8LRl/iKuEnXNtuFui/REC5tnf8iz8vjISZoAGUMvKTIA6zvc3o8FSVUxDDYTuIq9N6HhUk6r3eipr2tkmUCCK10RvtAQ/PLJSVc8L7JYe1t27VhRQ5MkTqySyB1bEV0HCL/9l0l3TN5jIbvZ9h+jMmLYxKwQcRjlpdgGMVi7utyHSulZzNWi2lZCoI3tjVDJNYNH8MlIlXSnuZwiRiasreYY1wVpQ6FgiylfyhYPOR0htkFonIx9yQKK2DbMcaqhsgj1n+i8EJdQpbenYXGMWge3eniGJpj6mrhxL4gTRioW5cyT5Nt9gwMNM0Jyo+zVm+BrfRW0rqtKxaNzMeufm4vzbUgv7V2bYV3FeHUZuQwvQLENh0eRxRx6M/vchfNWiPvA6/cSLhJxj3zUvRHQN/xBjrc6/rKcJS6oq/oBVknZ24/0tNnAxE6R25gaC800EbLFb8cIQVI+polVyGTeYb6PefIhiVnGQ7u6+k3UxFAhbl+8hIUxbw0bOXeHrtnNNVBXP6+/2ECKswi+JICr7GD+RTz80//TcPhdlTJ94w3d2h55hSKhK0Xcz0rSmFmhqZamU2rWvISrDxPe7Tz6ql9l1ulqoVIz/aVRN1d/CRqLY7075qK129tCHggwDvUBv83lfLJdjhXQ5+2r33ZtzmQmrqjmfOrLus03Kz23dzT2dtbJv0uJXdthVM6dOYnIIy4IlV3GWP1KhTege5SL1Sx/55KCamDN+0psLFKkxHcoA5F9JbHNOhVM+Zhx5KRdcQB8bxvBrUPfj36twkUJZLvBXWOuaAJlOWCjVKYOCWN0TeATynJF3qzp0Bitu+ApjpkqvDxx1Qm5TYoQaAXV46IntxXupMGzN341u5LJENtzx5U2u9RlLSqE/euJpKXMiNFQmz+OB2MdyA2/csD+8VqEjtfNRSWgbWey9sg9T2fJK4xQ7BNG+h83TIdsIov9g17rdtP1Rbn6Qm73R/czrbmMfVNMdbjmtjG62feGw1znTd+eTkK0QaKXURKrUk/ZfWDl360k7hg588ljf7W52OgXzmSgmVkSXSiAWqaG4twKJzTwzq4QjqBh/wUvWlqmC2sf1USaFYl3YQU9TnvepWp1HsBGGUNrX9uQI4rJOBbTSvsuagGVbnjGPnb6b30S/MpogH89QJTp4VzhsARF9surmcyw/OmW+dvvPy3W2RF0H9Jk3xBVw64ADr58pB0pkrzTte2KPl3gktBKsuRtFu275g6VFeu9OvKH1GXCCD1GDWq1PosFwdbTvf/jOW10ECXHQDaVfUdCV56UxM8fd829ck1LXF8dP5KpJjCGm1Qz5I/YLrxNARLcYl2auOSlk6woGSRXdzh//GFRzOHEO8May4mUBRJWuwNBIpeTniDDADOZt/IGBphJKs9vcmNjKP2QfrC8m8ymu8kI9LZ2r/U13MNCU5E9NM1mPvzHmOjLKe/EwnzVTAwSzfktRhru9yRq4/D8wWpai/e32lxH9xaCbYOg2AKHDhNMWlQMOJXJUXLiYf1vQHPNKV9cqGsgLi7kIYvODnzZwOUPROFhO+6dWS85ihn+9DRCOE+65VPnVYgxzxZ675YtAU7017+a90+VQ9eRtgGhBH5QHAY7uQsrUGFYk3zH+jSBitqI+PA37GaCvszB7cgapLH5G8hc5bIZsxrjv1vF1GLxGl5aeLqms7LrcXiAl9A5KKJPLe7tIKRTef0pq+TSUbHBkOG2FPzDMM5vq+Q8o5gdVnhfyfib9OsuMqDgvE0LA01KxcxK5nDGti+O4ZJDueg4gXZrtoTunA5qNAg/v70Ho6+SqasHV3AUIMAwHF8DnkYrYyKeD6qiUf5jK1CEsF1zATvPB0W7GRnQe2GNC49mv/fGJ4OEqPNvecUpS37jbiHtmL714ktPDoVva8g4EMjmuLdzzFWhV6PpULxZE0vPo+b16nA0EwPtAW7fR5Cef49psG0PFFAoPWQQhOoFY0gZnQD5buVFhH73QlYp/9ovROsAjd/ns7WdCgUzLlmRIlQnMyjs0AT0N8unPzhvmSzuvmNfiaia4EXdPhRtVXv3tX3K2TtA68pHkCFDt8vXH+xknuN54npAynMGzXqb/mSdSQtGWj5aV+uR7XX+c7gbMnUHuqp8kzM4XkMoO1RGdgAzL6pHNwxezRBg9QDgj7SuAK8in9KyWSOpWBG+NKYzSJ0W8u7OTPwpPdKZjuprdwOOh90cQFg94WTJRD4in7We4Az2oqe5v4sWB4fgADRwOy6dkr67i8OERp6gctaXNihPwsKz82Rnp0sLIF345Iuimjwnt8deePGK0nUsqXaVIDha0hXlJN7ep6e0IV7Mlt1Nh82xm7FVnNhweIlhIRUBHZ7pU5NXC7WowELgEvxlbfVlopsZStwIWcs47OkytOmEKGrh9Esfy1Vcp9ZPo48G9v+xGQzvQJIr6e3OosYUoXab2wgq5hpZ437KYZGmsYKuHepUh7kEX+xy90PWQeZpuIGASyAjENNvDUOcGGmPvjNFDhqsxiP1lN0F+gpjeqtJvEax0j9ppeSz9lf+4F/xrVyftdGfyWn27WSfNxa/Sz5+MD7k4Sdbo5bYQMCQf8ZyQ9JHudzF6kuBIVhvClOAPW5luC6h8AnKrQHWy3+hePR6pErTNIyoE/wBGcFvYqN+J9tuXlKMpbbW5irOLTErxcl2FxWnI6+6QxaIOzIqiJnwbVi7zbHpcGTs+f0CT22tasiqh3SFOAJj2johpoGNebWF75v1iFBOZR+v4x5rcdaxXHmZlpnI0bGAr0XWv71Wco0+wF+nRceWzN7sD4XPkP9GO1H6X0i24AKo+Uf8aNCqIE30ww8BMUfoAuUhTPNiW3bXWLxyOE3Dy9dYRMwhwR6VAIcd99HIXULv8NUH+yp78gvkW+LAN5fXfAbYNb2X/GvaQjYhR783lWwEZRBQ5F2NFwZXO24zGumwlsY6nVqaSlUwaKF/wbCC91BUbU7XGa/DBQGFxXxMpSVEyUOymNfelEH1w/C3TV8VSxrwiJpNyyct/7ok6mtkyplY/4CqlEFLPDXbU8ip9kzFQXVUFZsVjm+grDlt/hD+Hz4Tihoj1/lgyxE8R1+HKvMMtkJPYB+cidJ3NZCgYBLOoS1vqlW6vnovF8aPu2gXdF572gmrOaOW8CquUp0y8VLk3dHqPynqHzxOadDCn0CW8ir1c0GiAJLQj7Kryz9428HiYoaIv1GpbDrA1hGjt7hS6yCpz1aZVkLmIn4YfTkwZMB2LXp95GjHAEkm63ElrtQebxGS4c7fI4FOsJo2HvBtwS7mxQITxfbhe/J6SFu4Fc73ZHN9IUR26yWdyy2uP/eiTbrI2WVvSlBix+Swy2VI7wO3Nx6roWeDSvVMGSoumFQxrDWjZX4J2+lRGPynm7P7+MxnC/NrYnwTuci9NCb8blRo/SB7lszeZ2i+bUXQ7+wVFw6weh9z2xQpDJTqq4DaENzrOMWUwG2RYwF3HhBqDtApftnqDA4Hhli7nh1uC20orY0A4oiZsIJ9J2kfnSNk9lNS74R+s7sjhR40rInTLB4FdSw8hZu7HN82JMjv1xiuZRlXGEibyhZvNp3hncAC2Nu/Y18iVv0e8N8/fpTm6911OsqhhIBGUay249R4wyIynJLrXwzjB2m8Qjon/SGI9pHljRn4VexoD4NbplJisD/eJ9CHIGSpl/BjDhE8vGTSP8WpJLw7b/TfHXZ6IcPJLZ8ElKINUtMgoZHlpe1ueRdMf+izK3NXQZtSYr0mQQjsxaqKAIUfgayAEsltdZAOafUDCOnhbviTE3TAyppKYOavLk0gm36JDBzOGjnX375a9/KukqbkWm4gpq8DkKEJrMsQ/ORlxuqBRa+Dsz3ceepmYRoWp8kwkYGN1JwxSIJFQeCZgNbikSC6+Nf/n6Zz7lv4sNGky5o96/dYTbMi4kxTnEmnDauagJx+UL1T3YLXINOsgBaQPUjiBrbWSzFn7l813kI9KM3YFRMZw2SfM5oqQNC8BiG5h2oRX+Km2mtbSuS/Z09j4lcmFFtHX/GwTbcnBj1MMswwM07MbKwnE3GjeOzjWXi7oUpNLHLEx1Lga8BRLN3kRUekRtf5Mpj59nV2Ke6ENRlPGkafaAMNdjr+HQ4roGWQztHBhsY0YBzF3L9mJC2Z+zMELC4riAyXCS8xynEl1J5QDnFQwIBhlKrEMjPHWcT8Qc+2WpDB503q/hMvwGtZ/MyHfhd06zAm0f8ZH9ZUvuYqvJP4kWWaXLAsb+yMacZzndGm2hjSW5v6U/iM2ESE2Ev3yfp5SjmoYvneY78VVadfwEmINdRr7d330SXmKLDY0ZIE3XMYSUq43190UOid/8bKqS1cxPlBv+rvVZXEbd6b4LMaoI7fynCnHxrYuHq2q5wj+a0tI+60uFr0aYjcfHoeclkt+tKw8DUn4//lRtyHAVGMXonERU8uyugT5TVFCOoEHWgiAYzkq0cPRz2BKRrN8F14HsgshBP57GAq2EaJ3td0YSbrPT6Tp8budY24WyfhKA9tfCsSpiZno8739teBK3vJW1Qts3U3xbIswXLDW4oMrZeJ/DxI1BOsLeMCWDCpALGS1OvxZFVxJ7ZNpb95MabuOliVzW5B5gybwiPYguSDUSuWPhVD2ZM0yW1CLgmb3oUDIQ1TF1bDGnzM0ZR75jaxfHFDUMlOLgkIdjTVlUHTW4eeP36QfuqGxZF8W4l2/RrnSz8D6S57PysUXFdvyWz30hNqUEXoYUQFt8rIFK2a1lESF/neboQQERXrkYp6oAfkiUPRvysMcW/Xg3m/6ArDB4aiyfb4h3apMlTzpYqohNMeF2AKbTv3HlPulXjt4rgMNMyYYCU4/FzCcuJ3yVikpqjAXd4M8wN0/0YEm6H4lLacDRslpYt0znh1pN1c1u2MRxj3hOF+YP1OJx2xGEcs25o+Bwi2xc7IvjK2Y7aVJ4O+hwo2vNbu2sFEC52K7pxhe6VbTFlcjaNoJ63XCSYDSbkljhrcTzgLg5XACc97GqThzTbMHu0oHUsJVRptKSMhTFi0z76KovCIeM7eYWCVHjXqQ0jbbIgfhv7WrhHYZSzr+VLR9MmbmnTwJdz7cEalccYgolm2WL2tQuB1SunZrVI2MXnnBBSRTkCkiPxhGy83L3zM8k88KAbCQiAlXE+F9q7WTT6MeuxIrNLuustyFnbf7oJq2BNnqECb0GHq6DJqdcrQj9akREpA6F+WDkH2QIIPpCCqTpYoCLYEO/KRh1kx/28W97jcc43nFsCcQM7p6j0RzopGG/ARu3eqt3nlZNw0IzZMje1N9zKnTVUr9TOWlyvOjAjzu7cUvMGLTB9bSurekXRSLNpeTjtEvxH7BxrBDBpyMvgc3GUKuQyUtJ2C9Kzd2gO3FzNRBtD4Dbex+f2ByEtw64p88wH4u5C3yfytcX8qPR+xzvZCUJpGMgzPnMqndyhWy1PRkvRGLJ1DxRcRcIPRDkeV81p8f5+GN56apVcL3WOqhG+FyyGmy2NxqKJo276J3hSMdAfVGS4Kql+PaRws+aW3CbZYP4kieUi8xGnCh2qyOigbipOLp0Dgpo+LxfQ4HhD012KDLDOiSs28HIB5OFPBubuFJuiN226XpW+fm3S/wOIWUI8HpiQ6MPaZtEpKs4AIGTNFEhSrdkdcj4Ao/sYpnupoYKOfo0e/sT7Tt034aRPlmLrFo4KSuK3/guMqS280vFQloeXZe0QBTQFSS8K4q6ioKDAyPpvdOBNt/eyA9gRlEeP0m5xao8KqChraNPMHXgXbXduS3XvBdE5SJ+E1SKk3kJJ9og0STHYnOOLwPuqLhCH4HHl0Ih8hu0uFbHO9qHXM2yHl5QEikWBYMRA3734UPBU0GxSukybjq3NBpcLnBOFFyhgS3NLVpUfld8tVmHGlhpA+yJiBRDgDwbE7rtBN1+i9b6vxx7lNQSxPzYvLDzgg1YTVQZPv+y9joWdjab/ABGhERKm7h98E+D3eTGPs3FaWVz8xoihLGclJUxXPxu/QujepERw6yAUR9HWEHEh+xVJmXTDC32tKnjHWRpVSCFBMYG/XiDo9T7srO8goNgQwhyIjUq9hIVNSV6LdIy4QwhDHhGSb/OebRsHuJHOMpwV9FAf6alkuQ5sW6mWbocDx0bDn3E9Yk+0GEz5tJcXgn7JSYjyMHgikZDPjECHA/cbIZ8RBVQqThmlNRymNJntVnSAQj4SttOFCLn0qadBAxz7clDs0OPL5hWSuy2/2a8ALloOOBsqkFHyGaX3uLps0LPhz5TwkUfujQd78GdmNmHb8AtHgfC5upApoRpRFewKnaDylw09u4uSIjnKwL36GoGl+eSl9MNKp45QjUkH+N3f3Ge/q0hEDNhSyObI7/miOB+M/bd8b4VxVwkK/gwhkgQQDF6vEQlxX1Q/yTnKsRVFatuD2RzhlKOv8APtait2Qkfj9YZBNhlh9hWvhvL3ypfVoJfzbWUes+KuFOH0eVLFrZVzNIk/NiuSs1Nvq6UlWnVHWaQijnhufWfonOUekO0ArsAUbGmw+efC0j3Q4Zgn9iRwl6/bz/HVlw5+7Jr7qLptL4DzzXrH44YquJ14nE3o+7iLMjrMANrudy5jP2XubzATstD/REgEEYqfQWYHPhL675OteUDTac81njZr5ogGAIEJOZ4m2RiZVVDX6It33e1wxBAA9ZZD8I6m1ycLcQeMg73AhtO/zhDnhSWPdrw/Ov/lj6TmqwD26PjsX/epTcu/SSRdykLeunv3XciwyZJnMvONYjJXAEGxOeOe0nrmWzzeeoZXPptnIAxJm4b75mRHgfri2szfB2s9cI53Q6ESM4pzPTO57aEHqyFv6cwB/MJwBlsZXfxfz4Zc19C6ax1L8UoNaJqpMFbRybo+srcQQNt+rM5RWo3C8EHtf3jaJJNrIc2956uB1CeNMicXd+++fckvHZMw4ljGEzz8txMe/U4bkimrmJ1It8cKA8cTB1efwdEu7DolUYoWvVSBGmBw84eQQmHMDGAuN4rNjta/sUfHbcFsFgQR098itKRDh4pvp7gqKNaWICaGIpjf/mPsm1u4Ckx4FRY6Garg1BlGe47uuediQBCVh6zw1kxu4SIp9hu6dIMhivx5Y1zKS78Gswo661APLvLvwI13ny0NnHfueJ+DCkH3QdziopsmYmFJJEV1QZTdfaMdew6LX9C5jl1rVVM6/looc6nkPiqJ8dqWQ5Yt1FjWMjOnLeI43qUZC67VjRHlfEw129QOYfUK+KKTo6X5m7kQMLwqOlMhMCyGQMORJOBfRjafiHqNjgR+bayU2e4tVAXfJo1z09+O6/elMWq8SJYm7k3CnZGQIifOFgwqKnXrbGX3gxzMAqZD6Lf0bjOiuBAg9Ho3zK33/IQbE8yA/Np49oii8oufgsdmO5Rg0KXGoq9DR7R1f3fj6267Hm+fIhieA1P59fYV2Na3QOePvQ5F9dNTuRzwhsqXQeAbNg2yuPb46HOGsjDRLNgeTUhPnhYMCmRTM5kZznnfUnShi4wEjRxXHVOaRt0Sun+OjEo5NuSO+t62MtyX2OZ7Nj7ZZodqQzrR+mArsg5iHClNs3u31oHtSz8HLoTwzlW1i0/lHBP7WAgr/OsAtWvnVFzncGjkYe/Gtlvqvj1ecIQxZ8ImKwN1yBlJy1AbSFKkf2EtXC/D5k+R+OYzJXIB7Et13+oQHMFgXMXbU3hbF6qDUuBFPbx7G/ugyd6s+q14/hJTjk1fyyJ8CZAsb35oTZiwEY6lN52wRUT1K/IBxsdkQ38ua9ZNUUDhGQsH+XAKPv6IucvWvxgHpUDUkbJq41qKnzbSpY663tINB4nbdHm7L/ZQ3vVk7rBcM/4g4rixAQD8TpcPx1u30BBeu2+iEtCuLkwVXI8KuRzLCxYjBTrwFCAhtOOSfDy8dc4HkTYE6So0tvw7yen3Qr0ZUkpfPjRyaMn1+HUDeCGRp+fNyo/zH/xG3rwe+r5bEPlJB+HF6LEKwVLaB9vv54bn9nmCCodSe2LSJ6fLworTFS7rfMrewUyH+I/wwSscYRsU18zI4YmLsJdArcIF8tLv3pRUtEFVzV30raP3h/x2bKVpeeLAjOm1iVmsvPIDfy79PvAt0pQBrdB7hPsArKzSDMn5z/QjSW2Oz0KZQrX3Lo9aAgletgjrfo54XYTvaCrlRJ30DQT06hoQlSMQwFWbBVpEaebyEUGbS/EWNacc9oIW4HUC+oxuHt+Mfx+iV3XiIQ9YP57j2SGCAp9qdCzSXF5XZR1B1/8cryILpAVUl1pyivUwEREoHw4hVvzd7habt3HN1QNvQOxcTRX96/s4+etSWW6/+D/RYaAwT56XszZkEEewX8LncSkQGzhOU5QxYtRdu51HbVcvtXfElZeZui6zKnJ45vBInwgqeuHckafHU4hn6Y6JGa6zIViEjk6iuMcUsKyBHVCUEA+XRNn/xhGxN3oPuJk7AXGJJrZt/YesjoAYV+gYtCbuQljHoZQwjspGJmTpau6KMsf/0egkMlsQEphARGcqRvSalzNtEfzRWh02g4fbMwg4rlxwhNe+YVkPMcZiedhUaM4vfBe8YcqZNIXGdx22AW7v8rEczBrvEp64upVVqDq9CvpHer/CXM02NUtJwQZyFhDpJfnKKDRkLljP+x5tqJ0asb/N8ea4NoNDUNF0Wruyjgc0NnwjTGpeEJIrnbCKWFRgoeEVOQJzCzI0+e4R4vCZ5lqOtzAja1bA5lRloUL/8WxCI46mSvpc+ySaZf72zueuAH6bwSOJvbe9xpmkFNc2qxKObAPF/sONPw/NJN17c0xuAFHmVCuq9hflu8mDL8k3QdfpBpmWWdiVTRibG4aD/vh6AhSlLVMZznwuNVIrtg3AArkFUAiFf4tgOSLuCHBjp2bz94KzywmjL2LJDgaC34zWF83uMuo++9Hc+ipqvc0URIfsBTc9Ein1CqplRk0ReQ0O+IspL3K2QgyorGNDtopL0xnyMi/v0Wk/teJecpu9UJM0jPWJMIn3fbVWZuDkLv5sflysWDzE5/iVooZGy3/kocmMOEPOGHpR9BB6nINMGUVQDMI0Vfa0ABjIk9AxiSil1pHSKSFGntTKKe9aT2r7RB0r9cfKlhTVNKKHmdCcW/GGfV8603aZKWefPs1F5tqB4WzLIRd6Nuj+Kp7ueua3T8sjJQZitilHogexLZiTHqPbqgFjUsFMarJAcWskOoh1cXYp7Hq07mQVZ4fd475ayMWJzw1FG83LG5wYLlnLvFz2yMuS3w10KHaBQ37qqhU7LF9wcoISwMWzyprLt/Z+CwwY/mgwgiU85+yboWul7A0CYFCBgBaTliwrIJDKB/pIrTFwgvcY97TpQBlHznKnhFgA/b/k3QflT7mxNWAQ13mHA4H3h/iikmnvn0wg/aPCeBxP02r/MGU9+Y35ZSkFs7P9kGca9/D75Inu2U4TpFZGMoL8BMzdrJ5niLygJVI/f56WHVT78mpzH9MX9b/DEC6mOjQTksYoCvMb07doXLl6upRs3xOeVEREPNebFO7Oi/m7FK0BJsSO8OfLhGO30FrPaYc1Zq06BLChqP3ZUKyNt9l4bGXc2jAes2M40DR19PkrgQtjlpW73LmZKYx5bD17C+w1aGcaZKAf7y9eoaHthPRVW5qwggpk5hm6bDkJO4uY17sCmZHsUTLTKnvgAMz/ApRQF77SHkX/+tyghIsCVdppyiMGuQGk6vqJWVcFr9HC8UA5oIrk8I58fdjfJ2f2l6BnrynXbWFLYEW6VvxP/DZQ/790Okk+N2+9VUC40ks7Squu0KXarHss3m7MEk53Z6ZVqTL9xu3hIajCixLxuhpDAxpGRJhl2vHSIF9zhAxReBGR96uL3qwbSU2NcDN0W1OKbcFwcwQVodV5geD4xMPD4PohoSLl7Dt3znHyZKFmuT+Q9oINgOspIneFTOBkPsee+IgzXBsiCP8Kkmk/g9cw6Ay/uuiDw1kdPOjqyHa/wchr1QmOELxW7WKZ1jyLZv389DBRC1vqpr0yLPsPjkBSM0yTQDr8E28JS+CD/9r/6O4lg5sCTYYUBjHz/FyLdSi9WvN2BrtsBLjuRwZc7XwzkijwmNdccvOut0NJERKf/68uNrBBXhc+rViSXJ29yIYyBzjSZxCMODXmD//YfYN8OKf2Ik0UgvaqPM3Lkf2Wljv6hC/xoPdtho83fhLg48bpyuoX7e0ZiS1z5SE0Keq2NNbYjIjUHlwMlfB5lTqqVXQrLiEbXWgAHFZrMi8M8Oda107HULvIlvnjLaJ7PmW0Rq4xih7WjcQTpHI6TOBbb0GGVjWVb7S19JCxELmZsFEqOjedZsLwUCAkNIpAlA5opTMaDN5kqFjpUgUjdHH8vZtQnNELxY7K9T3SbdQhzvF9W1Dlch3fMqNSrSpiDB99twKcB+iODfkRPrJ5KQymal4KlTPh5/+NrJ++gLh97Qy41QM/+z786L1yPykr6zBiy4bhLWcy9uOKKhDdY/43FRBL0Moe9CVp6U11fRM5iI07Vb+Osfxtuf1mmcJBF1k9byMgVkgXgfwdQu5SWB/i/oA8IqAMNmF4vDsGcp9Nb04PlWyZiwTbudz8cEvXRQDg6lsNkgC9tZn1lzXywB9C8QOEuwVU/pclKs6HDwAFkrHazL3+++Hgs+TeQxxpMKajFTnip2l1d8mDclqhv0w0281koAGazGEI+Sp9LnFJytRl4y9ExITj2RdHuRnFv9jj3GXFSh0VrUvbZDbt7bP+hoQsqQW30EosvGd8CRimTwQHBdEQMuQSTW+tsIumKMEnpNr2r4I3nQt3NP5Ecw10p2yZe0HJmuG53cqXquFYI27CC78egJLwW2z97cmdyE/ovvXw+89v8Wotvyz+WFE+PjQsONIbhJr08vcP5uGsHu5YRVmVvnGPumQ/04bNuzuQ+ZI9jB6aFbbnQY1PpeIf/sdObpIeWauHe8cc+Ek+J1kMAdwZCvrjb+KAjCQosweYQHjCN0awFZDAFF65h7JRoUI4xTlmP/tPjual0K0CWl6ACnggEIzJOVRD4Q68a+2wH5xuUJ7YLNRMFXxw1mJgv+RrRePxGi3ezbGlHp566SWVfNoqbATv43ZLFZaxoGmRAxPDqqb9XHpn2KghfsxwnP6MPnUL5wsnPsef9z4x2CeK0mnILrmku4+t2+XUXb7Igy4luEH2o7BGMuGoUGKgKpw/XcOJqI+l9T3wzNsc1QX3NcdnZh0Go104FAZ/AcOmwBU/GyUzZOub2ctWVhvRNDRqd9KznGcJDpUF6hhIhRusxg0GOiSXUJwTsnykWwAHyIJPECBEo6WHlL6KEhs8KFdYW+ar4WWzX6DSwT+Tc1DLHrpAkMGYEL5Q68YoH3yaMMbPq8kJG0H/yoQvBrUYxNGr//kPXHFcfcmKu+W/BhH7/ajaXtgceHm7U0GMXOR7jp29oYiW/OeuHFndnex9EWTBWkI7TmamAg9vPtrnyJzv8imRcLsrYvta7/HCVTQu5r8BVQmmPRjKqXdnsPJmCV8XN6N9oZ/lunXbpOUdvtAoIOX3QOdOy44SEq1mA5TpIeQlVDqVi3QPVI2mDK0UV2km++dkLc1ynfSwJNx972VGO/EdvQeAWoZnNVbf6zG303zqbz4GrSpy9VQtwgjdcWjcpvxXiNknLKiAocXFAVVW2wwXxql/sSX80kPpQXnEWE37zbZJVWh7/8Djk3VmFaIhoY6EzCKKaogZIxv3Ud7+U6w/KWKl5Q63LCBKHJF7J9hiTkvqQsYI8oI/OugClo1UOa+Rf/2WPcX3zt6GmD5JUdjWVAe/b7KPU2Uw8VR8vYErCue/bOHH1g5qoRZ7nIcE9cfTqHPw7y1H7E7IrYsqD00ziG5OKPs4ryIUJuDd3hMCs9HnlXyHdkSvEsbZqeZ4MnfKZI3CWdfLbSns5GcWagcS9BnBp+NZjM20WxuXgnQQO5NYTGUsekc7OWzd9eC8GeGcUvp+ed9w+Mh2QQBKNmYMTtLkJm18OSlnzABsJmUPEn48xrpYv+VgNQWQJMZqkaFy60/ABfXFY3i5alXw9beNBztaJPwJDfjsH4PD5C5ZgDVq7oFmTET3IbkFnWQWCFQvJN9+GfJNQbGdv2i2gLi+08Jkp4+dVaEiAQNIctJ5VmuHe8M0cwifMM7Y8TB9nbmEq1g2R8YUNkF1MhO+TIGuyoOkp5Y1vDq5dXgEooqPkHCW6lResSM0bnTED9+k1AglsD243XkYf4nUcKlM7YdtOLqIGcER6YV92p7TKVTrfi7wkKmBorMdcBGvdXGxvrrgKKduwCdTkAs7294EIcx7XHzVsbVnChIg67DOpKpbv/sVuXvUVUGhr0S6NR+bhL3VArTt72Cfn7OxpqRxJX6L5zHaOIS014A/UjLtsGTa5kgdk4zo2gfzxnpIUTw8YypSHODA+OK3EX5TOCpUhp4CNVHTqg7OcsvFCDbJf7eIRTMlcimY4WyWBz+Boux5KvQmWB9NL1cFFIB14j9MRNMrLQvm0wr4v1FbBCtIwe7+8WUl9h39I2S/cNsUeARaZ3sTM3DCYgR6vd0xgqYvzsYSUx4qeV8mwvG/g1UEyBr5lexHUtpe35OLPqbDEthZoVF9uPOg7HcU6SIhDR700ivOxEa4NLl3VvkzRiWUlmsj2skGlVaiKw/cs4z1I0Hr+URGDUSyBTZ5svl93b5FiuhGsyJvCgqQQYeOdWRw/n75m5I3CvdWB8oL6GG4ayFV525mryUKnGAh0w5uopx07gPGW8myolOeHUkJ0a4DOXCkmhXEKWLnPCiDXb3el4VWQNcoax8YXsv/KZcyw/M6yPlLI8zZUI/bp8Dq2+/w6f9Jl5qm4PcDALxM3SHSAXKj6xSiEVb7mKJOe2t03ryZvhH66pgyVrxage9KDTa/g3TifDFhq+AEubLA++RlTg49JmuKtk4t9EjX6yy+lGlIQJGOLF4XrnSnHx8SFg+LE2l1zjVVYVEqSKiOswtR34xIkXS0muBuHF9LmA/+uDaYbkDha+XoRScBnRWwJgH0iU05nbI94LImCetamW9zBPlYzqns04rV4d+4U6gnXC5eayp6ichtBIiCM7BQWuzqQhe9QP5EL9HtFgOdxVWogKYZBZiDW2DjCFnNqijLiGZnvEEe4Tt9MmukijcwbGIQMAd1ZyA16gqDDJZtu0OBNOAv03tnv0VQWe7aYUovM7GVCna3GmPSpdSfC/HKJ3pj3CqzGlBfJI0PK3yhMnkTruPSxHkTiWTqTS1Wk9RFVOZiFwADhCtGq4UbDlYNnQ6Utba5nb2PgY5FpA/dFxBB1LyjSF7D15CRXuPjMC2uwfE49lV1I5zo27G4yu66UpJZIzYQNmPcFa6bY9QSm745Wu2y9XbvMaZk0Y2Qak3kHnHFIIxuJ/t/JdWtjbiKP89a2FX3WtWFdiA85JaA+Ncc65vRhD6COT27USFzq0YsyeGrqQTWdIpEc5qrnYdqYlWCLSnIkGvOoChpDCIghpnEi0HWUcVrknb6r3T+D2KwcM94fQwY6QCE8gxgg1PvgBreS05U57XHO7rS3EA2OKdD74wG/PG2TagcXaplrC7GLnJ9pKTirLMz1NxL34m6K9YWPGUr8FD2kiiOjiD8mb3UWPTD5WPtXHwQ0V0bp9sSR5sdiCAi1vf+XY6Pcv+MSQ72XM6iTFQ1g3FXs1M2E++UcWhj736yVENeG/CjoJBYfiObqZ0QjRZ+rSXA9cYjf8cH3mY0KpIjRBqgnIFYiE5crEu1Kbzc5s60EczwWJG9bjB/JtsyhJcuWiOb6rRkpVHVK0zaRw318KO74uYt5AEi2fiofu+RTDUCAzABnNWzDpduWIpcU7jeHG3p+gE9GsFIeu8d4F49i3rYAWBRh6KCHP6uDeMshwlsl9oM1X4MTLa8s4xfNyj349qcbQOLAUji3zDqYBX45VbRwlQqv/n5ufVIgzdEwpyLdyJJQjiIaGEKQWHCm+rGJ1TCLBjlIyQLd8TqQWwLkvq4pEtJo9GHn4/9g9wWjbr2Vzzo0WHhrVr+4nJrHOfE2qcEg7ZbGUZuhxNSKJAYRyL2UWsFXPQI3phKSlr9dmLaWqGh0db22R261zCpUiK1qrX0YEoq6U2QX60ptkIkNBQNisMJkaHACxcWrgvJEEre91KibkAqQ7ujJ7U2ThD1KJ+DxCUFR5zvN1ReokYHOzG4wuhTo/VBM1oGLFAXkjR+NdVWJ+rrACV/lqWlokzAQ7BJcNOOjFVhMrqbOfAobQu1DR2miweHdRB+eEWlexPuHsHgtmThJcpyhldFxtcNhXwhr5KoOzu6Ya+W8ZEKqHBnLn4Vx19rj9egwzIHlqy93Sb09SwjUhNeRliuFEbRnhpZx81iKcwYkjmSuYQG/mCyhqB1OvqEJAecZaV0y1mN6Hbx7R66OjvtOaz2r9UwiOl01v+WDrbxXa8Dgx8YXwDHCNW5HVyVjsNwc2CycMSnew5RDa8tUhnxyK3zzRUINKambZSIl2NI83ZcjL2acxaB2sNSs9sCzgMTKq9a/O0vGIX7JXIaS2g1ozfDwvwg14YdDeeZ6MwBEBjiCJ5+7FGqJ11Mw17fM72dRmQlwBZJU76Ue9gNZHOW9lWjbhE82Sjboru5VojeeLFkxLlreSs0l1NlecAog/9upNkFO1d/iPT4Uda7yrUiRGfNtkgFCG8+fl0Ljsyh5Sm9CGczxNO39fMpyIfAiOO7cGHwj0HpVIIeBbB2haO2K5jQTXD9MhPLLKt8ShOEz+To4wVZSq3lHFstGHrm4FIVngcMM2dU9OeMhAmrB8v1ZTW8rP0vab6kj4H7oE0HIylEb1F11CEUPXq3Cppu53C8sysq3laA5tqhj0SfNzAsihtBwFEKQPwEh210K7brEg5a0aspjfaX3lf27UzRzP491CtVIT2/9FxNyc9hPM953GFk53UQ+KRlix6JFE4NjZqM9Lke1maFa/vR/ttO8DI7K0IPJBvuWv+vrWNKVzdcWgvbhAPk2ANQ66eUuGFwLwdi6Av2OIVHYQzm3F2r48GWNtPzuuzuQiZESD9RFJhC9mUrKkuAALtKDl4Z5SigkZ/LFbbnBUeWdotwVNbvhl4EnHec3n+ggKHMTW8+KqnoTjzxXN0fXujrJKO6BNQCHL0qZ9NRWRXGO+AMlh+h6IbDwTOzko1mAWIBqdeArMjlWZx7sRtQcoVILyaDtE0lZk+YEg/B64HGXOtL8fsc9RJAdBfuEk5muj2J+U9ujYiT2efMd7r/+S7FoWPald8f+9kDA3Xy9q52yR02v6Xp+/sDTPinYSOVB7+ok8e7zgnIyx3oFhS0b+QiCKM+7YGgrEV88BlWsHTGy5WKZ58Glrh9svkNHFFJaKM0J+LFbezWi9oUV/1ZeBITafwtlPhQrlmUcYh/DzKQ+ERhe5Jn94ZP3C+VoCwF+Zqxk4L3ak1U6xquAKeEaA/QuwGBsjyCNkx2gXOkfeedvetUSc6xTMo3UmXkpHqfs+RZuZa++xbhRTCGWLkOTsamnopg+0YEnHGmIDNWOQli1jzxxTSfIuQd5OBQlI5KP34Nxt9Uh5zAFiJ5ISjOAyDlAxQFm8xUmq2pKXZVGs4kG8NjmjriPMpUxl4ybhiHm4t1Fms99+6sX7IWPyPfo2ZXkyEUs4GBJUMj+DW08criMCnpAKg6ntnxNGnId7kNOb/km55FtTyCFFL7+cJoPb52T5x3azJtd4a1FfRQbWpEZdWmteMa7l9aO4N0cD6430ttX1P/7609YNvJzH4skfk0eP8gAT3fo/8z44WoD/nQfnZLk9SJ+9aSMzxiWDx7QwjfIoK5TR3uF/kj4Em61FPlHIhIeFZ/HDsXH1/RP95wu7gxPEGnD0i5rN+KzuiUgV2jK7LB3pTD6csn8k7svPjEZrwmc+0jyI4UxGUNsAYTGj8Tfb80fVIHYNx6KArMcyu/s23rvxh+o1DYnKFWZ3pt4XbMwr4XguWDWNgxjwEBlBM+R7BKMVAszGWm2bA1Oa/kp1urYteUcz9BSWbOTKrcymIsnS61PD6+cmMa1v/x4di+cGVPuhsqCtYkv/asfh/76OCXftVgeIkNyZT3h7d+K2hZJ0gZ0PGv16H1ogGcmPs+hBA3d91uZlKBThs1CWdgBBqvq55ZmsVHPzniCnMdpvkVRxk7HzNGP1kZHojsm/ZF1e3aNfy+Jqh/Wb28jByp3aRzbMZLDrTwid3NFpR3uacmj9XR5D3IM+IW3oydlADQ3DbsqDbcaqbaGbGU0DWTynqqgiipJcwjx2tBRXY+Tq3fTNTibshODEbtikqnroQZwUll52UpEgOdRTi0eY8YnCuaGS2kEn5Wn5ijpDDVpf/aY5kfX5NLKgk5EjvNFEysbf66vUfiI0NCTGMmMDD5+UGtBWoYbpuOYL+46uKbdFa7+tQRvp5mL5WfNzX+8dstvuyH5KH0TbTVs+MGU4ZmFbvJ0CeslOtSLldE8IAsuvFeBOmVP2gAwkhL6jA21bVBZKFa3ov3g5CQe3MCcN+hqcGMdxBiL3yfcet1OHsswzyWuszzgIccEsKGpCzsY+cL6rn8u7RBn98HZUC7UB89siRmQDjg2VUCzCZjFtEqDuI9ePBaD/9v2MpHO1kjSUzAvewkAm4LX6gWINo3R0NW1vodkRHV0gi3StO+tZp89rdUxPZlRO96Q6r7GAr7wjIgn3AvPMDkWwoqOTQ/ztEXeJWOG6KQ6rLSaMrU9wxe8nufTFFtyAg8yk7+4gDqoTGldhBvxcTfUZq9XkfhUiI9i7jVIZwOHxhlyWv8yzoVchAGzM6EaBQBuQZQO55uvJCsse554apVpytBQw8vRiwI5UTw3ljcgkl7BNQH/HfrcO0SMsffzo49fqOpSaJH2Y3j9+fb/QHrkMFrs4xm4iVPEA/DKMCMDtJDEDgL1h/vwwDa5TqQm2rBaqLkjS5rvejwXNgTLgGnJCmtMGp91NXDD92b6nYGyG+oSfMBZRTydIPcRaohaZNEJKO2zMBfT2HrN+C6fW0cHc3Rvs+jOIK0z69imS8k3+3d2WRmQZJYhjG1pjZRPCw5WEwwCDD76D/c8MA4ZqiD6DklWo3cTHqdkuSGlmQHl/yRGeyjZQDOC7yhiTFQbjl01BQBpUPREVb58+RezRK5WqjA5JQc5Hw2FasgpnY6qLsAcayXX/0w1E+CpEcKsQfaLPLif/5lkJFelET+wzAZIIaFkk4duAIt6pjx5gbvkJ6Ecsvu/9EtPuLjbsFyUrQmaapruYttZL/d6KFOV4DiErWrWTeVQietwLZZyoRv0FioyA+MKuNnFk1fVkEPEu/cXc0YHThInZ9b7uPZA6DrvmgRWnzO7yV9T/7QUz4R8LzpPi8p/JPJtnlVaK+ehpuVFDeeBvwNeYzI1a3FNV1R40ELo+YBjXJoaR5r03AnUDLfgYyFeFuy3u23+py00VtyYEpieb5LISQZAWzsqSgVd7nwnrlv9r1Nq1VeT0QKT5/NuE1f+h8ijhTvWU9+DiMk/cQfghYPpauVqwa6u+98Wr4lM+ReSSRmh0cCwSUiZAzS/17MaUf+GW1pJoHDOtzAnrus1pFXBshvQAo5wYap1wCy0PBqyke5kx7d0iLMXIdB7jrSr5qWyhf0czk/aAsGGE3cYuY0uYyCEzHz4f8dYnvgzbDbRf6trFtFwVsmzGw5ZHxUa50zRkakKe7C6Sp+gs+gzPxPxOVI7IiR7yxB5Q63J+I7USOFuPobrkYNoaIkZuhJjaFLNmzygHtoo/rARPfRrCcsK0504kSfwW7Kbh1YHzfyaJ29tDLBLdQwqtwnRh/JhcemoVKzfaf0TtsWuLpqe1FXfbxqqKsg0s7wZlhFozJTCGW+BXZYy+hMzq8Y+chJJ4HSO0bHfc74baQgideqswsZQ2o5Tk/SzvhGGwRxkfWfCGHGHf2RWJBvH8d6EbazM1sdjhDx7eQwAo+DByPOr7215w7tj8ktlo5PF3gdPNq8mFmPHqCeJl3avO+gcaLb1a9AdUTThB3HZ+elbXT3WUVRpBn4l9Rp+aOSbzH3+wKmENLSZD4iJItx7zTYKEbt/6TJ3tVtSxtDFYjbpW6kbbRVoz+blhIMAhrL4GU2hcQ+/1d5pH4TPRZsxPK5WFCNHHbjpD9dhWX2QbX0/dliflUUPEqCGXB95odLXI25TlrrjabP+AbhW9lJpo+o+iTQE9tjHF5RkGLI/Kpsze1lrS0kiQecLxuCgmU0nK51X0vj1VC4h00YqltX2wkGso8D79rJtl/s6m+5WHoAagbYDCjyUgQLfQbl42wBv6HwyTpOhML2xkGqO/o0wRyNCfwfDcWTDnKw+uuwUBkXKggQn+3dJx6lFQmKeV4ScLwwOHwx8mCNcP/G5/2Qn2WTp8JAM6kKDh6naJAc2Wi6oVtyFgLByXiDLIqNzlNs6z2eYVWUO4ndVdekTV1X8/4qrCEsWwQxgrbiEAmgzp8+KAww6px1UCwFhI1O0Htk4PTQW/OEV7e2QVnP6b1yKl1P5J5eUDwMB2nU7m0/PhSoPAr3LOzP1iGl3utnltLDZ1fHT3srO0uJobkM850QeX8xb4zGJ1bDjS9wq+PYXdmkSWfwPxuh1pJOz5uW7WRgpyL8PE3PthqgFzBGBmmemVaYB3Z59soUjxtvtiHdSTkxV8+76sxe7iOsmRQIOsVq5dUne65fNJTNyGizKPyW17EC8VY53byifkFsQ5H9Nal33vkwpexh+CkKrPkkPyVCZDBGAWbvZpt/UpqxldsegmvkiEyvXKzCBkoCHPKHhswL/fLzkj1RFm4e6ByRV4gV0Mp7ys3Kd1StzalmWKMq2KmU5IfCCbagzz0aIf45fu71CeyYkJORzj76CGrumI5HAGtc5WftZBQGgSIMUi2csOiPgqZ7N7Eb+aW1b+zAD3qb6KH3l5zdfSt98SarAfdLTw6zQF3MGFWwKTPfca/KwHI02426O7v1mg0O5Hnha36kpxmxEbJMkLC7LcBmmkBT56HrqkyLRJAIvBkWblkzf862YqAgfzyqeEcu9p8lMgDYeAyfmZ/3Wixx/f0lm+yKkPcpFiQfl1kCm4iTrd2ElCZTxny0LLPcVl6ZqfAWRPZ1Jt1TymnFC/A9ULSPtGr0ZzbZeWwt4tyOeB3IoTf+6WhIoQfOQ6wjd5Oi0paK26RIqoCRVsGnkyWR+mnbMvbl7cLUJ7/p/stEV21sUWrWM9Lf4+6ivWIpEqevOjB25SBM49Kr0kEp2PMLAD0kKNlgNZyxnuzxHUcB1JD7uGMQmgUPlfI9os1XHRvVxc6gZStRrc6k8zkLXL/HFW160gjbBrLU8GxbNU2+U9BEnE4K28SQnVOSD2JnyJ3OwYmbfYnfxMjeo5fQI0ufZynE9cyjzYMLj05iIXVkVm43BV9T15u2vcJ+i30+GGs38jrlsM0JxjkQ4zKNCiUtY7CrDac5D4BkRh5HAhsMmPNZlMTFqzv6N3dTXLjrc/JdwJ7EJX+8HfTawgR1mZn7L5O5th9zXO3VJS1sbcwu9kK6lKCblEHUiuuRxxRkT+yFrObBNylriVfdhgaxcTCL+ZVqwkDAlio2uVDdxWADb0b3A68ebdmQMlcj+PC7AOYIvLtw+aFDqRpZZRM8PAytPh0avDtxfMzq8b5FIhLIcQmRaRHS80pcFWUc4iQyfWdglMdFTQzSn0FQjYEot2IcP5gq5Jnoq8ujQAFQZf2pKO+LJhh59KAL5ZUP4k8h9EqRV+u+0M0uFevmEIRtZ/ED5LN7Ghy/i0W1Op1y4uFhHrcsTdr9v428DuvWwseb9knyd/1ROX8K6SfwYowyIPYsbfIEraIoX/ppdgpKS9OS5qqFV5JBZIHCL/u8yr527TUoRekOhPZw5bYfQ9i1M8iMfMqGe/k6YjDEJSNCqs5yakShdFzp2VHbk+AceOqZKOlCp8NiSKG87LBzvlkGPmFY6Z5Nz4YPAXoRfIF68RtdInIJxxodZ7B3VjESsAQGbmjjaF/z9+E+kkgebiQ33Jp88MBwBOdY55G0UwopinYaJ7BU/6PoO/UlN/HGGBTNyf7qlF1SwuLE5Lw5/iwz4SM/AKT5Wi4/0UJdyU0RgmVoxzBs4W4KR6u/B53vI4DRVvrgPUoCeDGuylKrDfiDzsB6whk84/bg2EJ/wtm3uPunlFspr2g2CypMD84V14S+S0GUgx3MrZsBKWF5I7oKqN5xkuY+WQQKv2mOl6xz5IS2cfdLIWo7yPp/BtqEbRoUyrV7HVa/xusuAz2PSlu1HXQ27kD/IMiO4K483I9ph71Auo38i/rh85UeMR4KLgNN5aHKhkLe/Co5HydNdzX9zWugNV9VmXmXgiBAlFDCTK/qAT7UCUoA6R6OWLwAfSpu6YFS3lS645E27rCl9GyEP/PmN8J6hmvLYbfZ40ekYvKTyy8i7SbYeOZ+vivLWPor7BWnpexiNju5JclCmgWZ3PG9YoRilXYUO9kwgA4iTSB91x+p9XflsLxEvs2FqouWDswPJPeKa0KPEWahQhXedu4R4Ezlh5iJcCMCW+tv3WhYJHzORKPFx6xt64AmSiMbovI/PfH8kK5B2FLYUo+gO8YaAc/5anroLLtCHiMcIo0uQZ+e+QfYk7nw7SeaNMQ45oTgCOt4tNdQDAOLXZfsYJtNxsGqdeq6YArvs0s4cY7Ru3j1isx6GXcbtxPiQxltuqRwtqPEDOfkmwC0Fm3eTG96rXrpi/bTcUWtz/VHkZvqo0Ens9zAOav30HlIFmcH/t2SRVVfEMCudwKOfJ7aJLZf+d2eAzMnyiTxx9mUSA2PYxa+4gt6kcqQ3xdcJvlL/3Eo/pM1r1LCwyiSmYdMubVzBNrb8BOWogrhWhO0fiyijcGTd5sZbdyNtpPMTE+T88FnTCuZZRsh/Fy7FblOYlWgB/sAe5sxq1eZjdEeyKJgrLTbVdUtjvf+6aZqiUk9dRm7IXsbf3asehdDyqPkjWED/FND7//pCjIvBv98BgH4LZjgXWWcssvL/toej2/ad444ZJyz6MrPMJDsMxLo8TnS/wgmLmEUeKUctVjP2Od4kapulEbhiDKsUEs8xJujfSHYyiEEfJiEgXQkwAt8nddtejc5XHqB0lMnSjfnHQopCZrSo+u7lEya09Jj64cwi7C3l0e9T9rvBiaaCuBzM7k8t0jw7W2KlhABsHTSPCJHt2Ko6r73EKmc1Y5wnRskkr729SD4kWDyw/eLG8DedM6TWpPKng3FtwNQrNOpzFxaKR4SmPCzrWsJAVABTUaGtLjifK0y+2ppmgbg4+yKFSCeQkqp611sZzvhdDK77rSaKc4QaKQd0Gakzc789NtdWSt2j7CvLc/58zivBCa5i76MDVcvHM+MvCiZQcSIISciq+JzBWrGwlWxwdKOFoCJeYbYCUDB5jEvF5cPVKySYSt1J3M/Y8CqdPffWVh1aX3KdaRhdxdwZ6L4A5vt8U/ekXR48Ia1+XM4ncwMfTjRP17ZooO/wLCUGe5lTJeuB0FLPCVeJLYwOqZ1Lf5JwSHGx/YwCgQGtSYSQMMw+fIphrf8SetzSc0DnRvOSzDBfh33mD89CLMzIdLlyBlpstRutvPGOLZ9FN+uyxNZP8BY/GpLs8a/EAwv6T+t25TTrivdzc0OiIblTmR3ItqMW3HBg/3ZmUsPuu9b4e2cwpD/Sg1sns4yHFWdJ2Zv2XYDecvZzKb+s5qdPvMNNoVyr2Ony0n5qgkZf77yIUjl/JGLRKVihaElJPvu2ex6AMi2frbZjAyRmAvlcNA1w+4Mw4mfmfx9+BADC4X2ookjFJGww/DJ+c7uPRl2ElAoUsacfjbPaaFatssbJhBqSkwF5N96s3Bgq/pTHMA/fSPg2l9tt83y+sjX8Q3KlEvdv1gGZ+6y/PBV2eat+xtUSWoOeKfZG5j3DOTiCjlkj0p8JJbDBhySMMNWQD+z47hLNlYfnIVy/QCEVFkhsxKZzpKQAqz8zB5+cfoOok03Q7Z1IoAm9IL4s5bJ53dLdRQomE04edMW8v8JRsnHvHAbt6mOliQLMPpfPPvXgNrRwJbxlMVa4qea4i79q2YcgeQMql03l9ghlltHWLrUN6DekmwStN2EwPAJ2DBUtGw3dUgCrxhBmmgLj3yRkYxLFTEq75EWQvzy2BAgoEKTmzAQbwd7iA+4uodgp2dLuvijcTjDVJjWFbVGa7dx2wepCDeBhV4o+JyMBr8UZEIC2DVeoHeSuvpef3D783fw/i7M9Mvg+wrNt6veqM2r0t1AZMaiU9pVec6qVSALtINrAWV4WUsen29PGOh+TQMpb3f0gkKcq46maHrQhg/eVHVXN7aL9A+cnOHGhN8/3tfPGoGcOEGXN78HXJbuF3HUGEHM/lQUPNg9ybKnhQAv79kfvCIUf1RRF6dVXrfgNMJ/yJeAI1ltoGBF/swtNJJAXdPG9E+lkZGOWkoOvLOTuKPSa+MrdeNUOH1npMH2PTjj0ltz0W5Gp3Tw16ehDHqcCFfWL0tVxmFlETzuQhmZs+fbuygT4j4PjMbOt8FkOEp8tZnh3NFkAM3P9k9qC8F/MVGXT7azi2fifMpE3mgCz2m/WSakLiZGDvep7YP8bJmuhr3IrQy1lRQf69GhQya1sF4VTg9Cjxc8HzAEspjxzGnH0OT6ONAmxJjeTks8rnmcRDXkuaKCdjBrYEhWD5qn/yAvu6Kd/UF8SmuvNJD6TeBvNoM8z2PbCb8MxQWpfVgTUn5mjKTWkY+Jb4c0Q3cgidvb/6KLDo0gVyfHNdMYt3DKU7LdTHJpmsg0oXm4w99wI7Wgf7m/QjgjBrj14h+LziInF7+tMk2jSHixxdZZoqjTMQ+g0jpp8E2iFRw9nw7MdCCDdLRCwhjW16gKN4RP1en8DQeQW1VS96u2Vt7IlCyXFHRssCuxjxqFchcj3ql3P0hXsv/zGdW8/5trZ8Bi4I+7s2UZP9YSFj7u8zBK8rkjOLPpfctPTsTRbLEnuzhaKmNuLQQctuO7ZYV1VoHhQ4jmQZUb+6cFdKRzCPd0ETbGzYyi6zDxs5ygo8j4FsKkV02KzpzsJC1OeXinuXO1bcPYYYqCw2Bt8k8/6IJcVXZajRXmkNSYs1oJjQyRi5Q+XMZKVrMhmJaOZbSO4OP+Ri7WBeFSMeqUP6+CUGK3MYzPtmlyXvCSi4GHdc2qyGjPPC5QZPux8Td58lWOuvQtOdttftRAx/RKZTL2EdMoZ/JvJu3ifOFVrOatL4fxVWFCPiQnEgWSgL2iXNveuF16CxNMwHf6LM0o5Qtk0lca4ERn225R84u+4+V17xfv7TFgTjuJWaF745Nbfr/25lSx494MbX3T8iR0S9TVZa4iSUYP2AtQoTahYoipqm9pAkNIOljcE88DwMVmWKIaTr5C5SgwUFuEVvGI9htXUiRYaU5snZlbYeqHb0U4q8DDOjPRMwz9v5m1yVdejwhY6XMkZtwJ1COONA4tOS9JSrKwK6U2nqwqVBQKlqJxWv8EyJKnk77f76FhLg3JmOXRSBMx9GwEr4BGARZ9WC15ZMj/XewvM5UqawSllHvXXWo7r4KLlcoQ8A1A6GLDiQNyYqQR7wdG1GHvkbUgZBmKGggHVN2URFiTNcO72+J/7zxziLf/dtMNV8iPp2TR0lKAz3AcO4zX1/9ABJtqwpUPpiJHcaoewJXWyGEtOsoYxI5O1F1lPzDbHfil89CyKNNvsaQsraMFAZ+4RnD0GSuyvhm4BLBCklUEuJIaSI+SuIdNc1AgA2VvsuZooDBEVHz2SaaAtgro3VO3OJgxdzW76pvhRAUb1H+be+mFiZYNnliauXHJv51iF4rFGeO9Co62Vizg9JdZ4sd0HJ/bzJizOEuDDfvpyjbKhwmtunzMtmnak/wyUiXcXOyvJDSVzMuH+p2WkeITejzMbYo6w503YxKTtYDD58p2bGHIcfqbw7g/KCbjll2Vpb8hbnPwChj8Tz1GB/hFF0+hsZ2ePqM3KIR+eyuY2VeQRVG7VOz8gjXsYqOjvFkON7sCuPI/NLuWQKKRPLOAYcVe7UIBdKxKOYSTxgZlvvAhMavGFxKPvSsCZLECHhtU5NitoZ124IDDjebq0C+wKBPhZFMAsCCBwy1JuQSjEfcyrwzlRYEjaXKLYxCTiHhK2TdkUiOxsz5r8YqoF5tzH78+QxlGNLGTmaLbn6ekXuwG7DlmnLnv3qmZaFdUd7jnfoYy171rizysLwRkEtI9mUlznNKblWpGdrr5dkh51mNydRob0SdE40WHkwnn/kssBps+D1svTXKm6xbNO/GanGwTgP4a06EJwutSfH8KKPLMu9mmS0Wc0Kg1t58xroPckp3tH7U8qmtrkRxnR5ua3GcraH8S6MF+V6QTp2wagWtq+zzjPdxuzl/gV1Of7dWFGjFRdjQAN2dJV7N13O7PQowr442T5Yn7cLRk9LQ02bM+Ogd0ouKBxVu5HzpzocQcIyJBMC/i8tjebMSGRHpk9HO8wHqPoeoG7NcDbIA88DIBb8B1JIkvnOHGSBnWzKuplN75pSg/+Nudusuq/qZc9AoILbcCw9kyubO2dWTGbLA3+AF4G94wmo3lxm5sovM2ydiYNoYmy266MdbUMgqhbKf/8HqTaNVx15jjbCPs3YqGcsNCyF62aubtwAEt/26u5IlpdeP05s1AVfUsHfnZr3Kg6e4+AXu7kxir3kFy4SybVUp4r+9444faAH0Ar+XwidbXrztSp85ESj9c4GEidtlXS3z/og+WQe1LZalurtmZcuIKDabGQ2tgo1Dwy2BUaxQ0QIU136GUAw7ePWmCJjUkJ0n6Htd5+TCvgvVzOmQts7xNVfKYPmGqWv8KKQYUMC1yQQ2U+jfCtp4zXOmjdw4GSXqtCjb3xvK+p4M2ShAc69xNHCAkBeI1b+wgP0AWjVM5wrxiJ65oms+cIYIKTvnfSO4lHm57lFETRklNZpTaHwCGjHOgEjFaYoynH26o5ccYAi4XiL0ZEqx8hBztSF1FVoIGPpm5YZrxkfer2Q0B+FrMTN6omLxxojQ/dZ1f30l7AxPt237ERLupvfIdEOhjnOyHk9K+JZNiXNfeViFsRuSG5BknNfKjUH/3JKLoHakkd/kZ05ztmC84Y8PaSPPYLG4k2lnxSPZxvBSLB7FsiCWDqNvgNf2YTGmxDMLdjr4ZYT0w03qhtxdK3TFL/AbYBMiHKmj/diM4uFtmX14NVjhLyelY9y2yk6MJK1uaIjl7lxvrNw21vXtBjSpD2ADjotgL0zHudFMYt7dco99OABnC5cEFDVsT2c3ir4JZNE9Ndkn9IAp9UnoVxMNAlafai+XcqnvzyJ6yXq/IVKYN59m4KLc/WY9u2UuDeOt7a/w43Gkgk8lALJN1UrX3Gs3a1taheUO/QnGv0wjBVpS1sF/hKFG4JqLTkBfi5S792wxSlwI+qE620Lzj5yErst+g469hAeZH42gfY3Wh78FBWRquJLKDsx0wMNxMnT6e/EkCqBSkPYGmRN1ZxNTRkKtHIoK0RiCEJBnvvh29PujQj5nguc4SC6BRyfB2f8h1NVtxU/xeh4gcqa7z5qkShg7djaiTr1I5EGg7er8o/i/bIAnFc9ECtrrirxK6UN9KdlHbws+7vB2+iqvDDKWiXqUMnMB7AF5cnX6ItbqYLDLOG41VIK+5zhpVPxPvXDU+BXBOKi4nK8eGuLMzY+uvm+/EBk+ScIQ6nDdHxcdbJF0w4/GcvDUqySbJrGj9vBCQ6Vzuy+zSYzwiIbNTW0Fj8/X69r0I8AWELfd5s6f1dlRSHf7y9OalHgQQ/Ybkeix5+BzGVXbIJnkIfnR+HKxIX2FXKRzc0jS1iEJCh8Fl7sny2FnaaQVn9LH3/vheJU0Cep+9BmK2yBhkt8ehUBLGPO3d3R7lXpvZFysAW6NM0jmKgRinIlzEUv+WgMsM/KsR6KeThK7Gn0gINE4x6yueHdMLAm09wUSV1OTeo+RRPxk1QaEzSEAyNgUmYQXGYcXNXmEXj0Kw35gqrNXyDtVscm8ZZjzpX0RYHN8qfaQxB73lxeIe7+WBHktXzCUsjcLstVnCBZO0g6foVfGRuuTDfU21Mnut6sF5OHU6GJE3B+zZxT0xESi4ww/UoIJz0411h0KBCmrDRp6PqUNTLY71uZZUAPH80RNq3XEYVAHrYr+Tj9DZLuHpV09RBeMIuVD5eWDoQ8CR1VNBtybIxU3rfhQ0fjX+KgNIcot9A1ymXLeGJvzlvp2kRp3l73aIqRltSMilXYi49ugD7sO6nmlaHyLG4RSkkuN7JH/+wErlRrYzC9W8GuhBsv1fI1LGD1De+VCHBY/+1/wPJGTfSjRpzmeA3hGZGYcOgcbOyuGb/e3tNpD96RYRLfq1mxvxlG7n9xv7kEm0HWIi7z8mWl7tETCfTUd39W8iIQba7MSYuQwVA+XQWfr8OvJQi/sR6+GflUkS/xEzMFG2aSne0BPI4iDeEL566MY86j4TGrpoRPa9xqzKEapBa0vlYBHKLmDv9/hjkeXIMWRtHbzZAWgRjx35xjTX6cNVBKEKwc5/OqoZZEAgG76JCQALRRrKaNP4DtOBIXv+1Z2IYKH1AR+BzMwwtLMdu4N+BVIIQMnAYAxO2Yb0jfoE+8kVbzesS0wbvDN3S+G0ve0qC44G/vRqzMFMjbEwiHaNnJTiRoqkMZBrmATUet3NLs1bqO7Sh4eXyYkflbXpc9N/sY+hPmwb4EfS09p6G2BawS0zJoIEfcGsTbc77pHk7lWmUFh4L9ehJT3BlFhCiivyCuRT4OQi8IdnzMUMZvZXHkiw0pB/xHTF5K4D5IM0QoWWlpNw8QhJCGpCyi7oL1VVCptr9NCNgP5j7xLMHFM0YmxzEoXE+SGduF+z3Aeo9kS0o0H0h2uR4oW4jq1ofM/lT9VQSk6vaI6D+mSnpqWxUdoNH5grHy+2M+YCYA87d3OXaxNYHgUQfkUi67jELVF/G7mtQ/MA1xlmaC51T7bl/hkBHpjXj0XoMQU2fzJnspT4PLLEgx/qcwQKhkpFKO43Qo1/jqARpF9DhHC4iiQc/HYLUiZ+Uxrx12PKRlAdO2Ix2ccQrvB2L3J5znSPdqcaAug62TwsvEY8Tp6ZVvSLWPvDX9p7qBEncTbDnZyA0qXTF73zQ9DH6vYu+8eazv/B1rMd0XvfW1JDha+u+hgjM6H9gAoYvtv84Gc95zh5T5iSVSEPrQ2nyVU8a1ioD+SRXO8tnOwI/qFJE2GvX+eD5W7Uj9qyb13qIhXCJXoNA8+TWw+wo4xF85W1DvN7kwLnBjdefwF8jt2qR5Me9bDhJbgAJZHbbV+XFW5Y0g0Zpk3KVEKtBppGSVpseXp+/yQuRTHvqM9WSolxpX/YgOMFwVXvEbApC9JccFKNIrN2gdKRtOJRXbCvIWnBng67Mg0NB8gcnzqiHOxI5nh3ZIkDhSVcZKpkWe8p5ctagEQPf4eV7jHKbIEYnpRMmQZjan+5a3I4heI/WQs2Zt2FiXYXnj5f0itLkmOB2dAfUC1UU4RKLFkxXh/YMoVVoEx823b6ee7IAHtJZk/nWqbaZguwCrSLiwW2T/iWn2OcxZkVJCEDvRbCQpH66sfD4xHa+d1bxrCeAPVJ1hBi913lTM+TZE2ecTUXY8RNpDtdIYtpn2T55rgd1PuI6hI7RTKockWrDssqOPIY1jO3BSe/0BuVookUiL6ltj5x+5htt0/HwtDXwJOIpQlwFXlXsQ/RlgWHw4cFcSoHKfwCSUIo+gso2BlC23q6LeNLPCZ/0gPkZ33wi3Fo5Dz3EMYSJwV3Y28woPqLzEY2CyehN8VSTxBl50AUQ7V04VFIavuONhyXhlssn9JxnDJMLy+Q0pDqYdwdu9zJ5qDBTQ9obqPvgtH/CIziDp0aE3FofPfrs4Ao/Sx+egYb3xxVNbbOwL0vVOtZA87Tuj+WDQVyLTW8/7L/pwxRY3Uk2YiMKEUr3PCVJET40t1e0FEmKMtLkMX/kKevLHvdldjS+RMVXAaECu2ftqy+o/NPflhX2bpjt4aPXwopoYZHCtMl+sYExhvA7gvzcCKWQ0EGxrxzcwhJegVsUeYaEiC5p/KVU6p3lXd+qBVTS5pumQ9ltHZJzCSht4N</t>
  </si>
  <si>
    <t>x3L2wCHeeg7oP6+GQOMQGHd6JCndiE3yYfHMHjac1i4/H013u3DY7ei1Y978C0yGPev82zyyq4e/QAQN7iAgDDJqszjusnzSUAaWj5J//hw/l8wSa6ZhDCqBbxEATFVm2SDlGOT8QDJSKbF8tMLc6wcSg/3xalZ3eua/87L/i6HRIWkFA10s5NmgBHXbBsLLt/xQlVCLH8TIbVL0/szu5l7iJRh3pnjr7TwkUVn/gAO7nH/BGvDPpDiAtVCsVWz/fjXkEZxX5SFNbdwxeqHU7/ouJnVZqy6lBmBNpZZXfHhnOt+Zq8tgjpcgFDu+70h0bdIX7ng5y+TtBkEFN/Mpyyz5ccC/lwPpkFnNfYrTemF0s69J6twonSDKdgYQa2oS7hDf+Vq0Jlgh7rQq+++ezjLtWLYGtFdVI2tuVbXKMHW2M5j7Lg148oOh2S0/gHKDJ+989pHcy82l2MuljUfm3WVnFRaAMjm83hxc9j12evtBn7w0yiJRNbOu/IS2wubHPCiZrssxjR3oma3Srk6jVTgzl3ueRDqu4hrgHS2SvlRiJXOjkSji+w20DrJGqm70MpPEv4O7hwpCyWC926YLKFSGNr2kuap2WTM7hXWSYN1+KduM3aydAQ7ZqpuVojbh7cqs0urLlAobTE3Ro/Rlwo4Mj0QYniVevMoL0hgdaiLlViUqEiABM1ahzT1dGglvKr/hnYlrUuyAtJ+2lQq8GT0opqk2EsLfVD0N0gS34GClbLG+T725tOJuDz+zZzUupcBDMdQMVSm+z9ZQSmdFEqQGpa+2bs9WpGcND4tAiojxVpNQLln6ILSUwgNITB/UlxpOY8VEmY73UROsb2szOL0cz4Vf2mbf4eS5mnqD6Bb60cRjZFoe6pNdr8qlsNEvlMt+s91MOOaOSN9XIUV442OXOjxG8XB/vyG07lbiOwG0eEAa/Hyp57pIQlfULka0dHykIvZ7IkkC0mekX6wr7Z6l84ZBTS2diBOFoMgGYmON/tqzLkRwjsS8k1s9Qs71v1DpOAcaDqo5dPg92R1ogBijGvwKMKKTE3TsC46paTi9/d9N+wfOMSJ+wGnNf/MGe0OAbICQfVdhIUJpXC2uGazXrZTPGPYvFtUSW2gVrc8Fu0p+8bPaXaj6g6udvIbh6FYcHZRnlHYHxn8SyoW1dc3bsOtwObs0VtcVKGE1uuu2T7w6isuVN9M8c1RmtzNwuLmJOoNFbOIU7D4DuSlut9sK7+Sgz0oCWxcUw4QBxdOGNFjH5DtST0qzHIQJXuooPudRC3YyTYhlD6GAIJP30uF60xqOKnUiioVXPzLSktNyPdTdBi47txR0iejRXdhkynwg2rByRRePl3H9tKGOduwKifUV2MBobRAQREIfLXD2cVV5BmYFGFYzFmoJ/wE1JAMNGAJ/D6isgonw+F+rD6covrrja15u+EgBUh/LXdD2VMgtUjZqlNZtmHO1syu+Fv6KuyYsD0Ng82vjHtE1zN9NHy5jqlZZdkWiNIG4Yl7LPHsJSo1gUxKE08jySLOcHwq6JVuxeXHNZgagEp/m9X1OasEDL1kJ948sI3KxeDEo0H/uRd1cS4P0bKuUe1dmABtUdxRMlVbCqTzEmZ+cBzSctmv5ZOGcxnDftllkP7bO/2ybuqVRh57AMGN0GUuXhSD+laxuHA5veyN2FOLS+bzMQY4dtOGTBApicu7Xa345IO16rK2iufQqIkCeH/DRr/rn+0Dhxjrm1zEnBmZ+ibZAzaqgpCy1me2ErRcgfMCS1XKL4v4G5WRfQ+eOJn53a2l0VraF5Mq9k2M7DovGyQCpjmYavg7tJ2dtPdBvtB4GsYIdSxV3vQXxKfZpbkVrRcm4i/oGzQ9i5KWGlFkc03YBM5yOAoe/9A3Nf1AEVXKjLS6vxmYjOmZTnXn3fcAomdFB5s8KF9598r8TCe8KUY3uJozRdLx2u9/UGhjRBvMexesbehaQVseBpafDqDExMQYhlN+PGWrs646O4CDwYES6GWO1Ozvrd4CwWWiTIITUwglpFO6AKgKRCRSrwUyyVhGtN3/+0VorH9X6Vu9c9zVw20XWnz2RKFeAdMWUvn1VxTvIIBUonaF8d0qmiLAbweMnX2SndueOQg6dTS/RZlVEpIkxh8Lkx6v3IxC6AST12V1veAY38W6Oo4ZDvF6UfFBv/LsfGFcFQifttuYF104UoM1ZTHbze26mQa2mZFMNipOYY+LFWrTQys9y8e7MTr4glbZbAeY3/6OJwP4s3SxNlBuNJUYBK8kJlfdoxXfAORi5T5AIlrOPH+t+kw637LQ9d869oy1iw00n1MLdCm+YwvBD1xcgFq4jREw0+Quy6Z3CkV80xlhZNosOw7nv/GTrTP37QH2RORUj5U2AxGP6bj5N0/klMZGVyCWpxCgy5rKJB+KZWzITEEzei21kr0Asc0SK1GYTjLVrmQlFgYG2ORzl6177U1IU+qJpsTG2MSAS8l72lNfyzC46vkbqStjsGPE0K4jnsd8UVKKV48WjzOfbNJAfvbQQr1MB6Cw55N53cRfMlrWGhT3IPKyfBrkLeZTFW3l6v43JfdRjUWRJBb0BhaaKnkFHSVmlUzgVJpXfQ4r5n2Ldv7u0j1arJjxud8ESXxv8TtzmPi9FXZRUolztlkHYowMcrzCR3IHy5uBV4Eds+S+nAArDJu4L3ZlyEdbV+ip2aALMS0sy2ddxHtK2YXaGgdpl+lJMgrYOgq2Z8D7Tm0+LuJeamJgkf0MD/1P9iBnA+pWohz4Di8aMxHHrP3opMv2FDil9lP7GKPyVJ7cZmkOXZCq0h9gEW6++UvsqyjZmfcBXIni5/hto6Jjv3EprIuxvSjlCJpuKu5owTZW1fraH0fQqViA1t8KCoreXTKepMGxMlXxhSTwBUyulGrSPrkoWtptVQY28nEgUv3E95QGWY4PH35lOXkDjnX/+h75YsgQEEny12Y5AQXME7VzE+82ol8uHrrZVwpRZu0BxaSSRe4siGy3wO5S96TCsDeHOX18ZaQ28jw5KTkX2bicC794EWvlljdJkfvADBPxdgro43N2d3bdgNulEKQjmm2794PZhbrzkc9A4B2WHIM6zyVyIJ4kJ5IKWWdiVsUimZxR+svD1B8ki0hdvH9qFLLf4d209wKvb5MIj1cGDHavai0J2LjCshtBbhV8d/LE2U9Qctr0foQLgpmPjBqDFe/0I/eV43TBPjUyQg6csI9ydxa3aJtBip85QMTIvZ7mz4tIHn2ziEwAWCyAQJlZ652gFqqLmnQWVONYESS/Rys/wO/ooe5PGgNbnmEgz5rGdm+BlkVljpQNxHaJ85942TDbQdZt6XAO8SWcLmudUXpiwb2cSbypcQlvfpjlXsIJJ28rKjJEb/0UnPUdXOgcT3+LY0NIgEFGyWSu7qiih1tJTBLJDY8HLOZ3nafOvc9407DPVbDNiJnqw6efa46Wz9cWov5H1QaawIrq6tVnKXTbJp0q7O9+DZvxPJLJqoBIXFCAFv7AHckj0jCRLYvgdsXb3T0SIV+O5Hh6DfEU8sDV6sgt9RBfh1I6jm+1b2YyGw0Kqs5LqX8N6Vt4YlmpifypOQ9QAHe3ff21OK5T2Wj1LZGJ+1ud4FHqQpaMkAT9aY1tIP6ONde16c4j5FNSxXnpH3Wsj0mkBtPUUINcU6pq6RHnthIYRE+8BbWkDJ1C1ycXURgXepkZu9Z2THqebWNUY/VdbLVEgTnokPydFTFKWeYu07mv06Buj7fEFmmKPVWu0k3WhQQpbQG0hXrvD9OreDqfCIb82JXR6eiQsRlrEOVfyZVAVKazup92IBQJh7JYLBdULR/LLu/FXAjieFdNrE4NwQw7f0ywsxaLeFdJJrjh3IkcZF3l7JeL8ZewY6RtEk9NLCvuNV2glic4IE4gtlfcDcoipIwEwYGo7p1hhWhLPnX6M7cPKSBaEdXDyDXjR6TJEd5YlqRrCoJ3jn5+gJHZNqk9ZY/PypyUCKKSZe3NpnJoTBA2lGNSo5URCuuSVtLURcizbj8omErl+ZLibjZYm+QGMask+d242ZEtov4rD2Cl1BaImWLAxgSQy16QDjtU8zRHnxM33HFA1Gdsm8L8FXAaJqfW0ykBU0jL1bUv6kfJK56nBLrQjx+SIYTtIg16LGl8QejIpsZpG+PTeIOE1nwQlo+Xm8HU4KRphclHUQSatRyXsmOFNOnHa4nE1Z7NuF7PjqsSYmv5wbeRV4gEfdUpBgTtLvYtwyidtJSaq/elkek4s7z/kdATI3G2WKbcVZosErjRB581zK/Q/yND/FYnathap5qQM3/HrSAovyYAJVkd3buvFk+aG94gkyuvt6VnqeGBD7LO/oX9Im4bdyAKZNaxB5xXkx3pA03sLLmPzicdP5z3gFPKY1r2oCGDsHLRZLFb9smFGrE/YmEj2jRL2jFFGN8VjC28ub3BThI5qUpiCi6s4ulCA9BnfaM8DTeI8LOs9tubep7EUnxet2nHeVEYNNXl0qfxN/FnDfo9DNhbNm1kvsTKLzJnmG8VKIzOr9XsTj+FFoRsg+h8p2V14RdPOdmL/xRmRgaoK9OJb8bVfHpwN2L7zozPMipVKKVvcPaRsydYjyVP1r9rF1UtApq6qnPLUku33SzQWr4iG9ApkkQXNKiX9hjw6w5Ge0+km6BIsFaTjBmOp784D27Kp4E3kecymE/mWwPoeZBHmvz8W+jI6AGdmAcbbmGCFKeSoHnOgRHx+Dv2Ob/rFs6Ws8VZJ+gzd7J6m+lViYuyGKqudhEeJmPTCAIcM8Ds8m1t1MVXSs62NK88hCMEwq9+VJzGgzzvIYfldcDxEzFj1V7ZLJ9I+3PlxVk2Bx6twTzmiFzglbx/CSIGe1v4WzLsKwcI7UTeDCIcI7YPOUfbYntXhdaELs019NOTXVeimH4AdxA25Fait2qZ3YF6B/T6hjy/oLtMBMMt7AZEynAgYBIC4twOiAhiiHfM48QpT8q4bnd3MeEJULjhFRI+P7htXrEwZaUoqE9xCiVTLQxfVsiC3fWH5ltcfZ9n3N8cylTMjinyJYLTDW+03xWagkVcFSbjwvfcU3mYkyJpOqv79npmhXCu4+A9TioQG9csGfDSDQVZS5QNpU9ITcql9F/KzGCp3Dxe2uSNZ+UE3NafJEiT2uREQXuO+YkpV0dqafVvVIZ5I+QvV7A115B0eb6z637vSb8VXVTzRSBnmIgY0jHZV06+pXE/662rrjkMJyngcMp5BpVc5/mQNAEciy/2Z0PzFGMXJuUcABH6/cMtF7vNZ+Y4udV3xqy1XLAXrky/D2mhn+BCid64OO/jQ2IEpNKD+E5oJqPAt3qwrQNUkCfjzlUz83uePqZotyM8n3GOM9tGYsIwpfeiQiRjrglJiO5UI7yEu6Soz92kDiS4PGFxwJ3cDGGoPKNqvuaXOLbCj0HfdlPGy+tPCxwUeviCa/8RXu/IzMxpRvPjgivbqm0Bcb1CTrDWw/smLDbBsni7EQNk2yO40/UPob4ofkFXEDrKQ/tQQPleMrpU3zXvq9FgyJ6rMTYDuC/Rh3SD7S62eWVPBygq52naabZJup4KXPgzWHTkX7/AhekBhzX1weVbK77m6Panae0Fr2f7Pr71tAzkrZdoSNvadN2vj/pPBP106PpUYluOM4024YLvRzOlOCbg8C6wWUp/ZYQgVnVOugjZRnnYX0xoI2rIL7cbt1lrtVnjqehNhVKWDyKAovZC91dQOqFU9LszOnpkATyVOkxol2ye6xrU+FIrkJdaHJzweOYSriOS6UJKqr/W4zcTmrSnmhhVowaqv7AOlejyVL/q0TmRbDr3j88UsFNZdg6EFVRL75gN0Cp6nEARiMquBWhqefVnOrxve6IoRSGLhmfTbvt8IZX7wVt0aD/AvwezZ4WIpoNI7BV1eDEN3Hv3pwDIRlJ2mhVURLD/J2oKs2gPXWsz2Gvtc5zT8uEOELAlUMFLNuEsuqHWN3RGpmZF5C7whBNhs/O0rV3Qb0s9JpO5y0XmUSersRYdcPWi2f4kqIXhcn1UT3FSZ6XjuzuVffOYbIMzYzqaNApgJKKosogQQqv244fnUvW/iaJDywsoyaaJ7JL5DirQAE68MCzqpKfXbn0WcAqQJr6/XGrVrvaQXQFWd5ZjrtA9Ewnsk+hYmyhjkjXceog4o6wnmLAnKwsotqRfJxfSYRdCbJHWujFuQjMOokuKx854Xyo0INq38GY55XncC0OnWkcma00ZXCl+0N4RJw1CQhYG+SQPBtsG81w+GJQHkcNV2wPsS0G3KnJwFJI+saG6wajQ3EcN3gHrD5dyB3DsywPO3JCqZ7WAHVQ4+40cK6OS+BKiF1FJW5AdVVCNgKDJuJIRyzZ4PAgJ92dDWicg5unuPV3B21d6HGk6bKyTEZ7P2o/zHCbYPnhS/Q0rsI4Wj8/SYwALVrgqb9+cjocVBD+hx8+VP7UQZ2zBITgzB1PumyTcXsv/glBxY08XuGxXTjTnOYNkjkAEgbWOOreyasJfToNwEGLySH02Zl1iu4gRlTmPWLSEDFDsl61TZivqvOK4H+52FVjA9joO7BHMlzTT2cbGDKWQNxlvsJLaHeiWyq2Z0GWE7YHX5FNi3/ey8HIYM87606vhVYSmnecXM5K5MO+7EhQJYxYDGYylpUMIqtjNrhd3RYrbnBg/1XXlcN2ngk0vyHQOtsuqefReujzYBqxHfWcg5JoRpIGj7eqe6M7T4f7RvBLjwpv6qULwRDU/55f5PtRYJJyUkhwyO3RyK8zxd6dBrHlVvDiJDYUc/ZLAuNATs562w6ypHDV5b3RlUr0/a3MBHVKu7Pm3TTzjN4ylqbjKwcZ/88bAwK3xYNRzT8qbNdLIX/AexWLlpHOjMA62N9jvoscQ08bKb5tD6DDYTFuWv9suB1/FwvZE+JVDr0b+dUEbMKe5k4vgITjCxOVRHmDicJSq5rKFY5SmMaC60Pt4Pgmubiov6prnJR1dOhogZVIwE2fvYyoiBMSM59O8OfM+aU13WFv8WGntTnyHY6nl6tAqmocYShhV5EjTnzUlo6oVW0b72KHdnDhp77nhQcvR2aqptxV5C4oGf+NvegOmsJSX2tS/x16Esgvl8E5I2IHpY7jAR2sYdabyXVCALPkWabuavVmqShvT5qfg0p13IjiN8lAqO1ICkJTf9O13IijZPu/y7eDYa9Rs107M5MYM2RczxGSzVjJdJ3kxexJM+8o/QASfUPel/pJmh9ulF1r3Mp8k0zZdaEedfJYRcNEW2o1qwTuZQ2Z6gf6BDRh9r44sFA+CTTlWd4yzoqWXWYxympWnZe7JkytLdc5+y9a+DO4In4EifNyzbpxbDyVVxq/S95uAuN8cf/vRsHjm23o0bZIh3YwR7ScnQ283v7arN9pbQYF0nTbq2/31sF9i96yJ4PK/2WL8T4jhooiEjnhAMUgKFjN3zWPJ6BLhr4BfNbmM91a29GWOD10HB7cWRZhjhD4sTewIyM6tyOl/bYL/A4UoYbhIwnV6ad7WF03Cr7ySVm1mfs60SyC7CExyL1nlTuL41Pj/IQEJcKyM+8F0TV9unveLKXkEqst7wAArG5Sc/Wc/abnHwDpFGXMKIVjhc1PhyQ2bHEoK9jlkeE/GNNCG65QDRbdN5ozGoFR8+D6gaC1IRXkm5TJ0R4chnM1yV8herBT7f8WzKED3B5l1ZcWG4OKV73zGSjZOr/iDdOCsAdO2MqtBlzRV09eQmY+uThbOBT3zQ9tGRWgyxuuszt4JL3a0RYw0NDxux3SCBN85jxN4FXIzQGDudmeeCZZEZEMtJJ5lF+24DuVZENUPLaZ/R8a9l20PB1ThkyRQGBGHBKVGJJHpYCNIYSXOA7cKrky9dGi0/qX+zlzYQPTwAZZkcthaZ0+OtSzNgSQhGACtD+QJj9lBrgKdMw/bfzul4ux4T/JPGFX/IFtAlsz2NtsZHZLGbrnfqOUmWchv3gPdEZ5rOQw+QMgMPIVvt9WUtDSkRrEgu0I9bBnChuYBp7kttEm3X7gjwTUqiiZa+tjixwIa4tx4TJQljQM/AiWNZW6frg9hUuwDMHaHT39e3IXk+1eVvaxuG/RrXhui0BnLk0tbv4II22EqrqxyVjdqMBCSNe4eng7CsIiRIL2j+0F+cKYICtRfywM2nLwR5fKlAvQs90akEVbzQ+mB3haBMd3u1R32uVOfPblY4arJsJy7NpzKl0LxCjqvy+pXD04e4Rd4e8DtRN/y/pXD/iAPr6pHgZ+ZsODwbSbQcprnsEuDYLBCXFzmdmB8P2kR2ZgYXqge2VnuN/uFgRkLixMFUT4W9gstA7HAIlgynSby12rOBUwLkQsPohVQWmifj6HTcyFhqDSATGHcPblvcqfvxTk7t2RPg2UEerVBndCOcUHwnstWPr5Y4Zcu/NE02/Fe7JmgTyzRkqQMxyPta5UqOz4nlunD6zH/gnB81FUKW/INFuGPU6aTKVD9z1xDDYMsvkICItoRtJrU6/+gDWCPSbFhjJLTtUeDlcg5kySBXrzt1DioS0Q1yrxF6ThNUf8IdrnKByWMaTK8sReX8+YNQyHHRMAueNZWYu3+rDIobb5G2o5ND5+di9leFYVqY57gXXbMZiD+n1iCbH8wS97vlDVGmQT7jVjAKLr1S7id/k6VfLJJN83To8LCEpfo51kP3DfvMZDifWHYiNAKkugfdrMvXVuFjohM0007Ajfgl5+GOX8EbDE15aA4u17u+Y1FdwQ19lCwHJIVvm5u3lRE7JguvuM9LsgdBRxWZZzg5oh84wrcC0s0u2xZ5uxcaR3zei/H+7lV4jYbqxBh2t5g+BRmA0U9ldbJ7pHmnpmG7t9EWNPdtmga9by7OdEM50+6gD9ON56gxd8Y7SSou0swWSr+YwgZ173m8qAv+v2pkfvIcxM7vheYRZ7ejkB1zkaXb4KCRtXH04PbeRAJE1VSBNKvszYoSgn5qnLCvFK/l5ssWfznuVOAF/JJ1hiG6HIo2BEu637Xjj0Vn6OesOTtHncqCU57j5baJpb+ijwW651hQwl053vi8MVFQYp/yF0h3MVuetMfLiC3gFU2yl27U13mS1vl5zX9+50vPqQcNIjjfHxEer+/070NkmgVmzrmmIJn8eLrnRg2V/sv/GXxEdUq22Qkc0W1/ViLWRVvIDe/lGuQ4DDnxBWTjP5jL9j75eYlfx4w/G3Zr6FqN5thGJTYUnVMNIZGQ2phELbTlUO3kjlyf6IVoao2alCvx1M/0YBbt7knKc8rUoFISJWbPLJZSGEmASyevbBWgun3BAVO8kAisES0Fk8yVUoGOSQPQqimmIFQijuEheWORZYd7ARhXM98JNJ9Xhg6pIVMEOD2PUfwFfKx8VNVL6bS/UAzfXfWtWUwfKoxSxNAll4/Q7SoRMMJNpmu3gE7PymjPT2D5BFS6fbatz9XBHq6F74MBhjk7z+7LOtQviLjTXBShrPVf6tObx/Wwn/kNlE/7/WyMz0F+VDMcQ+sk0d/8v6WI5eHq/NJ3idu6QKc3CYTqYxu0LRLAKlaiHY/A8+GahhN/RpYJpJY2iEAi40W3o0A+51QodTOgaqZS3ZGYZKC/Y1DXkoPEZ0D1XLU60/FiOvxWn90oOeFNB2WbSm1aKD5Cn3us7F6UMmyWiPqFVBpLqgP4+ayw0tPCi2N4ocFFE2IukMs+1vTnacudkfHHRD5b7qmK7j5M9Rbqe4YF/sA+5wyy9lUNJmymCrqO6pH5V3rqgLmJovt6IWa4A/2uPxP8DQoDJ247A7JAvolkFqC/gN6Vkszfo76eKHST46YPf67orupRP9VZsBGpCMfhFCsZgPXXaAC4Cl/hKOzxWDKDlmmi95GYcCgFXqAV+waCKHejo7hPZvtU/QtfX5EuJrm5M3mxNlbPgufcHNTOY/JLUjfgJV7irVmeJ1Bw0GXopgsiJ6hN08CrtEY8tKbD0r5ujgivI4SaJ5reE08h7setPxgWlr/q8m2TMau9HSGfzT/+ebWq1IyPwsoEb7GDSj1DGXYkeH4W+iuHEQLMtDK7JpVqb/cWs1YW9H8AYAPnP3fnYBNEdUOd/1Jw3h0+2/c79QVzIlFjP9nuvO+DDPzAZDHVLKWP5fjACOpKDt/M2TPAPEMgM+FcLReQHlD2/Idk+MRxVvzSbFrMcENCUeFeEraGTgbILOfmAtBF8cqqbO2GOyA1T4B/7o2HlO5svunAb8bfu5EqBHbdfTn2ZvTwSLOdIJCmyayszTC0CXb6dl/L+ToAQ+uVfMQSEUs1uZp3kj+ucvZaDWeJkdz4uMoz/Q664MqdRqbeigg8Kgs11OV3gQJWMwra2OLwmf9vsVTsk09z1peio7pkSIOWTaowIu+IBY2mwSMu9245V9GMZnFL44zxovKa+UzRgbDV2TIMuvxwIoSOZw+qHYy3n/HjUKEJFiTgPiuNgvOiVZeVtxXARr9FZ6cHs+1HifWSuaVKCv7ZxCE1PpezBXaAB3Mfp4pxbCAaa9gr6KsDkX7sZT5o+UsQhPueDZI65uFfKyukBtKWeHPLeAffK7Z3siXEfoypM1XGL/TaT6D0QhMipGMtpnG23TCCF9m8ARFG2+fw+gzvzcVN9wCcPRNuzYJrUH2FgdhXiwN2tNwtWdpALxvdjHV3zyG62Vuw6AJuNZ46cN4uPMgXCp20v7gWJnbl5Ifc+G/1CE5Dwufkmt9kDSvMgSmqkbarucGcn16IL9vBOhyT76Suml+4QrX5rs0Ac6ZXuv/GeZJfNOHiAH6d5UboIp6csRuGch6oyhjkZhCShd4FrscqIwPxlzNqvMRiaRXNyXkXUj6n4rSwOKZE0FICS3Al2Pc+QEpFlGRbKrZihzQ1Ud1pmpRcmkgdYrirVbwOSncxqFJt8G7cLR990hm5OdXVeF4y3agkLNCsPzaufc59CGncZEVg/2PsHINeqPuRVZveRT4xQrYES5ZtMsNqkj2wvUB/uLB9dfXy5t+22NjWrcnClhwu8+VXa6UxmQ1qdIdfEg3KnAuqeYhUEBms23trj3sVurKovD5fAbQmpDOQLZKNlWQeM1W9p0aSaaqpxUNSvDXRUy9AubDHT9B/q2x195srJ5c5t/U9OqzojjYJ2z8njtLeToT+HaYNpaBC2hbHJSBjx/+szzlAkKj3krY6bxMDhyLsXID2cpUiPT9ZbQ1yjJqqJWPE6OBh6g08AXcAvcwN3I8G2sr5UY+hBsy+KwG7iH+/3PL34iPg8WOq/VghjSddm4Bk2uM7ENrMVO20I//jGU3KoKe1hhtbMCEHTL2fBBVRHNHYffZ0aSrGYPtcD8Tczu6cffKQhUfxgGBX/GElSd3O1cPGPwVWolt20AkUWgjXnuhbM9oU/INQYhO6J0Z5OErCm9wpbWF9gzdQWS6dWnrE3v1nF4Yd2+DyBAv2Wy907eCPHf7K185BkoGW6S4yzkDbdIhzQE+8DRLd6Kxi8pqjh9j6PwY2rIXs7GIUjtkCAa/aRthSWM1+khTCNNvy4zbfciwwxqUJ7dQrry6azPRmz0Qnap3LMOEdgC6WHeaEBQH51lRlQ2lgafqbyeo4k3R7O8iNXocZ8Hzu1cWAA+QYNIbL1Xi19hsUTrHfP7Lc/R2h6ZemRvDusR0d+P6CKUH/mDnleqBKUctOJZTF8sf6zgscJFFGYxVLaIEHNEb5byVEm1eMcQ8J/ZrRCSD6MrnWFLk7bBMSDqVXnpfgj/2ADm7KHS9ExdFRULsuMyDy8Zfz5P9TGSkPSXGww0FMchFguZ1ssdbRHJUN86GA2YIENByBY0H14YAC8OIngxxaLGKhbxmPO64538Evd22ad46VcKJMm7jnZXEXDQyJleU3LaJOo3TA6t9jXOoqPY+IJvRiNEPxJ/a4EztOsQWSGI2ihOqwCbrj2R9mSfpw+cIadldqUCKL2KOFSjW3odIwbQbRyk3VXFSwKlJaIT1ZTa78oRs5x1A+3G4iFNPePs69GiKEFcFeDG3VdYJjO5+bAGozh0/60ms0US4FRqftpF/k0ThejCve1dULFNm866ICir3Guo96gYoFvZkQqlyoYa05Ublr7QFtP892Lw6JjLvnvgbPV7g9YAjPdhAhWAMqU/KJmaVex+tHjP1yZG5tyqw0XTEncz+VsMm7nc6Q7wW7rJyfIWlLYzAA4NSHGDvelf9RhGkq+FL2irwRKSpYZPGO4/7wjE59ZdcePdz1nbuG1CziL4XuPZqMpaKZyboYr6BALJO/UVVWZYX8wvjErJA0YswddWYHSGNiG6vH35QF9Gz4vAx/fKvU2TrDi1IBTBZsh6pjAQkTDNTKHgZTXYFltLp3FOAWU/7mQ+4w+tTsG/RSUH65/kollLWOtSNpVxAvSFyYw4M4NEiWfpyDMf7m7atSU4SNC2pExSUBByyttzSBZLE9AXet02XpkweHeGFE/VmMf9RsPpxaxg71QHBQjyHuJkWfPqsX4vrIuKpXf5waEWkv7SEBa6iCfILZm5bwsQlTbI/w9tEhsvFbh+4R4Yog2QpyTJpcjkay4jXuJj/hoFgNtX326w6aQTsS4BB/hpu9PfoxDlN4HqsAFReMWBN/113z1MMEniugfdKXbzEu2jlRIqp8vH7n7NhPD8ThzTmcHS9XsEADO7a7kOoxd4kLvkVU2RzN+bBH56oWH1oZMxflYst7IJhZcgcsTsEgI4jX8CbhqeLTBTDkrfIjxFc5k76mx9XA0v/kqDD+yLOCHArU5wL5UOI0wae1OYxxGTVi9ehlrer7wlwP0U8OmES1jsxpDh6b99yb11W4Qkj6/K7qyT/tHt4IiAY92o+6ZIHjetfbe+BInhqvGFlgViN68AWV7MYsGXRO4o9c5vMqd+Y6iwsLZ+OzoOKyI5IDeOft9VZuZHzK7+RzoKm+XGqcPVMuzRZ/ukL9l2OwIEEj23BpluYPXvYnaEx7ZoszmOHVmaZzh4Kru+GO+LMF8HrfBrcO33HGHr2esjlkSABikXsG8o+gBk2f5dLuO3PJ0xqYhxhYzv+WjHkGkGP672HmFdhSz6FdaETdmD302OXafNfKD0/fvWcqclFGNCDe4weT075T3BEOtebAL4CWAvgNP0RMACo/u7LNL3GRLiAiw7eSYp0CItk4MITM9QPTRfhD7xaFFvJYlI55dJgzSJh1aTVK/k7PwKY6h8a0PQ28yP4oHFhT0xivbWqoYla1cRi4W+H7+EOo32rXo3Auy7DDQJKeMt8Utb7sVsjc+fpFMMt2FZbLYSfpbodTLNc7EN3Hy71P1tovOu8W/1sTpRdng18MZJwVKZykihjfXfGOCbw04ObYMmQLESTZ1d/ovstafRu26waXC7IOMEpJbYZsKq0HeRDvriuknXK4uaaF5yTK0+ajonBNYgGsG4o8HkWTzihGZ5Iy7lO2S/hyoR/vO2HEWYKSNveVFMwP8mnTkjS95kP8HDBAHK+nrH4c8v04rkux7WTtYpmcklzb3rIyzKiVrsgencsNi7m2s+E2TpnlBxa3Gttc2ML3kptakYT+D0YHOlITdt0uUp5oviIbX4A70uzBuNbEWrmk56wo14svwFJIq1n7biwnWvL+3VvldIAB//rkb83gE4vXXOFYB4GNPfl9XzdMglvIQulpgMNMypel50HfZabpzNN4TExbUFlaj+FAY80VtVRt/xYFF1RmXQF3EbWtp1LG0rB5k3mv2b8KtmX4OlEakh63DNoceymFoPebcxXq/SGY30T8FnxHPmgedvq52wAmpgsd+lmpRwRKVebhG3Pb5FnMAzZ9ybCAqqE/lCV9UmeC9y35IvroZDVZuA7xgwk4hTpzf60H2LUA/jic4bzdqjHqB3PnFd3hHnR02HGPVhEEjU+iRhibRh6/zLAcY6SDR9ZpDAjtk5VHJybPsOvPAehsxVD39T5/xG3RcW9NLtM/VqNE4cj7AzWnUdS5X55R0PkxOBnVdzVapPGBp2X+82/WeSxiMDoyobBZTOFInuKUFhBkxZ3mkeI90pHQPrSoYMR5UGdbNNJbWSLb042Hrwyab07lYRN5YiKOT5B1Nfuocvopn6Iqp/8mTG0UoeekcVvx8piRJblKhEbtgIL8yfORHQIV/P/Ea+lkAAnuU8Jr/eQizYFYyX4SC/YpsbwtnGdudft6lB89tK1Uwz4UOgNHUGn1VJjrT3Pm6V2NsQayH90ejTggssu3TGkWxhAMZQSbx1B+jiEWjFQRzqxno/FJ6xw8JBV5/Te5mUjSlVj02Z8SCB7l1F1iXvVnQrT2nFTiSCkfg+aE7a8lOqGlDWcAs8ENd5OHW+3u7G4cJhmwE5ADvYJjAgagz/2chYDl2nJJzAacw7c9/OD9hczo2RGHTWtVZ0HM2UyTrrH3vQdokqwjVxG3TU8A7QUE+5OyDwAKHpLtcnCtuMQdS3PkX0n6lH8cmYUCryzRb164f8tAEF6bGELbEAeJxTrg/BHWS3SA2PttWyTzVIY3aXw4h+DKPNwAGifvFxcE7GanH8K+2CLNVbRIQXdA7Ynpw9t3MJl0QXAyt4QlC+Bc/d7897aFyXfkB21p5WWilza3tjHzorKHAdq/NUyDZnOT1dUs4B1A1rrcRUqrkx7m/7WhlJlp/BZABE5rNNtnTSLF7UVaBxe1Hx0DjCARaPI/6eLfiU0LbL62iKo3NZM+jgzIbeo/U5J5L2rMn6+KcWBj2b+Xwe+m4a/mQFJ09hJTvmXcj0SV7vSeDFiK4T5d7TAIk5raKGzex2v5ouL/IWA4TtiLGYWNxPZ6j9a6ohaO1TjV62TmRlX9F6s7s3rQTBnI/bHwbS3eWTz0gRfIlmMFpMXE+1mXeC1T310l18jbyUnNR4sqyw6BuWSy0mdWa5nH81vbTpWQC6gFQG2TzjY/mEEoFVYr6CB9H1Lu6vwZ9EGSqbcF+A8EqoyaCH/mtYDlCTajqDEMhnXUbfgkOcKH3BrxgXhnmEzo4JnEMAj9quIHGIZH/+fJZNKZoa2UKoAJKQJTPSV7ldXxXy5XqMt/KIgYdF+nZ6ZaYYURzp4hpZkAtpf6iS7NujqCMZQu+rp+YMB9zYys41+tu3E7KVEK8hYfgMgIfEzUBg+vYkOnYZBweJO1487oq77mOTdRW3D7lgICfu0jR16Ep111EmDcJYiVCOawPy4i0gjF3Seqo+i2cpO0TgBFv+Qn/HK/8tpIyiCjTJ3jdprjU1kdOe6y0mqyOHn4h9DJNCVEVLob0a3K4iqFAiTnSO8EHwwnEqV2F4usD294QooRUEFHELNz3Dgcu9289xy+U6bPLcdWJ7HZJxmGymfraJkHJ8HT9hcBwFacmmpxJG0bzkEpeDcFcpaV/NTD/uTkplUW4fMIm81wU/aiz/TfjhOU9qyk7TylhVSuEm6cGrXBpP0KuKzFPb5x2yIpinGHW0llSVa5FBdvje+Ug6GrbSqs8o7jtbpjjxtZCyoGxa8dQYncxA+4yOa+L67e1kZVc2Gjs0VZmqin4wa//YooKVPslcxzw46mb704Hoddmdj1R/TSTRjWAs12nI2ko+U9BdkiYtsqNBaNCLc+XqjN3lDDXUoecyM1/TdXpdoNBaR1e4dRGbJVfWd1NPC4KPpBcZbyljUJNSZGge/n9RxM08v/SdPAWbSoMU+TVmwBvo4wH91RQ/57IjdZKUiPks3EXfGGGHFYxRfKa7Wrimcu78LolBD24B2Jy1KjfAH1Yb/4WffbourG2f4P/Td0V21jfElsB0odgcd9msKvjsY7XO2GkGH24YOpLQ4SvdKPe72mV3dAbaSJUS5jhraEoFv+0VAXks/3pO38H4L3LIrEyPrHTA6s3q7p5GCMiWEVWmY+XSbiJzUisPwa0GLe/sEXDaToMGStV00WKkAsmoX+zmDydiStUK3oliyVgUVnonk2l6ClFdD1ZMgpO7Jzc78DWepS3sBR27KPEB811YcFPabSln03xfBlFkDGOLmFtrkYxrp4xsEQ3IpGBhunFe2ReQP1sbkwakyhN+1ic6Iep8ADZOe2jYuu0Fl8Ci/5P7RV7GymM3jUXGprgYGI8PVkpHAEp+7xgHxv4dk4BJi9WZaGYzbvtTIeIH/cQXl+QEBmE3GyWRL5nObbC0WPIKA+xTlBcPrwlvJmqxUpo5J3uFA3eOWgqR1Y/ZBIE14b8aRCnG6usH6QJaqsAbsF7AhyQJrMXLhGr31NgHdpTw29VrVImuycHZCYbd9kVT7bYLtDwebIRxjuV1soDCTrVWnug0noBXO6TtL2LDzyyny28Fa/QzuDG8IERfAjQERd2e/RYXgHFyvooij5rkb00DvHiOUofE3cprNu+gpLV3cuZLCGp6nJyoRDC9MQLync7PHA89Q44bze7tLTibNm1puxib/KqBgfK44T9ktJQIGJmMncemhvJdD+9kEse5kp+4YrN1ePZWPZZ4dslgwJ6cqCYiwTKirpNk3NgeJGeMp//yeSRF44Xd6YZK0qNzI33e88BR6XqcO2Y1IWoGy5GVlBc4hwqoZEI9g1+3Z2x6GqJvGdaP72jTaBhXgQJqLfD9vq7l2D0t+EuFQSl+gzYHklp2/eT0wuybEvGcPuFm7tO/vrwW0aG9NEfcAUQj2TILvBv++TsS+WG5s4ckdAMeRzUbLBuSHEb+wMaHvH2at+NQR4X9pL2GPqyVUDei0XiecymPVXwmVCLT3ph/t7/cTYMC0r4IWdv/NR5Tp6wBZUtBrCMja2IFaZHjqRgddCnCRChi0//yYs5j3ejr7NeB0lWnTl6vsWgFRt4JEKSuk6p0ECVJ5fmNdXj6SW9me9IRL40A9NFLYcpdpjDUobm7jxXo7lUlevh+N9/fjMA04QPGYnbiveFTo6HFCHHZ6Rnyh9HmEh9gc8KsWitQM2HqwYqAzdchDVHU3nUA+U3Q/MhkByrhXsS7RwK5EEHZ7Qs3S7bgFlknO4hwKocDBKMRYeEO8D54+WZDcAm+i+yQodd0sDbFlcBkCN/RaqP+vIwaIlhcbt9nuUH1CbMhou1mw3RPVtCwDVTkc9H6+k7ATtTKRSmvneH4dVfZfT7/xpnKmAAPAQYIDxBbBtIzsR1tSYFHuIof7LvTnaLg+E+8wuJuwQYDfp6iIWHLVdmtbIns9OWParrBPk+Xk0z4DsIHY6wtz+2gdcVonTwrZssFpBoHDwBUafD8qgOeu6PGKl4vnnNe64U6pt3R+3bBwbJ6ZafhgI/2PUDSciLP+tcWc3AC0OShHWXcdIl21LPPzjvoRV89dNxjFrMjLYn/7Bi581uMR82UhE/ZnM9oueSZFU6er+3m+2qtE48GdA/rE6mOeUIkxeYYRj8Nv0qX95CJPn+7NPwFrKLN7eMAAlabRZvWfi98wmCEF8Sxww9olOwhmDm56HBRSS8SY6PVlP9TJ4IPyaOU+ES4xyBsWoLnUTdJfFAQYzyhH2k+6kFqj4enQ9/FZnFAHFOmu/Yt1QsqntpbOgzt6ksHoc0UUHqujF4zNBE7r7hu8lWGRuz1B2VN5ovMCpx7LhVLMzGEwMPxLJhNgct5X0vYUoSGa/jpsGJSjN9xgSpM0Z84moerSzMQ9lyoYPBpQmg8DSDeLy/RPEDyZuH8gsGPSuf1o749/wMPRl8I5xz7b3rragP6PYMMnlpg6JH9m6VLba49qOpLduwtRHa5o+pOYC227d5bSsD6XHIzKWAKSEqnJBbpKUeShWcwmucWxSieXxO2zF8aWx+PNR5YjR12FBdYF23VZjhXciQURYO3hSNTpR6cY+RRKulyXQtya0YslYqVE9kRsg6GlfmUqDK0AoaA8ivS8xDBOIbjdUDVW+jVVjxQ4xj+Xk+26E0M0DBA1DiH51qXiFnyTBgDk66m29CdI7+QqwVFA5c2i1NC5/zOzojleNe0beWMLqyX3KkwHKuuNs9ORHTV5j3tKcUPp177Zv+hHpG3mcsP9KESmBauTb2TL8p2J994spp8c8w+L6qubBIrHV+9C6Dcu3rcYw16MUMLcrMnRsa0mt+oI9dzQLOtruMHRETpTmdiLRw+vXnuXTSRYeKcDZflOAgtxr48enE49TUkVH+EzoeRl+yE37mhKbh+TcVrZZwidhmfhodt+XeAogkLL1iUnhA+lzRi8RKubflrXLiHHPa2XbbH25w4iorESDwbskJuKd9Yd2TkTH1Ts6M1uty58cHb5J8usSxLnvWg0T2ddZR+AkGJhP5Q2Fzifuwr+889BBF+E6CxbOjrRlLikj3Yw1VKYxln3nfj7/xAFcLvHQPLAk9wD3XwP0xH5EEOwNOUSEkIJ3PSwNBt9ihS4kLgRGoUIedW0I//48YuCM5dYIOjLHcmAAAOuGd2/n9wDzvUrm6RgPPydpte3deILhV+dIxvaPfHc3a52mO8TZAqUgKd8jRGvgI8geBMmT4otl1KN9Lin5YRXl39f5mXJEHMGIyb4SilqjXlnw2Bp9BPdmoHKD/26NVw6u2aMu41Ad5HU8pRftYylOWvHAa1lZoMz0kYQYIj6X+mjb/DaL0Q0gVgpU049tdD+k6GowBKeu8JBeW9UKAORMQef7MXFwMB/1kMpp2yRb5RndhLlzxMwLE0XO26fOyxThm5r5ex83gR0QDeP/fNe8w8dfxpPBBAPccS6N+Tl/iADAo2gskNPTEKqTos0lmFZXQVZKWm3JkYKgs+GPNC3hNKKdaoLYtopkx/PgtFAusOjgRn9ago19bqlg6HKYFJEfsrW1D+3QoaxLIUTtXmjBZ+yZHBdgxNT/2OY/zkFp72HqZaIy5ne17cecOs+XpEv1AII17PIq1IPlQllPNQgAUoAZaSqIvJ2jgmGh3ApqtDUfb8TVhAbU8EoZstjTqJFlA4jcxQD5062dc/H0biXypkzOK9rbSONWMTqppgWikXxy6DixuZwCr/krKstre3uyq83eUPc3CH/2S0slI9XzJExPff6A46qRNuSiuDwQdBNalqUbI5gujRuciIE0sm+mtTbeJk90pydr1EFSq72Rjxxj0FjCmDTG6VEcCTNHhadND9m3D6Uv3TUTjay6YpofM5YMjQKNoJZdmGrFjwsrRGf4Sw5JHWUxPjwVBcDRehqluhSUq3krElKTYHeKpvjzhwlc7Fimda5pjhWaZhI9X0AbAGpThzL5H50fTWLo2Jt7xCatYsjb7BFyBPmVbbLYmSM1SZ3qhoYE6pQjlLjgejBp1zwDYGC1TBI5nXr054oE68soTxaliW52tHT9DfLqH4N4sbaAwepzY51OCU87QoBtBcYON4LkkrRxBEjZaGafApNT5E7T6qsmsX/nQs8aN0WMe1uwQ3hnLTSeRTtvWLCcQpwdqCWB0wQIFs21y1zc48U2Sfo7ReK96K2pr/PWNknOqUt3PDUJ7bV8+6leV+sW+2yEd0EwPAong2FkwEJNTpHbTV++Px4GU9teOva9zPh0Yl2Y/6nIeWfFIxlP+0H6TPpkdfwEQkzug0o7aWKkf3HgPiLOpgf3QPdQM+Bag8w1HbC3wsFuoFxiKlI1qg20JoTV+z8BUkfmVykT6V+mZomyDXsdF32z5a9wdf5yWzETuIgu5SR//uQWjpQ5Tez4DgCKaBp/syIbUh3QrTaotXRkcb+D53QbKgzWyRsxru3dXpHLB3jDJ87sdKGi8DbkN8JszUe6I0kHrOGxA4rdTirgaZyaOQVCLXiPsz6VvjMbT4swohGJB9ZGfLg1rbi4apwtMPmX+6Q2TwN98mP+fkqFqOfGxj020b27P56duuWADITNc1i7iPjOYdzeb1Sq3mGQxoENCPABGdEi2hYBm6d9Za3xCCanD3Vpr9d6fnjx2I6sU9XtwW4Ep3cs/3c8naIjTBfqMMjchknu1ZnELfjod3VAXinlhVArZ59cXgK7EdlsdtFhH++B9Zal+6AmYLDXv9Wo6GLMcd+W1z2EqWDyMYoL/dKYnpG8514z9ODTmNa5sE/u5EGbVwHYxGZqEgEGqOu+6te3mujnE8CkvdhBy8qxBvDu2Ukf0Vw+68mKTtjup0ecOrJysQSlLKG2Wk3SjVaV29qZO7dgXzL8h22kB0cdwe+8WaOlDYoj7eKui9tcLX8htATlBlb5c0X8jSUNjdkoeN6GDDCjcHcuEExjjPNQc/O0RsqtlpA5ALUZuvkphxcBvO3cpLI1IAGPgbiQsyFbGYIPCYyUN6FgMeWfGEqcUnkgMxQ+rr4vRWWPaSdSFp01g9lo8dYDFw/fibz1wnGqx1EeVgIBDtJ87pmvw5BFNSO2gkSmGl6oA0jWnNh7pObqD3lRL4OHPd8oTydQwTqwt4S/QU5r+t97O349GQ9atERypJmOGuTVM0KJv9ThJdQF6YvG6VI5vPVMgwTpuoB3O2TSYDEgMMjHutQzUBFCDygOiq8v6XRCfL3hPRuDuIM39tDroGBpGrcR/oINBcMHvC0aKcUDgjXY/2A1Uce0PASYlYEqcWLho0cn6ZDOA/9p+/l5d4BD2dN7SsvXag1STwfbeU6exrZ2krSPcl4e7a4LF7AmzX7hTvAxqx8QevtZQakTcHnyjCODL0GcuevsP67omWRIhe+dZzVCIpatC5z61HuIodZym+O8BIAF4CFdDnkj+9/qWkx/Dk2B/1OSQzq8BF8phZVkTsZPH7VOxuj45pagi8+KlrS6UMaFkUJ06zD8dnfODPGOlpO49f8HcMLJhSv+FIRodQhFLAju3ihGLjT074Dm3svGgBjlwSG6ToLUMdhoIxQIF5C+Dy00oEM/RJSgoC+FadwvBZEoSuI0VDdsx/MiPNLsUQg6vqTXgGcViDo/6TLHV/ByInL0hqQOPpKOnzvhl/Q3W2dJCBMwPkFQNHJJG1VJg/d8AIMATEmXDQr5zcPvUa8Bf4XZcvwTKAQxN8c1xNuGeUhmqNN8wQ5ZjgSPG92YjlEJ4cJnh2Z0Z3dXk9cO1pcKfb0/5URcPH5Nj8ar+gk0sgfg/X950j8xZWXZ886Wx9OdL/J5kzfGCvZkPdA2ELnM9CuIuLbA53IzSHe/TvnKOAtAZrdEzdBh+Zz0xsApwV3EDzO8paZ1GZUPBBahWkxXHG/Jj1PSpl4D8eVofETSul/QbZAMPv1C/2OLog1CPTlAFB3cuTo2yghgMWN8g+E7s/ukYlMAzKa+nh+9eSZembIZkzzid3TI0Oe4IODMraEj0fAI71EskgC9PcBaa4uTb1R4heNGKr3fbvj2U1+q3SGN4OBp5NdbXiTSb0wwGfhfei/sjkFCQz3CAVbcTsXqkvto7/34fNqOGsYQKFyQYnISBu54X8Sg2wObhNzFQPeVx5plXwQPw6wzj0w/w7UFnmMBUfApcF4xKfNaR71GZTLBCWT56kNxNi4hPknVdUUdHPtVj/fYW60EqFDienOdRbunz1GUanq7S4R0bnO9T7mMUoR6LkhyCGRBhUZB9nY/SH+bZWczNJrPCtrR5oxZ5DzZKs/ZTEm83UAL1aG0S3lOxcA/xMlXoqrL3AvvuZmyg5i3+fIhnes3zUnuxVpwFQUK0uJ4eLk66P+dMVRfouXiiGbiZz4gXJfpbp+hgGnPE9UbRRd1Q0l9mGVuYqd2RdbKEGu9bUkk//SkhmU65MqmYSASauvjXYoxClHwI6OhnfpH1hAnJcjmDTIjgP3FKNFeeMDf0mV6HwVBRNT9KQXzN5pD8l0TEC32qPxhQ41w3weko05mcqMEZ3I4CpWWyp30C02EUv0L5AwQAZ5w1LZThanYGbbbDVRbQIcjItpd4UHzaGoMEWDvBvNPvZaEpB6zX3g54VBSPRfGvbRBZxfA6hV1FzwEeWkugQGiiGKbzfOH64OaDl05DgEsqrE3058BNoFlTb/x1QLQ9D0/ywC3cNqGiqhQwwAfYIRaoa7lB9Huv7Z38u+cPsxHrY3Hg7+WH7bU46fNw291aZ69uAfeQpE89Sj24MS1E012JZgGFXxoHWbn6QznM/oMk5Sd+cosEw5U90/B+SZ4rmxNpz5kjDq5vQ9Y3Gh7EYbXbBDqVsieK/mtcsS23SAfLi2iEnRFCnjXIG8waUUi7SAx+hHhUJ6MofhHL8ChoY77smc9S//lM9xuyBTVb2VWQ7eYLXIScDMNYtrW1SCUjqpuXHMW8pfQp5UioSvVEr0VaK6uMjVH/b2ctsjIrPnzTZDklX+i9dIS9rAnkqxjSZIxJ0cIc8p//GwVDBLZT/5G6m9x3/GvX/1uIprGlOklgtlhPrxzB+h8uWSj7sqWbSYMYfZEEEypVfnbbnLDt5ykW7X8ZGkqmxmorwNb0SocWCG19rBbKAWQ+Y1JlgKt5KRhjxQR1K2nDT+b2RAhTXXcBsLqiLDOT0nYo3+GcWnhxodJvIBTvTEZs+0KUPBdkps0rJzXBSD+T6BnV4dZvIQsZjMOrhv5kMk7X7Px/CBaty8bVTdrHbfSFNZFO+JUKQssXBFdly5xcP6OVUFX4tI7tvdV6Hsuxz2K6Tobs5EMEcLrPcBwyydJN7u03ZgV7snzG/gRV33RlBQ0Qox79r0Rix9rDVyIrOXZna1kN+Ej9WgqpjApUq6wBbf9E4ke47u3N9kAxA6gD9bhZwzsrEi0o7+/DuocAe7vO8dVSiePLsuZ/EMNfpVImgs90iCPMIQRToYPhZ7xFa2HkYD5PR3jjmSG2tPicKJtCoU7vje2nWeaSuptlpZAwJpUwVeMQ2vpjqm2vs8p4a3+M0lWCPDA4+0IPhdVows4RDGPlmAg/KwUIxddiHZY/er4tal3z0zmrB95WvdXN3ivBADoF5mrmUo3N1LETxaxpFdnbhmI51fCDVTrTXYGgQXGGwHzyIJ3K5bAk92UCEbhjgpXO5KLDbmelPTOd186VQlXaw1pFfBsLKqgqTN072fYihTZd2x2q+CZ3Db0bQt23mfEUWS8AfFK0AHrFBEThX4+8DGF4nqPE0HSb8VlwSGqGUM9GNBNX5nmd3ZsBK79rTeIWBE3689uK4OaAWMVzTgBb9zSBEQZAcQTVs/dCyNuIp6ln4SRJdpRAz/sbKBuSDri0WwZH9iHwTmXrkxuVbk5QZ9UGV3ijka8e5e+SJr2jk22D9vxTLS87Th4wl+NTjqSC9LT4eW/F33GtfHHYbICRhvDraG/pWhTn9pSwArlws741W96naVkkduSuDo24VTKILsBsEzVmk2ALBjg4zDtSwaeNMFVdX8E2iQpzdfr4HmI5/kg3oJuuUV1gTHi1ChvTotE8birQ3PLIXq/0afwmBiUYnTAbTBcU5I/E7dBf8jRbbiQCEBt5Kk3kgJKj1yGRr5Brklv548+0vguIR8XoVPx8VSRBjeOBPmEQW98RI/apZIlhhXyxy6jyND5t0pzGH3C36T99D2FgCRgQmi4EfPLijSiusJ7hOnWBtDSjb91115nRde6d6VuMpLnEIBX9ctSQ9ACRFh90RGaFUmwbGjy3FllXtofwc9vC3Q/BfZHh87g4fX7TQZM9qOAhJwuCO4nXoV+K8MKkm/WKtUnEsaVM5ZwHONtTqja2aMLKP8LJAW9RN8PtQHdP3nHYW/z76bW7AhZJrJAORZHqOs2M6JuAe5px234u6eRYlGMKG9ZBaZaVOJF3ZbFJ/GbnqNDtvR4Xk52KcsCznUH5KNYtMbfJm0AbWp1uNkVS3AFiBzzRdPmgWjtpyPFH+ZG/04/prLbcuSpMnHLh+Oh1xQD9Gzsq6LlCCYqgQzZreuyKwpoYMV+IwOfk743Q0kOXsbNI1GCAeMKZ+0zIITat3Ms7e+aH1M7d974vaEJfi26YzeUOejbDssim+qFMAHSx2OonEntFlFKqGcg1x8RAf9l0ZI8GHG+7f6SRiPqUjyjmRRe4BbsNf/jkyuImPURaJ3EU8ulw+0ofbJVe79msqxiYFvY4lof6/nntCPlQQrMUE2dbzaDfrXdLS3XbpakXJpSaBkhIxLWwXl+CXd5X3vmXGKzpbZYo1nqOyHrI80+IeI0olGSAhKFx8+gojMF/c4qWvhiZm+XfpzNNbMaQ/fFHLuAtH72qTLb7NJoh3+q2UvQLk1jQB5sDSq8QPJhQTyiEU+ek+007plQeX1/a119AohjH1F2w1zIAi9cNTXvMUGZogm98PHF6+fS1oyXgLjzRcDVmbsMI5/aAy5P8vKx4G+BVs3HNzQfabcK9yoZvtBRvm9bkExlMR85PliY9ufO45P8LtqF45KKcucKZb0v2Jvots8b6BbpztqfCTZynGXQohPakFn7W/m5LRhuRK9NYCMbrvuE5WqGTD3zTq8MIyk57ADk03a03d152xInWgMYFuzvz5Q8mKujWs2tRPdTfZZV7fAwEUhjjkN7Buol7iO+c5AH9Ex8v3g/+M8id9soYhV+sHl2HfSEylj6a5kxfmDljH3skvipJscUjPsdQeCDb5oKp5Q43HH/GNHdr7vffBTgq3qbUo55kW8SE9r+QvTl6VD66Rc6vytZYP+x43qRSXPTlFoynEkgWgy+M+YsQpDjKYDYbvWtMkI3cZRTwIcLR2LpHg65jyuPkUFgZ6gS1nsLmOTr5aniAQj9FpaJkS9XX0eU9JsuzbQP27YcQU+/BQP/m1KRXABRKL3Qw5UygjJVfRKE6p0cVrMkm38xu7vjyQcy2vpUla2vI6bg2KYTYHCGmEyfhNQAdVJwLZLdv1QX4ondYz5LWyQjrASdcYv39+qFdBer1leUUfweBBQN2ESV9z9ECnO5z3y3HTwOFdjIup6pXiL/1KgZWr+bwsutYwuKHzPqSTJxWnjuQ/7zS0eHPrW/kC9IHNvz2TCv+1VxgBA7dNsDBodB7zif/v73lHmld4hWQrDGLK3Kxd+HQMCac5/gQrFrwYisPLdOD6ynFf/ZarLQ2z+EI+entWdhNquohLQWxMnPPx/xyH3l887Gku4FowTx9UKcHX2IQnbb5jn4yF2DWL8CK67Qwfa6h6zh+g4ZOZj7mdLP1+3X+OeGf/UeQBkkjQC6//QWClX8W22ZaHvBRYDoTvixtQY6rswceIDVHkVgLQ91u/3y0TmHtsXUwU5JOZaR9uMqLSKyB6/CK38DV4wgRvebpRFIyA7/nc9As+7yHr3sA6IG6/KhHl7Fpx+36SalWJcUB4KooilBU23Mp5s2wTJVTbtiEmt1+3l97T5/XsYFOFVVjF4JmmnVIDo9UvCZiNPvQ6mYbkbHAZQVFx98Yc5jtQ5gGx6XGQNNpOxVzo0eXmKYs2W+tTfX7ALBo4I8rgg4jSfwkiMirMy7+e6KubyraoTUmVXiqJPcnbaAE5dChw709kXdYg6jx45khlxnzW6NoBkcVHF5FVSAoK7T8CN+GvFyDPTUpWZqKoa8dVY8ecV59l65hwMbuKZW8hcvpcJfbtChu8tL4AleMvy67XwEm4dbpa3N7XAjCHwK3sLtUIrTuAnnodHMKTAj7YDal6IvhGGvHlKRlQhmp/6mtWVpUbj/6QH8dlu4qaCjJqAjMC3w90FJ6AtFjN0by5wFFjKywY4bKHyBNKsuDDhDTqf7n+vL9PzWdPeAiWiPVRtFWBZjL5fl1hZ5/TWKwObupPoLumYbSSJgny9nmKQUNigtUSCa65tSWfEZZMq+FdUandZmRsidN//2SQQUxyZt1byo4nx8kUygzxgt+BfqvTnbAKRUeNMdzCxmR9YTWnIFME93BnEgq2l7a3eh2W9jcwUyVuLhukvBcsCn/W9vNbCTOf8Sn/WSlChPKBBtb3/TYptOrkpCP4ZQf1TltPxDIhjJtAZ/fd9ulm1o+G31qjIMJ6b7CXcsH4u8MUA5r4rbHrKRbDRvxCWS1+u93/GiRDyrovYOxetI0vnp+cFvHkIn7Obhs4gs/vXfO8HvoeNlNXGlFIndJS6iJ1dqVsAYH+QaM/Bk0m5c5YNire2tNgW+G8iOzleOx2bzYsCxd/GDyH7+x5dUeY+piMUpEoElbGNwWvDm6jdbkJPkCmd6nGPZ51AVNGerXoPncGyT8sVz5+R+lQP3aVqVrMpNOs+Yc97aD2CWXalv6/yiT8pIB30IBL7kKRJnKeND3xlRXGet8qnaIA4/44hCBgKIqTXiDZamwmq8SqC8Yjun73ofN3rGu1kLDk/zvTpUdheOZAp5RaxdYY/4AxmmBb4aCe3fi0Pf7WIrblhuEEV+aRwoABZi09HTLzFM8hMJn+SuaXNlMl9+PZXw81V0uQoBUEj5B/igHoNnTMO0zjMUGX6GUHTRN72u4WecarhsozCTk/zVWJxXhJobYhBiHgAkzaq7oHW1PfhT+p25R1LCDlZFiOHTHnhpzmBdJLYOpI3qmr+FmzT/rV+YMxYcgXFB7xc7C7OR9ols/IqcAogo9nHav/QrOPrhW0UjuwiGgE2y+7qJ81dDMUVXuPENuENBpLYaCc65HSs604TM8xFSVyKqnOxtGK23u5p/yPxgyJD9j0SybGgZgu88eQd6ZJHle1ehQmRJR/ZwtQ1SoFPMSECpnB4nPDdSdEzkwG1sMZ5isk/dfjUAXrfoOzbM+0Bn8i44SvInOtC8N9QdNQe6mggVlYAEQ/nh9WLnLfeGRy+iXxlBhZ44uQzMFCEGLjKdgvw/IzXi7VCyPD+OO+HjunmF1lQol0dHCczWKEKV7hJgTSDgWrY/ifL5ublhgiAQmNu7J5oBQf8Bw/hEjp0/vEa8b2z9AIsQHWONoAdkuNZoV2O6h9ZwnmrnBx76ZPqX0qqr3tIZHj/cD09Gf5MilqpPmmm8f5pFv+/qVE0DKZ+kyO1I9VEkWmb62nGucBu6cmctv49UdmoWp8XNTMfJjNjbW1thYP6mi1RGQcm0+5TFWm2RYn0PrVbdHiksWMIBOv8ViqpK6aZ4O+OwxF+zwZcAi6xKjXqZi4XT5UY87lW6hxFf1ChrJOI27uOwZphNWQW8xVX/iYL+jlcUOmBUXYNY0WtXzhT++mfShyCHKkthVYNBhx7RtButodu18Qw3SQ3hnTDqm373LDEKk9/kFKJzp7nqIaLzyMYlfUxePnxv7l+XuZdQ76Ryk6sa5wLxP27bG+OugfO9BiHwkY4fVHpMgxLri4qutV9XYEMpWQSY2WdwIRCqaL9IN5RtZUis+fBpTn3VpiCBHLQZ6cotUIXwr+dw4qDWy9o/fwM4KmJYDuNY+bIzNUXcVE4JHejcMrknSszT3NR5CAGYDTwtBiwrFu73dNyQgIhTKmHkSxw3oiU6cAqbPuhAUBTvsLnesyl16Dn65cDsBKNWIiWyOR2Z2CXsGJ2P2KEaEhVlvyF1dlWWGMGUpupBYjkTFCzURpDtfKfto63F1326NberGl516vn+4wyAqVhe4RE49O4g7Mqfj1ZPZGS2HZU8lu9TwUoEn8NvxgrfSXRpY8g37qf9JtBG5/YhHxD5NajMvkrtmNtxR9JO2vPkDYCaiD46ULePtbGF3+zYJ3ZEj6RmmYTEIQ+yRXJq9vFCSOa5HG0nARRGdBrvngxhxDtXoYbBHJtizv/oqrCJA1U61RAeBO6S0LKzeqbMT2BTu+XH4VSZc2WC9N72jpGesyashDqgVpMnOuZ9BW7VBLsvenWPh3Y+fwgVynAbib5nK5OQG6N4WpYt3A+G0Lch11u09ofLlJlgvQiQrwS7dw5SlpRwBgIrLl+Af+jO0Rz+0HyiPD+sXzPp9vSAExi9NRvYUUxF/+vicS88onSinUcCNVQASgivk370UcQ5HebbLZHNo2C3F3cSH6UgM6BXcC6qGkUrtAs1H5hyuZlBDyPWxzKiH7hcdi/5FygLQDEeFa2+09mGzcel70mKjpbVFGbKulpCBB2+snmTWkbJCn9c48KxyF3gd0+mEJxUSafoMn5AOukSycOB13/I2zur5TO+ztHx/3ahe3UdzGLyegvBj5EoCmGQaDszkL4rD1NBtBuBMpwBllqo1yO48pUz0HKpGqLeSAh5li1KK7/LTbPX5EiGX7PsACJfZRzKtdFeankChUtEhvGlXGfplfm0f9etT6MzthkMeZtQSUPdgx+yG+tJpje5PaUX3n6uHIOf7KqJKSzwraBSGIONM5IOPb+M7FIsExjSxNx94sEJO52QBtYVmAMu2t3Mhq2+lKiojACM9pTXhs7AfItXC4+vTvm+yPOSpB9jKsfpsDsQ9xiVfdH2gkgHT1JN9MRo/kyypCneDhDEybuZwopJQKB3GZT/jnyHQqjXpvmZad65duaKpNNRZE5wHw9/PFZgMsP3ewPBBN1iVQ3AvVxjP5Cz83x0FD3mlkA4UTIxhcb2OGcx6a81OdyKC1oOl7+ZKLP7D5fo5jSsaUP0AdRPey5yp8BAC8LiHTFsflwaUzjxCMUnzBSzEh/3ykjrQiDuMxIRsdigxn3fp5ah8P5LQcQyfuKPOlemArzraEs2DR3bOljGmYCeG21FEXOwVHiiJkGltrCHIp6XAr84icPPDVK4YOMMphHdxsuHG8+ul0sKvIk29653shK4gRhUTiZ34/7I/ArzqkMxxnSnqhheNh6qO/0S0TZU9xl8kATHSLbs34w/PtNRrlsE5STjCX8WDZz63jTg4xdEYLgwZAGKrGJkAq9yCmokaE1CG0ao0h26hEql0yE4xAZoEamrH8td7koOZV9pHn0omGAzEmcWc1iU37RCCOAyzhREhvti9rkCsiAH5g9hwQhoPCqq2AaWfcB1qy22MsejzdbfGMMuynSzSTbNwd3IKZGvd+fpqUR3fQDmhA2VMQ+YbotfDatuCsHN7pt82IHGo4/J3w/tsrhJmZA4moAoZsQqsVZ2j8KdfKfrqwu3qAyiEQDFBi0oSEULPr/Ao77G4eoG1pqq9fCdpTDM5p80l/qP0FnS5fRRJ+hIbivCn7xizQ5ziXT6myDuHdGUUnFVC+6JfTRd/v2bYpTTMQJMkBSLem6jz/CZ8PjjLRZMBBj7xLjmNq2WfrZknL2R0WyIvHJuEvBGGH0iUwWcCGrQIa15qAPJDMxqWyGrSvS5l3nX6KHM5nk/ufGwhEIALrEQEbkISVVNfWn9T3RLgjIb/qmCBTl2NNtMkSC6+sjZNF+ZmwiiDK4oGxrr+E9/FlOwk1rAI5vXExRMYn0nzpPddDuuK7jInhyZx/L5PqKI+6FPD8z+DqyuXTYlWdy0qXuND7SV0dA6C1ljvHO9f5njUWvwz4d2dtBV7VMWJCNbZAW3bLve7fM7Bxdge1oAh12UEnZkHkQ3yuaRACV5bMy+xRDXJofzmVzzqJ4t/rbWY8NbP1llksnNxyacPM/7fiuH1zukLH7aaRlDRA9o8ir198kHS4MzpEBa04Rbj/YrUf3vzYskAMgFstORTWeJjizo5nYlyXXAm86ymjTdAmefzIAw71hUnaETPUF2mxCn1a9SuMYTm2nm4sRYqZ79i1NQKbucKgPA1aMC6B66RKGW6nJ7ELnYmH7ef2UM0/YyM5rpIiscELX2xUGiYhFPV1j+DCpQNHEH8qe8PhSzhSzr5bLVcuwJhSbZPcVX3Dfwt9vjlb/6mtb7caxGIDWXVIWUiLtT/+qH6uFk8TVGgW7I/ZGrvt3IJUKxWnJixRVKFp+p86fGkAITaYJRiE2ERaK7MufVLdSXxglw+o7su0Yk9mcWB7T+yN5hBAjyDYIoE/yVXpSqqi1mtRbTcQ8G7UuXoxjCtCvqvQp3RrQz/pLygDDKJCVfXZVcX5gNBT8AQFT2TAjGCLxEzEr80z/nNgHJ1kGQUaWIucEXlZajDE4zxQs4W4RNAQcFNZEoiutb1rQ5HVNEWGjOnrc075RuwuOL9ug06GFb52woy1Xiz/YBUzbSHAWfcCNIqI8Ajt0QzxZBIJy8jtJNVrEzquRCUiS/XO44sZu1RyLJnKe70M7G6duShDDK9NEfJ9S4dQgmPz66I1nRHFguJq1iegcGqgrD34f40qpxCCr3xsDvuxMUor7WAnjylwJbLtTqIbc6VIRU9s10bV4To1/KQx7/PfNkZ+itchKf0pheZqwbf57VKqZ7PE8KU7PA1BnFFjeFTFuuKU6pVZ1sq4d8dVh+Xq1pUx0lHxDO0NymxYCuTISzXy7u9WPnJB8ymSIkKjzxdpKZhQ3i+WISkEzBlGTZ01Vi9gtuUrE7lHELGSReX+f5H7Y+SqTKnUMFUKZs5p1I28rRbE6BzLddQEEtKZmae/SNm47HNWZJoSJZyCGXPqXyFjTVsqltrFCX2O3gKxxAlG/N2jGAAOrN3UuiZ25/iA6Y23EjXsGUVrR8YNmcHjvdLwH4LtCBqzAwKG8AeZXebV2O0sKbsO0UODYi7j0BqO831g9DBFqQVDuCv2UoM3GduRuSDuqJHjhZtx+uDnEM+4z0zt0gTeF9YUr40ymTui8Uh838TLKwoc1SZisjakH8PmyzD+lMJsroUAaqMeGauJa1l/bpEY7XJg+IA4l0qVXI5LLh+xZ/NUQPC6vG90MJFk/6F/sYu67HE0GmSY66XBB/Cg/+GbW596jp/OLE+t5StIU7eOWy7fCtYtEbMwfbc4P+fi4tOc+iXzoSG6zcmT45nGFWBgEezjnGHbIEUuQ4QJJltMF43z7SFH50kQ7sk7DfUBe0rsO6t4PglVK6dQOkeQ944N0uOXXtq887LjdmdOkj3MAO939rgxIAtRV+uGJoYSrTMM9bBxRhjlrgtupJ1gFip3CU/FQKyFbgyzgqDepg7FT02Nhh1ckskf+iplJUDtc5pvS2I8zBQjD6+jPE5ZWlrde4xReAqZ8IeQjfMY5aef8ShW/ON1CsS26ZuiK393sPTtgFM44yTW5+a9lwWmmRP6owpkqRcWuWK3/zeI7OqrB0xC924/1OMfG/2k1JkhygMqy8gEuBoF4T0S8QAyBFl3JtL9gwjKd8mxXD3vW1lGU13r00/Wo9hXn2lsi/vpISh79MbCmJzAo4QB/5OxydJ+OTv/FRYY0MDylsvBvyKSUv7ymalw3cQVYfyUkZ2FnDo6wS9sfDZOh4jhgcU4uOTxHinxu9tZxBvQrXUe6w1gGhNH3UEZEnEwjShkwj9bcS1rvKobmg8yLCsVxddaqU2Bm0FGXHsIynjp10GCM9MVibKzpi8cnmVOUi5eSFcInIjetdRHI1RuTJrc4YgQUbFhuUGGECVcRmY1mgYIYbCA3HmOGkePqGoEqQuaZ5g6pceYRaHjbjvodIq5Y5Ni8eQ+6sKYY+NCXpyOaYds5yi2dq6MvoI3aVLVwlMwdzQ4Wmu8y3J5efE072wc4xS/QFeL9SHqjlNHVuwQ1PYWXnmwx3qv937Oko2msHMin3tjXonh9ubK9wNqZu/dJRA4R6bs3QcD+DJBaDggGmvDkXbVH8+F5bWmikGmOpHYuXgZQ8fKbFfHPcmjLzcSaT8o4tI/ML0FWDYQ1KhLd+ss1rFW5JESjNIAIsJnWpAWo8L5pP1o1bEg8KsGNtjraaKl0qkMaEYdoAf8C8w14M95ZPBJBtUOYBU/G3zt0lJiaEGv+DgI5nJjuEDjnovGufRxRSvNkAI+gobsx3Sq060Iba8y6LQSjqXhJHfZ8CP39txA/2UyYJy0/xrvRH+clY2u0LrN3u//aVbu0a0UtHJwu3eDVIUYw6v1yu1NdJZxWFry/8jnEfJH/3tocH/DW3gvpK8eh19IpxMAmHF31/aQ4BXdQkeWpgkpxjlzUSa44iMeS1olnLl0pOGxKZilFyfAHtTQnv9C765KS70YHYK3gh5l9p8uhwLEWi2Cagr5DH+IrnsK3RbzXXHGzKlmdCVXWOlgDGCS1J0+8niGN3VkjImzGO5O8OeiEs+5YNmk0OXxWXefm7N3C3Wt8E9oLmIb+rfPuWoRmwReSCVXfoACj7QLqvJwha44tqQNeGWUU8EivHGT31qtiHl7SjvW4ecgnrDtbwmyq5qf+EW/nzNAOYcWMwm0PMz460VU9fXg06D7/sR9KDnqFPtnv6nwJoZtHNes1jvfkjo0j5uAkIW5ShCtDbfDMnxiMgANb0PjkRuQWE881sNvOZyijYeuWGjJOC506F1Q4JDSerzZNB7trZvQjgUE3EFgwhK8cwKDj9ezJ1kjLIbq5a</t>
  </si>
  <si>
    <t>YxV+QosE1aoZtWQ+wqm5oFK6187jgfaYXW1LoGxAyp1LRCUk6nn/9yctXFYtemLacNwJ32/ZtY0khEacA/EOQAiUnHGX+pFEZD4tJPYV/T3+i1rYZYp0Oggi744uF/514XFqBc6DQjFtsTbf98AQOojkSmg1nvcgHJ74hzb+Rrxxxz0gqeuRsyNZ3lECyKJJ8GsWjKt2VZ10y+90pkp9iLwjYn95iT01FRZkTZ7Bz7ohgyrOnVKt4XnweYhgWFL5MK+3Vx2n+CWDBOyzOXsfXFnGtsnBfBoPocp2NdofkGvEUnyby2p3joJFdSA6xktGalLe89/JEI3HagV465xwl1QoXUDzDyqlAChVjfhMMG+jfDp5qOp0RH8o8csiwDIstJpDS/4A/TWLFEEcSUPBLmW3deAR4k9adaI4uicu3RjxEALg8Nv+SuR3M9Z56WjunVePjWvhTuQaKXr/vTrph/0OQ7dEtPv42e+FbUl4B9ujlnxB0ewK5/RsLO/4JctXDk8rwEnLh3EkP5WheI6uBDBxpEBYDfO+NM2u+iCyByVB5tKg23W611OG8JkO/984NAy8Je1DpANjnzlKtUG4lQMwiKOyoSdVQjyqFOBujVOtujge7wG26IEA76RDQaa+HfDWu/8S4tR5rufSZhAPQw9Ig7UEc8+o/nWWw4NitW5aPRcyXlfOIz+TwHC+NaTIlE7iSv0Kpd4boKIMxFQz/Vxw7IZHRdjZBfAo0rGJsKEp2PjrvOd6Vjn51OYjQ3DiFmIDbA2O8/QRqplDmfEEG4PZEvrUK1bTZwnDouPNgAEhKIpooVcltPzo8vLTjzkgpCcYbTbRPKIe0lfnQIJrO3vzqSHmKtVVATScUK5m646SY67yUZ++SNCKCGqyLxlgsCn3f3pZjEcvmWknqmol7ULAata/M1ApPQiidIPx/hwj+H481bKD1XDyslse5hZk3kAXy86jV6vXDFoQmNKz2GYXnj1eVgQCF+Qk+o1sFMMwjsXLuM6gDhFirGx42mcccKpk2PZVbWkLIR0UgUMj6/XZ0VI08buz2pEIBVfIlptjy6z32D66M8nZn7HYlZ5OsW93UNsbcTmGtFCej2grgoMC+5yWSmAUAlQAEItnDGtzWAS9I4E8z2vO2SP1Qw/fvR45XGAApgbPGThMEbXg7LLbqvw4joIDL6bcNNXAFOKJ/6u/dihvNPggyrJT9+NJ/2+qB7NzhqRUk9zlGsIe4hqgAN6m4l/dTeHo1onVQnisaLOcgIJS08hQTHcAxNXwLd3CflyYLhv4JhCfmi+0hg+l+/bMCGT4znwHFXMlPFkDEFvkAkpcHrxfq7QahJGzqBpZAF+2xgxbNnzq90q9dH8p0G/BnWQXoMEpSS2omDSjBRTG43jTI4WGMcPvv2gcp/dYrH0w+VlYlZBjSpLqp5K6pzMHa/fLCe0B41atQqtb2N7hJ/uStDa/Zb2ABVIt7p00gzSeFbJ7HsDXNLw8fJY93QoT63gIVdGNaMu6nWcdY1Zh3Ndlivb4kBPhtz7gU9lbZe2hkweJLJnf1yG+E1nDNAPFw+AkLkrF+okSDBQ1KjWjJW7dbHyplePCYwHrkxLzPsHgWpObJQ4C3VIl+apx+Q0VV+5NNXMhd9j3OLIg8tjCQF3oIUDfMuj8l0AW6lr4KRM1BCr1z4QufXhstM9EROPNtxl4QwiIOfTHwWuPK2kWuG3JWorYOJmivBRATm8l6AQe22KBMgkFqU8u8ot+aeDk9xMEthn3EVyWQ3nsu/5y1on/7pg4kKIWQ7YxP8fIz8oV15+m95FF+a4QCvN2sJix+QPWI/Zf/3sP4l2NaOZUFkL7nTp9mjpcAvjhagfukUhL5PCFgVdhhV5C+jURoc9eqI7Isv/AwAf++6oqVw18HByvXVGI20kJ787gkC8J9Rr8vvyppDpZpekawgczQ4t3rJQ8tXRWn1738PqIVo5rbKND+Z5XUyo3YfnUuk/65nRxuwyR/jzibY+RKtIlObbnuYeXym8WAtuCMuc1ddv8dPa5FaSuYgtl8sHVTu0/spmy3SYu3/Udg4JSa2xSFqokI004LX4Kolq3cThakJFFHTkTrG8rxJ/elw3oBNwg+nmQ2+S0kelZPmglBTAdFbJKcOTRTv1DNVoVskeeOAZsiKawGGlhLB65et91e9UwNM7H57q60SamVpQz6I8Vkh4La5IJ6tSpnkIH6/jbsrR1F4rXsgkCqe6UqfjkmYl602daUWy2eVhUDS2QCeJ1fY4xesQ6kXF9XZfYeOjAE1qZMeUmAPQD5i4vxTIQ2qf2dKhZdGRQXU6lFt7RgGNyozPrW8mzuLtfHm0edXNGbk32oWL3QKc/gPHx2YBel678nD16Z0MlPxUS+lZmcVOsH1oIkxoalrvnKbN1AkB8Vz1sorrcLbUrkk0D/0DTtK0Wmpyvy+2/ENnyKjKFZGerur5iGQPjGEE3ALt2w8cpN4ghGfLpkWdkasCCPhFSo+ZIWTh3D7vkidtIFAi8BBlUUbDZokA2IAZeMhoc2ondVbp3SXXMTJf8F2IhjoNhSqry3QzNxmpNNoRLU5A7LCv5PFaq+UO0irZasBcMpFihLDD6XXab2EmIt9JNT169NuJfXLBVJvMp32kAHfiDAnQ9GHsYn2rEHlRKAkPp1+EUr2oDmW6ZUtiDBflDVr0PnhYwcdAiURVIz+EF7Ub/6Eteh3O1Jn5IlrcZttPM4uDCuy5Ce2rpMF/vTNSTHXEpw3HWUs3nZ9dyHDA21boKGfEkyN/4sIeuUrWAij9dr6o7m/x1BuvvIBgKyGK5MH4CsSKb8Jv6Y8P4yynFCb647Mm2Wk/kj3aoM7rQ9lgdrpRchj6WfLlfBxgOzsmVWpFHJg/csK/pk6+ome4rd1Fz95VGpit6GaiOoCHfgXe6rUlIQtpekZO0/BbUBMFSVW/iodqHMQ5XCWIvufBfZ/YMfqtvehwz1L58YWyKPe+tiySMQxkmm5ycBJrPeIWTNQP6nOv78J+zM+loDdgpR3P5nwr2+2Dtq79QwVXvNoJHf+5DLOSEG4ZupKtybKI0B070MBwDMd+Wjwzy7qoA1tGrE9DDNwjxma8VLv4WHeLxdEfRale+e60sX37GgDnyVa8s89z0Gd5hRyEqLqLlD6mNg510aXikGAQgjJGUdT9nQu6j+iBsnSGsBfc3ocdqZ1C51fuKrW21QneWJiEl88X0WVFybCAEZ21K+s5pJxGus8Yamzp8j7KAkB0ONgH7PLZrWvE5tHlM4j2+V+C7rVaIGGNYPLwtq3d75sO6kYWhgYLTDXyVyt6pfXFGQSiwE1oNn3pLvanhHoTkAA0LjcFfBbCnqgLm3/Latj0U1+c+MhSj08CgMplDcysfn5sKlrUIO58nRqa2fsUX01SlSB5MAYAAPbRUpN1uAfEiP3nAk/PJKPi0toKqc/GJLo8FXEXKEzjZNROw5mrSnyb8i3NmBBaC+f4geWX8Cxtc1UZZejIE2bqmGh1wS6OkQH4GPdjZnh32qMxGmIQJdkCgWgLevPZdPyhOK7WbeRQuCAO3GqkV0gbaU5+ThjBEHDZ3wK5lvohmu/JXiCdcRXAXe/vbfPbrj5NCl1CPrzNBaBg5hmDHxf+S0eZ2x1CWlY3gcEzFYIzaxltHfQnnNKr31kdsWlPNcnPaBu39UVzacGaTnYWntN2Z8sW+iiJup/5+NFO06zRWV8dQq12Jv1e5sDYE2CAGUEp0gg+5OthFYRHkhBKVpgv04wrqIiTVSmDjL9zYu5+IxRk34kgL/zXPt984Tdvg3FfzAWEz9N2ZP9leIoq21Gi39Cq9PL4JYMMWzrXCDYuDZrKauBGzAWAvPM2VP6jtcJsHlMnlOkykTDhOjaYr+BdZoHaAuliW33TPUMyFGWqlfYlbJn/75Xu6TYUcxKE+4QjPnlzTpQc9VC7f5BIVSvx1M329Q74WRnxhsbVeUCgBT++wtfSdoaqk3bddVDQlPVNfEzyIL6vkZjzBKWA7RupDKgLNS4Hi1g4RRdQwb1YMp+WPdfwFEYQ59zaI/RNsa+adkbO2sGH27eEcr7fmTayGcHBLUMRc7jC50tFJmignVq3W3uPqIdYGL+vbTE2sXGkRw+blDptrnjrK0yHCOLzlq1fpOa3ok0veAlErCxeaoCI5Nj6TTOZBcjrJSyp+YZx3Y5anIZTTOeVlfFSC2isZNva8wWJNpF9MTYeWUC+Ccq9uv85cBD3FLnuL25flwc2rdY30KxC73oTV5GvmGTtGT0cIcrXipVrOB1THNmZMA3MEWFdHMsOUKzHLIu0VPLxdxOelbz8NXddiddnIGMNgZ0MZoYwpyooVL2aMF4USNDexq1zJk5/yHHnx74ciJaEHryqF/+aq1EbvWQBTZDWhhGw3M5SJcJKQhXmrr4tDLiIAa12PLNhEOJogGHW67DR4JHKqiRocpjxyPBJ8axYEYO165bGM76gOchGyxzdsBRGxxalxhukoRGyOfym/P30LGe5Lp08ltZImEKxAzSjomTTmKQC/nnVAmcNTmXqHQsbW5PCQFM63NSZlYvl0rKYryZHsA3x4jvh7mdkb2m791UxJrw1Y4elLDISGrrU9B44WuXlGKrRMzYnfLuIB7ofR+xlmqndF6FHSLU/ZGh2fiGCE+gmTnPmLwn608H1DDDqoyFulpuxAnvc4IOt27zrvUmU7AR8fPiauSSEfJMGSqROPqXgoet7aixz+nS+PUhvh2WDeJtt2yRpelkfvBRbYILtTz6iaCJ194T4MtPA3ea4Dn7uy+buyZn2GqN1hkpqPRRLIQCRJi62KC1kUmwLjybbUw1/9A5sFDSLjWe+DTr1eKXYNb3j59nzpZoom+uFTmURd3L6y9dYF9iCvzp9TRoK+tmSiqW4psw/8m2sf9ugQ/PxB+/eYnCdWEBpwqPXIzxPtlOfm2BfH4ej6OjXBYaG0yuQwNSa6ibdyxYsLxr8oMsuot+JCDxHlDRY7AOUIUO3IoJjr8Xzw7eVOdrc30SCH0cMjgC/0LSiQOcgpWQz+pTu+LIbI6toyGK3Vd1YwP/kUybUg/PMxSd3R8hZ6ksZE+RrIw6tTwJIcXd8j5+yja9dDY/u6YecxbizT++u+v3Yhjggp8ax0tsho0DsrjrV/iN2KduIpFgkOaLl8s6zcTYGXtCKUt3udqElpSUGItFulpARrT6NfW3nWf0lLsNfhe4BxDGKOZ4Q1gq3Ftv+SlD/ayWQKncHBzREcKeiIXg5qNU69Tepd2Z1yFvo3fpjxunlgyAgr9oKPuC7L8SlM925SeGZKn1lyDjrMcono+wKaQg/CWDWPWyriTqgsU7e8jDRF2GnDQX60W0MYwmZZuSvQf3WewSYxqwHs3yzHpAv4FLWuG36c/SXfZYvRhakgoZUwjqWaTftJfWuLrbE37yz50Y8PgcY8vkRBRY1/2xF2Wpu9XEWS7LMarW6cxdfYME+4xhUjuTw25an8fT91cJ27EBCm9a9P9LoeLM0mWGB59TS/AOqj//AvbL5vj2g4pDnzjWsfkBAIEcB+TmEYOou7WY0rjck00w+MUJRRGlboty8fBx29wYel0wrvQQGmeCuqmTn49lmBZIkSXvEKnSNfrUWyBnW0GrgN68W8Lp0u/rGtpVwULgGm1sUusyy9fqmNFQK3cOCqNE3UdMPNt7EdBcvW4HlEAq6XVP+sWbCCboe2p+mQx+pC11Jitzf4nUiiGdR9piS+J/5MPWdTBktcsKEUsfrKkm86QzryyfSFcIyRdgDs3WYvCrXAE6I56gQXjTpysbByQQRXUCa4cLKD8z1iz3hq/i+Dtd9+0WXfthcmGeEovXYMdhOB2ZnFFti0IAJEBFQb0CD8dz66e9I8qtX7yR6HHb+DmauS7E/BBJ6KNWM6oM5LIx4yPcC1T1KQA2qbx8J9KecojSUzN3JUf2RIR3TcKg24NAVTSGzuGgEIvoqM3cg6nvF1brmBzNwZFwnAUJEJllShI8cXftePgER3l9dbryJ4arpg2+A2sKEYO165PxGwUSAtsUgocY/iMdkCWnXJ9rjZ3AmRG2jNuwoZosm5JVx26MK9I9tc3QS//zENGo/8RbyO7fmMTPvKc9cflVw+u8J3OOWER1WIZusxyrerdHHLe0XsxcggjlBuX/0+HEhbA8bMnguYFPLyzgKCivae9/ek5bzHsRDEG74hrx0MOTfNNDZqlWoDKQQTdpiqSWi134qlyzIPB7AEQ/z71USbVybfUou+fXNKgagrkr1sOVDGM8jTvE40HT6Wey51BQ0o1KRlSg+/DhzABVq1wBMxx1aoG3s69XxXUdW8rdnYe9OtC0O3GRm2rjcynaCk/IBJabuEO8JmbDxlUlnPnt4hzWLUhBbazaUCOF4EteBEG2E+G7M3v2CfS5KAv4Zt1tBrcWyWqd16V+8gDGIRIVEcKoBqVnC6kqWv9P0O4RM0erRbL416hElbFDMfs6yuIvM4FwzMJfCF6oaHFbz9S++jsex19U5vqM9IELSM1wipbUVNKZkmIsCzi0fQw0RzGDSbXXz2vBuYhtiCQEHjdm2OvrOq79QjJapAReTHUEaL9DkxA0Q6pFncIkEYqtlFhd7cyAb10Z8wI+o2+8gpYembfIK7oixYXznYq+NcMWw8j6Ezk2ljJYCknQ9ZfGeDyv6jsV3BeJmcytUBcC1ZmTCmmnCU3WBskpas9HpdRJsGcw4XXE+BvbTDyRZt3XH9c3OyAJi2OLjXBBPcC5J0o7wjz6ul5kVVSWQIHs4hnMOw9xX3oGbpn6/wHvOpSY+EhsjnN8Af8+GLnhWjEiIQNQ2xt5mdrCZCSK8SpW/mTh+FFn8A6N5h1FBAr95OvKr+5gKbSB0PU6KP3YYxOZybsXF2/ZnCeDsfV5+7Hb3myu45o7saBMghcBEMAX4HHym7PZwg9RSLeFYx26lkDQ6Q2SuTVGdRHIss+kgDdeOSDgUIPNO7V4PHPe6SM3yHdIhvM14TCMKmjSzN6J4ujeHoW8ZAbtftA+aSabXOzUIstr/GpMySFDuT6glnKcU7Wo5QRrB1ySB3MaP59fcTAPGR5fDYS/LZVIAFyupm8Nsyyo0EdshhwTy3lcjB/be5GfHaslsKW3oW1oSpRypRwykZrIlAgLqL4COAAt98Oi8YvhkdIzrRVBumiGtaJYpgZ3kUkDgXgbpaGri56mAXi5t2Xd6qxMQUhuQe4Mq8TXTbtYNyLa9PRTCkAV78lvdBJGWptWvWnSFDK9Otq713o5FGAIImAn5ssdhTM9viKWmu/3skZEEhS9qQ7EDwWT1YeXz8wmTx+3XhAODX9yqg9VLQwZ7olf4f9cpomXPB4tVcuH41F0kq3WM2scsdb2jUwLX4CI42q/uV8ykS+/WjsXENYqriTDAIrF7yh46lBfKh39vRz0EgJ9dpTr20Vp8ttmb1JwmuKMwUAsTG9nodJefASG6rCcy9uch0HbyISgpyzkojFG1AXvoxG0Q3Ps+uo0pMsNB8PdiqhKA/+ovXj7G3gdaNm+eNlcnUnleTRx7MkPXpUPSlIKHtoluCUcj2kF19gbiWA6r0gZTJg2XCfs3ct8fRLnlBvzWTEe25gEaV8cBKDirHJXpbfAUhdZdUPWgHOUh6ULYZL9XPrTv7DaRmSOlVCgV0i139Abld/NFRzTxbFpbQK7ujHkgXWOeL0qV4NTZNo762sTgrtWBLatX5aeHH9ersAxmXlRbBp/4k0MpUblfKZGdaD9uyFsYcK3WigcfREVuobG8VBLxkO+G3e1Y/pqK5arbe5cQpKn3tqD5/VgGsb4nGKasYa2jRLC4F0p7ffuUrQV8lGyOVJJzI2o33hPZsTWzigTdGHQiPkS7KhzkCM0TpwjYbrbLBBdx3mNThdr+T0KeDWxUJWUfqv7yZaoYAszXz/wSmxwgOGbFI0yLqnPZw8nQM6wJIy12BbBio6PDDIkNXe5rfG6ZHgjQZOk3Ted30ajQzFHtud+C8Y+d9EJ0v2jWb6c0JNdxaOS0CmrHVmYpgHRa5SQb4WLKqExnCzAPGAKCFXWrIN5gBT0BFAjD63fDkbq/hTEzIqOCIWVu24BKPxS1dNsxjyQeC4fXJDwvuys3X43mfBmQRNO/xQDc0/GJxXhuzj7+N/b3odJiDYKicob2vdLFv3yzPj94Ixf1+3Sn1iPgwUuU0j9mYL5XA+EFMqJg/kN7qYLQVSMqOGNCZw2a3vZ7wxDXbzimBeYPMS+qmvtxHSA4g3xp7ekhi0UQ4Jpm+S1ZIf5h5yWJH4LraOaqU6Qkw4rdd9BS2xWqd+IXCBus3j1L0iYnScrhOSSPDD/Q/Si2js2mGwAsNdKa5RtwyF3zywD9rearGPD3to7fF1wVLAJgQpAbqPu9jm5IccV9HxDULou3umPslmUQjZX8q6O0l9k0E69YtO31ikCAnHsTHKGDtr/3y1qGiF76bDbhcDtqELZxEePUmDOiGL+vWLE/QSm+k18n6AQqrPO4s+Wo+iduyfKjDrtSaapzR0ON0oJBt6L9Ta8m47R/Bg+JCXPzVUcHyVOfX0mGH/MOfct8/s75OjvXaIkCWLm0XY3Ellu/gwjQ1hr5DrK9J72XkfgjZb8VqwjhZS2HOVYIesn6eTu9fr5FXYt4Og9FLll0JHSMUAA9M8hcC5zmBPY5EObjGNDiMCTvIMxr9EYpn8bukPp5c+LREz4BpwjHWH0gmKtUXJTnzkuyTv1fGQMWeFY8/mmJWx2exlHx3jTMc6hMGYHutqfxhgtC3pVwbK3W3JTlKzJS4D1C9LNC8soN6narv78XPc6hQ65+76zx1zllTsnnR/gIU4YG/z4owv8aJZtdDFgDCh1OcwvJcajHO44+8HIdmlO1vtUflqw0rfBU0aNZsAaAJlKhocC1w4/R7VHugvlp4zq0wMGSc01tKpfDSsBgpbk0HYg4fwJ8bZiiEC3SOF4QjdDtPJe2kYJ/ZO+1sTrBI/bcWA6o2eDWeR+VL1Uje5pd4z0N0zpNhcusQ/5sAG7zYAFEZYk3Zd4ymGdtlMzY1tGdRtr80F3qPspAycPM/ZWUGCRxogOHXrNPVxpcLeRhbaibHcOJdQXEw6TZMut7tHczLjT3H8afsQkXSQeJIxk8lm7LR4ws22b9pD8EmpUNRM0aTJNHAY4Ecpj2QiWEYv8VG7UFbYnJspE3V7CbTlj9d5eKlrXwFuXJjSZnerj/78HlDj6pBRhiXnNwSHxjY47gCau0KEu67K8eXxkjeQBg8PBWN6WMW6dygXdwan00KYRmPsQxRtyNLpZpXL0EBuKmhuzo9HdTTmgM8ToXeae6rKxZqiDAW2Fuk/15YTQ1EHFn/gyFffh1vRHU2BZmrzkA1MlMuq3nmR3zHkYA1Pv5VNNJzH74E+jo4qRDYOdsa7ivU1ae3zJPINYKRKV6Zs9up+3G7OD8xWtnd4LjpyyIy1FRlpkjW12I70mlvwKVtpDu7bnvnStGR9ej5Ae7pAz7FixVbFpmeFY5E73vS13RxrPUzbfKuwebuSC054Q4L26/RgmtofDJm9/rwFurkbZEE5fvsHgPM3YH0ybz91JSQg0ghENfK0k5k+xdnc2m71JDAEhCOMVBWezcI/N+sxaviHX8GBXnS87uTLHu/3VWNkXcvB9v7UYOP96vhVgttN+Wz/kI3pYsMdh6KIpqT8vFQuJ31BEBLh0diUEMdBT1c980Eu9sjZqRvhnJmcXCG4DZULUcaecHMiyQClyahkPcX/D3ihazBHj/lt7z5HuG5ViOqIhuCOffgSDGkN/Esx9u1Kplriu61nvqMUflB9h2Y/CZyx5thO+F9nrtjF4gUP3c3iqkd157Y4x/Pun0KIWo8JV0c+8bomA8w8tad/AdRA/UGI/spRvsI5E6Cm8iUnMb+cxIuzVdcQCKzAcVNNB5KqOO7/i52Qv3Enr/PNyCO7Hitl/6pH/LoJxP2ayRsPYSE3U5MNnzbv2kYcyl2nnNY7Xbw/s3ylYH4FcXrHZV7fZQiV99X3oedXgoIpB93AthnR4CKGf0SYelTj+xCE0u2q1+djjLNDh48NtFbTrwff4QUh9nyWLX00qmglJzq4ARJlgnGKMmShq7JRnIqno6+eJxHAz8kqtrSSzN3q2GgCq/WfCLfEul+U0RgsrHHeowjtumrFOgi012vUOwvoyjWuEEY46UJHsTpYwxx7IOy2NFth2yGBxaesXmXUPc8SzP/YgGVUHuXzvVIXKli99l/tGI+yezsMb5qcDrllO+Z3Cow2fM8ETfqyJizGxk8EQ5yPiS1fyQ6mySxvMXJXyluWgGtTVfW5bTQW3C3MMwbgXzRCM05eSYNLwkKx0xJKu5a6ZJVrtNuWMsBfADgphhxyU1g8YqKAq04syudeyTYJmYL/a1GZvuJ0GPIhyjm+D5kn4xFCWTZlZnfIzSkoep6hflj9VmodcgD1rYt5ss+Qrv+F0omSozy2rP6MN5EJPp8O0+E5oqhl3b1oxX5cRXByaAjSDpZZVg4aoYKBnI+sZFH8p+hYJXbqu0/kc65kk1alXuxbYwyjXZE9a0iNccld2jP/lX8OarlWPA89buVGdFU+HPkY1mG1FC7zpBrgpAPcwI611bP/H4aZhCXevLCSZqdmuoOws+8S80fDi6PNB02JP6z5WOnCaYXD/clrxNqNw4kMDregQLLYDOX9kqs7+YCdR6ZR78HNGzasRigAccOqcGSfkwowx9gTnWYGqwsBTzHdDpXooG7uZtc9b/NwZwOE7HHHrZLp9ustj19Sk0FYxCfchbxUbPu8qwNwawRXhTwKS3v3eUb2KchMf3fAN5QhUkFQz/kvmwvlx7iOWpHJLkBha0RgF5o1UDija2XUem+a1GTC5+gRTWHFaPg1h4l9ZQgwvALog024mSSiDkNh0lchcjnJTPtwS7vvkPHIdIgxKCZiN4eZEe48R12cTsNsINPLg3GWywHGsWU8tvpfoQwDyXuxWDkVd/h8OfIfuT8BkXlotIVlxyHOYFANfD9tnh4aCDXJVfrsHuySuD4LnNL6i2ylDSEJp/AhZq/3oj2nfmoCv4cv2Imx6FoivnMVjiM+0zqHMn0wK6+rUYm6Ys87b6JGoNFXDqPpXn6iO86e5NYaon8MuD/lteZAmmw+Exfg+Q01/Gqgga7jsj0IBvFE9sG3P+Sk07gypdm0rhtp1XxjN0RFUe5rKE6v36Ui0SMAlvY8Af2ZbZt1zj5RSJKBlCUINZepdqVrUvqYmpAf9rRdGiiaXP6pvVzMNJDwTFxZ4Wynp6xFDmBa6p2gQmayniagN9VhQs1Xcl7ndMYenKFLvtXWx4nwmQh5SYLEfGnsSfr3LFgNryjtVQAaAktQc080loTYYe/S04/cAdc9p9GwUIy2MWG/j8T2Og5eKn/gmYERYQ00ivHQgTP3tGjPPK35G28nbF7X2NPnk/7WdyYjdUSz4ZdCuUAKIB47+QCz7tP+8Eb7dPNDZfz9wfDuPGogXZodd5pCEMGdNT4pZJvpThR+cKZDkS1wDi1NqXyLjOsPcJJLIDeqEz77S8ApU8LZi1+gNU6eqVCacf+XJ9X6/Dz3YzM96amL9136TTPS2FaQOL5TPhN5AhlS4veT/7oGDb26PT0MN5lLtZl5WecoiCV0Cl7dkBf6cePzzB8/VaS/xTDGP4Ubo3+mMNAZaHuQFu4Hde7Gc8Hwi6lJt7RiXXL+6Yu2PhXhSc5GH+OHfLaMyvcKIu5262SiXwgf6gN2zcSGO/qnr8/uLGpblP98SjselEO5fhju1n4IuGb4qeAy4nWiKf+/TAwbyHtNOVaolVqdX6sW2c4leb/YG+BwRpj9t9zz1zuXsog6OVJRPqw15pb6d1kiUBX5vB6c3lVju+fp35tQSJwYsEmJdin1loVG8Zh+pKDEQezhgICKT3ZZNdal7o6Y7wdPCuLmZTFBsZ3Qt6w4S9adJ97WvzUeX9xzCFJLXjD4hjBXFMnt74tT7+DnXzujxesgW2N7EBWcmzpm8Mmzl7E7KGA9SFChvBw/7r4SdVPbV5CCfnV9XyV3b46vUddSRLE6V1NOMf/tS7a919qdA9kl97Tu1oeyHJzIAv3i7y0jy+8+1jV7UXx2raPj9pItsqceBEkSX/kPUGH20Vl4bRXdDFjjk43J152KD2xdliyYcyO8OpVVGyg10OsrpweVq8mSV2CmeNO3sF4EqT7g5FjCMClFwP3bk/YfhEpcyVEudcq5Dzh2G5+8S/0uUL14lX/FwNa7QK602DAvpFQVtBrEPlengHqpPeCkwARNEXncANqpWeU6gqFbEME/ntJQhXTkSYZyTgnFV6oKnm4YnJSanAJgjHFi6K9MKOeaBkYnjcaH39kGRrDts4Lstk+LZFqAV+eU3fCkg0mlXzp3J3PXTzkPIok9wZCzlp66J0ZcQ0uN43X/aMeisVaZ2MEo6EyFBG8nKcAy0cEdhJ5a43S8qjdgW2BkQRWNPUPHbUtDYua6IgF7+IXmNC3bOMfdqXWGCQGGBpsLl5/oFXQJ7miQAIz/trnPoDzhpgMyKQn6w/y1GY3MC4n2jyIw2MNtEKFqMHRXp9+rkwq0OQlk65WoL47R5hT6XyvI1jzKXogA6UwL5x5mJok/jHLNRLioRKI+/OMzS1XlOUREYQm815XF5VvvvBGFGd1Wo/hK/fhChkKfW4jBKCRriXVDrBuRzLKRrZGBJRz+gZXGszF3ZLMiMTDUBGICCW4rH+/8+CNwSsB22FdtGnOEduxTNt+d7qua6z8GD4B8WJqv5yZ5DXt93DiTx5haQMdtbuyzEnhA4LCaYUTws57flVcfEeZQYpuEAglNZurwuPa+c1zoi+X9CTReHiRGcNnxsqry9zWZT+bAGCiidl4iOGJ8K17aCGvsFvHj7HZKwkUKHZ/qyE3b82GL7b79MHc9Brgonklm052IaE1y3NvFJqjGZIq5FGHZaEJWV8rIBmpq36VcD8/XWrTEctIsewhgg2CMo3SUqAmi+TArzuz9+kPJji5HU+0hJAWYA/OJYfZAts/9HklaHz6ZYvcEbP/v4O3kCXo5zRKenKQpEv/2NzDJtUls9yO34+CNw3ZDJhiPFQF2xJyNhHVVSYpG8vfqMvebwU7ZLyFaTi1rxN/ByFYTseH8+B4cqVhnuwD+IvNrSDEko7ErGJRLPj3PoOMVr2ffux2AfedGjWzPdzf+aPck3mhM4AWFcgV/iOM+3w0ShyGKVMyp5bAJ6WuVyrNIqskHx+am7Kbr2bfUXBC9DLx/opkj3Wtmex1wps4VxqO7f6yTzvVD6ZgzZv2j+bAz+SH0+YlzLjyn9jU6oABEhlnHZ62FWCVNfO/Hzb+oGpvg6L/GRTAedh3Yk+P5ri0iQtoblf3zRF5M6ozT1UsKVt8Aq3KPanF/1olvl6Ahv1j6jggiN6L0cWtMr2+RomfQhrn1hML4Selt3PfWtVaAFExTGdYAujf86/7iQeJ38dNAxJ35/XDyC3OFoTH3CcdlatvYBuBKwnxl+B9rLbafsNQeBGtkSPTOw7j56EU2/HfdHqsAIcsjvjygaeEN0SjAvUKMogw9tlvjLOH7v0AEVMEYD41rYt0Vsu0XNE5eR6OIR0TA0+I+hcsP2Q6dKb9SzbTOCiUYuloBOYtYIRb2FxUCQycX7FavZJ1L+1qlAea3C3fgcK3MOldXyTNR2UCqJb9rGyCMZOEl6erp7bWWZrtDt5P+ZQBQcmcvLWrveZtdiIvS2kr/xh1eXJrxSbsCLGM8RtrJGY91urnNdbUaeHJk+YbOeM67XNAhloGyx1PvN9y72CxtYaw9Yc5uwIZSE69UE3CAnMONdJGjvltaC/VqdPIRK/3dYkDa3C+sHcCH1aMmbgyAT9Ov56EZwOUSZakEi5LwwT7IHqdc54u9cr23MMhvyYEqwsSuFdpbVMZvv/FiVKgQz9AFZnXs3WFJFXt1VHa6HVWXKVnWoLvygKxcCA6pg82HfSDlIPzZCBIx8zjAnOFBlwP09eBHxtlUlq02uNNBPirAOx2nD2w7kHGfCbokijQ/lJLab9/wt6buYGWTungqcAXdHIrfuPSmScO+EoxAY+yk7SvNqzSPMPA0QtnrrYaMxsDUBAD2VkIAy8DFhQooMtcvrq2Qwui4fo85kIQmVMEQk3z5683jO9jHf921q6jZxe9gTeAQCQ0zN5MnH+lFMsnOt4ALiHsjh34xiiWed6D1/PFp/DKFX/tiYRWahm479uJKODxRZAaoKSzQrVy1oKgQ43rQ94cCVqP9jgIpHA0HkP8/kWW+wS1Un8nuMtEPv+QPLbaKXbAAsu0w7HXJRyLR98UePpSsjOhP7hRpUEeLNRfNQHDIAV5D/7EykpaBmY5kpgxAYKEzzJJVPFkZ5gCcjvpAP6t7ea+qht8rcB31zGkmFXxFIkq1WFGi0VSn9jB+WyonOFSyOeSu7EwdzThIksPa9LtUEolofWkRasho3QzRcZ95u25TNo0i9jaJ8L3yrS1s10/DzhmlAXUqi0knk4cfZOgPMIZzTkakNEklW+CFypcf4SdYXSkGckGcO/MmwcziFcNmlkF7t+TogVBHBE1+otFx0FDYgPpPfmcQTvnTDK60iQqFtfkwPVRfSddA0yXg7xQSVBg9YZwH9dJZgTVH0dozxbxVebHfWIyBtZWHsKaxFCW8oET7OObhJG7aS+iQoYb/Ab82MNiiFhq+FuMuAX04hfKQRJ9C0/regdFj8b3hDSwOJxb1vVv9Uy5FWg+pq7wzOg7A4U/YAw7dl7sjLXE9/wrY1yI9zfdYDBWENlWP5Haafpro5hOZMwJEuE92MFVs8Oivc8eT+jIC7K6hIhUrwrLdhb8RPyRRNgYP0IoGE3odu7qnmo9uXTRiCNCIHecjQdJdmyfB8CDpVpW4HH8dhybWWU3ZgxAncMzX+4i0bAN2ZeZuzVH5q7YP46dhxBM/cUmwon4z08WuOPLbTQrGmDODy7HKAmxDgt2iHsl972N4AlJlxiPysny+4bNzKr5dw33KQjvwkg+lOQn8F/nfR42mS5qVzcWdOzK3QzHarcnhhY5MQhJPHEghma/SRM5Yjff7G+I6dX4zGUFgTRkG+/IHqGnChWka7EYWReaLLp1YwjGu+3j8vfy2xNUI/h0Pv2xikD3VHAdtRwhHG5+wZyV9PokxrUUKA19O/dw+L37qcBezcH93iKSFyzCiobXX6j2bwuKtHNctWKe3yGHaUAVfodFvlkuL88Tir9x2IccMntR0zwhI6c+glSmTU4+1T0rtjvSSENJ/hwerORi/MnC8oYsIvo8RhQoFmEetsaY0tKtCiBrucscmvVDEmnXvZyUls+Qhj1srQbuGFny0C5Vg4G1zMPoI0Am7XKU9NOXOfecln4ppPMX/tivo7qtbUyVvKaupGYQYTgrep0p14nGcq3mzW2/B8VS32CufkLDQByAeAq34Xjo7iiK8rs5Pa5LbyYk7YMjSktJr96U4wKFjgLy70FaNkPvP8s4hpx5lMNi1szbZMOxk2f7jkHM91+kVojdFsLhdaOMmlUibDJX2RTq5Y3zPuW9rdVw6Uk0Z2zo1BzBVAqTiQAgZh53QjsWy6NVHrTcv+YPxPLuuobmqkjBVrEtLA0qZrPt7Lkxo0BQJUyGwnF/KXrl0tblLK9fy45X8ac3EzwZVpPIhfjymYn5e2nKqh5CZdsIxNxTNgy9tbhekKwDSD2RQKU4iFrX12KcKsdaj0u0Xpwyrz5aTU2reO0e5mWam0aurI5oS8z+kfBrrwjnSiGD+rfTtI3HL76gEP2TYxVkT+ZWTIIo4zGBeK62J4AGBPe0+sfvKuOQWnEhsJCT1FlcHcNp15Ulrh17gY2YgN6eyAHBCQA8cEvTTmakbGvL++kA3GKC+hVsD5/glemsJ6cQQqjwObO7bZHTHIf/5wq2EVTOquZPAO2sfN/++7xCScwrokXm2syrt+zQ1yYGolL3XGvUFaVJS4ypoUkOGdo0AzXV40PGTksSw7MM0BzP5ihqIUl9VxoZfvYtuo3QbW1wwIHMjA0uwM6Pt1lPq3XGIkQ71BIBbhasUVX0UWUs4t7Lfve9x1eJdc8asjMc/6eDeSmkL99JXHclwbbi5G6q8RSUOM4Utx1OujRy64cdUeeibRi/5dmX6diwNe12MVvqLYcXM7lwNHPbiQSBzPozh3vTPwwg38FBpDQ6pHyZJfeeLQHijlPxoVLiAbEz2QaaD6BHTihCqLYiYYUf2kfJm0JGe5MjVtK3G+MZIi1xQoxlYjitiyUGA7Qv2T/JBKt/MWeaC9VnyIzIbYM92bnsmUH8WmgGMhLqCeJZv/n87R8QYrbY7oMKq+5ND5W4kyu9gTu6cAtjk49UOtK/Eg49nV/PJhLzLWAU2nJS6+uXaYkPAq5gpN9AyKWIQLXmu7InjFj5dqeIgvk0kroZuhaUgMKxzU0q3kqiuSttj0ANW6cEQYjDUlM7hk6bK5J4vlIbEu5xDwi8TclUUQlb/S8bqwj4EzGhK3Lry4tczx1Q36j93R4d4AKx5ziIGbi7j4HSrV07LIb4O79+ywdI0bzxGVJShx4GFdXCcUuMd96G0+51jND5p8yKnimebdvk11oKFHLZ90nnab1v2JhUnFWi/NYdJjNtHzoStLQzfT1hxSR119JT4Oj1fQSPvsEMARMQkzg8lA7zDG6eeSVIsgYKxV66kMKv8MNSrLBS+PJbq3mVtr8Y0pgTm3ZznY8uMCnf6Ue8IqyAKIWUxv0VoddeBS62zWeSki3UkIlQfOonkChsuXk8cLz6UF48HAON5CeFsyPiTy6FrPMdYbI15h5MN78atyeLVeGexJoMZx/BB+BBI52A7ZOyx8B5DS0xSx0CA8fMknshLtiV1NQJ8SxU8Aifle958D11BgwP8UWxBdOwO5OgXQG9si+ZS5fA6zlMAImAzWJv9cJ7h0RqmnEPUsPK11k6y/ptkYnXfzZuHC6OPnCIgwoPOdKU6ssudPM0Xr/+pXi72lvo0j2F113ldV/Hplx+5ygjqexo4srQlMsWF/MQYFtWu1bZXieXJrYWODEWXoJLZCsDVsc8PH36HCpxSky0wAOCt7PSdAKZ9er9SHMcsW2lUHAn0N29o5GaIl/m0UXLEmSdCTL7OxhpzLwGFmNi6fTIpbLLiE2i+xvq5IZMLlg9ecy03YqQBSd+YIxjaZcFBgwFtpX1LQQplP0ZulZuh3vznItl+br6HF1a1Eqc9XyPaGBviILeDCnayGXfwKpFCPrwdKFpdj75FLsnALB1UUriKBDWvOa0WN4l9UN/1+DkYtqOYOvME2sKs8o+7hC4u3SdffQZhzsS87Yw9JmMqYEk+URXuTxbmLg/hPCIOVOt8u/0y0hdgu3hQiKNtNcCCT3MiNpi0nOulTSskMb59adhrCXCR7tWsjW8ZCe52DTe+kMXZe4LxOyXYF7zz5YR1scLEQMHbobwgndWoGt0EPlHLVPCB0zWWwyLUsou2JxkCgSXQZZLdzt+wxA4RNAaw1h8fzfi4QIQxoCyKWsxSouRJ/hkHM5UnsMG+WVokF2LBjVg6XxKlYrWnhKipyI1jbwzbZQc0IVCVptaJosLmHxYUp7zXMNWVGtjZNsN7AQpTQibloWH4qLW5ANYI4DEQIOAIageldcs2yh7S4LXvbTnyztLXS6KF/AwOLAIogPCywkUPh/j70Xa5trpeh0L2XeULCtXbOHVXR6WUfFLhF9GfuFKVEb4DazIyuVxMr78ZhL3Kr8OQJn3efeLfdmUXE1PZzfTgpeyt+6oQD4nwwUG1/tTZGLQhR/v+a0/i9mbw3ZAp8W0u7l0oMliZdAJ0Q4lL/tEJBNxPKSXnJXhontoIBDSX9A7mdpadkmB5FUsk91tONCpCtFHhWZ0ltXcUmPPiKacJ7lRgD8v0ML7Xbfoa2aPHdSlBWTcFQ/j/m/tS4KX2aDsQzD6Pjd7l6j20qY81y5Zj/8USRNAd/TLPFoXB0ry63zbHuUrTghRKBrlzKXkGSxihC+Rs2PwjztDqXY7dTFpgtpO+HgvBHHVEt4XZ1P8kBImPFr0p73e28gpS+FPSbRDhxlD8dfEnlxJsr0Dt0eWjt4FT35m+7GiBGyj+Vus5T6VgEPgLiuc+3A4OXZCZMKvrLHEL4mUmUzpalhxq3Zw0wEpT7fdMSyYC2bCTGbjkpWQEc9LJeIXSqlbq4wfcRUdkH6H0HL7qVZkRty/0GiKmHqLTu6wAaa+tNTDAa5J7S1D0zYFdqgNvgUC2rEwCUiAbt7RmZwXsLHi8LthXvO9t7eaRxARY4+YWrfp5TiL/mOFxhxXiBcUAZP4zThhfEVTrKqaMs85E/INcOmq1Ey3sCKE82/ZZ34qAqclz4L5Gl6H33fhmnZKovRML1sPOll17zG+RRvpK85OiVhKAVwz7g9XCOb2t0mR4CKjTmanIfZx16OlyR0Yt16JbJDAfLkxKG18KS2vTmMRFxcHUC6trilh8pHhkBy20Dwte7G+HI8p8eK7LWtZFQthHFsZVQKpQ27363aL1Qu1NxfyfJVycUGiB71y6tvQ91l0z3KByy78TeFiMh+6Hxphoyj8fUJQRHdmjeZIrYkUe9jgEZHZzA6OIJmr9PRP2G8PeWOCAfs4O3NiU29QkxZw5pukS9QHS5zq43PaG6FterAKC0m974BxlfkRRd0PbDRwfofxhTaJEHqsRW55unyCgnCOSa6W1CLwob7tLNznELXiA4tQkNbQfm8UJnFjwFxXsIgE/wCnI99JrAysgMJ8sfoZM1phHqkA7iUgIJXZiFlVjUe+5DHPitBpZkbIuWxdw+ozKp8+jBNSS0dkwXcBl701Ir1SgDa1EBQtkMoS/kWqFq3ScT50I0SJAvzVXITcmdto4XqIbzPC0afGUaASNubdgMDw3WkfsXNnWt0MQYgFRwUsTPXa/SZtFz+N06qoTgRQnZ3DQmvmQIia6yHjj4eMKZ2jFr80BO6W6LSL4R5GfKTRcXSzusQ8S7y6BmtHN4qFvnGuUol3EHfVp8WLkRjZzI5I1FVPT4ZECBEB8AaC7WjFdR5jxC0ifpxYjotyGi6P+a/z2Ky+Yt+z560Jf7hfHRwlux6IwOywa1zhrxT7RMdLPEM8xk2FrMNny7KBkuhAL7ie+BNj/Dp0ZMG2X4gBKLE4xVD4rdX/EccFVXaFhy+CfjwacsIX4HpJE1ryREZMd7iMxEq6NYddoNj5PK1UZ6Jn3EVA4uoxw8c36igfe29WdHEK6SWVowlQAj5E5NZBis7f7Fs9cDKmsE8R3pDTAnu+zjDU+st5QOIPvEEPeGOtmv/gBAvwIclzlw92GQArkZb9u4smPxg2/4klpRBhJv5/Rssyi/koGaTDhUgjI01odmOGIHVs3DDTNqf2vsAL54YYFNyVPAttZCQ2lR87s4Bl1iys+4xedj2/NzP5GGq6b5tDVJgSCvkrYsoRVEXDFgv/ScxyQS+BNKxtBg1n251G92W2ahNOa3slCQVeoZfkTQdOaoBvVmMRY0Le8R7LeLwjUTLthlR1kNkPVDmEQlZmC/Y2Nr3MzmixYK58Tnqesldh1UOxaa005BxhduchvBO/J8cloIqpyml6B6iph95sMUlTZowfykGq4s2FbBz3FuA0cffGMAZxALijBZVoMxQTFA/bEx2IUL+jtp31Vag177Z9iOfPQAESdL83OlCFS9nHM8xqhH6fy3aifykc0wekcEigG93nFiW1IuDBBNKT0/G83AEGxF93NrgPD4i0TBeydhammNyGIV5fQwVFMlcb0XAAEp08iaEmeHuQs0m+4+cJZZe32CXWPsbGCvNwiPz6BliHqOuV4U43U+ZxKOzb4hvPyKh7amQPKVy5gtPpp050dF66GjG76QqMxF5TznFPE4H7tnmoI0+rM9/D8/hEx8eVZd84UftHKmk2qc8iP5W+9yKazRnlpQ8aAlu0F+rhrTn8CoDGiqo623gTk3nFLvXcUzyjvBkmz7Dlos6Fz84VJ0zQJYv0NaMmm6k4L0FOp0hxSwvE9O3Jp7BwXkIRhdsAjBxigyXkeuW8fJDu6eB2xlQ6ul2KfWAVcgbRmpc+qSpjw5GLxg41hZK2IxXT75/w5m/GuTeffgtOAt3NEM1EAlzWknaNUdFVuh+SDrOQyw7mg2zgyacIngvEhv87MZ2W3+4V2EO71g2bsWtlLHKBh5XIsKZvqGz+CsX2Bto6Z/5Jh2fymP6q6rkuC4BYR784NKBa+R8k4fbf8cW9YyAmP3nR3zoduy5o6JJFwn/2CP8m30zVD8jzm317fa8xMHf2g475bUBeIXoAGgnmG6casSZQJjoR4HmZFwBZdW8immKF1r55IStE1e1nOOiXKTV56Sofs7tKuz6UCCzXu9lCLki56rS4yri7YouoaDro/8VlTNteaQ++jXrjlwfLu6SnpVJJ5aZh/+Cbav2Njj92jjNGAVowig1rDKBMuOJrSwJJPMkQPiYCo4Yluxymq45pBrfi+rsout1ARWTgcGX1QqGJhsCn2M69FvZl7reX7Cn4ELEv2hvJ06UVR/8CMimUXUIE8Jo7O7X/hZ/pPesY/PBqIwM3wIRjzfDK0LIb5l7N2xauyhLALm+R4iq4qWc0pb7229uQKQSZd7Xd+fgNaRz2FCYIjflIYAzPaqDWsuuordiQm6fX0lctdrHtJBfkaNvM+x6eX9GRir24INdmLT7ABdqSaYOVEUtn6tH9keV5H8G0YRxZkWdBPU8KkJu+MbDXcV9uoNJ67shZGXbm9j+PKCC6ZnOISm1oWjwi+zqo3f81GZ4wmXl1eitw1ib4ipK7Oolx8iqh/mGAg5e1M5MEOs1w8fd4J7rHYv21JwXN6TPKY6tc3xCvEaq6pWbcWqgF9vmkOgWmzpiuG/Eq0j5VdT8ooWLLiYvyX0kVhUpU7yr3Fuz9LrqJz2Er1AoWgpE5FmmqwAEyMIPYB4ah/O7zguumcWsrKWNm5WFLnqyXv1WYnHulJOSsC5jbXS6V69PuveiBpaFM1FVPFuI6IGLEDAwepjNcT7KojU6G//XoMKhjzSzs+4ftuVeI73YIVcxovYpRudK3tsnP2fRX/EEe2BQvQad69axETbh8GAc42uI4jBx/aHPAUZ6+5w3Jhq87ExYyQ6kyeeCIqwgjMlAThKj1IzzPiZQ7TcAdW/p2XV8Ht3TpPXygZaRnpid6TrvHoBJuNMSl9Sxq4Livl6layB9DY2Ur95Xk/Ln+E1OsIf7wBNSQKjA2h+hZu6iQAf6fit6YI2yS3ASX6mYjlbzd9Xn8K1qznHaakOPnZwFTgq3G6KaXWtpFvf4palo7f5DcbGN/Qo/XtGq5Fm4YyrU0qhNtv+wqjeVLkTSI5xMIHybj+TJ+99KQrS//vNkJsclUBSgS8YMz+skGjxcHKEgEyNNIrhWE72mJBCl9Y6N1y9lFUd+5EqL6rH14Kw/QY8aKBP2MAsDSIdqj5efgU3joEtMx7ti/o22UBHzldvO5bj6I/8iGgas+X9F6rUyVeiFN8Vhx++osDx6/9jUPBVCabmUjfpVfBe3ClHp0+Kipi27kkrVuhIXewgyNYuKAy1qJFQqHZL0GfWgCucbx3F9ED5zZ0sZl8Gt7LAy+XTZn1CK0/CNLmiOsPfKtJRk6oPKFVWp/rHijAAQXxIfeKBFP/z+4cFSfgz2ar9OWJZuOr6WPmwffMKti4/tpRPgmHB7N3doMEws28fZBApuOKN2ziIo63ovIHuaM8YSZk1yKLUlt/xUkcypGEfZRq4rNnPSuZBjayxgTnJu8Aym1Uy8SJLaoCumoryRsu1FClE1PJla2WW6+kwmVT3u0Ut/DpnemZqpO6KrcHAr1DXZKYoq43gp4W2AEzqZ3sXnFqc3SegeFEhaHsavgyY5m9JBLHN34iRKm5GqZEZsunAskaWez5QfvwQDVWR9T8p9foxndzaFIbg7yzpMOPouuRQdHUmPBlzBqgzBC3O3Wq0jxR4TkuA7P/OyDK6v6LMp2R0KDw8TNYsa0/PCLIo79p0Ui356dspsGbGc89XEaldW04FbQub/gLxjouHpekCyILUta1Z3e7qSKwo/GChv1eXoTv/H6NhezkqAjO941omCXW0/TMfuNXdXDNh4lqyGzk51L7M0YS5KCxJ113XYh3P9ElhfU1n0k8vPK8diU0enVe4kQtNYLNbdqSH1uvmdfmXcA8S3onGORmNxnL1vIooVt78jithJJIlJ98CEgmcX293YhbM0r3Vd6wdHn14URyCZJGu6dwBSSDA9cV5ltkfHeUJ232rHWthwNJPVYj67AcBsSYqE60BSaQRRxdyg2Tte/0ojUaNTIfb6621SKV7nMCLvFiP62DSQRaLdK203W+408xHUuYrvUt67bwYd9Epsx72Js6cQejUK6wkOWcqYVXCWy0M5upBCm+M/RXfInzS9Ef9bZ4Kyr5dppu1kkVaHDTyrUT0qR2Kxql1+aZ/vUleLeHrvYXq//q+ZK/bn5kwoJLl2kiWQd6OW7ntxgxRrjRV9Bu+P616L613qosHxThkIAzKw49QwHfdhWouNTGQMxXqHwmRHc5XSrtUlZJlKoms7fh/kH/cQIpUcUYk/1pJsbtRyFHPFY2I90uOOnF9XzhQMiGcwHyXjbLBckA3HYY1L5IKtrD7XXU1A479ostINonh/LfMN3fdrHf/Q8n0PGPTiAejeEGP6JzP8JaWuuhzKkvQ8BZltBhW43Gw1Hw/QY6GFQngFBK/9XjQ5UGRsSg0PXk88W0pjZV9maxZIAK4MPToD5L6A2PBUT2ZRVz6ZMR45VIN8sidh9rUtvJtT1kMMvGJA1eqLOMB8dF28sipUbDSXemGB0CXAiQq0eUw25304m6BrpnvMlEn4UwVeeCRbwSlQo1yHXnDCbOv7wTEv3stPOZNObVjo3xNg+m26/qQj8VDXMgn6rZD9573exdDij6kQNSjCOLpyGggME0mpRKFSYJ23jnKfvdAA5X1e2CppOTMtw3qClKujm4e/JZOEbTf9cKOrw7ODiOFz6Gmr0LVLyQksQGV09ouW+qN7Kq+n07LXGZYbJxpiYBFROtqP8qS9+yZqSsdBFbjWVwh/zK1qfQ2gUxJourjp5rOw9uZp7KgT18l74A6ZMk4aMZc2ieLDzxKkXLLjTd+Vk9oe64tNXl1erfsENYPf2ZlgEg/ANkquj17ygWrBLeOwX/rynuUJ6tk8tqcOunRMbFw4JsEJTkACHw7uR7aTiwqkEqgI3rB6rO7L4RC1Ygm+Hl5pp3+YCGk3GKx+XPEY/ZTYGZAbOpN6lWzBNamhwIBaCjbdzJwzhXhNceVlaV2fZsv9Gfjp1DktEf8uQnq7kbx/lhsRIo+uAh5BnuonJ8PlNTt1J92CHBhZo+sfQwZdW70ViC4aaXLoMLVFNVJyI5oukkZN7VzufbLbJnqVzLrCkZrdFLU2/idCLMv1KeNIQiiESkcql6Uq2XreIncAxpCCl9gmAmAiZuMVz6z8ExX4/9NqUuQp2w+IQF7Y1WrrBsZFQgcL32agoUlmeNY6LS4XoAn7ZFH93HZNkQ7JGZwdDREj0fYwoLYJCHc5+AdV4efwfavYrGRNPCK+KFV0J/X7WNQggvbYQB5OWU4n2UlRSUPcAlzjOWBb26UHh53jPvQAvXiVQtgTjh/51DGoDyFpj1ELyfYPnh1TJSbhCL7k1BRoh/cYdaqN2bg1GtYCnnKYssjDIK+rGmrKcMpKEGCVhk2vcas25A1NXRbjbLOf8AXEbzp/AGKEf0u3jQbtRYgIQUgjz9rNl7M2rY3BXpaGayvZ8hWqQcLH/p2gbIyn5UsRPyWSbfvu2jwRWj+vO9LwIy9YwURKeCNpc0nh3JogZlG2N/vULeGFavq9lGQXQMxLsfUFg5OIhQFr74dYy8T8ylxn1wQdrmGfYzdD/sMg+ksg55gZpMQhrD7Cn15RL/c+iTYKQ/mKwBAhrRAr0bCeEka+Nli8GlJCMfPO6eTbQwSjOXcRFl17PHFIV6pu0zISi4ZxQKuLhgyN0mjqBK+6qmpO9lEke//PnZ3KusOEaQpE7gH0W7XtSja+ivuSHIFXpBtHHyYjiqZslXHlU+Bdu1eEdaQFP6J63cEzO+iZF1fBplwJlbfQacgzlRVLM85y5mhcr3nMo2F1pcgrHov+Ie4q66aYvZtYc8UvECDPxxXqaA3Uhwji7OVeqq8tmO05w6gyU0B4G4+Ec29OabL7ugYHWHgXmVIf3aYtOdCAaTojHe5N2b19mEi9C/AcXZImlO6zhg8BZxuk/ELlxlukqeZOi1XCfy9sRkEQGvO4XqMA18YZmPxQIdlYtSHrkuTGjTYMKUhs5c2MFBD6cyOu3JphiKrx3o6uI3I+LpD3133PNJPxmiP80AX5oKRhkmSYvoLT9u0aACZf38+0V8DL1V1kr5/A5QAKBtO6t+JPeq9Xu2/9QzzMk5rDjTbhdAmKBuqo75OhgYtJAL2i2KHdyH/pyb9RrFEhPBxjmnNazYIcjFzTMbmuJ2UtXC7cEcLj7i00G0p8opfTXulXYgFHtHfC1vRpIu6Fjsn5BtgPhjYlJnSDv3QN4ZNyZBW20utQyh+zKbt37NwTR1Xjx43ea6fnJgeAnhL02vzvAlZN1mxFkXRs7iOZrdCJVuPZEl6EVzRC52Ft15pmNw3W4P1uHeC3AEjWMUU++PKlbJQMoL28dAC11tZE2ogsIJuwZWYG3Z77xBqfn+ApmipsxJqQqVKib23SPCOdNTLZGI8XFE6WybU2LfBjv2JY+MdVPzHc+weJ7lQfUY2xhpl2M324Ljue082/4QOe93JZoNSCy2hvJgw8uGAMWspi/qQjX001MwBOqtFtOkFbF+jYC6rRmIraJ93OrREF1dXMx2Lua8peoC+3voD0bfz5CiXDyClIOqxYbHCV+0g8olQUnmIhjjO/o6NQ973+S214j0AGF58C0ZU8D3Pojwj5fADxD0+d81yXr8GXsnFxuLYoGM1trXvXH1CJW0fPeJ10/Zrwu17UlpTFcej/MNj0/daBGqfZi6PgTnTMLq8ZdY9qWZDuNYk7Oa06wGh3gAvEN7oyQ/aL4DKHJIbH1rIs62myryPX5IlaC0LJt+KomHRran2tN80LS0kanB2EGKN2iMx4HFfifrY8RAXXTJATa2dQTIqwmmbFs+X0cDdOCmDzu6/kNKB2OSKqIxfLVFTemc4mCAGemfJW/TzSEfyorAenpdttlKx3DunhVLt1jDMEG/dRRrSUgyxhPE+duimfjagHc6b2AUtYDg5IGz7cxKJR5wES5Wpey5lLIZg5VZ4uhU1o35/WfwSocTimz3RVw5ZvOyRQYBD68uvM7d4pZ4NnWHjurFUJ6tWcQrB95ywW+Vyf97MO6BIAq38QxJyVAsGHltw/nvUtmA5sc9sYEM1IjKutZPgY8R5TL11YdjjS8kkYPkoq1+zlK4jgBhnoXN9hCxBSio+q6SPPwAkTR0mRfAUfdflTpHW1hrElAbuQ7CQnxuXFHuMzjn0a48an0rfVgC/BVLw1oL30Zk8qpQcaP/ZI06qa+t++GjfBimjDg8EO3c7rpWoxv2vzK7F2xzXTWsdIZmpKdToTrqx4XrFp5Gs9r3EPO+hn8n29w643Rj/AbTBU7p1DF31GT4qw7E0WZmpxg14tim5UHemVvIkHK6XeKMezcw0WyAfbWEK5t8RfZEUbr+ynM1+0mW1QI471PgllN5TNEHgjkvvXvPcgsmIYe5akNGucSVSuLzvrVid2bFoowNDOY5RJd1VomzBWvDFl1l5TLRqV3PWo2RJK/KDdCC6k/bp3SHvrOliEc+k26ik4cs51+8CuyG9RhV2Ctc0VPiKMMmH3ZmBy25F2zbZyu/Ze0ldiN4sDcN9/lzp9qocIfAo8kw9txtn6Y3YtdgvYaf2cbs8PWQ/o7+1UQYjPV4/vh0NRhYXz1cgEjbrVwbf7Vd2LcdqrmitfQYbx0jKYO38cCP7PcWq/GA+KiAXrRZ/2JYDrlZIlhwr0hi9hNIHXQAvUnJUhqBgdCDlwI7g/LzpOXJT2RaGs6SSgF4hJaufTpzFq8r3i9rxORG/KSk1K87fcSMq7Lwwzn+1VdtMva9TexC6RZm/LL/+2FzdsL5maY+B6IzVhtl9NG4Nd8qA/xgaPjWiq91O6GGEnk6pmVws65LyOFbZWy9S9FPihdmuDNY9RHNA+AMw2Di0vY2mnbwucGYN6Lq21U9BoVKPFXqbbjdqIY3jW7EmKDU+CMJbFWXHeeTSnpCyBOl2QwcagrkM5hCiirVx9O6f7T1KJ4iPnJQhH5PSQPiUy1uDOpgHCl2SuYelhiuJojBl1Cs2DdYQpYULWpjEsrVopUnCMd5Hv2z34O5yLoDicMeB1eX09A7Y1P3J2XvZFyfuMd6qPqtMx9LZ2+HIbnwGCs5sXZTi0hP7DRjyhVn1MmuCtBw/xUYZr/t7dFogG0yqEwfcL8UALTXtAiAPmIDJzxCvP0T9H9S26fOtJPRKvPZZrk2AMiHDAS2ZpXHzSmJk9fnDyeRZ7bvkV3dgzPg013SkkaFc+E6sWgwdoR0cHDntovR46tkx54mbri6Tgz113mCcIji73Uh3XOjdVQPVSc8ZgopLesRrxQIbP5xRQW3a/qB2yTPg17VdolcB1MGDyt9WQRADcXtMDj7+SEH9Db7wMmu9d5LNZ160f3Y1Uq7xBXnmUHU9esmVaP7gLnGsZS0+cmk/zGp6cxpiZswO0BW73v3ftNkJ1k0Jw8fCBEoQXMNnLNMfN8o3pkJVzoFGRGGQGjlhYwx+1eV2LORv4Chc/7G32mM+wD9qoX9aMwODb9Nf2Q4IGgy/QQQjAVcUvv+qkerAuRRfQ7vsegfzs6AEtdtppRh2X8McnZCRKUA4ar+VUx/p8VQQfVe1uPlwNA2u2n7EBxmpxgtjEcSlgF8X+E3DSoVzg/zcyFRJK3HlZTxzRzcmYQ1Wu2CtCKtBjXdcWeYSjR500ju2hy+KGrlKSqsQtQ00GxUK4xHUC1iLEyH7s1UIo4vOyVUV2HkkIDoyfuvMiwAlNseYRqQwn+c/213L5qQB2LOLWCsU0ESCCTN3cHZp319ayzr72U3CWFnARVBI4fWxAc4toM+QRXkaRQi62BCD61w1YuM0ZyuhoxXaL3bwazqd3ZfRajg+JldGMAMl/22WYZguWSh05mpjhADsYtn6AGhfl3iuF4GtcyLWwbgeIab+/slGhJRB4yCLLqv1Vv4jbnam1US7dwS4U+VdtRpamEKt4AXtReW5cOqFET/jfOHuPrPEkmbsaKlgkMrNPH8VQFDMmb3Sqj95xYFWiSToYR3dbUzqeu1vfBEH7DM1yERYHv3WwThbF+hBdPNd5+A1h0Zuk9/+9ijEZk1SP2KxqWorY5xzZdprfmbXg2DAVKK7VFasKIeLUKlO5LcMobnCHbMehSjv38rdpoi11s00D0uLnRcUlUoQOGvGzVtSjb1d2wyeOuU8ODmKMHkAxvFUZISvPoA3QOJTFLkPe1vyCIcfny3fRSCjYbhBJC9tv9ap434jAbF8JO1MYBYkDomBpyfrIhGofSprWUhq097lsOZu+2NyeG7B+qphb4B59JVN+aH8zedXhBvBYdvtOEDgi0w+4GGE2JrbWRWoS7DpyKJnELZucV8JxjUUhsj6fcnr5xTZIK7u9NTDNom6lgYVIIU9BbvPCSxBY4PcSkby+plm54hkAL9c2n+CrOu1sEWMi/WNZ2xEfTYS48qJi0P4VwI4eg2etIv5nwxYO0DEDHCesW2CuXfV1A0uu3plcENZGXQNANn5x2n4zqnBtAp2XuVBrKuovLjW5e2c1Qv086H4RtXA9xAdJN7rK3XdefN5IJ5vJnH1gmm1s81egIlMW2SD9aD02mXsu3ldLtLdtaJmi5SQM0Smtv4E4NqCBYGUT92+8k9UtKTSBr0V2IlGXwguTdSx4uGNOo1+K0l22jMtvO1ZFybtCAHkjCiHQ74+57JriUPngiWGgOrgfFmPl3t7GZ0jh2tFk9ALLWCPpbPXSATFf/uyM+F6GIkINPfCdaY6DcXRIdF9TJB4Adh+uRsWtzyyV7oh+Xoc+cnYyD4HK29Mp8nsLxKNElB6t2Mkz2VjfKN2uVOJrWwakHMcu+4rXAe98UXdC1CxjyHoSDspf+98g8dJeii14QhmVYCAnajwcVLqqpVdB97OWylou2ngSNoTOFN9SM2oN66ghUAeE78WzTNdzu4CuF6LL45ySMJxkDtkYTvp9jECcwsXGhuwyLDA4qH1Cyix/gfT89A0J/EqQa7HRbl1rTStTOtWboiVwayWpl+F0O3MAsIy3/qoegPy4CqxKmDA/znGUDbtINTsCvTg/Sy5eaFDaAyf2/fPXTTkThZxogxxvVUtB4g87PheqhI0MKvzpbBHwnuQsiO48BPhe+TuFf7dCHzNQNIHwyJWQXO9pEQ6/4bFdgCG7VuewVlGbsRh42uDjZMSs324494Yg+z0DMYx0ZAwM90InuHiUp2B6RM9Sw6qHJ9aQLA6SuSV3vpuXnSoRhdVmyLNzvKMjddEycYS7aP142pqmmC1dlvCfI0sjBzIkKCd6Ohq6//ZiObjRCkzBoFfuU+h2bmsxb+YabOcizUg8C9LM7qs0PQyYp3cDAL0YH1vFEifiWjfGgkRDbqPKZnWstl4FFOfYQ/M6ycXBMLb1+0mSYlaHPOYQ5uQiqfiv26KjXXXl004lIhebCfn8AnODLmuuCRikNHo0xOUNfyWJyPA55iXWueOyqx+8xu6xfgFMnHndeDvO+SO3BxT0a8IegmDVm8ixLFe/CMMACmRJk9PdEbvHNsZuSeGygrhQ3sSsA2E8POeyhNd+5fns9knBExpQsQ3YiWyOrCQe1TDnCAoQjNNFTbkNTyvZO6vEZYI33Y6pDWw3YPU6CPdmoFbG4WdSshR/VaYH78DaCD7RDc03GTFx06FMKDJ8SUuno/aPkZGQUCPGkd3kp2iTTLe5jxzP8qDJIuIpidzZExgNnop6Li8x9IQ0wZN6f8K+Y8MyJRl3SvhljKlsdvujN1Xo1KLpVGf0+uxM99tDXK++IsTYrCscafrnp0mePlOji+f3HnQJybAZ4exvMbnanuNNqg7O1Me7HkyybZLV1z/IrIEbNuLOvUukoKq+fT3FUHpMHwZ+oJ+d9MI4j/ubnzoKyL6mt43Il+wIGWU0CKA9p/WAttDpfB6aY726hCLjIAR7Dn0+YWO7WaD/H5l1HaViLtVEQ7uvM+qZIsbjgoy9jY1jZHjdznLzDVhA57ja28N7lHVOoZhObCvTQVXe8+XfOLzJzZ+sJOJb/XvI5SSE4GRMHQwtNr732yqDCRStw0bCq5XAU/Pj74EBsBoQx6ysfF2B86qbg4zIVq5nRKjyUnDmadlRcTDRnz7XiVo5ZHSxbaY7L2iEht9Bbu/lCAYeUObfRy31YSAnrEBC2rQvJBbqGFLGBFCktDZ/sib3lH+YSr6WzwoXUfwIklADTIBjZdT/9xBMZCBvxtmiPbARDR8zmBtN9tJHkrlm8r9YxgE3Wc1dZCYuoE5I+AqA0L20l91xbC1jyPoL1HY0SB0M+uUO4XQYCRKEOkSOM39QC/ZhcSIZz/GqOHazIr+VJib57nsM2yQoXTIWfOE+/uHkhZg2ayzRxvsIkAImgXQ+4h2VuEJjbL5sF1gOWcj5vzYS2/AK2sU0va3TBYqw4hPwF5SX8Pjz2v8RebST0ckFlWzL5Vif7WcOfQ7B/UHdclOjZzmrQc+56bwX1qPzWXJt5dm75jw1FDxzjwh3KHAy/qTlu8KR2k6cABjF5ViH4i5iIPc9OCeBkSkfLw5BoeF7ukqWefbQuU7tT+QWLj9OP6gr/yBfy6CXln1gWhaiYlIuBm3SAormIdh0FC/tCJl3G6sGxzMojb0A2J2hHp50RzqJH+GDHlNysQ6Vx5usq/Afp+XSg64DAXy+XnTLnqo4imoYJGGzR9HdWqQVPhsteWvfng6FUdNZBIqEGZDAEw48Nr6sxGpJ0lalAkyXxuPF+XRijpmjqnorPe9192U8PgeOI7nX2DcUjWWqPP4O0sGj28NmuJoQD+TSa+XdC4rqplDxU+7OOEbd2Ib+fPYBhY7FTssO7hi1b2wc6tHsAk/AcwABe/POjVYk1+cTEhuEUurEOwCHWKPGwijAbeuGbzzKdyo9EJF2lP5bGcQH1PuMJwD/10N3na6NYwa/XenLo0DGs4pHv1g8cGCTr6Koe/tlFbompxli14+X/DtZadNueNRH0rP/PXfEvEYi2nfS+3HPo8wvEwE9yWPlP39IZjdx75jzs7vCh59QwzoIw7P0LgoAxh7H/idMDdwqK0QNQminrnNNa3hxW14kzGxtHEDM2JkFQrhSG0skyyN2bjGfhBACtxeLu4ebo+tETS9cQ+upkZN5dR7F8Ya8GCEbkzWO2+yqgUM33IdX+5wb3nXqNIHbnTy8JfcpWn7Jc8ncOa47vlgc/i/sUzmjY3d+c3XaVW15TAPiDynmSsu40ix1SB+X8OJ8RV+8g+AHj77PICanoDJlPxoV4iHx6XeFh5KYIlCfXGd6OQefFqS8XtuJPY8JjrO6TI16SVr+xR38YXL2whartSkCVw1V1PPWdqNVONmjMtCedvJjr8YztSI/JHkKrgEWcaBDackBDarIEzgYAIucErHnkuBd3Hb+4ZZQg7bNYmrO1+YTtjuKae0s1a5AFAD04mRWYUViDXwZ0o5MXHHvJr0YH4SmcXn8dGmDZczJuig9Av94vEWmWMQ43gdPFLfswAzsARblEangcWiY7K0OoCw48sEU6DWuUN+zV6FYvOngwqJL9acW8tauC+z/MpVbqg3fZSAXwiHDgRWMB9XMHUI/Z2UaTRrerDLf3RsmuLCko/r3PrrBooDix7iWnrPWEXlpzdqLqI+wKBJEN9vjH81djOVE3HKGPjULG7w7oZLKSC3riztZTejNBv2weLC+6cZdgYwBiurgiH6+vlRDpHCR/cJecR+y0srIw7A3fcNyTjIQjnDKeJ9Djd0c18D7fOWk36JBLS+lWOQE/ZZHWKIeV9XPrSH6mjin0Ao2LW75VJqiJ3B3M94PN5dKLNco/uQiwj9HhLZvJ1domSp3aa41BqSqQkJY9H5JSV15i9tAqEAdWntztCXm+c4uGsjGpnp8fzopAzzAy+PdYqVsOJwYqfSuzHMup3HXNZHFf5IuaG80tkdg/DE5B8qa6Rk665CC6/k75776IKf0Jw5NUavKRgaurCxbyDyi+sb7w5OongL2I5/UhTp2opk3+nfracoB++UoEK0j8EjdSsyGTwq2gKBmSZDxAIPbBfQljp+1k3ruvygoxvWzniAKM0pVPc1wyxCWnaR/8wlmb6BBmVy3QdFHHxsYyD8G6GsEX/rkCHHGeQse06BklkiwxWjfQQJNVES7gM3/6cjuRaRKflTNtQNsmr9VHuywns1bDBOUiIC/LAdOnmtmpvctELip2OdHmv8a4s/QJV7M6TWYkvu/fSq5jD/8xqA5Cdch7eitsDr24ZC+Nopb0KPG24HonKkIniFSqEcBfn6/HEA2DfumL6cevOcN9ppsEalnUqTvh34+su00Vnp0K898OqZdEa+15ctiOQCGLcJxIi8dKl2Vhw1Mpez6BX6jK+K9hoNSik3XurwJ1fN6JI+oDdMDDbhZDON8Op+oYNuI3+vk6FqzCPNQVZ/MdoxJJm2Hsj29xMA0dA4WkS1q5jGj6xl3fEQmw7Mgn5hA9f4VLynZWMSWgMjOmtywRd1LD4kzaK6TdT6VWeLDfsZrQ5wgUsc56aXw7BYWg7eumtC4peJl5iEV8bjVy7I0dMPtCmjSTkJgorLgn8W11m/dhLIBKqdtcHzbEzqGFPafSv31GMR4QBtTeSNlyaA9ZnCQQSCw11POCMpBoqCizq0MfrQ9yvizaxFURCJHlNFScczl9zxo8+L5z7ALPjWJJMCvQ</t>
  </si>
  <si>
    <t>NL/6gaPyib/9v4vV9oJ25EbA4zcmnbzKgS2di261cSe/rxQryelXgdI+BpvBLO5JBM0qPd1V7e3EZe3kEzg7fIc3Sdk0sYp92R2dHN+f4gHsgpln+rEJPGZryT4eHn5QxyipphRdsEymkQUlcDBMqX1uR1nqBQQzAKThcv6QeWWoidqaQJIHRbgWiUpaP481nCcJtzdpLuOBZDxLD+mt6pSVO91YLgSUr2Hs7WLoj9dqXoS0khRAYiZ9fEmKQmk32R0vP6Njsi373LhYxjfzLFnqz2WVQJNhctXBpHJ/aD3/20/9eMjzq3K5LXkhoZWe2Yc0/PZA5L6TLe/uUfpMAf8IVqfSofztKdGtnUwMzQrCR1YTUJ/Tcg/yXn2Wp+bFd5gHAIJsVQUn9uM//p8NL3RmdhtpVAyXm5wCTxYGEadiNq1Up+SX/duEY6IFFRfULOyuVA6dGquKWjHEzTE8zkiTSglKyJNuj8xf+xUS0qfmA97VXdvesAC9X8tAdu8vCNAdQ3KLo5lCnd6xYxlvYoqCe82HaktCh+X5RkCoW5ob6B8oRGAnxj/wOVn3DhaCSfiQqUWT1QckLaibEwDQkTPExKCZeZ8yH6Xi6iySbTCRUCiUCELLb3TE6XJLJGTNgfDxmXpAVvbX8MnTp/oQn4OsLcur6ZBtU/uxW3DRAnon6DrMfEU1N9BS+jBjXspnoDhXayyJ4vCCHjjDeNZi/XW93LIjDZX+8hpwuxnO2YSS833yJVLzKUJypq5+SvRmcFjQ2Y5xqgAs5u89CZPi1dAbXy4pyvzHDFvQtj4oz3IpiV+6riCMevmSWh84336PEQAYJI2+Hfww7lgaa3HY6jWsrG/4RMRcJpyf0CCUZ7L6lwCaOV370je1CiSWp4onkPdYw6b7YwYl7G/+3u9hH+V7Ca/3OVFdwp6r2J6op+nBPj1ZnY/7Ar2zPBI2XA1VmlADVtsxkPvay3/vmeJIY+NoqakAnQXg2ScGWl4z2k6v5maDiDP6paY7zOUtKiOw6F1T6IZyhzGtIEJd75DfVQaEYS02v5+tHlD2brG+7TFNwmZIzpzjHevmPXX0Ccfj++DS8Tbm4h15hjjg/h+0bZTrijAdq/52lFz5aSkx9nstJ0Ct2Ul8pylvSedtVuo55LtJjh3Rbr/gbVPY3Bx0H1OKyzLUP2McPpEK13ANeVVIdUBYBRxPJaACPNEUSI+Lrvt4llrn5PL3L8uWxQvmsTx3cguw7l8oMQ6uYK5awIHc6Mt7jYKkvpuyWG3o+MFBEJBYTouJqQ7lkB8Z6qp3HiSFM8BwJ/mpKjVVRo/OJLwSBNp/OJqHrQfCzViBp5jhzZyKcuNcPC0wXEULFfK4I3eQQbkBwoZB41qeFXguY5sYnveOBy0KXO0FKyrMEeuSAaEyb8rG+Zl3L4vP980CALCZ4F57Mk0NpB3kkDV5yFanKC4sE8acL76zuaHnFivz+KN6hbmXnDfRliaKwkaE/XVkeqYG3N9gtB6g2a1rfD/RBS9IB6OcUHx5qxVYLiyEFUgyu5LcCbqIuaFJcur+8GUwVcTqj+dIIh67K++4HHl6v5vphqlNY+1E4IZH4OTa1spUjLbNHvaTcHcJnF3Ee4pCDvUVz13GodCHuPDCK/MoEQcue7JwPfQn0CagANsGwSu1gJwbY4j4fKItNkYGCYF1aQ7BB3GGOLHKk55ohlAj5ZRzCGStKxB0dgcp0XRB1HXP/hUQDdG4RZiY6KnXB4w8dWRBdpCLBmiVmOGyrYR7MmYqHbch35WIvDRk0u3lki5yudJFpGoDnAiSYevL/hIcFLvSb4NwDJpmv8Z9+r/cELKOebBZ+qQgJJ2vNZugZg85BmZbOzF9U7DUwJ2tGEWO3civAXc3CjJORCTTRQ7gHMmCEKlX6Jefs404Av3+B4S8/1p4eyzizJ5JC9xGRzm7q3wCdAHtpVwnfBXFBM9nnIqItlHDYM8qPYtK9zb6fabYHMuz5BQepR0iLwrQygnR25tk71v+ZnbBDy3D85LJsFE4oIc7R6aUd7MqtKienuY2CO6QkYGZBD7iMTfFFzzdfPTlkN+QPU76ORcos+Ep20uz5ytk3Am6PE8lbODphMSU5vgMOQxu2m7TcpGy6euJ/SKkQYYYVJuebwM8McKuSJmASu2VlQP10yxO54b1Hcd3s17v+PPU52G9SgqUaxzJqOGwkakDDrlIF/MBpAloaiQL/kQpkpVnIjkh8I3wR4DaBPRHOGSceIofWeEFga4SctNbvyxowWHTaA5fHMHpsjwODJ9sSSH42/ZaRUe6SKJ6c8NsrzMaRn7DUURZoPP2by2oF2wpIToH6NiXIJB9DT0WToco1cAFORqBqbua1PxdkmLm2Q/hQgswqU25vL9n5qUL9W1Q2/WKd2qD6wrgVe5B2dALvqBb4WtB29RFpUhuIkzfvFMfg6+cRNCwYn3QMi5iYHxevx5FqN1xH1gqhFVz9OMCiDY0qgeJjX8bwYGI1aeXPQ6p5r1HWLk9skuovbcy5wOcF+PpUceJQSBS3pKW1djD9vBSgROCNDfZ+BXkijaXSMPNX6m5qJnGCuhHCbNkDHG1MJ0cVJCZ1yxIa4xkYzHxcp4R0NvWscLO3+C6RVadnEHMe1yN+22L+YMfiYJx4RYcIBTjscJxTSCHaW7MPFY6Gr+r4JCW6FV42mPpp8fhGXsQpgbatTs2Sevbrx4IK+xskJ3Uchb5v8YfDMqTY3g4cTHxccptmUqbWRtCGMWkfKpLVq2MppncBKGSQjg1SWds+ZRe8G0DG9HQdX0BmE3ERxt0J0SY0iGmyrqpBZhANYu/0GVbgwtA+v3qS8xCE2cBuwbB6CZE4zNXuEpeMuM8tFn7J0fY6YcVwH+jrFNvA4yUv90oJRgPHWlB971zX3KeEHhyRCxHoYgW2oUzOgWL7V7WMRP6BB5ueodI7GmXcPg7ejE62bCxqM9UJUPOz+xHrXvhfW+UEXrnBxwQwApwZ4UG3uW3TnjE1mPChc3fMkUUgbnc3DCY4lYRQVS0bmlFgI4Dsn4Nq1VNnNu53cHNLCko+HQgRW/eyjtKPC1vCczaYEO2ZG9jceiGBLTUu+FuG57Btff1Iiy+HHgyqH2MkMbD+z4JFl0nJvkfpWWzTzxiqkRkVrBTw3hBWZkU594cvEQSTEQSM9q1ihlWVypYMUfI3SszXC0L2hwddMNrOxhecraNGsenq1uoj7A5VCj1455IsTLzQxZavGpPkAVORGvRX29hm1nOAF55V+ohrUw8AI8onkhcmOKD3kOI9nfI/J5urA6WsB4qsZd5GuiEbeISZXSqHk22LAF+bsQS4EVPNre0QIDUG191ckFLf0iTu6yAuCQ2MKgVmX30YdO9q3+0pLwvkCcrZZfJrFdJr368uNCAobk0fgaAmujs8yY/RGOq29DFbTgzVYHC49u1v/DxUrbuvn0lcrdLtAe3Lvagj5SpSESVygxTAzc476xvXypLytYvi9HStZ3pUm/FPwDL3M/V2W9KP1DkLfJyTnVH63kpNDU+nlLGd/amBDvup5XQJx9FwghbiZP95PVa/vNAmBOBh1MBjGe2KhILdOAzY7fSI9lNHfODTjSyRwDa8P3zEvk8mv7dS7EYBWBkn0eGLyN0MPFzw3jorcpYb0v2bCDNC91xW2r+xlJLFxWPK15VRvzt3O9GBt1zOxuASueXzsQ/ObIKw/tvX2t0KCyzfjsXukEzj9NRddoWV+V6/jDBS5u3skKdtu3TFWXCzwpV6YVpVmi+iDlIWjrpbZZ2lpN0VYqWDZo6mh9u99d4n+nsCbDcyn6P4JYuZ9uIfRf6KsF2PsZBH5+ZH2pSVK41GrdXOIiY22csCxBMLehW5ZrIX3bXuPVlOeq1Rkr9Zuc6OBn3MVisZkneyGa0owdqMDqmZDxknS7Fsh7Bidgu3nz5EiHjxbfNXXKMXbcunKXNTShH03kuhghdHmEV2FrnhPuygmEyMDSs9U5TgC0++SLQrfyynBZcHtFLhw1Uf59B+69ZGqeRct76dUzBwkFhXyyp6C/gxOkzHwNR/CfVatKwdPSQG5UNUzvCwWUOGWOLk4rA475Baj/p1MBRobZhz5///YsDrSL6AQ7R3TqdTslgQhvjGJvL6lO9BfpTU3FZ0VZ2gOiq1mjLZUh6PmQ+ddSpFFTQn/d4Y2RAY3bMT3Hv8eNzH2bDphd1XgTO49YGJy9gCb4DE+winRxxxOpAy1l8Hsm616LD0Daz8ssrdR9FFjew//2JGX0TBWWsW65uySIGhijWVhr/7SzY5Ij4Q27bwwQW2IzVyFFRotB+lItsUzWL3cbDPljB2XjzaZqMADDF+ia4Coe67m916zqM+zK7PLWCBymAK90ZHgz6uGgUvpLc9TiVZxYjRUPfuVhUkLt8M1W8tFjZF9WNQSFcQD2ukAvV4C9z5Rql2oMZyVY8ebduFzKcJlPwyN+DMng2MMnOp+ORCt3/tPmfJncKP4lVLTxcJwD4/Mo78ebbHaA0QKC28sWq7Ovo1hr4pMdZ0ttjs17zEoFgagTZwdCBUUei94MkerA4OnteSLLVoyr/HAByZP/belGj/ZhbZkaCXf+bNgTDbOAp5dAke1vaw5Eb5E2vGEzug3+JWY/0cFItuLqEE4BOXOnC4HNae8o1H0xjqGV8VvI2uxkR+n2pjN+hYWKA1KuDr/aL7g4lZQdU8kfk61cl2YdE75jX0xDMSvZNcAeaYpaj3Tsqa9paK5PTE6o/dw9E88W8s7tBZYo92VsNZHZLgWDS/EW9HyZ3qgQoOzTppER7RXD3O3c6b+iRbMfniJO8Cf7Ck2rSTt4OLP1g1Bx3B3ksbNOwooFjlfAKN31e8dMRU64eGUu2+cb1kL5FRcdrg+gJ231vC0lcjoRZ0ocPAyV8jXXY9tsdFfRKEdgxuPKCDUUaGEthkhBgLN7+FSMx9Hoa6mIm557wG3wr1Z9OMAIg/vEIe+jndXQLqePu9rkEkDGisU6rQ9YQkiWCldCuNtnCWGQKFAn4PoQbN4MHG56vtaCgKBqBr2n7eX1sbHKc6741mFQrPEmfBV5o4wGsetJjRWw3QfcLrRwh7CP17PyjZPqrxCtOi7boieQro12rZG4HczQPh2lzqfLuolyRo6QDo8Gqz/fOfhyEBxDfxUrPTHeJqWjGusROcwFLtQwtqIPCPJQXtfWcV28r9+ittkFLX9XzzYioVQSJYx9EXApM+T6CkcwMjm35bkKOeueL5MaSdYoN0ZiVprNmFWQ/r5TlL52l+V0uDBLDO2BeAfb+ctyQeQ1VNO43jtYo4P4rdOd7jrUTiUBkZhosWfF+SyTpKITun3Y/mG0nmtmElPLEq+zlZOjYjXO7PadiB+++59xD2ZHY7n3RENas4FKSvemun3EarwRD35USBEuS7geIIPPcbGjHiGTLa93IVkDF+mFiX6nxqrVFz2WQOiJzcOoHtxuhcBDCEYr4AdpttlNqeXXfxGFSwu30OKtdzdhmJrEaI+JFqzKU1Xxe/eeRkK9iBMHjDvgrN7tc0D2AnwyHxwThTjondbUm66dbwp96uF6Dmn2vhqgP+4GPwwyWrenSekZlZRiLte+zrDuZ8DWD9Ai6ZVOl8tu9lFRj28QjeYF3ZFYMi/UtTDb3l8uqHSplQmCgU6HfGkiJrvOH2xiHqoLVVUtf6fGnAywzFXsrlLhN2EbVGoe8GZ/F4xbrO/WQp1wIGedw4somTQ2VLD3S7RWEwykSIZ6fYNHQtH3kBB6kG5iiGLIUhn3EB2luJW6REOFd9qosznUtHMIQPBos/rThe3jKGCS5EnBR6XewElvYStTTvxGqlW702o/xZcDiTBCaS0GcOzeprQFDvAXa3clK4tw5IOvPDjXR+jhpw+earZt+xK+MZXti0YZtw+iJCF3dGxgQgTcS3v5PsLLoirY0h/O031i5c8g8wxI7RlqtBnSJcHXyvUDWYk52tmw7aSVqamgGPYDITfA77M25RkPtdS5vK0SNBABLa3Bm15FTP4BJpBsIVx4pAJyt75AVjUg0kXvh81Q65YQ52EdgvZvKHQOj0dv1+0VQ2PXXMCyyUDK0nO3lOFUmIsdGA0T/cZcoBoJHE+GrdFzeuoKSAAB9CMwkcqLz7ueBzAkOCsmuQWO/eEdel6llhlx3o1D2AacAKsAvdjhxY9dFg9HgZUlYrKSdcUkjtFokt4iX9j0gUx49VJRn8LVlF7Otx8b0uXYKaG2cPAHf4hWb9n939Tw+UZvxtFQzhsL115MXSKphIe76w0JLNB2Xe5RsWXTnECl+ZqxrNimjKFpU0mLbSOyMFmkJjuW8SES7rWkOkcLl3AwTRGqr3sW2S93bcgGIcoK15cCxkuz8vPg3HLDO/vRIo1Y2G5CIaq4MT2g7KIvGOWE7sNWXdqsQ2Jxqd5eQiOy81ZIHd41K8qhUoLJcPC+8Ix/ic28D/teUKqguhsWvkpW/s+7zCRnz41BVmLzCKih5B49EZ3my0IbJMYwfQREve1QuLt1/zOS7HitIJoAn1creWI8ZCO+xdVuxiXb4pMqv7cC8rGLaqQPzvEd59rip34ct0Q0UgcJF/Hm1UjsA1T11lDXelp76CeungeVihKr+eVtoDOp7Aw2CXNdaN+a4VJqODzwFG6ulhii0XHokw5901vXJ6UL2t/IC1reuGG2LXfzJ3hucLaU5gMHcjPuOBb+028/OKsqPneJUBQgAs/WFJzu0Atl5/QeC68itDLtwKmZTsXpkqOlB6aF9RCBbf8q/BaFKIfMZ/3zoFFycENvDmLgDZCy39LJ+NjNKkq0xgzff2EnUYL0kVjnz9AwTAohgTsK9nZ+nJUxldPLo22wvYWoAAI/UxFT78G3nnCNwZ0VCeysGa7G/NC32mT3BBwd8/VUe90bw98orZ5O6lqonnnjAAJ5KJw2N2KPlW3rqZ+sn3zgiu7e4rYi8CPYn/nzgowH3/aDih4IMSetOcMd+Z3RYGNLV04FBJDS0fMhx2Ljk+OR0w6EsmSuOiSl4BdFAhiEmPAfMU+WBlmE56YbO61UCXTpG8nwNuImk6JLmTDjhGh1IA2usXBitSTqL8mLnrPSIa+sE6UdLC/Q1sbLu3AaajUizmCoTCcVcAJM55WHlXNrVi26fNbbKindqgeOF14zNbXMlIoc86OO2UYje/wvljyNIG5IRkdwXeIRre+xalbPy6tJQ6nnKiZ2SqH30RdnOrv+4aeEY+6QrkgWFw/RWXgyfd17ixN6BtPHNi/z5MTgUnTzI/Gss7mDOVsSKZ8SPSQ1NSIHTANK4TjCKcSUgjVOtsp26uxdTPD/wwstMo0vqqdqJrTwykXxiPjikUxRbWqrownY/xsp5guMd2f6ZGW4CuI/roAsr5ZkmccQ8KbOPWRRXQGKOL/AOwYDpZluNy/MuaKH8UgpPsHlJpn5CGoH06+ZyZjJ7cidgb9tI2yn2EldglWRcC6/XF5FIabNX/09E5ZAzwU7mzOLvmTuROGG0ZINqbOT9q2L/jVDRa7KaLuOHlc+cM42ROGN7oBYg2dOa60JZ7yDO9K3NCP0ITbcEvunfwafjvwK4t9QPXfrCk57QKkDULb/BO81lsTgZYNKk+Xhh8nZly+ChgekO537TjICkbfHsz+x1nStEoK4XekNZXWiDaIKBbTsM+yBN/50i+oXEAxp+f06Cq6PnGZEcQN/mSfmd8FrtV5GUOrKlzvhq8iBAJZYlibWep28wLnccoBOAk1Y+GUzwgYqFsR6Se49U1oSc3lqUsLoZP2iVL3/ZXkGVzd/Nj9YrGYrIFYrmaSIidXqmy+2Ys6bEw0Dj4nliduGgToq3Fx02Wa+2xfCX3A+MIZ+AMKOmIJGICyPxMuz+HCX3YYJcScjKNptWLUOLIw1/R0oO4/+XCuvGG+l04buD5sHLKKKdLT8UaVYk1C24ZSzgdGuhp9j4YGBLojfauaHGTDhitMDTFb+QjDrdxJ5/UPyxwjhp5eiYwLOKighzA+LcjYS9E9nIuEYU2ivvmMiJWEzAgMuwrJYhzZIS0juq6WYAnSQzqwjOegukwMV3BN2vkgqxLb3vow+Y7EsjCx77JOE6vN02GjBhC0x+C4tQacpL4nUjiVyF97zomk5hooa86GG3/FyHvE39ihDfm1dqL4ftrkluwBD50ZkhObPwcFImEbBo2zIvuTkJgGdunh+7o682T+SZT/RfeOK+PFtnMXAL3nS/RO/RGZ8KrZB/K5VTYho+9+7tpHuskFZ2ESpcsYpH1yde7baMti3ie8/Mt+YFCe02XGxoM0nR4VCMMcDvD/a9PHWvAqo9LgYVj7yqx0KkHQy2ABIy7NMfvRFYgNi3zIkB8iCrusigwv2rtpXplF91GCRsEy5Y18Dir8xIS+1z37zyyzCrkK1B7tRYS8LFsbQbMAmtTn0+ndid7JzI2uMsXACfdU1A/3P4frdjBNpeSjj7PHAWQzjJissAI9RV70G3fI4K2vGYr1qW+FgbQly/V1j9Bp4lbmgRVKAnOOETNr1QJajrXV0kA+fWGE0HqBzgoRHOCQbOUVndMSq9tjd7q0XtWCB25kwkNYqPUwfIhD7enUTZp7es3+L8iQI0vilra1DGgSWnvWIVZEsJyJDFwZFbJqMaTfSzMxrx7e2wJzqCAp74SwPJZsZ0hLXJOrhrKwLgSIj7u1iIQw9kP+qEbER7qDzF9Q5VAQfpd55DwDftS1uKpQ9qcWBd2hHEV1ccEAONI9vNcIcaKe1UpIs2QNhnVeMjuwFgno6zqwNGUp6ASjYRDN1uwBBcQ5IJ71bc0tQQpGLcl2LcV4uT9uFhBcjEh8FGnOkd5YJs0RNzf7YMzq+3eSXK9EtM01U0R8aROs8CFaHo+zoAW5g4Dwe45m6kQG8L7qXUbtLqWxJiTJOk9d4I7vFmYTq8RCiPZflHsHLg825ZYH3XXJ5/XBXD1le2Ke2doylM71Baa9UghM937ROr1HJNlb4X0cu7XwRCyMsgHmHJLc4JkgOP5aKZPQDTR0wdsAHUBadANBZ5OYDtZQGbDUz6DQsc83zqr/hKCnGGNqb6iIbdsh85jIgtxR40A3axkA0smOx+XGtKH2EJofqhiMEyIRkcca/7jC4cZtSbYx+WhSPFw2CSM+BlLlY6E94Dcfj/QAZtP15ruW2Mg7jFRIPUxD6eCz8kp1GqiPo4Pls1YFmxirdMjEdCOvnWdzioXmFQ2xh7KX3aAuNkFspu31h87A6Kc6aZtKc2unc5AAGqHm4+khqnFDnCly5dSDtsk3HSJVx6KNdGtywPkUkq4DnUC2gtbeWn6sKm0X0374BbWq8n3wbtU/SkFeIZ9KNKLMebSZ2IKd/JxsOlh03tqbozVnmwGTkv8+8tBfTeGifBp5znzisowzVK4dPUBLWguUfnajDvFDh+sniFuNsM93B+nMzbJdLLjZSubS8ER4Cv8hB+VTdnQR/rhKzUvNyRjCf/xxGG3f9YoL5dUIOCyGQGA+CkQu0VnHMb4yFf2tBJQwmJpK6Jfzeh0xgMUdopBVvZBLetU9aIiFVJClV0A+UytwAoWvmLVtyCXHfXxMYzAUfYcGfOOZD9ltpaAVxZa7ptru+Z2iubJjBPMVM+NwQGtc9M6muaH5wlC/gF0GDZpBCV4GyxV+nQLcb/tXwyHG8F4OcIA7CVAHAoCyD065kVGLZISqQPTiUTwaeYTGjacSJ78MCt7Sk7R5/Do7t63DtS7H1NZo9zuko/JSShjeSRUTnEQbO6qbWKGu3BHpSV61O2qsV1/NWlgcYG76HF4ju3iHeC/FBH+fVLrp9zp4MUeSqWY0cVzU8R1u0hJt5bWxPOt8D6BZXlxjc81qo2FbS1VdUq6u6Q+tVbBXLet57jstCsC5KZGJkvqHyd/yXN9YcTcM5OJv5q/I1sPDMo8a1sifCUkGoGsdS6EULHNAgeTfq0fzcDILJ+8fA3mTa1EoOTsKFbb+ETvxj/EdVQFW2SXq1XpHv4581/dBpm4v5rQ3qwKZBkYTC1zspPdva2YCILllUOwxH3MtUSU265W9Qi0ghCPsfaEGyHl77werxdQ3ARnp3j6cknIcUQOP6B7rFNNyjXUf0Nk5zQuxmzIlDHXDUMtFAaMZRIjbfe8iYMMemZ13yxaS5pGYL87KINbHifevxb2II3HxK1Zsh46b3hSAAFvkavJZ2v3+QyBBXXQF7hqVUd5SILfN6CjfbTOUaEBlBxnfOtcAJkNdfpgEEF5ulPu05M/UL5CyDBRABsePngJANMAn3gSkApX4NF5eAKvQGXUj+NwQxE9Ia8gnES+xxh1heE/wdSAosvbggdVvV1CLD8+Jbou9ISGhgWNEoDNexb25WoDYikMb/ASpFuJMBm7IPu4hy09HQwG7uZNxSwT6yklOgWs9iiLeNePN3yO7xEv1VgIbbBtcyGIlbiJ5ElrKLiH10caUVidIoKcOflVodPTUQvd5gyBZndcNFfAbaYpr+aqodqAY5SM4ISnxToIqw5lKVIV9kbIYRMFf8CH5xRACJnQd7TnfARwUr5SLkx3+iB6hLRZyU88vZt+h4CXFFcbtwSprL9iNswNwIRcZBmb83TsHPfkcYRd9j9H8xIizdxC1CGAgrgMqdqIvBqkoOqtJWGuTkjJLM3UMWNxf8MKiiNdMBWGm37PxEXAdFOhwLOWsh6ZeQFgYg4mmXNDrD+FAe+cMncQbQVGNIcme6lXkpz31tvwtYocCZ613xhxN39Z8kmmvHcMeE+66STQJPXrbaj07M/bcm22N4zU+Qsr5A+EfknCrgxx5gb6d/n4o6dR9ZhM9nAmk00I69bEPTOLHbtCvvHWgkTAk5hEi/osLns3g+x/NpuoDy2WhJg0pkIw3+sVBxcjMiguTooV8HLe0BGt3GjqSFDoAQ3AywXByogpvxwhuFQX3WsZCsr9BJ3PWEJBdmPPHNIxyMq2qylyVS/+lCYH15jBImbSVIsYdQkk8Te9PUWL2CE3VtTWfwwu+TOiZHw1dPh+6oZsTX0nplO5q9azQ76osjf8/p269LybOZvS1Ce7j18WNQiXGb0icySWQZ3SreaaAMYMSwlsyXSv9XmXxVHyIQXH8cd7sqx7+tq55XdxtZFKu25t3gJvUDQzTTiu53TrEuSK8u5wxHWBkkMrqgDLgK7bDe0BimlXBpGFv8zmbeVrttfEtKXk0f7v/fsJiD34uIFC3rmhKMmpK2SjmxpxQzVuzaDxKAD2ZXEqllRS54GN+AYLGcl9t3twCrwbX/rUxm0IHMfp0zbAHtS/r5B5tpIox72IquEIiBi7vsJEjRjXo6OeBmxj/PxlrzL/nT8/+Zgpk7nj6RUK+r060ZodSCJSIrx545qj/ETtz7Z6GEekwDMEctO1nnlVb06YZYerakVvi94rwIO/qSIqGinwgbPL7TI5H8dedfDXBPid/yVSv2mW4UHfnkQaqLtsPvdUQXrE2xoP005iTRQFQzIgsE48WjIWd33UTvF0I214x/iAeTe/OPbYqGEamXtfj645tlucdW9GnV8+AiXU9AoKa3JVLvd5qBrVHk8oCxp6m7mYnspLpt4xI4WwYfgFVk9cDio3waMA+u6akiONZu2qz1bINP1Yvu9myp0i0huxsOjh3kvPfgTCMt307Eh9ZW4eCS8xHUYYLT/Tb/ce59Qcc8WK/zeL00Qb/Mw9xjLifKFkd1R1BC0LI1QrJHvhgHnphjTsEzAhe4vY8aq71+eSK1cYlyeRQitiNgUbv2dwGSv0uA8LQZG5yD+zxjyOWUqwvSrF4lKoHwoOV/mNE3RHTP+DQBU+B3SUmGWvBQMzvPjsu22nnyMT4o0DOaNNdGvP37UYZMT2oOOtkJ3q+Q/EHG3UWTisBgoJHPVZSAr9+vLrTP70EHVKe/pEkWUQRqp8f8IIowvURWGZz0OzWgkAVCeOHmd5THRmjL1c071V3gsswXNXO7Bc7yxLcD4NRXmjpOCWdbuOlKrf6rXTpRSqtXd/6YX+yWJQNxBXadgRhF8ap7Hcd04g4AHhOTa1heQWDQj6wMbjJH+xIXIkm/uePuveFD9q3Xm/J2dxZubBa9px60bz3e/+nxn6kKuD6htdxDT0ORRVXkLUAOtIhG2yNU7H0qA9stQK4kJcErPFGCelmcqzbwfsi2NktC1xZ2XsjmqfTvNaG3sjp5j2PBFGHGP7LLUnYWF1CVbiKGyqWDE4kioL5cT4aWYrYPFbCg4PbLf17SZvcyWqmyFpRVgOPnAGAo0SGNc8vSqBnHkxKTKZC+pyAdQLQjfNBGL0XFJm8VCwwjvPsACbDAC4z54db/1NcIZWJGa6NCCSavShP+insrjc9y/VQUXQHk0ncTJhZ1guMZ1FVUyrBGa7rluNY8QTcNJqEgb2bkFPVXpoR7GydZ3PBjW6T0oFocWR6o32U73X4qGk/6nrq0BUx0TBa02JevkLqX3x5N+LuO7UjjA8zf9JF+UrKGAQKAwud2yWP7jFFNtx48X5uiyRfzpGqcJeunaFToh7TsrGv+M6i9rCT8sWXUQAbKbB1ofj/dBfxAHRAx/OWX/h72w+i7Vdzt2JohCmr8GIcAydSEzoOpq7BXfbk4Izu9rSdaak8glvfgN/dPHh4RCJqkNvh/OVGHZVTVLRLVqHMZQwKLUtSn14amQbZWJ1ua+dx5WnlkJ/rpm7DyP1TMrJtOJ2Rp6QrJE5BNK/2BoJU2Ex2M8ac3EvUT5ibjDle9dwP6R4eA5TWUY3rPEtt5Zcs3wZQaRNzH1KSgva4MDaGlEwcYnGDUUAwR3hUO70AJUh5FSR1VPpjn6XKdKeuLI/2m77Yrugsod4ybr0jjzu3koktdHGVwpuX2O4tH/fXa1KvmM3hTyPVrN0EHvRfJUjJmUwiHcaejCKpVR9BF8WTpqVRL6w/4QHW2dQJmFz6ijkKti/OVyLq9jwlUXrkNnfvugs43PtcjYjwTWJCXvFsmB0kv+ZGMaOpu30343qWebo7RdfwsuvTVuuXyN7EkYSia5lYtTOOdX0n0EweZdOdxWqtubcKrqsMWjAngMt5cTJQPaVNAOKQuquxj/FPVc10Xlp8rKU49m7YMjO/18ze3vSZbaXuao+BJpfZc4BSg/R/91eYYRH+k00vUs9JxIWfVCrubXltppzsvFu0Hz7S2+nWD+fxyYKNcQPDQuwbvCJSniU4q0yMAx5xkIOJyp/vbrZVpzuEZ7lmNPfZR/L3ue8I+gsnzrNZ1Jb98x52+FC8BVdaUDbg57zS9RNW5doMqEpzX9rJW2oeujuql3E7kg57KODQqNvghJAqXDthLI+Z13Q0H9F2yCj3DqseZOJQC3KYYQZDRjs+taeNNSnUicYBc7f78Q5R0sjrslY5cJs4VtOHYeu+590xuWvK7RFhK0NW+h2MtvI+fYKXoRUqR12q+HBm+8fVrLlPEkZPqQSI0YM1HmqOe60MWs/XA3Ytj88pqtJCVxAIXhNw7nfrOw/4sVFTgzn7lySmxw8fuPbGJHcS7l5m98m70gZRc4R2p4tIY8CuTB9uheRptMMEcongFP6LeGvS2s4mx49PMcOS5cMc4JsKQmdGq5muQdy/ZYGnzoyB3SxI9Ku/gJ0AedyNCtuLBgXrKjC/byB3+rSCgb+44k2U2GBA+Kd0pzgyWaiswq3XrN4wWWDVO1ESR1zD8RE9FX7Zt3BPKy3qE+sFlg03hzsD7QNhK4EI5vyf9shM0ASBgC7zI1BI9Mvi8zzj4GgXYTFEvRliIdElTaIF2hpKwBrBzYODcuQO79suuuzg3IQWMZPiBw5ZuWHQjh2biGiDtVbtcavVm/ytt0keY4sJ1I5Yb0Nyt/m+DMA9CNXjqnBIWWjIXLCEjsTagulWaD+8mGFG6FtIbkQvyZd19qYM3AicZAx/mVWtr4bYwUAt13uRyBDRqCQo/nMwct2UmJymBqOgtf8iPVtl3qaE879e7LcKWyzwZFL5dAloRKWeEtPdqc3VLGtjVEF0g4+65NVNIfsOHfmX+xFjsMJRP+s8COdunw5l/f6gfH0UNjq2mlvDg1nqBExAgjxfAnRbctpLBx0mSZsoeAC3m82ZPRabhJfyMUjdV4E6JmOz+Kn6KFkIk2RAPQ8DqxyPkZt9rCTCpbZ6+B1G10UphofIBL2b7pmQtzNy65LNOLBsMD3zuJx35EPcjbnVSapKFFVCG1mTBgInus/ZqjUWy9gFbSRwVxsUqJWNDYh6Yr1UdHRNcdqPIl6dF6FFnsfKXwYW2rZ33ZQdUE8dJ5RhXScfGhJtAcAWyMVeOk+LTqnx9XrthnSJ0cOq0lyTVUTcd1palggHujd1KwO0Gt+7kBwpnsb4BxM0nvWeHgsfQQYXjjywv0KQlbw2xYIo4TsHTP9Z9624vJLgDbD6nps8HktjbuRUfShlBmCvZeyTYEXE3ogwYytX1L4MeXzez6KveeOI4ZiI/u66Je3D4Ghq9yb3gUTHsl9cKOGjsrzQOnpF8owNLYWEn2XyIlIjzrF+rQmvWsk+EQj2wVLYZTp04pH+B7crn6N0V00uD3g8os7rXKjuJbjqVmq84h6wyFDSNuC6pGbIXYHmLNnyiLxDLxq75lAkOp0LPNc59sQC9g0SEpLMkXLLOj6KGhggfLvs45ban93EWQhLiFb3vI2maHJrY51JCxrhuTW0cCEC+x/Ie0U773ieu1rUXJYYILpsh7I9wD4n9aXZDACVdwVwcseLK+FYNYFCjH0hb+ERu6SzxJ8ODmJkDZg8ZGVbdYJdydpAajWt/jkz/Z20Te7lhaD8IR4hh6k3EXp4bJxamKUnrEtNEoJMpFL12XtxWl+0tC+f5dQggCTm+Y1QqodHGPSq6uYv9hMmByPQTTfd+Iyf8457Hz0T4V/fLaERqVE86mKTCLruviUO6u6PUd424ykvfrQvk3gwKgyWXS+wH9MzJg2O2onJ9OrUSfY4dg2Z9iucEoPLT9VYB1lpFxG0xqOTjp4QVHs9rEp90u6Z48fZTPzmyvJuQ+1rG8J+c5jxcOZq9RpkM8jJCMkHLUe0YNOGF+eZAzwMIgf2BEtdXnZmRsV+WH/TeNokIhKKzZ6VteKsZMQv9VlU1QZCje72bzQy5IK7M8e9q5TIfciMAcjMVKMGduXgxyZUESQ6fD9X6IY9dxiGasdpKK5umqXNIZtiRyXrcjFqnph7sCn0xzXiaEo8FW1JDZarUPvjdGoEJvewM4vxn22d//M1zsGQqu1VYwab0zCf1uk6tGos7JGImFVHcnDuJqNi+urJg+nAbIzgnYmgORO0hNGu5OuQAgxVDGMJt0UzBbSdUZy7IUsMGALoJaZyMs88BBK+mzNE30B2SmECdlzKPFO9OXfX2/+66Cum835eSzSKhFu9/ICMfsqaVXvaNVD07EcpdGgsDPGUuzbJEfyTALxUJUGPqZXBX219VJMtfj4iRjFZzSAUHxgXGp/K0WtEJfdx6v20oqx3+JvlT9r76P/RhIB5EdhBZPGzkMS4jdQ1pXB85oWKgen4d8EDm53bUU2F5/OUsOsI1Q20Mufxv/ZaI040B+Ch2JsiW+KwTEsUFX1lXdtjgCed4VOqP2fB3WeJwBYnUoxOj8xHPD4FlD9F2bqcsbqp4ZIRTb7acK/1vhTQEaPcf6HNKNTOKLuJ6cUw0IldGMhVObyVo6gYRRg8loP26jbOTeUmpUscngWOMMQOW+AJWDXg7hVEtOgTwpzcaF2zjQZ0lSva0FJSKEMpeTmCR6aw5Ey1Z0E7Si8xSlDokuVAWl0qc2CoMHXmBqUb+CQym9+LLiH74IWOjA+Eu2b0Rh5+kmNgyPjHfxnPhAF7r47BEXlGxQoyoLF+vUTN4Mg/SGpEK1ZElTpJDXf0pLBY9KYNbzWZ4aOOWdYhgBhl+S+bJPJEVFDTu4rAE31HEOgARPsaM6dQMHCEF8pWlgkLU4Xt0p9jFPktQRqHPPVdI+hyFLQy+/jDaoPIz3JvS/duKd3nL4lScHqCTiyd2TbJYwYrTE0C3viyo+A17MAgqpFgQy4RtE71wxQT1p50j2erI4LUE1CDS0wpf48pqbxtsGnqdlXm31KRBnLytTU7LR+PD75104htxaCePrzaiveMUNt0Zlg1k+LlGGv2UjvdERYEJR2FPnvZmRLgwPZy/SpXDADSinr6ccisIQgT6A8oR88EUvpm4eaUK1FJqNNoDrPg8ju9pqw85HL7CQ4n2Ltu3vJ6WdVGVWgtcZUZU/Ud/pTRFgjLpxvNBBfNhRXCzv2FkWATicfYJjXjiY+LeKbEdOBfT8gtcRLwOVnqxWFvkYsZVUfyiM0KnKRLNzwP7I0C193gW2NiNW6vjhDw7nRJntDcj742qfYbFPLpZv0Nacdy+dadedNgoaH7n/kwaLjxEeC/yQrHUGifep+G0oX+gKyi/Of05To/HdXhyR1S1C12xDvTUMeGY58c4G/wpGPVq82leAsXVKJIRlHLcrPXxMhr8qmCGGIt34VVYoljBLEUYL5DDoKTie2+YyTlch2verXnkxBTMhrMP9lBNHw8RDaaacFKNQGjYbMj8KZdhnNfxeyHQBAIcyo7GGyyIcQmayvZn/8WS1q2RlY0/HVQly89lRvwpcnm4nFITPtLAdyfq6sSBZTH/U+SpLT/N+iiZGDQnlmxEIRnBT9MMhbT7Kw9HOV5RUIIfW0P0UQcMgpbG1iRZDqnXFBjuA9GgWS1pVTKC6j0B1WSGUs+1jOM6ETRXjcr7n+2/+0W99Szn+XXPKfGiroNVN4cO0S5iJM1gB2gunKiE9Ekgr9Eneayofv+hVtOiHcEwPLVE+70LWQbyvYESQb5+cTmZGRaysufETVKCosjmA2FuxqJfMKbolGyQb1YOvHt2r2FTzdRpFuvRttgS2roayliW9uAOcejk4YRNGEdHT0sFRczt3xbqxGrSCSMkaQp65qxLxU2ZXaz+lV35Cq2k3lQiEsWs+1a5h4G7cQ3+73eQ9CX7qh82cQDhaLV1abKXpfZmQrh5+Orn5CxMDoZUhCHTf8Y1jstf9DNOzOa7tkxkTGiBHby1mdIJvTmk5Y2BwJ9uTF2y1uIDtzp3Nwvz0J2CSBlwPimbf8IpWJT4bMw7ZODWuU25tYhGc8c4No9asM/K3ovQNgMMIi8MYWBW+p4op+6JTQ686U7Nk9QtFqQ6FNpSoQt/TeStYYLb1zXtcJ0alHYpCLIMO9pe9ShVsDmnfZhMl9ldZ8XKPPOo+ASereX8m1CMkLe674XrHPyanVp4Wm7qNzLOfiN3BkNZ5svbl703hsTwx6yJd4y1fyFLcupyqnpi62TbCdBZqoAmyiv1Wnx/qtVJXL1mMKo63EJ7MIeqt4jwG+2Iim75Ouqg+dYysJHX+2OoHlJAIPwHGQ6AlUXVdgP7PPjFM14iBHrthcqfGDjXFMDEqBgp6fHL/BXNsqrHN3riRNGICJgZZ8xtvQ9MKgvnhOKs5naZai8JxNxFrqbEQCS2jG70etlywh2U2j0+HdsheB67bHxYn7Xvc/8/dvruUPh0PIpBabgOE/isOTNYdIFvZf6bU4i30c2fMekHtVKc1Sm7ZzNUYwq87j3O4M+0UO7zYBuoMdeQs6wGs5oo/7VE1fn/hxYZR2lueU0bMEk+hVS3w0m1/Q0eVkuAU91gpj9xwm/k4bGi++mi0C1s6H+UalwheWX466Xp4fWmak7jmR477VSDXqGW3Y/lO+WAEnnBMT/UteVvSoTBJF0muOlLwBKMILvpbb1erqCk8vz6ykZ53lv1QIvE4z1mP6aXEU70iOTkk/r/5WboD0+1t4D7UsDzBijZXN2KQ9rGMwFObVnlStFUt3r6SaB8EfVsgyb1NP7TzdF5t+xWk1vsCUCTBqOQQdxm+u/iuUGtlTw4Rj7MRs6/NNHM3BWPXwZYKkOhVVadcRtFJAdn0D+35xTyhBSunqCuGixdw9fJ1AkhDo7NUJlL7jBQHwghN7M2lVfjvRPki9qg9U2uIudPROwF/J509sMR3Tn3Jmt0ZCSxkyvkmdICG/g3TVFXPRX/BumepvdQQMlYoNx2tWPewA+y0j3LZnrnxPXvt4pQpXV9/ube/KmCxH4eU1j1/8rUSsBlIFU+GxyX7KsEwhwSzUIX/ouVuEbNXv3zgatV/PD0R4ueTlEYSaiJvcUykmLXPMoBB3TUmF4a9xa9xKJdTK/xjo44MId+QlQ1cVRTQg/3Quf3c8LPbZ5jpjEcUQtiBcOHqACJr8/5jvnzTfeFlfa+riSA6HltR5bVJXYZOizANcioW96ViPtIRgyMwGjLjucaOzZrsOC7HXHH/v/ZwW0lRSmXn8tTIPmM4CSbAN3qty3F7x9iuvWaJKteFTu1EgROaR6sgfoHqC0N3gkP6tu1sZ3pnFmZNNn3rZuIMfqgOzNbBqTtJFB0cnhskY/nOKVh10vVC2apTy9V31J4EhD6xJNiPGnFpmYesm+H4Op92s9bCEEGFhrDLSKN62y6O8gK770LJsLLM7iAaqkEDefqGvPfXvhzEoAZ9GoBlacW0QEQcocv5iGDqotpL5sSXA3vfErXTfwPuGiqoDtOj96ApZvmZVvhjLXJnQAcc2l8dgqu5HgHUylMK8owVp0sxumjhMSOLCJvkGv3gClIKDZnYcWa9RaH3E5kGukoW8Dwu6pzVAzqgI7wVW/y3jc/zgU0TtsHCiizBDsS744OK6uJMs7Qk2paL3c5v4y+VID/D4j/y5H4y/Mr6KUNJGnfdgbbJ0KZK3CW2n0Dddg3ithq5STgrkxt9ciga2i2/GfZbmDGSVhaX/heA4iVElnjSwsV0DMapUsMbaXxJPTIqf3b0WRYVQ0xDRafWCj9Hi6CyVJy7vgIsCHRQg4i8fvjl7rlyvrheXBUCo0zwSm0u2De9BWL1Uy+X2yn8ACtWT0XTWo94ED02QLTdnQtlntVfb6MN4YDgyVAFL3IzQUj533pU+UiOo8e6nIwOk+ttBaj/SHx+cZ384PvXC6NHXm4zNn27O7vGxDytsrU+mMgGbqP9ig+drTKzw/vJOPH8k0UTIGdKn6E51pD2idUenkFYmJ1SBIuOgJEQZ1UObv8FnVBf5f5nKc/6Ct4mF0VYM5Vwp0VO1sleRKwFTl2+RlXcD0VpQFu+jMy9EuQb2c3moXOVWtQhceU/r4hX1xZLU1t8WnB7ESfcqHc4GsYIIB7EvivqCowgQeWPsQakNBvPGmvGsjh5y+8nx00PPtAXw8s2aug0fO/qgdFqsGTivdMCfPocehb1UVTokw/hvXp7/Fr7Q27IrXFq2beMwf/k9VYpEHnuKZf/GfFcjkBTLKmBUUZnLjVWdpQ5A0R8qjthNWBzgb+gb4tbujv6bL17qsH0g91PKg8PFqDGBzYAxntCHxrxaZ3b/FVMWF4fW3WYuY1miHvMlvtuk2LAAQmA0xbV32GMsGlLx45cE3N6y20Vn+uG7GgHvJk2yOwfnwveRSJXICtoUyr6bkyuF3zq1EcqPWuEETfAhKdz+8e9YcPTDY6Af9c75lStGBOswHVOI+d8YYB+NkzdtR2o0HJLStQ5YXoPa+2q4LthozVxKfe8zpz4i0BsXu/iV3aJ5ZWuaXALrNerqhAfODvSWWtvY0w0H4lfrBHbpq0v7ltBF6EHi1xpmRioDvvKdNSLuXYT+l7lZxtMl8fZK27IvelDzXm2/Mm+7MlwCox9E3vmcfoA7mBF9E+IlqxV3wC4hWIRm8Kg9kswh2smQYpfuxfLWaHqrZF68OIHh11amUgPYWHQHtLzzh030kbxaj+op8x5O0krrozlMxNQMIMwa+wKGEJRQ8FsiCc2vkMpdbyV9oePalAFieIpGE3RitMccXxh1KQ4CjtGne2KekfBXLdiwLfF/bFJ9kVqR5wE0eQ+gk7ndRD0Mecvi7w3yj8qw4UEPAbDKgWRSL9DG6rvSqKlIpbtgyUSVLBIaWLuAY2tE20MiVTU+gUsVg+JG8bLhXLOzmEOJKUgenOcaEXt4dINN4Ysh5UvDwgD120ItI7befC8bXSyzPD/Gq8AslyRiFVBuy1F+uzEhnNVnMH4N0NZD6FkFJg/QqUjI7hBEfKRXk/u/nzjHTk2CJiWPpcycmryy8BDGaiB89mVnG8DqnVy51Uio0k2umRV850SosMX13fvRMRacz8CcEZjG3q7mzC3XGTW5A/w359qHByxmWLndFj2AOq6yq9PEyyM+bR+sRSY6xh0MbBaLUTUujWzkIf9zxsBHQ3Co36xoBE/f5HEy/jBoK/PJ9C4XMJSpdIObEnkDjY0FEqQqSbRrjOSlTlEyYFbHv2A0n/xpdMQd+03s5FGQVcGXDMk8PGsJToGuxS4Qso0MkntiV8GpOk92iDUje8HEP2KVZzefdq9EOxAQorRAumR6EEHKD0V9HUraf2Q3C9uUN9ObWfoq2ej8HcAMbdHvsPPYwYyEq5RanFaz6V7LcwuMj9cbTYLVPtDfJQq+/K/XSvc9A8mAFnMZWSNKvSiDf7pVGlZwxlVWa0+N+K4gxKp6R9OxPmUmLqMuYepXXHv1JpgV/GwhMJAhkMOHUQ3DXBdqpmPXrBM/wFKdHfrRJt1TdOPfQajepW9SF699bOqG1IvCOeVj6I2xAScWPqP0ja8SyfDwiFfMUAqXiYsBHx5GijhQH0eZ6ZXF6BSUIjIYcR0Gn0TMfqkxuouQhCnE4znAeU/S82cALm/dpRdB5BzkY2/xCVacyoAvOJcXdb8FWt6splQTeKtihix6O4xy2L0K5n3XK0/xAPKds61vZHiOvxgyVQVBPfaBl+dHVVmNKsbafD3nwmTg2ygMQIfUgz5+co3/Jyeo7G4zmemvqoPSyhNSeXnrrrHwyG2NbKN/8sN8DiHOEn02CpSpoL05eSLHtIi7udWEaAeZ9vYKyU+1lWdqSmvGIoO98mGjbaXL4oSv2JHp0lebTnO0yA89VvZmWR/3NiiyPK7rpxqnpJsaG/QKNXIy60FpThxx5uc9qL59QUUcE5lOFYg/oRQTg/vz+bEDxJZ/BYDWrU7d5OHHGJUCAS1/P2KiPk//d/kWamYW+jpeIF/SLudIi6YGb5sDSNXocxAXWMYGhCmPxE6YzobfU4Gk8DO0dH6XQAwe9no/gKulamBj3EyDkkC7sCyUgCpD01JV3hK5d0jjXf1LFmhh25BumdkDeOBYFJVY5z/6L2yZF1P6KJKViGGuw3h0MLob+2n+vJfA8HvSAxQtkyDNpcTzQzrC4sYgCgNz+qfdEnc+WsWUd+x6aMzqEVRpR73NYqtikXKclwnXWOFt9UI+i9o+M55GsWASwtz+WQ9G/tFm0EBPhvjAY6NW7OYfBLH/7FVNqgEY/U1YqeOF8j8lW63cwnga3+ag2ZS0DdOPA9fkRDJEKnyRTPFlbh0D21GrWSBtMQhxft8p5ULDzLwWp39jY30LTGeCu8ibtbYatyAwC9vyBcM3yCzdIs0PwkYEAPPIjFh3XdKsXwvJI8IJdIK1nZYAYka2mMVhui0k0bzpxgWhQoQEuil3qf8KMq3a0gGhupsFnVvNRvotmd+LmeXG4PulZShttzI4Rnz5v9r+ZifEVhYdkbUaYRvABsXwbenpPwVyoGwh48MAnHItKMus4EoGgObPI4tLMzb0QMHSjn9dLfo53nc94k2lNQrjt2OzDp2CLhO3soKuPL3dFab54PZmko5Frh2cCydyn0Ku0N/rwPN7RpTaM46nCmST6Ig6JQ09wpqtKdjtEuH038Fkli2cfyrMUkegsnSEy3Sdonk0boPT0Q93zTZvGdrA+nrcT620MjmcuClN/TM5bo9FSG2jh4eoehtmp6XsQpw+FCoOqlTWmRCTJG5OPch53YCXGKsTsgO52nP+CyDdQfojW5QcNwJd60W11gVa8rsEqo030AL4DrOelKKZh56qZ2oZImj+D8d/auYeqFKO1/h6V8Q2uekA/21hPHLLk9yqWaUdu9KF/nmcjhVU4t+cG3p22vYarWUb+lwQyRn6vtxZ+XqBUEtgkRLJbrcZoLQLR6yKCWY8lHeayD7icEoQWpEyyBCaXIc5yjmwOcx9WgKnM6o6NWsVx6BFHieTqxRzk7z0agPDrM4DVSyaZLj+WjW2v3yAW81ARb7bSxPi8iXi4sJgFr3vx11NJIavU1cDgLwslhujYuxd+ZREEC0vwbEa3mCvDUrEVI9PPrNMiIq8SDFyl4hLmWhOkNCK4Kz1Ue/YGtn16kZeD57GbVX9ymKvEbIg7ajz3B9HcN6nQ+1iykIB20tmEPlMqPo7exheJnUjVZEfcscE3Ssz8lAQ3vCi9htpisxhrxiyHAaPZ0uvz4O2k89glzW6NO9UExwdL+2VkfltFPdijQ8tN4+/6SbAhGkF18eluhYtnytI2sOaeMyscu9QU7MYGzhT/6tmRBdRMGkeS8HkJt3BHwLCUEWHIc8MAwKANVB3tvx1oPFEFr8gzJNwU6f+pA7hvNElCVkQEbc+wMQqFZvsK0Yu+mGs+Rkb4maXcHGcDFVjdOGtBQ2/YLcHF5ygqu3Z7u5sF1+l8fhlQUrEvgiQoeBxq6j44jyT+GmUPIZrQbtMpbp6fJ9TLkosAsf561DQ2XPMTLz66DpaMla52YE+ezj5AtMzuJTMw+eOHW+fqmu+p9Qx/ajzIe2OIEQdryXrTX9rUF4WvOu9tsUFvcZUH7Ypfd47czN+/vii50i/OFYC7oLIir1SxH48T0FaQ4ZjfuZgbZTYDqixYWSVzbg2NNRDeQ8/PB0LN3RdVDxWFx7q+r7E4Nt7bflGcDmLqCC0orMJI66hEXetL6+DFNbGMLEP+2QLpocIu5+cbkY33KBjxIATVAFqAO61vXXWh9vThbw7sAwfK37MNGjbVGlf1aB55cIP0AmDE8gtI1D3d2tPRKdjdoIOcY+hzJ99o47jRy+PhS55plWgRR3wJ9lZN1XaVXqoX0DMqRqByVegG31HsygQiXI9sn5DqqKAJxYfyP1y5nRTDKFN9KIMxAfesrXTSIaYClr400a71dlZHxs+n1+Jc2pi1ASO7AcPJ3N/XhRZB5FjiH8xxZU2hg8XQ4JnUd3o9+P2JJFEHtM2jW20LnWvJEJU+5cMHWMovWLvGnSvEtOlpwNH4w9gO24Z61MSQsvOWfe5bVW9Zm99GX/GSOM3d9GzS0zKrzPkO6kBWJud9uhIdWaLA+Z3O96oq7VWPSyFQ6DjNdLdpZMAc0usZGJ3wia6edCMIRiTD9UH4uuYINIKWAD5QqxuSGWsTEByD97TVNEAIYcWT+3WQIEWsy0dZo1DEtkisOwlz0HXjnS9BOnuC+qVjhv8OpP7kbcLdNrMfaOEAi+rVIcDivLQwMjdtgwgG10/017YQPg65ErU6UdttkQbCXdjGm9qM8vlAwwa31lJrXmcV1oivlo4FlYFtByslG29EKfKbau6ul71jH7xQgQCWQc1lXmJwEPw5weWNoUPLgE445yNIC/1IQiFwOyLUFs1T2MPqHX0WaG1tOf/tZL0J7wK40Uod1+R0lZE70zo+9i+FU1MkrM1STFHD6JZOMpX/k30APP3xzqhWs6ogpHXz1+LYaIDLQumNE6duVdtPEnZ7EvMxZva00JkQ45d2vtU+AFP3PDg6iU+x6ajCGlbzXziCfdTXT8U9bHxBu2sk9VLm3pIGrECoVc4t0WlS2PoWHh3LTuEqjSv/M4wFAtRsqaQHiLPnB7n8XxYiIUp8zK0Vs1bCHE8xN14lu+lUwVcthhBbbBxQz1wPA/fSdHLUB6Y2/rGEQZTOt3PxzFbshw6msnMXRb2Zu1QvmK7wiwDRwPATR40FuM5RdVSuFILzqr24dwHYdClCMTYcR/n6jg6wVkSDinQoKZ6HaN3Bz4/XjaopEjlWJ9RqySfr9LFKU6L6Pbk+hZShwD24UShHJ6SC6vIyQdSrcO1Chn4V4YVblbKkTkh5FygFkCe5YJoKRNO3ZQFuhcP3sMMoupE9D1w2ymMyZCZJQOYAG2Dn59dDRBmZX36p1ap067eCmfjOlXTa5KbvZQ10C97RLKFf7Q8EwoKFT03t49ChWcziHssdZh/vvuZIv3ZDo1/tduOGwdz04YXv1sWEacJCKS6G7Iyjis9zrwQnqYbUGSLZccplPxItqpntGuMWw/BQMMa88KMdHuYkkWcuB4A4QB0Qtfgj5PB1V6ZxdvfRX0USr8lBR642w9yRq8yWANGR4LtkZvCu0XT2bGGlCQNkAZ4EH1KS5xiaWEGc3kI+YVGr3wQLuv/Tynfm2dJroBCIbMBhOefKT5CDgm6e1+NXRq0i5nHn4rWAjnlsjGfiTF4a88Rdw3r1Jdk/Hx8ypgmczGiDqUO0eIDKqtquy739kIJd8aUzcZeUyC/yJyJEFnz+L2I7bgvynMqjq9SkjlGUreV1EcspVqv9KozvwjyzKpE7fMnLH93dOlG8uyePeAFYZC57Kq9Z9sPLqcVmbmW24Yubq9C7/N9LAiP2Qj9KtXo5tjFiGkMA5GlV4rdwqV7CBSrZiX4tsxIajUwK67gtgSRbOxe8XSl2+2yLvo/vJ7vdNTMRYBTjCipAHBzTMMR11xsSjCxDjSgKQ4/fo48wPB3ZhYU36b5iJ6G9RScY5nTuduFZ8V1OuXGvuq8gHdNPZF3HDsgulrypDKYdBxs45mEFxwboBh4WeRhoEPJbPAmw/qSGDl7X3uQ0HSnIF5uDzScKsEM+1GrjyJd/xcDHzCn/1wsOHyi+3TwmXqyv2d3k6/gxqleg8yZrPWZv5lAPyxW92zCyJ/7e72yKbJ3+pvvW7S5hphr54KKS9+lV+k3laRc4F/PeAw/X+gvPmL5/bSEb/OGdWSF4Nhty/3uomzqbRoDmKCg/wETAcf4fzyFbhWgIxU83QzuzbGtQYFCepL4Duzi4iXqxOj+zn/AxksqsWBngmpv8ec8hEDKAkcYeZP8zlKDakYSofmv8gN2HsieCeEXPGmCzosKsq2hTJmPX6mPLk3/cthBq+CW5sPJBzphbaykqGyk90uVPI7PQ0LKKEilJ7v7SeH7jKWn70oiINfPKK+2FXsOocIXnhRdJpfDxE5AmYRc5Mi8jfnwiSDEwOpv9hhNcRnV2iAYkVWJPWwVh9Gl2Cd32v+SvY7TAPKSxiW+vmzLXFCK3N2yj9++av/zDv468t2cix7hBgwxaJN4+m//zCZ8D+hQl9iayf2JrTq4f09Y3ZJbNamyumWMKWbHeB8uEWCrmDy+Tz9e+3qZjIrfAejgFED+b0+3jv6mlzlw45I3fUz4dcotzGXjoidRjsG6bU0b3lCQoqrYhuDC7MNZZrRcQKI7akeAIC5SEVf93tdcC67xdAMxSTLRBArsHYF2N8wQCD9cI607Hq4DRIBm6EwFLBV8zh7108ZNVvGw2tENEkBmzbM9jR3+8dIKOIRZSqc8UGiicjdnKrktV0oCykKr4SYKVb1/aUx+2pP0A4bTNoYIrlSX4w40K3dX07oxOxykF68XSAB/NMNXHy1mSOjj2r+pAiqadpg9k1sXf22XaDars8BkC3QKwrE4blN5r7SsMGvOFjfWasj7j/GgRPwdAThgZ0+XHzwJlusQBSWWofJZYkB9V4arVh8JquqXYQcLBwmhXyzebBTWXId8J/d0K5QRPUK1HVCxs6IJu1GbEjTtbbsw1yBLR4i/qvGRRVNAffHP/X2pBp/75Lpni8FInWmtFIojOOlQpkzd+wrbpgrFesaX0dR2+CoJYdXmqvIfVl7qV5GmoHMmaezVTi5ib1uoanfE3I0mq0q+ZL0iGGdHWqtEhqXL5/ysMLZhV7jh1fLR7Kwirqk/bPsJaleIy9h+/g7xQhO8PIN/cfVFWHwPjmBhmznIkbLuRCdd10LuNViPODC34AtyyeZ2SJRxBsVPBJDQtW7qeiPPPzLzqKcyeC8yGr1uAnlfA94VtcMmJdsgZKY4J4zZwKJuPqDBerL4Nbx+O9ZteUfX++ODdaoBZLJ+HnLl5owikenN8jHm/QEPSa1K/vrMGG8js5nVmU5q7T4gCyNZYPS6JTHHNIj6Rf3V0jGVE27c+uA04CUEa8bwBDJGxtwAFz3r/FT6qOJOj3BK+QBz8IqiiuC9fJiePQSQkEgzdpMZzC8w+L61hSMNneuGtFYup9k3l1qRz9Plnq6y4Zb0wUxNh1ysgLsF2KGtfO3OyW3pQHXYzTiWhGzS/Bvcxr/DxATufxHr4YNnunlRZfvUrSEXoSqauw7knb3ODy/fIpKXhMkOhZ6NI+ryuFdclYlXFZZyF0seqctMxGnzlMcHixuad9NEpA4EQIvsRiVLyZTnN+LQXrnNjVZbO6Blxoc8hfAYwN7wwFNjtIh9x2R5k9kF4aAJ5Wc4hUNn9Qv4A7PW4LnaWs/pYP9U6rF8ZOVMF0axEuJa7JHaE1ij6Ds+4Vv2CxBWe0KuQph81EqTo2Dbl/Ie7aro2WbyBCITJ3jlhVLnVmWWxT4rwTQKpbFcGqAvKHsRWFZKoL6DYR0KBpDdGgyTdLjrXjitn3ybX/66OwGTniEhD5mCBf7kAxMGseVSlQ+0NwUujt1tgGX9PrqtFTGzcmDlCI1cpOy4hWcScvtpxGllDkMy+91bTiPJQOxtItde0QJrsW2wTKIXfUXfiwHhQZNJQCmQGTEKY5es8sfHzU9rwy1co31KorhHXs3PWq81NDxyjLmUV0rfHGA2WCPqXoFq25SQoDh1S8mdQeF31/qJPYhv5tEfJZsgzxd+1qhQNBeA4gy9qiQFa+um9nGCNcCIiXkKjBZbh/EHt8e34HW9WJSr60UUtKnt36PG9t2e+atLgAksGFFOgQpiyYjG2idALzw0y32OtVl7enaI560K8TvXz9w69+bP9BqW0DPfXojy3T6aTpTKMEzwMU2x6n1RntqeWOlIlxxsz0GqLDhimUHtuFuwosfkXtISww4LtHLO5RWTbEPKqdqkptLtSm9nGGWe8ainEIUcyvl1Cvywm5gf/8apPVgIhwWjfmfI/jlPBvRvecx72cshyH1GityRIXpahgKtbxOFFOjVzjYwsmA1uJB2dmFTEvpF3DSQEOj8KbWpUWCd4750fTNT7ZOK6D7Z4zEof8peVHI0IItXs6FOzSCDtqU4CHNxLM0efalePAtTVSuGMZIVM7dZ0cfp5iuFGMBwO1vX67XU0q62zO+LQkypGfckblH5Wq9rODSMGkCRi3VqYfl5/Eg8UDvCXzW1vZu+cs3z4hUqe2urOBooWS7HmbrwI8g+fT1SYPduXRwBLYlL1rqJHqAEKMt2/nmRZtdp7e2SKP5yhPUv8F8NHWXHzoVnv71GFjL1EaKur07nQ1z42vcRcOSs/b375+0gI0vd3oCNMwa3tYG67CDTesJkJ72W07kgGnXsKb1sgVEB3fyd+nr0RLy/Wo39YbOMDh6NX3NGrpXRryjPzsoteDXTYxHqd43p7Xn6aMwVM+DoBtReYAvItVfY64l7nWkIfWUyEJrH67CiGtkPY2Qlkf0gKCQ3RAwiW987DkhSKtmHbgez3qjwV8uEwhyInQlq/cm4rvYv9YxySaGutJHv9/1biRqE7F7RY5OtOPIoMJ0CzsmqlOjzusiXCAcWugM8A9D0bpea+ALqvwCIYHJlYpszzyRltBy25weseN1xFezeCR+2pQQhI+aZ82SV5beiJdhfVFlGg7k/OSn/dkVf/q4DbTTEHbZecmdz4WQyD7jnl1NoIfH9tKiSFkYx18KNHbQEX6SjbZ4jIrsdyiWTnaRTzKb64IEEQi7J0GF8lYJ6mZliapNXaKD5BIVfFvqClHJgs+KLEqBSpVyOFHAsHaLwgSZDzQnZ0Y3IaeVwV5Iq48u3aZC8gzNQPnAaprNq7sDOZGpnySuEbm9qoQyiO+4ryp570QdKkun1bX+L+3tcuB49O1hEoWBUptnIG/l3nTJn/UE45z/OM8DXHcmvwmce27li5BOgwsfjvdzYLBg+WwVjv6FMqNggr0ZI0+kBsovAJtrsG06GUyMLgPfsBzn98DwqLiKXcT9zQwVSpoDrtlP9FTE9Nuv7pRjTLEAUHSMe4GudvgEhnRb/SmhGoOYBVfrFTdf86yYNwYi5n469TbWWbUuOBH/VOXF1YIFrn3Rja5n7ilbo3PqoVOvsz5XQY2a90iFpMSeUxMKdyoLgDnak7niq4xmd4CCe0FKqBnGlYUkYVOBvfhlrajrGy5CSW8cbBo++rnc/aIuHPZ+CRGMzsa2tndsOQlxf+aYcjBOJQdxG3nSLBUCi8BqKCektgt3lk6NKuCAWToAH36msP9Ywcvr+/D+8h0x1ziL2EWqNAEJha4hFBjlsAvLhaca3Lx91bPMI2ZSCmAG3LwahJH7vsu6uMsDjy4j6cjHUIO+xBqFD7O7VPNtLbpnvzSVHrLrl/bcnL1Cb48vlVBDlJSz9V7auAzZrALLH1BvZBa3cncC+Fh8KMRx2mAI6ef83sVBHA3/fYMjTTzEEuKltk2287LQGc/S4N4mwUGGNn00K960ER7+b4A/XVRcZUpW5LHE4wqw3nE6GY/YdAK9jePpjdId65bBCwo7pIN6VCoLGAJPG+KZULrrjBE7/V0SRkZ5yJG5UqOvoDDuuebkbhuz+9PWdeHqEkh7D3ENJxVWhtEBY/CM6xZDu72SVNkDVTtyi1i4AhZdIfk4DrmupFHmYz/KD8qlRwPEAh14To82dL4LMAqTFvkI44maJbGoOlOaRzHw2YMTAmmjumKApn5D2igOs0WgJSwcDwLyDTkMTV0FS2J2bfMn6lwQgEzgiq9Y/tyD8agpvJzY8/mcu23Khe7GL87VBWF2C7ipPofDssO8M5EAu3dUldRuicbi1s3yVoce5+zBE+uAwnTtYOBhiH96ivXFdxlVmUghIYpaKqct1I+c0Yv6l0bXeUHwx6Lsd6eGNsrSYXtDSrhtZYIo+BXUx/pInLCb8AkiHLBOfjtvp+e50n9babrDA4idfbMupsav0dWuLDSP4zhPC4gnf1jUpAMpAhl+YGRu36yfgWsFn7Ae53NkffnBTdvhhaMQmSwtEsZZTOVjJvPiVn2KZtTGbT0tAatIindWlhROzK5vsJUJJG8llGWQf40jCdpyp9j6r8TcGL/JndV6atpK84E6g8HT47YJq95YVBIqQU5xjjm2vADdIiU4a08qD3hXnhVlx1g5bWJiz/A98qMoKRL8KUS3+/ibG/kT7sWb0l+uOujM3oq20abkdFFX95TJ9Dr8awYXeR4lZtpdFHuDzZhVbIT+8pCn/i8Lluj2AyHkEZgHRCc5cJGBO95T3IX4/6aE6gWZywNrgkLgL4u32jVd4O6OXWcu9PZ8TPx1yyURf8beX0RO2+v+RiIxBKFm3mN3Bc/c3HuwnM77S9/Z/KX+59C6worTZ1Us+oiw1Xl3xIv/zXN3qrjVgPMdXqhLjwZ+CkoreFGJQjeCRtPTWnQTNdLTw8WBlWAFIRyL7OCJArMWX0Yp/RnfDYf2pKQ+BH8jOkVxRcj6uQSpIrkuKebCLTZkMTdheoz3O66mbVUo7UAhVUZKkGxTI5pQ0WsaWp5ZCIBOBKx4o717avFKvktiXz8c9JeLgGFswPP2uYb137YPr60h4B9HcfAlyDHBsaeOnKX22onAmrCoPcQfA2JtY1z/6FGmjv4R2AiqvKq0p5syLM2+0OpLxJcGmL3eLyJb3cAoZ/cbyxKqbzU1TU848kyRn0vg8MqCitWVuNtechx9mg2QvA5fIBtTHxZv6CLwiYB+Q19Ol4X4vw5ZclDeL8FaMcxKeSnxnPWtNNh6qAiVgZQU6adeI8LHN/Lzn9SkLYQmjytdwBgVwXyICwhVFu9/QBpmYH/sxvfnQOuNHyMa8RdMBjfpostMIkg3bxrPQ04Yak65KSfJlFMRDn74u6wMIJ6QkUdR/oqjymMJP6NUC7jdAEtAGbZgQh/W3KizqFScHHpxwgrlUczl8Zp9cfrXLgfhysUO+r+q7Rt6lYaAtjh02Fgv7IhGZUhua9ce59cStAKk31773vo2Joboc5OcKPiZibpb5KV31LZLS34KpQNr93YmwJ6yjoR3mvhrXbN4nIy28ibnHPGxwJqoSKdqrqV0OY5tHAFYUdWAi/ki3WLtntWBQlBsiMBLmJSu0Y84gihNepmDlE2ixUXkuzE3wwMUlJAKBqp+3MVPhS+ack+L5I2cZz/cSLd+7rOeoi1MKBGnzwJYcs7TDEv4AFbu3VIDyx0+mZ485Yc3tH19Hc7GJAZJtppTRs41XYFbAWOPSFZlcbd0FQO1n7/cpX34DRMPW/P1rrJjrXWVeKjUEllsSoc2zOvkl+QRHnWP9FFTyckWDq5y0Vrrwh2qz+xV4IdfXdlTbUGUSWV5To8msUL9DaPKC5I9Npg/mN74A2z/09iDiLPppHrb3SFiYoeDeF4u7JwirQuoLnjSK6wqYA3xN4/2AffuvzYmw0NnsdRPuzdCkj5Q+rQ1b3Z2DRRW+ebFLG+SRdkIrlnUjbzyII23mq0GwQjFJ27/fzuyPS997ZOhBVyhQQ7YI9ht7rAIetjvHIYHPcczUM62SV82Xqo2tJjODC8qCPXG0KbcatDC5oagFscUPla28nyPguoVi3yVIygECzXs9kBE1ACtzOVNutnkL19mRmlsp6ZcBo78wb1DGL3UZyhqacmGsViY/xoZTWiZ0xzQOMmkvd73DRhU1D4buXHAlMwnfK7bdhMopcv3b2rB9+PnS6sqShJtY9vPiBbr5cFwfQHres3jizKlPUV9y/QnxWURNqGScNOKswBTWHzrFX/uD6w1u/s7DQ0MMDUv5IkL5vC+3pSj/b73/QNkqcMDFQcHm4yKqsNWXTJSCJPui0NOn/PQR3f1P6OXIySmWHgxox0MrYCPR05eH3eSfoRhQQn1QbBQU3+a3P+0yV026lRv2lL3djm86yBSHJD/7MHv9SSHB6YOBTjHmqSsE2+xCSRgD5Y7bWVhRwaWxs3cW0rdCgMNX+ExAEqFEwGUCY+Cn3008njD5TUEtl2vOV5qIAHXsWpmD2NHT2jAx/jneI5yYimOOnYHp4MphEoqaYFC513bjgqWGb9TA0LFR6HBGm98BJErThPzpeAQk5g3Y1oOid9dHMWm3cTq/O6rLZ4qrDCNE3s6VKRyi8r0HP7beqmEmGRSebBGsjmF/MS9FbH20w6GW1AIQEutE0gZZPqDBCmej7KufZbbf9WasWCMoZqHqLUWCVcQig/lnG/lB2TUAWiX58ZxBGkJ8onPPsRI9pkiQv6Rdz6D87WbigIIe2d5JnUdKGTJ4ZYiKaFQRaYcFoF45vUlS/subY/Yvo39JP/EyS3ph6gRlncgWocrX1T6bkbtjkckzc9LTuvfERICc8HZtGwyUfiz203/HkKSyq6D19bVDnqwGhXh5MVY/p2W+qDCSeSrxc1theLR6MA9EIu6qxbAtJA7jbYFTwRibze7wi3IgOyokFr7guav9sRbLCJHVT8RgXLoDVGYOIhGTtHANHUXYHK6SaOzXHncBF3U3ZesOm2AOpJYPYjvugcauegAme4EJWTRf8autI5GCDnpMB2bpX5wLQoRBH/jNjjx00oDAdFbhm40iRLFwCIrUCcsElLyvcDLyw/cOKy6NOij153LDzA5AQf7kK6qXDY3Zov7/BcVuszSWntjullT16J2BopouRJBPRNeonKrANnepu3+DLuKNYRXay0QgRadDH+7+hxiW4MhSit5LwN4C4Sy7S2r/LwX+hJcrgY+B4kl23BV9h9oTEGNZKjpJYPnsB4L4LRqQpJyOOzQSUE7gKzC0YtgK/b90QVjJQJzUcPCk4sacs1wr0stkoxM/QTRhiIdYN2TuU0d5f8b4J16SyNHfApfEX/gu4sRuHx2zk8d2x9+b1/+qMEM4ATG+sWbKeE8z/+F1QcxQim4P6bafDD7qAG5ZSTDIfz7Yr6pN0QHGhAD/AU9w23UpFqlGmlD6d0pxOcxedCs9iYnVUskxXPDtdhRApWQ1+kxmBE0qOUteDGgW4P92mo44NII</t>
  </si>
  <si>
    <t>3/2NOKj2JK7UwaIycjewKb1dycedWtlBAx9EdZk9OMnytWjvxIiBZhIfj8Ifigo2WMAIylhLeMZi6lKZkY+hI4K8723X2pXd0VOXKVZvDW+SUYfX39l++OJT0KhUV/cobF27N979tr+NP10qeSAegT8rxjiKU/8Dfyzr5W5oiBU7B7uGGAf/97aA2IW50kH5gA2y6RLEEIu1cksXEw8ZT5jYqPlKDCRRaqiVfQHvfhOygeXyGAzEfyZEqqagXth7LD9M4GyO2N+OYNX9MZ7HbLf51b6SgWGwQdXyfnlimCjNbIsZDwDqOlQ/3jCOM7D3rdQulODbwHIKAMepsx3kSHCag78i40ZGPlYKZn/3VCfE694YzHI9ulonIdS7J3OMp5e4jamVKGmus9s7jKvUssijSehtkZ+hI9T+BsTFcJsPJj1CEzi4YDBk/r09tZ8+kXBayF7obi1mGtLqncpFrtzIlvNqu9woUdXGCEx8XVcaw2bDY62tH9Fc5GKjiV6C+uPlQFqO1DTf1rjZGC1fGuxmN944ODR6vfgBFOFM7nygtEPyDz5oVkZG6aBCPiVMrio4hKiJRlU8VIVXbPKpB+tFFRD6DkjFDJJ4cs2zLZWzzBPBWPHsvrtjGaiGe9oFvTlAJ5mFxmcAi6EhiHW5LAU2yU7HXNzmJMZW6/cWeLpr+bTKZyAjICUFzhnznL188hmZibyrpAUwCoUtNGtmJLRP8WKFXIuoPHHnerbOd5U3AXpjM7DCpRwTEKH3RDKuw3lTXKTQkLmjGeIXs3kRtCirVCZHv4lqXLModni95TLR4GkMHQZ+G1aPjnZ3b/1Ez7tE5ROCPSojpcnpzrkhz7byo2s71Qt/b1hi3RdKUjQ93pzHVbLlRIMWmB1il0RGKe3h/ixawS7CbdKRNy6gCyDugznn+gVzlClcvt5DhwGoZ3+Wl6+L1f/avWQAUwziNVXZxlLWzxeX7/OutrcvvlBoPjiVZNtUc9MjPH6282sH2q5orjpZrDuaLYplsPtl4Jd9biCBT55vce5MA8VjHIud9wqeUt1PSQ6H5GsRi8q1awVGkmg7Z7hli8Jn91PllJjPvkh8JHlMhpaTwPfOUgm9pEZzGtol82D/NF3N9+4H13/BoaRtXON9OJ1cIY/Q6pt/EPo7ESEnyOFKjDJIFcNEARZEB3qezlhbyGJm5pr/RvmvruNuiypU9jG7+NTpfpi8HyZ7CO+vrMuo8NpLb92ehoO0tDR7lx6PZlJehs8oWlsMHC+1lAMIelPEq9MG80wfFuPZo+kEMCOKcD+uUxG1lxl/Cv60YzJIYgWLUq61hR7GQDAc6bpT4TlDx+QSBM+LtJeGxzSl2zYeiXgUCwuRlOdpFU025ieLXLDXBdBK14Cmq7+Y8eRl2cdtTB6n3zg23I7kCaOdXSuwFg7CY5Xaej0PTbSB83+A55mnVBeOEpqS9+yKhdlL/OjEafsDOF+4+pRt0J0JvNVzGvoI9vMd2o1LeZ8bCdDOXpFgZEjnQptygXGH9l3RsQZRGSlKYF3IDkHEeH9/RQqJs8+uDtGc9yF1Js39fw03ndDAG7Zlx24tXR5+1iJSAtTeKKZlfPMtb+rF/1ZNz2G/9S8/aJ5mg1b5Ap9jgbseljiI2PdzOjHlRluH2LcqI7th2OD1WpTTPniO3C/ML1ELH+my+ysbFRRzpKMwmkcqAeVus3fijEj2TVmGQsBoMXKEmS1KB/MeiKWt/lRKPnOMQ7km4yYG40e+06r8HnH/kiNgjB/VJnb7WuK+v1yntvnXBLpICxlNbwNBlJ9oHa8bwPKPm7co+UmAlGQqCBcv81wMK5EZTzwGCW9bDtOyQXvr3RSSNY+urSeVXKUpv5cgkrq5BQxqQoWnx9SW1TFgPNK10NJJs/qD4Mk7AycDQ+2s4DxamyZP4tKooG8X5qVT0AwMOtvWI6aWb/O4Wd5NvNHpOZmCh3ANkT9kKvHPkBOSa4TF2euwPdqcMuGepsuLdjntx0XzaBXBYaqYk0ZO4LI+JhcsL390XPvJipBAbsLbatvWg3E2p2mmSzKjGX+1blrPDGyX4GTCjAE3KBEn37iovpbJYwhJP67RYr1SByIUPvQvZaz9kRhUfVMhEQbmz9/POoZ7vZEz29Y0QGEXlXEA6AgGethwLfZWElnxIYGMHGXMmR9H6VoK80sMZKeQW4yrU43kfCzJfdAayuQFbmQEyD3aCxSgOpp1+XTZjBdw6wV5lhLGt//8xfCLwSrmErZINPQSsJZ79g6jYp30Tw2KIxYFw2+lZxQSvn+G6usR0qSfBOj1L8Tn44garDsuCXS9bqNkUpblLxzZ5St24d2HKfqY+bFTuKQp8XIIxKTU5M+1wc5H7WXmtnKdScR/nJyPskOk7ONk8U1XNSyNVyJ7DIxfK6s1VV//u4QqFtLU0Ev3eA2FOLq4g9Y8og9fHCG/tiaT+6hLpiFh6i7MfaitDl5YNz/nbi5a1fhKjmje/kvgnRGGwF38spPRhRADTFzJuLNPEGOe33nWD0LKrP4SanlvS0T8w5+vr3yIlvTUEbDaqNJkvL4e/aSYEpqgUDNqQnw6A14ULUFBkLgqZsSGFTRusE6o21aGCXsgU/yvbfiNPEGZVvixjUOMzAtUOL7mGT+VhNqQUrS5ovMbo7V4H1ARMqne2y0BFaeU2giMNUK17cRC+w9SeQEFX5NGIeXbWZ2ZEH6mq0YZ/ihqsBg9K9X6uV7LYvfEiitMEG02dT8PUSUlxQRsLM923vqNm7XblhlZBLobKk87c7q3LDCSPJGi6aA4MC4JYbfgdQ6jaOG+lyQ7f5oPoU7kGK3vEazExfTcprPUkkxyKUp00HzggdPuLPq1SiHH4M/gwJ+LPW+9RsQjgZRVuVp84kJolQNUfVnGm6PkeSAMwK5FXH04IVVxxKLuhcacqVGKwgGfCRXHXgqZTeYOZrowtvEDE7/ZKiraxBbe5+D8Loew1lHmFbyZUFxM9IT/TZBOT1l77ivd6WUkDywC/+6awGwI+os6GKuGvdhx8WT9r2LY2+rhWk8YJ8wIcExXxIj3KMq8Qov+AkaXAmLn+9i7RcNUAY7gM+FaWAPnNt+yKJOgiU8KfV48AjGr99vn5QMQPh+FWNoo/XqY+HcikLv3V/rnaO3FJGtccQYc534F8cmUZnEV2JG4xK/gAj1l0o/xRtQp1Qll6WLKFTGAFxFv1Ybg2EuFH8xDr53FqoPhare1jIIsB+HXqk3Xyvl83N71zFt7Z3LdbKx3G19PnXlXPsAT9yJfNGltzfnDLMpLDcg5VNIUu2YTJSqYZPMDolf6bHkQjge0ZxCf19jcSyPPj73oqdso1xJKkz/IxBtJRXBPdgOENGy5NvmeV+XECS9CdhYSlRU6G2OPVQ/co2ttwso35De+IWIatOcMGZmH8TRmmIPdJvTJMxEMW6G/YOYQ4mGIH/NNCLeH5AotRsHk+phwjbAN3UJQVS6YmIRXVRPMT8D+Sm0DIb1dZmLxA5nPejsr95ZUAhupklEYUCnBE/AdJF/j311oYKTz+VMkBJLdD+X4LWl7H39KCXZTTrcSUeN8vMIUH1Ktba+6SVvxrhuXUSQyXvC6+WVjtGDZFbV5RpeOj/1lZ7XujmcIGLx+XS7AqUGCQdKnnF+sGVsb/goQekYWYRqDF1ICGM6jG2K1skkECWFY+a2ISM/CUFQwtdq6Cex92lcnoMV84IPznVa8svvMoWbXRmdTPrjVF074rO4/pE6dDxXVlEUriJ09q6bpGcSbZHrlkaijh7/66r65KJ6zuPx0Dfe/WaM4EQyb+71jkQHjm7P1baYXHVX4hCYyDVMFY7sSPH/KC/dsaVYA3UF+L6b7nlaBy0tu7NDthXzOCtk9WZ9Pabx8A/zFf76RKdWaWih+Z4Haj0LbQC/bXvwaYGIbUBRYRBpwCwNTEvLH1+E4Ze3JEPb4RTZtBuJuv0ab9Qkdoe5wszhUkeUb4ckb/+ieMMhe9UnD37o9rHxPnCL9X1X1NDieARNY8vYLczSLQQQj3JVke79xGRkmlMeiPKqNqBtyN8E1Nkt/x8p7l7+SuICpRsadtSYN1hNXBXwWFvb/RaSyGxxZp/ji3IBsoqgD3p+o8bKxqZrUWNeipkA+Z/h4LH0LSeeVbfefhBxBEyCWNNizmSNEzDJEcLD66SBpFec7F1fRTbU/vh4sU39HI/q8qXVqz7TlrrRN7AAMXomzYW2BSmSCKXsvZkhdiMOx8FHAL/LlPKvcPiDlslFDh+M3mbKGhBdrn8pb8LZDMHA0XlmI3CowkJoZ8AvnYmC/0MSpxGe50UbJbfQWescM4MGhbS3hxrySjCpHdqw4kRiZqIs9VWeSYELetl5J4nIq4xlprKP3QNKihiNT7S8HtrDJPylc+fYib7lrzKY/fVpL4kynAvxse9X8vzCfy2qiR8qqFZiIyXmud7n8hrL6tCews2v1YbNn590VrFBT3qwImPLCQy00kj6+TVo2+b9OMHb54uht+L5yLaGa0bGc4Xj+Xc1/Wk8arVa73eaGvWu0Qpmd7yUuGDQbgv7Yxgz73hSwWVVwVoI/2TzDrbE8fgvutIvoO3xdFKbHKc8YIO3qhHTm1yDzM0OZkq9Ykh2xVeo7B3R2VO1Z5gVGfOF70ModEJqFLiOoVQLroqjnLYpUZwbzaZI/fv0mQG8yuVd/6LAKIH6IGnzwVsHpgZRRLYE/2S1Fmtdr0ri1wUH+tCTZNsuMb/gXQmtZYTCAFsjO90R2gcRksK3SaOljpHX2ScDj5vc8pNEobTnRMnhwfY5fX5XHKnseWFKSxi7tLqV+nzjqY0P1LN09RTEqO8XFeLoSsId3mxN8DSmO2Bn7ZNjQ2/GgJbKckjWmIMIORCaHMxsm4txHJHErBhWNYd97ARyPPXa7gpGZBYvf5jOyCdB4jMesTf4gNx4XClCCOvBwSe0JZIZN34lpUpzyMhKYLaVvUl2m3z/yXVhsI1mkjw2S+Lf1lbOmaOac9Wpkbpm8W8pBuNuFjzwlKCzBDlkY2qSuh+LUk/3fBVY+/aQOwMN9zK/qWtWSrAaq9uWbkKXd2xlq0ay/HSEteQU/xMXaLOMIVxG80Di2OhwbFroER6ZeF6kCH8SjK62TCvm68WNvxKHmD/fL8l6rMzK/WCMixPYkCharnEIphEIFRGpH7aYPuUoTcGIBgHX9T+bk+PDg2o1S9mcrzdw476jGzAXHFFFjF0oT0o2Gb9puh9/VKFpT2PMWxi25liqt3JCJTQnaHmicLreNE3M8d8Oc2zJJPAe1jw9ZDyiI2VxlSoXJ+mMO4my970Y4j93quEV0Lw24ZbpAB1lsIqLBwEafk0f5FpFh4lPnQNmb6AWi9IxqexTjGFHq4y7VxqH+NChTt7owfKZlG4vXQoc+jGqcFnCSCi7AVAfcHuPUjk5Cou7FfM0rksFzOxLIN1fZH+Om5tdgFyUZraQbRSaFvtPCqb3PAkmMssIpQH753/Lpg2Jg6OQERzHPI39YDkiIzM9bF02XFkOCeJozTRSSShAWxcMGrjjiQpS/qoXN1wPAJs/WiSJDFSpAZhQh7dPrviYiiDyFSU2dxg9DzzKvdHTPJgGDyUlFXhpWbjLja+eeZC5Uujay1yV4AyfwXv8NCHCh7mkoetu9+ida58ChbGn//A55P4Curob5FP2D7w+U//8jCvwO08mN6ZRtGOTulo2WYW4sofMDmWJKY5knSGv6LpDHye71Qzwni0+ZV1nakKeLK4dszihJJbz25LUSz1SGahgLobjVURjLg5ScekJDEEUQ35AkpYNpBFWU/xeXE9qBvrJV0c3GWG22IVce71K8KmDOj5umU2miaW18uDET2aNFntjCpFnXMI5ahkETweshlEFd5yAxKcChjd3waikCXS/mxlvWcSQinVXdOVRFARPp3sJ/Y5TqOawOc/OvD1B6i/Prlu91jEdX3i1Zzzsgsjm6e2wNgkitGP+Bs+dCArVa+RL22HcerK8vNaamry0gHSvs3VjBMJup0DDGEldEe0wUS6BP0yM6K4Y67yH11oi5e2iREN6T9Re5SUhi1Fo+IjaojrxfKweCKLT+i74ACFGjzMD178ywIe22cSZjBGUcNA0iflHJBxKQHzwDm/UQvRfMVOXF9qcxPA6AUmcI+BYTeQr1o1UM8M055s27sNxVWjBoyy8zyXZltpvnVcG88djFEwYa/ZGRTb9MF+YLXdytDL8ixggl7XQ60L3mwl4Zz8BQCQ56iD8pqMJ08y9zBx08NxEozlxyl8HIlAALE3MkJJRFRcbUgI9CPlSE1KDWdldTeQWOIZF4m3nnu8mbRtlHOopLfVVzaJbXN1RfWlKZSrQK9DjNDOeWva6dA+cdh6Mb+1Ei07RypwCf6bNGKZ5NrGyL/mZIK8vTiro4F0gly1ZU2Xb9CnY3xa1Yn5w2b5JSesY8xM4ofJeVslUYyKh+7Bm4lo1hfbuvA3Z3M70QtGJdIjkWRNZyh5l4ZT5VUty3DYgzuZVkJ3uxgKctBjHM6YvmzqfeXDo6KLEwIhn9LIie68RWZokHKN6g8IEsUbwjFckGBmQpF+LxV9zLS0+QIByNwF2L5IYczIgxLosN6htgTlkYpifTz7V7UVNFo+Tp6hupyvd0N4pVSic0hhf3kEUHASTFN+R2tK5ieKRf901lQ2sV7W7FRFrRs/mzF1Sont7ZmoG8T4OuY3qXKb4SF6bK1vEzDn7nONWzMI98CGmbExbR2d2ub/fVVQ/YePn9VTaZLbejZfL0IRA91j3vI9SuMRMY3AF8ENGdz/HTdZCpueg2ZnoFTTXKVrohzjfzTU9d/ajJ7M7oSGIcy4oK9d/PeyXPQZvPOoAIDAzoqG4Qw2/XkYe5MgFCa7Wj8gef1/H8uuIfCIIaORi/zQuLodNJjH8QvVD5IuwO9tPpqx083taB5hSAgBhr9pth6CDRgruZgc9itO3qcWyHDvpyZY9qPWsGFN3WqiO2JtqG1rcuISMLMUirXXlcFvb8+CKE8+lTGt76nEdngRTlPNKDHobjb2n5f2oW36wIkKMQlmdwzGjudBphXzk0DtUwj+QYNFVhVzwmDO1+2Max+SL+TZviQ0W2B/+GQlyCSXXMrkmHfembTRPmrOlcEfeLhkG8KIhEVY0tyqAHVrhInlqK7VRRxYlPjbPWapNlCbg06Oj71EO2Q2l7ztNxhFp3m5viX5wXb1abb6c7NKsGiP9MeYELKw/0mJM0KrCmP930RsnDLl8JXqoPU7zVu2mUxEc6dlowOFrfs0DzzDPnjkT1JnsW+iiQFyMVhMM+DgzVeFLU8nrR9Ebj03LjCXYtlGjEOquC7fhFmTHxHUIfQFOXvpzIvNZ9dH5l7BZc3Hki5VoxGBKTVdkaDOwSGj9GDJhXdBYRWH4bv5kmh1U2pPHBffS9JHR0Y4VAHnYv2zekNdcO/EOgrEgoOoOjUIeCrxtVPe7vebVSM4phzxs0WyTxqm9jYVJI+X+9h0u20VuiXwOwdnqPZSIbbrkfUHVm9YVmbOCh9avgqQatyWsoXECSY0JrbWUpaB/exI8GHP9DZNy/yZNddQsqNfGGd48dMLBnp6P2F1jkWEqTiEO02galnowJI6Vx5PHaFhaZbfCe/iOhBFNKgKOYyXlkAPYv2/7h+kjfFLj/8PSCD7amz9nGTh30XMqf3uiuuAAtjZrGKUVPrSpSKG1EVqF7y6V8ADhyW+rwsUa8pizAL1G+fDDWrNa+4+/uctUwSpb2P3fe3zeBc1Shj7XWpVRISBjtwZMRWpaumsBhn9N30kV+ydcJyP8IKEzWWtovaIT5oT9taa3IEuag47V9MYA19f9p/vbHmyYgK/PKCcDQGGvUP0S1+f/RmmxnsnNQjR5Z5+qvvcu8AkGyqaMykdNgZrxiPmq/OmSJe9AdBmQ+I3d2qBP3hrHxcgs0GdNdXS1DGlmhn1QKcHE+BTXDR2oJPcGGNLF+o0okHNwY/sIjD1/HFXgPHwciTEJHj7ANozazgCI6aBvauJlqBWK3PPelpAdBbak3gq3vZYhalz6JphhLUTp0B9/q4lRZBbGzO8BAXTRSPMNwfupBb2R8JhJ2u+y767hc5hhLOoORzz7bfTpV2ZnlZTjysP2s6axeYPeDKBJ2dsGoNhDs1cWMcPAASqc3eH/NNLh+KNNYvncG+fkS41BOFI3M0aeXpb4rj71KW/19ueOBpZsWcg90eGlB6EC6VwQsAqt2SY36oUW6TLlfw19lxTavGF060N5pGTnO579Kay4Pf4D1bE+K5vZjHb13aT4NRe2apF2+BJEV6rBDDmxvvbRbg5pZ7j7CtSF7n/lAvs5F7tSYHEF0K0uZRqMG97EoI6YT2DxQHRUEmrcqzuRUGVlaakXnGHdTDK7VxE5EslIX8p28/IE0OlHTb3fOQcQw1fvl7E6xjkDrBwr98WbRmB5Ru6qCc/qcGVKMPG/ba0R5NISoTc4IEDYh1eq/qVKnOKPZyeDfiqsrrazMJiloRPjuqonEU6QWLAy3L4ldDkw94G9+Mn61bfHFr+CZ77gWRijKUWxtpQMchzTbs87r1z2ESohXIAyQ5cmLlWP5NtgMEq1eKjcqM3AHe6itkjzmuOTC4gqBzPOb2+RTuHMINf2pVT97PqkQI2FUMAZfR9wGQ8plpAcfksOGzbM/C/3x8j55vmk7pdLn5CJXr/jxyxzjxKlotMGVqqGlb2AehHCPC5JQER4YnofeJ9SY7usE2JppHKdoOqwyra7/FBXdjZHSAsDAhJD8DbifMvydo10XAxi/Eun/ZBitGdj+nlyJL7+S+NI5M8tmio/yg6gAe+sKY+BtYqWUr5X05i4/i83lkPmwjuk4DgFz3eJkg0F5JL9PixbrJ7ozxVLnb6ui8Bg+xU2MXOLTdYtl4Nm5mAFjdC2EKLiHDgC+LIHKo4ILjJzTGk+u0pBKTmQ6OxooDifzMR8Ko3+JpwfCXDaqJGDHp/il39KUogS98+WQW9UwzKUtjwZ4BQ1ZVMdzisPe3TwbJ9JiBofmGml499jm65kI0dq6ljvKBEMStldiEF6/YkMlHD6ROr46HITH7QFEZtWFe0bUd0yh2jy9arahq/aBH2lu34CVliRmi5s1h6zfoHo4M1NxK3NAojmU7tJJ16VmEmCNdNykIsomeqX7ilmstLjURBA2PBpP5wVL976+0VPKhBHoTg8e5BPuqzyBDwyyZ2iukYGh1T9RHgLTB5fPOuRyrviE0QwxisWRZGNp5vobnGreiWM0aZCR3C/TeRssC1acFBWLE7aEUwYfJXnQRXow0HST5jVhSrK3Ualdb1X39wl4g6DHosnjYQCAK8wA2Mkzx7emeG4jdmAckCA14QXMyZIq2UQBX85A+y9Yxd5JNF/goFsI7Mtxw6ZTe7UW9oIHMjIePI4X8G586GKVjYCjm/uQdNNVOQRQi5bd6x3kZBdZ1KqMJAHUWOsnMKZIxiFCyV7aXlUDi+y5Uz3iLXlPjgLIbI1s1cFy7wIkhq8kj0DOHTdvE0urTFih+l9NTKOVP6Z/vkAiBaVVLSIqN8AK3Vu6bA6nMu/AhR5NRbuZQgIfDCXG+RAtWKARTYY9bA74w/G6r0DjR8vbSsrkgZyopJTUigTDukQve8Trc79n1BRgUpz5z2PbwDBjM0++MCkst9uD74QZ1zd9VhG0887HvAzN5oig0V8o8N61nNgBA/HDhPPNXuO7bVaEmE+grpjc9Jpx83xveojt8b5rmIgJd0hBa2Nwt+7BcCgYOQFv5OtefulqT5FjEAZrN/5eLnhsXZNArtQTzJCUpMnVQ0t4n/s7q8Z8n1tL0ZmkwT7WAvAiif/8so4vISH0qWoAEz0p88V8VGY60HPaBFRsBR/n8jgVeEl4dOJjaBR09wkTe1uJGzxQ7G5rFHg0mL+rlJ7Z+/ud8JfN/nDWs3sXczNmTb5tPDcVcJSMH6bG/wdEyHbOCD9C/b8GSIviInWZc4CE17mPGK1upiORjotxWOgky5MmzYhhg6iftEYfts5x1zKIAV9uaFzmxKyxvgceQOU29yEO2K2wct1GsQFQemk26ZO9J5jg1KFfnEzY+KrDxXeqqUBvMuHiMAh+AbVt5AxlOKBDx5kGD2m+Z17X0FDpoxFp6EqEYTHiQHInqxPzjSRnt7uWTTHbKtkxpFqhmEsbqNZWK0NkuMyHQmHaYT3jdyKFGeVXrMMxWhwV80Bsdx61+vCH+ywN7tG6f8gi64bczF6h1mbOm0p2zLAwUbOEA9Q45IDBKD2bn3Yq2m9JVgVVCAI52SUtxlisGQV8GAxhD1F0vgZN5xXiS0xNwUPzvKOXp1o/VFN/Dmi0brMF4BAC2KZMzWLoAe5mUnBzSBUHochjXMZMmvYLwSVzNIMtZ7VEK1jh/GWixpawUTiZ/MmoZ4OfOQfJNJLxRSQMRJXNBvUuGzrNphU/uM5IPbJRiODvi/vVnfulKhoKZaR8M6Zs5rLlJA6tmJN6hy5IhG2z6pq9F7LDmTS+f01Bzo7mqdN1T/lpA2qaC4nn6Gysfp6W1mg4V9U/rUjuBi1nQpsiSclIsEukYtRl6FECJPixX4HN5oGE904WmGVXmU/nLurrvFOqc27/o3UsypPTFvQmlQ8b35nWqTQp8aNHDJ+fgoPbF69VTlaxIriZyxCKKcoYTszBcplO6M59VVrnRH/4a30ydMM70ulMYJPbN14PgiG92HAL1KBfQXAMCmSltwzbFm6B46a614glkQHF/KMuZy3dch3B/iO1G3byL2KqkadRxhjK/K+vj1Xz8Wu31KGCwTaXlE27DL4/MmNtHxzz5GUTa12/3Tj0CY2funG+akIzgU8Lo7YvMCREuY3E6UG2oP9Qe3v0LGgAVqWUbzpKbla+fXZ7sBg8OaeV1rBnSQYa5AvClti+++J0ouwOZr+ZFkxzFpSmMgoz3QUl/u/NwSCWkRyH4tsYNd9LoVXa7bgkEpXPLK3wJkHU5MrDX3t1OMDkVQnk+o0GOm3/qm8dyYUWKX1ucfjw7NexjU2pgq0RjuxQvqGDfMz+fpSJsp3F6jjxC7iNzDD9a6mGBZ1SgPKWPTru66eCxzq5Anis3/kN7RtSzgL9mBNC0JEcZr8uGcg+LpaQeXMTGz+4NA2pL07D7jPqKuRit7gxwONmEqBTxi5Sn9jlpbZZAgmktCecQqLqQMZoiHds/r5YL60I4n44CsF7olI2l+cN8WgF5MfpA/7PFXkBGSDnHbw8MCV1Pdd6TxLeyn73/HzWKhogaXhfQkZF+ieGqVUoguOAF9Pvz1nXPDUAw1yI8XeH2rwZlfNh6FxkwM/PQ4GteeP3URRKtSkMj7hXkYorSh7yNWCCLDyppFM8YgWCuAoI8sjiBO0mwiT/gSiAs5UrZ6M4p2qjbxIHudCvUdE8qMmVPxb4lHqlr5JxutVAXHXUtIOEUGe+QWjywcJIzog2A97yqEo+PQqxPEz//8qXiQlzdujSC4rdGtCkpCCPMsvi+FSAZnQd29DIbG9Ic1mXvNbrfUdIa6JasDdzQ5Fpw8Y+1lcZYFbozzCM4HRXcuLzcgegxsUUf368tOuegq6P7fDmrRSqYyA6fE4JmJjPqdI6KtHx3k30sSGNSGU5W36zYPTYmioWKM0TKuEAKSCCgb3UEgLarHEzhUnUAYQt4KRFaTdu5EWIxPXlBH8+x3UGBRhTB3AfvC0idCY/E6rK+uLU6FXrr+bmWAygsoDc9urqPDPA73cYEJ5w92+wgDkkwTXvF9gt0+GmfuOQv+5gQBBuhbMBA/S8K9bebk7k11vMMQt8OWmxsRKwwj9TfpGxmecU/E0PmBmCDCL+VCxaXGEE+YECx53LQaSuyY3B4qgowG2ihPyxp3ubDPGfSfcaaPqHb8ELVUWtMf1hvUXfWqzOVm170xq3a+y1FK9lUFOioCvyA2C4J4Av5kDyKvRdohjXsAKfzvMi+EhgVGHxbIzTr4OwLvK4KBObZSO+C22v3GVH7a9oXit98vDxzUQrzBP+VrI+bZLxSy6Fx+bKZanYBujcm2FH9jsdhz6CCm4sLBpIpPhwuJ1HK3yaCmXl7jmgwSDDd3cRvpQCU4kpHB8WzU75c0RwO0o0MFX7ZmA1JgNGj5bno818rmLCeCGzI5Qx3PdSAQVS1Ag+qC3ZCsIHn5dqXvD/SucqRxi/+khzbC9QapnWLwJC8theKIZrrRFlkThECbKtRwmY8H+xV8yBD4WB4zlQVH7QPn/OPxYTGy2trOjBrxMzgfA2wDCo1NxP9mccktgcEKc9bhRE8HL881eMk8fYhJ+mEbVN2pjgxDd5e2m/p+z3RXH+MRpTb9vOwoa5AMuoAThPgWh/z3yWqBImLiYQZCILka88MlFgzMBeW2zP+8Hxe4hJkNQMBkMhXJ1c83+7de/xfafyBuSWnoQT+KOn1EIfAUQKfb3QlKfYbEj+UktUjbw8NzhBowJE2Wzx3JOSprgyOWn3rs04jhFc1/oDJZJz+meQCWFr8YI35TZKGsJNQ4qeolzHIC4SQVTaEX+RSv54/2L85qyU0gDzx2kLGBQHE1BlL1Dlc5AEMzPza0DUIxZIGSRQXcUnxhgNNzq/E1PAOpHvsgUGb7Tfaaj8v8GgpCO67FB0cFeQP7wnCzkOUewm+xFeCSbRjyIJmYgXghILK+WwJjPSmfuRLxHR5sH0LAAkUyp8rBUUct/c8/URUT0GhLZqSojei2bgC8jXlf/3QPCrKv5MevwmtdxxN/CAo24nOdjb7m23/zTTqv08RJZ78/WVMk9t9BoB+6RDjeron+742xkCBl34vtbxpZU1/3Bj6gDzcEACiuMpFtSG2DYusaa2ekMe0JTu6a6UPLMyTq13Nlbu8UtqxQhc5f9SnxWi07cFAPpubb3N0hXj6YeezL6Awbcpn/aLUxzeXxn4sOHg07GW6lAwXujKglklv4bnnIO0Mil6gTbwdNOcVWo08YCkz6rd5A4sw/Uza6mgvreOlDa6YpI1BF+9wT6KRafTacFKXJvBZ3xSbr6MGRs5GGYN1rzVOm2eV3wH9AN691yddniTBJi3NnQ7eIBdwJNqPK57FHaxqArVjep3RUk3C1N4nzj4bCiMWl4kUV62gMWKGgcTEUeD540fLdKeRVHlfZ3PM5x+NfBvn+gWDnwxrrX4ZANc/6ePxOUnfT1lm07egO8y/dikGBrqJ7qZcW6PxLl0XF5yqLO+ETDwe58RLhrVSD6lKniax9vu6PnXgMxntxnwuNU7tVDE8lm/GK0zUZnaWf5NrS74MN9USTWfUMQgy3GZrm1rPEiS7xP+Vwhqx3C3SiMr/yJFOzTJbaPCxQkhWBxQ8gWwwZ8G1Gc3I2PmNsN8CYgNZ1cD0+cn1uAUOcbEEFj06ia5buFRcW6ehVBCLgTXvO5BfWMtnvaIkfk8Fb00/OnuXyQJ0pNpWmxR/O16AgV2wFbdHZHSvX9qij6zuCm000r+fVQoKKOgeBosRdSxfWWbx2zCx773yfe+frgf8XjrDLVl7mZcYP1vCcEKNoW5KLbhUM5HcXXLYCsrGhn+WeT+Je9SvR/mcZ8p8kho0fzEpCmnzizhF+519a8skrK9kL2hqIM1rUkFz0dujX+tw++QBSZXO1OzDoDMuaRMRw/gXWHDOclgqzVgtm3AUOWIVlZfLC8LIBuZDweHBBhgZr5jYChefYoygzPqLtkXHHumusneRyIYXLkqt7KL4xQy62aDexHOIbM60fu49d0TKeVDxEHf3N+iiGRHCC2knrDAJ820PMsZ5HXiko+o+LvMAeMEUVuvAGx0Qk6NFgTvMydATWJzo6K+6G6iIWvyd9x7e9Yaix9PoICT/geGNKGym6WYJSBEO+Pfle8NgZZrtU2VBeq+McguWKAzI0vT45JTwvuNEdsacPX5i/gHSm2A5uUKo81g7FcuSG6WetL3DpL27TiB8HIoGAWn6UrGe2sXttjM9HkPI9hJE0fJf0cqgbGVMlgqJlm1OJDdd5NZzy9SjweELwchXuxlqPsYhqOShp2bJQYOQ4V80Dmxr+BBam90LIS3GWj5DE3QBYQs+mHzOkSjsA8K7bjH4sBQbeMUYKSZLcnReX9AT5rwxGJRZrw7OqRxGhJkPMKpQLD303IyqjhPUaUj01YhYBfQ8lqbT/OrlR1K6t8u8ZWgmnUrwS1QA0mp7gktRCTr6MXuAOGWaQ+McvRprIF7fcT9XRF9PKLMEfBCNY8CTVw1mYm+b8DYmlFrjNH5UR78IhgaulrQUSXsjgWnMTCdtd1EpJ7/UYzvFfVFL/zOmlY2X6h614X/nm2swZdIomeCSZRmb5H2kdrE/IUWLyq4Xygx0ZutnAuOOXpy4pHw9M48ynJ/VeTdVMNEA/RV/Nb0dWh3bnxVN4lOBjKD48htAc+wt15xsrmlS8uAUOAf4ojCDr5xyMsBpKWbDUIwqPBsFSMW5i/cHMUx1WpuA5l61R4goNH7rKRMet2Zdgkz1dO53/cmDEuo4cnOPnUtK5aqRrjWKJQBWJRRFbx9v8KY78a5gxYA+RW0hmJR/29yWl7K9d/m+Jl3b5V9sB9dwXkYkTe0Bcel4br6WIqV8AMXaKYbcyoIvUr62cBLjMFq/wCs8PfApUz4VDnRQs9jgeDjDjyLgg8EiZ46qHjhBpRJBu6idhukRF4YuDnnX788BuwNj/FjBvs+iAjpovx1vvOmzO8iCB9W4oY/XABaff+hCsazOUf7Tda1r/0LFMCk4VQJTn5nw1ZMOQ5CJADNyEVvbJKwix2IG3uJaTxa8xn++IyOmDn0HFNNXNIRsvFJgw8S53HpwW1MlYTOglnia9LBFvQlH5Pq4b0xGBMsgNsS8T0px6Vz/RRA1uXZONAJR/YN5QE3AxHkPYlG3VAttLsHephdWBQaXfpWpzA2kXXJ2seP+/GJqlIB58WvTJdhNh4+zfP5LLDdtX51NKKGmrtaF35VFXrKeG+XPuCQw+T+//3qsNM88NWvP9nqwyYHIhfwtoxxtAz7bRj3HeVN8W/eefFhx74kNhtlhb1GQfcIi8qH642kZm2GCW0TIsFSRcyqo4bIoVIw/pl71/NQmBIjz6GtifOn/QxQ13aft5eI5+C7yN9FW7gEARORFoCOAqEsBvYC2A7IvGDFEJ8HM82e0Xz8iI8MMqHmzQfo3q5Zp0FbzsedJy1GIEwJHNzI77ZvPO01anRdPzuEZQJGrG2FqAe1XycLRzii4vfHFsWnZrohS8ZB0NEYWUNyh+MMnzRhrktxN+pE7bZIMOj8i6XzJijQIIuJ2pbfQR2d1cdAiGvip8aZWPz8lPppBmDgvBim20tE0Tgwt8dxhUmKK1hmTL7a+4++04Dqn5gVA7WIQ5i13t3nO8H7vmqXcGnkin1fYo8vCaGJRT6r6ZUWRdykrXXjiCXaJac+7Ee8Li9peq9St1fuQfJ9K280nWOK/rbHPAVC5gm2B6DI4bPWhaQqNIMx+gNfWqmJsJfSRI10ygD6YLjBwKQnLMWmApz0OqLkJnvL5oaAFfHJTaraf3ZXZfMIE2mJnV7Cyo1DIQlgC3ct3ugeboSqiYJnG2hrjStsJJFcgrBb/kjDT8m37xcktVXyWV2cAG3cVbVHA5mbjSGjommBXybHCq4Tw7gZdYiL7k4BroFvc5hSYmGytxyDw47/9g0vPNdvMBjV2hppk540oatFpu96fM3DCd5tRCf/fuIVW+IujHKLRGEUrRl8j4DJtXDGR1O88EZXJvvQV248ozD/6fZawDZWfy4CVYWgLyK8iaSqqyMaSbr+w1sMaRx4BfA/VLPEntGbBO0FdXudm8OsD8y6cTMhzu0paNEMbe4TMrA/XbEm478kz2Wmno4DoxMhSfDpP68P5Yrny7aYjbKyqnb/gzTsLc3q/irqzAjwwJhB3kbWLtOOoZgJRseT7bUpRWqZnizjWFI4UMvTIMm2fcznvGRloZClmGTZXPtZnvkKsaTwbyoySXv4j61MqmHj1CB+oejrCZcYavo9tZJoRPByLB4xq145uGmX1TM5xr6f9OoHEhNfbou77KIr8y7oiaiEBQB5ubQtHWAfz8EEsEd+yAswPU9tLMuVmNKji91uOOkm7Jg/sTB9aixe5xihq4U+p9CnWvYVV6ykSqvdpiHmbILPH7ji8X3XsN+H+za65srWe+lawd9NsQU15Gkh5keWmjs9SwBf75+QanFhFyDCtL9MoWwuzrD4UEafnmFQ/1Jb3aH/ajr5LnI0mN+v7oYG8aop0XKm/42laLnrZ7LbaXlCgzxlquMRD00vI5LCCrhZC63rgghqr9Dgx0cywc+IBULTMbb8/vxUH3byhuqCo23rM2jTTt2ZFM/QmTMWUiFe90XZJgn9h+nPwJ0BKYQaeyui26YlAumlfZNiCAGAuIgz7d56kM2fl/QNPef7XzABaseh/DFXWdTCnlpTvLo09dLV1FaFcqmRxPtweHVe1k/wLNjFfHYWgJszuEL2RMc/vzFMwHYX20QGtJsvJl22qn6GSYwhuWQqEdD+974rQJp5u6PDzQ5gNS2Ft1JKqDT7peR7zuYnIrGVaO8rbrE9na+y3ck+JRZPs5OzKh7zbN9k4C7QEmYKST9wV7g3o6RvxGuB8mxS0UpVWV8shk43QcI2F6dqjvkTXksiWvSCosHgBBmGqGfqR6c84dnECvZB/iXtA4VgjC55pYT78FsUDhnb6Djqa6n40fole5Dgal1vsz+4Ud8cYIvTSeTiKhXCoVAso3aNz5Guh5AM1SH849Gd1iImpP3fuxg9REmjsLuXSLkRCZWyoqQTahmqA+WO7kAyg+yTQMkZw/7ez133cevoJ5wX0am4nrpAquevaMBe/a5aPKSrr1+iREbkORP06zy8LwgC3156Hc5+6IXYI6CvMNFgeMeZOmUIp0K1fUD6jGuCT9/l9MP1i1WIK9Tj7x6gpgnKhOPycyaRRh2AG3P8BPhUOQ5+DLzvdH3GYriXx/VouSocKGm/2y9HfyrZzyCw3sW37D2STRejzwok6TNvFfsJdtBSAlOqK+NO1oJ6YtooShaoUZd6FhP46dlJLUdPD3TYhHFDgaOsTtiw7J6k8sTNiDag3bemVCKGmbE0iL0iPyJMIAcQZ7/YXIKemysM7fgcr2yXeyO7d+aepQrnszMtQEWjPRV8bXhmpFd9pFy3Pxsni+1r9daBPyHt6lE4T/qu/mjdko6d2utYUovv6Is95Y/xVjlDxaE4wnplErcTtHgUYzVOPTIn0z4nmxX5cZqDNsP4R3onnOoV8asBJg1lKYazNBuI80YLVB3Lsc8sJggU2JrHN7VGTW75ejW5up9tueJSuopLqyTKo5s0Rvk8HSNrWfxJGyDMsdOxl11TiFjcB0qa30LpqscKE5Od7Zpjtrz7xN5HwQa222dBEyq2+sbCXX6Kaho5Cnu8oicOhA27wdNgYMOPy0Z6WPXxuuYl98k1qtL44riFGcmZJYz748dQYVk40qfnMjCIpTSz3X3VHqQvayGKjI7UqczgLu2m4xG/rNfWOIvztOHm3L3kANGB7P8E0c5Y5R+CBqgLbPwZixpnXdUY16PXpS3QEovpqRx99HxY3g/r/3fujxMXNUOcp4sIAOVeE1J2IM21imSGW8OzdRH+5stHW5Hpk5B2sn/ceyoc3KPV7g5nltWiu1t8hPEzCOp/w8NmQwsA/+PFShzVMG31nxBMQeq8Foy8UUS+CpPWcbHCymEutI9ZWPGnFsJju4jOIzSwYlClBcGBxz4shXC9HRSrH/RHkMGMIAUz15/BfFUAgT3GwXrXHoZ4RkoFGm0ppnHRREviWZJpkCtF1xo/mp8Ae4InAUiyw2Bg16KVL8eVq7qkjbLv81cWnDhmHAw1e1bOUYkANdmTWZrmHdYOkBCi5kV3H9QMdJaBQ/+4+b3wd9BzRtSvHDDtYMasnO3PYWzyl0K0woNve4ewcACc6BeNCGs+Kb0UBzUE01ENOnIpd+oiHNABpeEszpQ6nZD5+yDEL7ZknqdxsnEiLkSR1UBxs2TVvpf+XB7sHwXeT+YZYPT07p4OFWqOnaIVRJw0KdU2u5UCBztoWeLmpH7lxDzYBK6u/u9JKLcrPy5/Cbu0gJuC4VJxbHtcYiX/JRULD73X4LCh57l/oGiRKdXHI5DV2KTTySfLdE+wGO53jfvbjdUHvsDxflntwZ5sVvZ/bCNjWQ+Fh3e6VQAr0QnF21mG/TIeWaamriM/d/GR5JSrre6qOuqVpIx5Cklko1Tu/0fuNz9Uu38WdUNNOcW6oCnq4bjtavzY6TGQQaLsywsiaO3juKZVjz7vUhyciAH9dAn5Fw566MW0KUudplgyJ2s327COtxtB6pm28BtODLZ/RJSkCQECiOFtsYw+tpLibuZcNGGVdK8W0JzYBxGZp0tYEc0Ub60z1VCBddJEJqbDxJRHfdS2/9gtMHreehpmXoYiS2ztnfw+O5Tdbvzi2ryDOckZhTJUfknE4hXEOWh7KgoU6mR9Nsc9jdbUTXRkqnAufVQNiis8b5ElrRs8O4T1QqvMt+qmUuGlNEot4u9FeRct5OQ32wq8kakP8lf25jIdDSCsLsiua8aa5cS/5Kvx2IasRYYBNSr2kQC/+cvK7EHQVuKblOtFJdsPGD6KeDX29Oviqf++TVi/lo7HKXhg8NZgRvcibp7/9u/lO3j9CXf3THefsPvgKIHDZRRqJ7VFU2SYa6sCnhu7PIZTAvNUyUgoMV0gDTDAMvDbUdAG8YJofMEbys3ptpdN7yoBQx5pAB+Jik5BZCCpF0zkq+72h2kYAxvO3jhmRMEQ+vs7MamtBNwd3sEtJ3yAhgBhDTHua7BcyAnBM6ANknkdanWqToAsHtj7mXMSpcQNbtx/VJ+sSpMCBALel9IVnvu9VPP+YOKxfKY6KnkNNrI1UJbW+pfv6tM9AkLIzfaayHLqOmsmnoXpBwnIu1wAKpA6+nyQbGmoyoztZ9NsxfEkZi423piCtnQ++agvQtfUn24Ol7m+zqsq2cXHo7+Bh4Mi1fw3y59IwUDc5E9YOCvMOtSBq0MIvzR4UU2IjjAWsfWEE3d4PICQxBv0BEyyyw0e2kiK3hIwXVU51e5v8zQE1juLkjA56nC+t9YtfzIDyBUtkY5UeBJVqXhZLPRqUgAPJrP1HknTJdBfR3+k+BBj5h0f8F2RmVvM2iisB4F+YwJ5lwJOPXqwpb5ZfwjWNi2+YOYH6RXT7qswQ964yJWprIew8fjj1XVdI4OOfn5FcWv4UHq2xvYI1padlX/j/jXnOwwcBoT4E8KcmKBpkbQD3XQLA58QvSjjdSgh53obxkPOcDmk59n+DNUU9ySqKA/VE27e0wCmgsQx6SRbCdtkHnagH0evTMap8aYXMgAjk/WwhVAuI6rKenHaIVpvjzhf5gulTIxR/NnknmiKM3jAMvNIKea0w+xX9L18/Qs7Mm1tEUjubY2nZmG8MR6ggI2zrye/VResfAQfjtaPOxkDNucLYnFna0X7MzfPJI1jjBECm/mbLIx0aW0kU/aF1rmIcYYjOAvTokSY3XFF7DL1f7om0cAdFI1JkSCKGCLfMxUzhIqJ2zjlXkdwrKh/qpn2V1uLosDadWp8N2wcdKSw2YI7iA0Lc3izRMjLwjH4gcsGcfB9CIZgP4f6KQ1keZJwNxwHVW5uUfOGpcE3vpvRXMLdrHU+bfLH2jttY+0JwPgFiUXXPoNA74yonxfVkNXH2NjLtEl45Dg8h8oag0cPoLlaxHS4SwwnnRdWM6ElsHqy8wmG449HGAs952jcY6z4sIGKkvJYvk9o63STRlo3XZ5s8AOdBua4DPBgtZdeXYspJJZG2eIUmQHIpCGSdRKG+6IRiuxM46fCzdbcrNSe9WEgWVspBDEncUPSbpZ7gdrCXnNPMamIuBz3/yy6GVHLCBp/CYnSmtkBfyGuDKPDPG6aE+KiQ+ouvk+NYauRiR4Yh3NO29AkQqx0oAPkQIl3F8sMyAZzBDF5n0MRilhn8t3WSpH8twkywoCeWX+ufGRp2nqaxhUqNJMfLB1syujq3DvKAq+vs/Yl44tpmMuC1yFxAX7OAas/s6wYEQibngxpfXLgK92bfsD+It4KMwhUQILe3aK8XYEx3JyCuRIrVKQYMDMPoKC6HTh5a+dMuPXfe25L7Wmh+MR/YBAC0Yk4FWyfmyDo7XX8IhtVhDeU64BeqcYqbVVcjTii2S1/t+dB1G9sRGq/Y+WCsLJnyvNIh+ja77zer5M0XJoIVbUScxI5j9yoDbcr4Gtkuxlrtjd8bSrGHrmvrlZRj1FUh3U5F0FSOItlmCiH+BhUT9D7GUbg3PkGNCBujexc6B6gHbBEAoJiRpXZN81+d347rOKofhUGPf0h24OnMvhdKPs4RwAHrBrhXH676CjKDwk2r/YrQePoC/me/9RDTkcKM1GnylI78+SlDDzSI9s/9a6yq7hNfFGibKriXjK0t7Iz1TrGyh+gaFFAr343CFagT/27rNw3WuGTXlVTbN+rx/3LlWOcYePDp3VYsJHDNfeLDaygHQayNdMo5eoEM6Vn33RWnvUpmjQK0z7W9LYLBqdrTmkAsBOQFweh3bIh/3rEuGL3cboETnAFnySYfn2LYLYddsU6Rjb0lC6X6gpuM3v7OsOFymzIHSt6wS+pRBvjYkDpA6CM8qcMGF54S9apyGN3LwrftdkSMVfjlFR+YONSiH7chTTUbQfn/g3QmS+4F7+VnoB8w9z3TSY3JKXnvU6d6eIIQEdF1ezL3S3wJE3fCQbkomLt1EHJXv2ll6i4e1MJmjnE/8MFrG8bgjlsbPX9hMiTi0GSJoDY2qEgp31sbL3wIBkFRrK77sCNIy4npZ/np0tTu7dFnI8tCY4zkBYvTQftbmoYj+Iuym9mHExNR3VJZI5qghiULmgEsw6wgAVkzxbO201UbCD119BLucFte/MqPM8ktr9VWyhnNTaRuDF6RBKNYW6+ehRtCxsW5jMqFPxNZG31oaJt7vNzzann9q1cy5zgR/9MGrmdRUDa7IgPbw+rSPZUQpaOIrqXCQHL5pKMe1Na2TweVBBTtZTUIrIlSycsnW3867DMHci/vZgVa9TDsthZrd/I5F1DL47ffEQYvsRoSFSdX/LUlLKE2Ia+9tUldoBzbhOOyTN+PqfnXlJ1s/d5SV4vrL5joOk6S7Bm24UFHTNyHrywLATMn6eN6A6KQSp6JkOxM3rc3eUSV4ZdAIOrZEbLOCD0Jk+ROIO5utpFwG9RM1APa6E3/KXo40vQOZ7InRNf8/mO8IuZGMmJ+pR/Y6vtPNSsbNcWIdPjC1MFjZ9uuO0IQ4yTJdwK9RP2qh7yNRzI9UrZHaumFo+Bd56eMUPH2O4YxHNVzkGLSyrszgHtMlv6EQcj1CJexC0N6PjXlPHXnhwYIbW6Z/DYd7oSC2GjWd72+OfMJVokXOWIlmPHKah2Mp3tY9crwiUydU9KD+//LYQCZ+W1ozavDlYp9aMzpEYdt5IU+B3TyTG1nKqL8zbQRJNydg/bxjUBZG2XqLyLOoSLw7s4osa48bl3/Kfc5nPceql1zKhxLPcGHRKgK7qBNhGvlHcAA498F7RdeBgqgXGdV3eP8S6UuXowtuPwbZ0Dg0jpTc9+sQk5cUQpmJDcDJHw4HOuEzBCv3Fr4CHQtQxErMYL73zrypIEQAkHlAipxh1BCuePez0u79Lv9MzupnQZFofGNuJz1ANTm7Ap+nX4labmCHv77yvFDDtdPkC+6IRCDtPCUjW1dtZfKLd87n78ZlmifUdHXGh5hNpuLOjvtakZ9g5HUimTkWfEMv+HrCeMvbRrnP4DGDb0fBDFgeEfJkclbBepu3fNDyTgak9ro1OxemBOe0e5CqqZ8nEYcwFepdP0MQKPngFDKC0MnXGg5lZhW6uNKl342DrgI//4RJujZTZUSCBBqobNzgaF/34wco0/KYUtrwtcoQek/4IKQ2zQ5M+x1HcmaC88Y9qUSgApqm3dijwlms930ld1gQdCmzb1prL8O47TMmq3GHjFFbcoEsUsicvMfX3Ie6rNuQ4fVeHxrZIBCL5ujjuIp9Xu+fjMf5F+DmBSn7ekX8dajLZU93E2fKRy+Y2OwTwgICW8ySbT+ebo9RbAwYDUuJSMMOmRfDZkfRzlj/1UEJnXWRFVBi7HHAumrVMIqLkpZbCmAJbXzU7YybEiPMO+6VuIrjrn6iCxr8okNfVC9qRJhrhyZfSxAHi37Z8h+5rQoF7omB+St1PdVv6SwyiyWXFHg30S4ipbqTf9WmGSNJAfBCBZDLyfdPagUS/8WuQKQYusA0Nhnq1wDMNt0iNcYg9RmTGs21iVRaf3gbxPFkDc7IRQKyZ+q9qSBUsjoXDPfq7wLYPEbZK2J1GSH90QVQWx1XDZJgCkPs9ckneCztGXdFCHrbgCL5yTmbwbhtzvCRfu83d1OOF2Keeb3bBbiHtQZJxh+iAfUM0mf8bUng++PwzWG0zUimSLvR9m0i2h7JnelABx+UOMIEu3dauwQ3JzAqEhwziTGSmE+xCMouX9X9YESfzDneYCtaqOP++dJINn9T3FjSO16w+AOND2vGZ2IaAyJB+pfylDCyCpjPkavWE/mOH4p7GAyVsf3xNkKVTZIs0CYxTnA25MKW3gFBdeBnI9/sVVuJ1mMByKn+zgrKvsKGBpHpqp3HMlfqPOBvc4GJMrHX+O9bwAOulXTztA+WJtYg+kBKwZFxJX/cLZJJZA+rNDe7414NVbFeTmHq9mo52lH2z5u8Wn3k6tHd+6eKnkFH/CqBAVIjtt5Wc7Qv/W3Vma58luzMRbpY4GlKcj6tJnrPt+0uoXbvXz+OX4u57fWHvIKo1ihgT8l/chZbOe0Lmn6vfz1Fcje0tT+EnKdM7Gt5BygDA+atr9r4TQJ35aKFKA7jEQFdHPDWQ3rOs6lqHmPA/e6ccZy2l7t32eM7tNNm+xrvT17zLq4RBuuuf2smMufIPQKyxYb5sOggf6jed4llB1SKoJFrYu/kqT3SNShCASRb3+i6UQjG+qiCLeJ+EkaKGphO7d9SNpRL08fzBHgnHYoJNlLTDLNBBBhrZ/wv4BHqZFVButcXrbTTktV/79KvHqS2LxZ4SZUNWcvGIfZ3AVUEVQ+4br4QX99i5FcOXJYtSPPk9KI1XAe8iNNw9Y9hcaDr8d2LLmos6Bkb8y9NQRXmM3TJqJnLN+ERJrrlFb/337a0llUV4IR6HgonTDcm5IGuDelkDjYpPGOX+48uzHTSfKJNojRwOfDoWIRkj06SeWn4wdT43vahpJEcfccWyBTyHjEMd3Y0jdhKoXZoWQNinQAINuCzbmpP9Jyint1yXUpt6Dicb6DahgZ7rVinAY2UETiAOAwXnuA80rpkpnHw6wlUwQO4mQ+mdPhZqL/tU5N49XfiFKZ7EeeUt+h6JBIT89/dZis0ZXhtwG5CZ4dvMVuahi4MRT3bs8v/nBvmPHxufN1AX69MHDyKNXtYJNMC4OIAJCQI1oYli/eUdhKpAMbL5TsvcGxAF3cKfDgXOFFDNdW7OUYsfJ0pUr0WKdjcZirJLcTtDYfekQpqo7QraTzA7DcL8hRCD9ThPeEQfGc9Ftx9/iRPN+gnIWlOIuq4Vt21PlBq0aIjZSjTTgTOGVwBj+bZORsgw1fwf78wi8XpIbJk/pFzjkMULhtYIghS0XkIPfpdy74ZcHD51KaijrPlNjrjpFQqmHwgACOXt5mhvGZHWjKn5F7hMr8ZmHj52URFIi70pUCF58pZuI5RhKOBJZpWKurQ23ygxo+sNuCYI+QGJq4BDFRayNIKFijXYAtOod0Rrbx43iKSZvrFtUR0BxRYLZSCDf0H6k4pKWD7WcWPSLZ5jZ1D+zG4AIibd72nGn9D52W+PpoxAP7JKbuIMqm7Q579UhmdmM/EVzHdDGWHXgBGLyyzroBg1qtFzMkAixfYjoz2K3cdCZHgjm1IgEn/fqKAVzIoPs1iZzp2emAwuB6r3ck6gQK7QO5xKQrPadfiK12Wnat85PvYuICkaAsId9SkumV9JxwnQHbnbXWnezRd4p3DnsjaWbVRXOdmQTk/w1NEPKL8hpgj+KJzk8PkGf8rxQm14ruYrVnUv1JmoBw+mbl7IBQtnEA7vGn4u40nBIpNqLZqGs/qYFiHhgIW3yzUWjn2Nd0dMa6BpSKXoZsnZw80SLUvBCWfP2hwXp4KiYnrnVWTgx8YJK4835qEWag4Z2AJ0P74bLAt9b5s3rn+LAmHTLbTahnEGASQaPjbUnR3//2xBaBxO871YYWUC3J0T1Y42DcBn8YUb0/4pIP8LgpJfiHuNzklwyjrbW/yO+ZgdWUZWfprLy94Wo3LyMpyPVa6ekS+HxBDC5tABpQxuU4qxXuq9rxggAQOoG9G+dFEtuhjMzHg35q5iKixysgP43RgXcl+6tpmOQh0h2YOpyd/Uh3qxcAJwCHPBXht4P6LFmKTe8IFLslqVFgiV4AsZXUvI8jvvMvDCvgG0Pf6JaBPibmWijIBg7gWHIYBUuoZA1VlZVt5vEgbEs0DaWL3FaYKw/NKRsGHRinyQZ7oDXAfLwA0H6NlcazKkcLO75G03X74IrHgXD3BO0kGyQ73C1ULJYhvP9ytO+EgCWTlo1UpgokHd7zFp9gL7bHyV0TKHwOqMssDF8d4+s0Q5f72C/1dt1oxhida1ccvDoJynLRG9wPZG3aJBUmGIH574uWIMS4kqIoBXcmV5YteE60GC0JOmnm7aW7qtJBdEwlBT1jRgGjq5Too2UZ6WuOHm0v+kCfmDsss1F7p+7kHgZFlHWxJ/Kfm5DGXvF9BjRbzgCwywnzXoDt5BD1jcLygDEaujYe7AyQi+xIWHd6Atd/8ObAmUvzCEqv4a+ZU2a1hDz4PiYJBLEwUs3bnzXbdzcjC2T3EBAdzS+JKDoWyqYRycX8Bw6V2/uc+sNh7DA92fyKnvQRMOLmCNRmufz/HZhrtsYWDHRWGUeStlN0w0GAB1Kl4KEDTzXtPPe/w11/PYzhMU1vlYf3WcboWt87pKGwBemwDrPvlJhuvgtWs2RHbvtI384VnYGGcUA0yhqUJTg/BNfkfuqMpSS4uhomvoSwmRNyOkwi3t+wXPtt31wqjMEoY9HcYb/8/9K9GT/W9Sp8MgMjyTzpgMfNkFcMA9BVlGlkRlNuPuZ2rh0vdG9BKzPGdyeKiOwj0XQT4KLA1ZHLzWImeWWLjR/S2Az/I13v0oine+hFwNhOhebVS06teG0thluiP/3OaRsjUUdwPrTNP0ltqAl+u/XfeT09Z/vADHwKiMacL3DmN6BOUwGomAiX88KKIejG+mgO1Bf9soV8/qTy/CFJ5iA8t/geXDTAEfB/nLZmVL8OKrs9mSVrMaIjhBD+Cif3LvlD5F/g0duqJPp25xoWWr9GoGZmYLCPN60nJ3fVGOqZUIG0e81WF1/0ucFqPzsg519mIIx0s1TPauES6TwVQG0Ks2/27NWbqdKFVD4OjodBn9w5pLql3rxoQHnSCyuMBiQ4EAUmxapFX2Ms5vnF3Y+kOO8oTD9+BhZwJF17xU9g1vpI25O0Csl2dIVKQ7Q6VuCX0GZgLI3kQZMmfr/zzM1+zse5wQe/8aPm+cD9teRAmpB1GKaRB5EGNWaUmh7yh7147uoud/kajh+tJfjsXN0mnSDQ+h43b75tle6JBzBh9NJMLCsqtzZf5pdL7gtLRuAiOo3I0511L6wgOb0YCTPmP8szzUtO9QuFrZvj4XSvbcgE32D+a30LVS7JUlHCAYGApTSn7zQdM+j0JzpDXy1EnWEkwQPH3+aJ/s8WYs29pFFECfjmrH0qQ8Hv5Jnd6hfSoQlZkiQqvyXTXCQhWK80K0MMDtx9dl4ymgom/YfqpoRL3tMdtHvEXBS9Hmk64qf/OraW9vK4UtSLDca5vDjjxoQvxsZeVBx9p5OvOLF79MQJFweeWadib6V/oBewHj5h1Q/Aj7T2zFGzJkS3QazUK/e5MgwS5ul+yIAmKJawgXGTY9S0hSwxcdpyAYHV1e8IZHjkqeIWbkuBrjiX6UwLWaNBZb9MkIItcLLR4GZEQLgwwK4X4rvNlGvA8/txwdhzmCfueztisQ1SaFZtWOds6RKENQ67vesMi9IftI2nH0mzzUZuQVO4RjTE8A/1HE6s6HwhMQkDXP8pp+SiqQh8XgnIiBWkUe5es0qRleybpPkA8Ip8MXrHNo/AwT4P5v1LA9cTIFCA8lPnZP290m4q26Fv4GwN6nwbfpCC9sAqMl2vcOm5VTFnSbGGObcOvDe5PZ+SwuhK71L/Kx5nsWj4XARarHpE9dSOzZEhHuVT3VsrxKja6ZSWpnqE5x1xTB8humTSR4h5fN+sE9siy1lDHy23NmuNYJH3oFdyPF191hrhqE8kv1S79tEpYdsZ3r0OkFFWspiHSTnnx7fehTsj88t9J1gSBPssdNl9ZqnmTKoJTBbbg90pze8ObxFNJRyL30q3lrb4d9dzR51WzVVOzu7I6YUCG3KkAEwMCqVPoXIw90UvpKj4NjdJXyJ8IlOc+N8FfW62nwwO85Pok1yrBv7dl6Nwr+W9EcOcBGBJJixCutmpbpL5mGiCsGZ3d/Y8g/NUWNjrlhMbCZaxClP5eDWzPuVDM/ibIcRABQu+JdlPj+BCJKAQJZhwXwwyusK31sTQOkcSuu2cthHPpRiWgyn5FNFoprJVSd5EGQniLGfIlwTXGn6RXPX3OeItgustzJ9Xsv0M8SSEmp7qMviby1JToejhFxy1XzP4GYtr91c6pTJ39JrIBxpdwuQsPWmv5pBXz7ce5xOh/CWf0ay/0sA5XPdodx98Y7jzzCx04+75WzLemKD22xN9vqHPHtr3aky1MpKg63bBQ+Io1+mmrbjb2unvYxo5uZE/HRSu1ei42Vwa2+DfClN3q8NxuDIA1Bv0lAl0MdBrkRTuwE+x0fES7uSslfKFcq5T2Oma0HJ2uNTHtxI7UJ3tpvt/wx9zzIZ/YruX4mCGb/t5AI/pbWzgPlGNBZN1+hT0Iy5YIiPOrW1KNcJuatC6YhZ2qut8LqwZHaE/Ry611TjhuupdIUI5cdLQpU2hOb4De03KA0NgeIflQ2VDGe48wRnWX+nktB8po+MOZyaeRAGYRugipq8/X5mnqPIvF6ZTGbHvy7Kf1E0aC8r/yk3sOjIpP5v/7vfua7vcg45THgMwWCVpuo2WgbukddKBJdet0vsh8JtnIiHZpWytMbTyXDiXF7mh33Wq1wrcD2UDurrfkNbPTCacOjjdR3S36atwYJSqyCtjF2vBtPbcNXTcqmGqwGKQDcD8k/z6tNYz0pJC4EJoQgdxXwE2FGnGiYxK7Vr0tDxHWC+9FpPSiV5HAJbImkwF3FRI9PoJjGx3GYMMpdFEKrtG0mVmTjI41bhVLi6d2nmMdOLtFAh2/ItE+nF8w1O6XWmo8wqqAbqNgeTGr//1zVTdyuZXWfJ7+ms9vc+be0fNho60OYSJU5CinebrhoINshER3WFwyEQmbVgRMbO/gSw1qQfiFnuHnWGHABtLBHNJ0aAZCylCp7aH84mqMegMV2L25vFcylmn4wSGqtjGTPDRTVNnm1xVBXLj2TnocLK/O+WHDtW2w6ZNEmq+TUrsuHCnT/dL1ElnMTfI5TXAo8SXi+8Sm4VbaPZFu8zuFcnFY3NdYuSkncSa+d3xRjOJlB5WGcEGjH3NsP/ri1friVjt22V8rhuXCnmzR4G7PoC67pE/9uL7KC4DrF2kXQfMUol2gCcEpfVBtVsbt5Irtjf8/q1sM8iD7JRc6MVzv335Xz54YDCtcbi+V4iUkGK20j6heIMIUvk55LNbVgiFNcobvHn9o2q1e0Of1fTsO3CavhDpaOouKDc+RpYtBGqGRvS1+R96wh43nfe56j9asFsJAFeTAKD1AK9560C8zqR3s6vrlZuoDjtZDgO3qaeW1z1ZxrKHvjaljV7ZwHUSXLyyeUEPZ87cbQxZ85l7aLFs+icxC+hp68zmVzJJ+DJU+TA6ayrUUB1fZhcCOmL1aQHLHw1+mZ8/n1zdfHv/9R/aujwJiKHzj/lH+yz4T6UYHX8kXmpTQyn8S6DlwMZ68lHDDkJBt9hhnEUtBeFa2vF4XjAaIiYLf/WZPUGFRKllhuOm1p0wB5eukaHZXkJLPaWkgO9NclC3sCYTbCLTyXYQKh02JEQ8d9gq0Pl/5bX8rd0R3/eZEv1CxHkDjRp82LB8FrV9GFzS5xngc+dtlMhXRpK9s3BHErgb9TtIGB8L3r0ffjstxriZd7JhfaEzqWCPPGg2bIo3yOJgbcfsGPPYsZ1CHG83bR0aS83kfK9gaBgQvQ42uEzrVx/uq6mdbAsJh5+4EOO8YQB3AIs2ShaTW+melSoq0yvtFTzLd64WUl3RBpfMrsr8Bc2kG4B4j5vkHEUaEhVNyL1PSywGKd2Wgjh9JPvTWKkrLuV+tLPXMsFav789vQjEIHtey8Pc6+uraD/frpp3TSh/MQYjldxnIUWt+nCsLiPck0P5CYFe1+lkycZ+RK5Dy8yuJ1qMS/nfdl5gSFwPhxkryXWbInrAx4UqvKO89wZHxHl6Kdw2RKAsLYq0VtMcG+oaHkjavCSQPAVv/0MV+SNazaIf8xBuFpXOXC9GWSKNeZFNJSIwRjrHilwH/eHTlT7NLjWfHK8ZoBDBGTTKlIwDFXM6+aRuw+10FwlZh//8AQH5MtFd1o7SR5+lpfr0iiFfYyL5fYoCJDZNML0YM2Xr2IU6lIh/POj1DeALZ3374RsXa6G9pPJ7cj7RLSz3k+yfFaVsjtIThxyKdWlqMQxIu8obDHYL94cjeulWURuNMd2IGkTSuF7QO2sl8+DF7J2jxl/8pDYIWLfu947zrKnLmLF9EWhzz7dhwQOyY4phhRcTK1cwS2OsLiZEFQgeIRG70FK5DOhrOtGsxqUeaTeWx4XY8hKWEYXNOTEey4Ph6saXLMTzGae0oqJouK7xrTlT0v80UtAnVWIbm+eOnk6rHQidBxNijv7lJy6L6TfmcgGW/k4/dBRpmzyyegMmP2CXRp5jJAqMErcJckATkZSQfCxcoLD+tTAfwjeQl/+r6gVdm+X+zLOg3V+yVBB4XAIWcUCWgMeigj/M7h0byCL1W3tZiWIm12/HTa3hqP+wDwZYxEExqdLEqGmn0VFfyh3L4qxYpc+tJ7jAaJ9SwScWu50dJKF8mNustGO4eUisstuvFYUYzuT4kfWu5N9WbLLlj7g9Q8lRKFKC7tOhFhhQkVoPwzG9pULxQzpuEEkd/O64SKunTwVXP6sBWllBStsQaphVWNWq+wMoGXUPntFGhFR4q9cKAMcl7My7ZIfgMnfuq75LT4LzVV9zt5KngkMomuBbI1hIYMflL5Ymwfd05W5m29kt+E8V29IMBGMk+SSyKl+GaTH6XHjSWFhpFl/skP2hPi2Jp1pAZNZMruEHDeRX8s5rmbxYDpK3bZGxUrPWEAraP5BEa9cPl7U3MK6pzXnn1iek+7PfD389mE1eCd7jKA/adbFmUQiaFPNuN9/faiD7+gXd3MtmTGRImCofm16ZDUVYC1ab1b9wWqjB8G2NmAmtBybad/8dsuXkmV2XrvgSWZFrLirZ+6Qt0qtlj430Fx5k3FeVJnzfVJpyPJIkJ7l+DnAxMX1+8AWtB4TWuOjf3KBDOXMms4CA5P+Iiax26eicRLWJj6KEUYVfLtRzx/A6MJgjgaNEsmp3gFrbc/uRiG6u67bOXMe+x+G2jCI0KBsDDw+VGpoYY/nmxnVMJ43/J7qYYjCWPtrJzlBAjWt4ID0lWegNNI10X0gBFOoCxkJGLYrNIHqJEli2E5DfcLw9ff/Mo0toCmErSeZnQvPbvP0e5ENw91EWX83v3F6GNEaalaR5Ey8nUQUXAUd6d5PqvlodIrIlNFTOT26kQr4OSW/N/ac5YVxy2Uko9xuFzcBndM5IjzUEA2HYZxICy7UmF9T4d5w3adhMeqZIdPUXqB/mlQ5oPtVC4+FXEVWA5vFGIzkVDJE2eISNd4xjvrs/UKJ/40jynmfQ9Pshh3OFpp4Z99b68Sopb7x0RdOyeMkbIJDxLK68NzVAUE3XIKY1px10FlVwcCqjDuGui7PUwDY3whxtyediOaMBwtxzCBoy6p64GGxmgcJ6ZBcU/T+bqBQkBth3HzNi00ZUCFD0qZ9XJamt+WB1n7jtMfcVnAU2FtxUzx2SH2f0EDRFQN89MxA7wHAV95SwA0BvIRyd+9ta9zNZSJ1bjA0ALdKxPE49TCUBqqE8FThHfENDiTxXK4dokMiy6YOW2Ze9vq6jLmBDuTp7tJ1HetixtNfmbDQkjYaxBlat/kLC5vs8c97e5UD8lBnhLo74ltdueTZ15/wl7l36JtACBwBMuFz48SOvD7z3mvvswgCMrvBDK6y/oVFl0himrg8BgGQmjOsjeaPYicP98TSerpFenZW4HE2KiFigOOmfzRFX2bgSm5ZAJgYh22FRgeV0Msmi2WJrsjI8UCd+fC5B7Ua5194p2gBVSAOGfDeqOCSnCPnE6xqIoLHZxIL20mo2wr3HKPiVOSk+Zyu85f+n83Uy3EmPxHUfMze4YnUBDjFgXyPYA/WvjoxX2PlBY3JLH1p/+CU6bJNdAFIUhnq8RF/q89y507AX9OLkyJJatiZcjz9OAUKPPvER8tEsR3Pa9FsWxbCVbFMhduePhNNxuCNE1anXusR6zokCgQIy76Zf5Pf0u4SR26VBHK7UlQ2pcpXiVD9lrPwI23LfP+NXyUBzexL+QZ4OUqbG337EtIj0tKxzsqZI41Aia4rJWAHIMbnjnl9UunVEN5zNKCOO3l+IRPn8vEOdineluVqfUFYH7M2ZKBSaeOXBkA+JMSYm79lAahYEQXQsUmD26xnLvg0X1vkXQ96XXyaa29q0Ktw+S4iCQeV9nS7MCH53EI2otvfqMHB4pZcw8vzyXicROzCggrkLzZpgkTxUUew6Gg98cNTgYL3gUL7JoOlYDDsiHzHJvq3DAMWD3+mlWYq5HS5HlhxN3lvJ9F5+eU1RxELpt0uSnhRc89j8zvkQnz/zQO6jNbb2kvqlGqh9QBHdvyyTCg5w7qEHlZKGSeG90VcPVNQDg0G8I708UAg/nbzZIFQxeA2lVZ/jsQAUMGAF4yivnTYaUEoTcMJjBy3b2DHs+qqG5t56CeDeyCfDlvZUGvnxfnF1GVHupYyr+vU8tm5Z+/Z+une2EM8lQQlNzzdxdp41a8qWGcKXTMlWW+JL1T7ykJqZRnpYz53WRgBoWSYLwKdT4xHiqHWe0sl41s+CByNpTTJvhIRXk2YlRNOM4VpVBcu8BKYNYO2cn9zzUvZ9OF9bw+y577dhyq1AQcfVXPWHquhXsiftWCtLWJxVxeuN0e7pksm1OBdmL8n8Uen4sk+2P+t27hZ2IIvHUn8pQubYzcLeRsJVNbtUGsmSRruHafwe+hyXcl2evcoAaqbDeMMEjkxmzSH2HeIlNZZimnqUbJfy6hT67oLlNgI+YPV2VflzybGdSkycoH7EIORYDLJyPn+TLR9XVjMXCiEAdEFv0xnArUVlHh8HeGWbISbHkAB/ZTQbuf0SrjizqDlYo5vtLITjOpzkWPSDbDJowjs8eW2pfBRTRqbLA5jTcyNa1hJmiISQ4Q5K9jAZAkkXsI5i45cutNEzp4Ez6fetnZhWhQw9tLlLG/aCdDSsJOtx6KHvt4kIl31CP0Znc4Iq92Nl3NBi278Erxvl6WylwgQyHJ+ORq32OEEqVbqOojH0bfx1oTb6j6bZoRfnsQ5sfuKk6zVTyWqwLK23sy6NRYL3e1FQQ7qID+qnRgSZOTDs19C0R9jQjXxlVtVF6fBEbSQ3zeB9qKOKhKHFbMy6qDescE0gnRhu8BLhw2Ia/bJtDCPa8vjcPYOJuhF8Kn9eeHeOGB05XQ20x6f2v1SQ7pBvKovnZxwUn9G0PiKEWwIHD2riqqJ</t>
  </si>
  <si>
    <t>SF4D1/8cf4LBY9k9ebLHqDKLJRJLon9SljEbizLI1gurQG0HEnxVZ2jbN2I3pc6pLS9BA+U8FU8pBI5dqMgPy25FpCprA+TiAxHo3e+tQIfevwbJC8RbWGpiNNZRb5LOylv3spXjmDBM/bLQ+sQKPWnJwwMPyEtlSqp8hy6dw2r0W+PzTulquFxupYR7TKX6po6Ac2bToN3dp+1U+wfnPglyRiQpjY6jHT03/MBoqrDEi93bNptNdmx4BKFlJdlo2ml5n4nblyUCseF/oPQvNbF1V34oQfIfnllkAK0yvewr3YU+7MBVgbjKIocYbvBTRxL3RCAVJiJI6VDDlyN7DdWJjZOxbfZ42Z7YX7a1lJEYDyqC1UJbd2svfHYDVzRF0/e6NmlstFTai54D1qapMVjBm86tnV4QwnsNMeHSDkiIn13BdQnD14x1rmM5OhiJ50ceNr0jJMmkWEWLJ9OgPuvFw8ikmYi8gJ9uaoxSulC4gZJquVlvfUoMibFRgIHYEbufbRltMeqD9g8hw/vh+kuJHKlNKnoRKB+QACW6sfLg1oAHAXqfSxmocZsgq2UFZsnXq9hW5FvEbZBT7VBNk6lsK5/WnxV35M5LvD328kQF7F5odcPhSYpLKcI7d/ldF+Jd7N7HUpg/bjCSJ6/hNxiR0UhG3U1B8SDgd31rJ+88ZhnMBKVYacyL2b8Mx3ZC4aEMm+8hdI3EnOzc5Nv1M3pYuubekzuInctzr9ZtZApBgHalPvvQ/yRSGMHQP34vXGxGptAHkhOSTEQd0MiUi7Xq0oneZWQ8RGLS7gi+QvgHwrTwsQ8gDBsea9zGG16gXxkmqsSXg+ifBHWuZVg8H33LIcinFrBu9fL7HHvKHfUxK5RvG+JKPuWJJEG6LTnVKTqaNqfYb2CNqfYE55gM0PrKHLqss0gSNF17FAlWxkHv+0Xo1hy18ZLBvwCGSDG68yTgKbx5+emz4H8Feia2FwF4iIPClC/h7J/QZD3OVdJZM18zkMUojJzXYpBtzBlpdwh7scBDv56heK28nHOtKvEuhtGzy0/0vMUYGtHaStD19ksloGSkN6hHmwipzWGRRZADVnxW/6SFtPGppunhFWWiR2sjWJoJ3XJWuuZ0657y6D000SilO1va33ZjV2We7y9wa/qLQ0kc5kK0eW83JhGHgjMMpEnf7PCpJ36L/PNYZ1ndnUBybjab8GehXnTN++9GVbWuGJaItFBix/YhUZiUVpHOAQHTkCCminqBAFKD9ZNv+vLVuodKizzKOLDNSjNhSDz7KBuxmH5MDrM28eUS4Oshy319t2YVvtLTlblhyIjdtn+Db4wIfoV1kU9i21QsMMq3Dy/wZcSBq2J+AphDQXytsZYOq+ytuF+vlhYlbGMnDl+TbAMtfVCykcBNBAmXId1FYJnmlsBq2pX2tHaYLfjvLHU/ER/7swsOUaHfThYoopGnq/Mcuutqvd7jQDGNVf75t0CYRbm2SYjxP9YblqGmNLdeQXKMhOQMkqzmcidbLbx9HkI3ypcxkmF1JRN2/k+6EbgqnjnFVdKQ2/2L+2N+X4hEF8tMtHRmzS9rfFpkDTEwS0gw7ckS7vZX41YdHefxzPfqzSuNDVkIm8wP/IQkX/xUZXsIrF3HnkrX/U+xzlXmw2AvqRJz7e/H5ho4zUZ2G30rINj2FsQ1KzDmrf49CSOUMmyZ0MVKtqd7EI7tFRbSA6tYohN4zKfZL94K8lnqcXzIzOujMqN5oHfYUMtQUFJ9LZiO8XA0S1z9YoXV+Z2Ihu0OkPY1jHfKcnKXIk6vvrSZlDohvWGyEDmBUkAJyUwgns4dKe6bc6qbWLhqYoFi716DBTfZFVkPmKf2V8MgAtrHlLD4nNnXskcDrgLS9dPW0I7z1JiEIdo6IP+R+NqWP436lszged5bE/nBB0yAEL07BjhvxORSpCiXgbrAiVYVmB2csoO6BXBqac19h+XZv2xziiqzEcGI/2JbJ62/M8DKG3moc2DrjhNawdn95CqDQw6sKg5MrqUWsgi/t5nB8wxTCHIPxhVQvU1own07lGnNjuOuK/RkmG2s+41KKxbUa9k/c1gQXyJEaR0Jia+PE16I8YJspMygXys+UsLvV+V79qjM77QPBu4klEWqTRuNPOLhanDRd48aYuURDmbWeuLA0NceHsB1T58qXLPAu68PPQy5pq/9eL1SIGbxVUS8uoOEpaI7mh2YCcARkqMojnvWPVR/UPsoEAgAji+mggDuD9LxZJzz/U8SO+8Cls9YADmXhg0V9OGldz9KOsaPmj4M/sjuI9HdJLf+9E2K2L0TI2+70lTuuh2pCvMsgBH8bXrYNvdLdJ2wNpeMmqAiUsQPBIOdbGxDoYJxHc7E5UGBgdpZwKPDLWIL/AyQNtPKKWWApITNzKr7eBJRQpMbg9uFrNr71BrKXjYlY9To+elNzgBnCOyhPfN49+rUFWUce3Ryit+oTfNsbtugw2nwuZX8k+6VV/MdVNVxsPwZ/ypuP3XnllG9bcwAPbOD+GCqFcl3Om5HJ2zQFCvgiQpFfjMxYWmh2cP3eURiiRD/2u0V89oO3GBzdVEOa4Lv/3I4IcDZ2dBFpd8ZEtq5KWFNm+xgRqrkH1n14s8f1v7NmNUwlVS5vj+2mQuhHv4pdLSxaH9Qy5TWkuXkrjW4v/vMg2I5zcTvuU2io9u3oqbir6WUeqhnDLo399jSv5pgAURZgxPl0Ld3BOsIREshfKN1Ya/ofnBRcHXElWQPQZCwSaecfGswtnV5XbjPciqBDDW1t8owRkEuqQMuNEtTeZmFf9g2mexaVT9Ax4swGlaontCs83RAz3Urj9gt6IdJo7EkS8diyHjU5Wz+vaaZEaal0vJRN8tSfQMCriBde9nz0QnRAHnbYPRjU9d/X7pTYSr4toKrtgaUeFtln/l+zRIGu+DdZdoz2m1WeUO4LfQ7ovq5n1v2Jr7tZDHuLnDQWSy4DMlH1bCDcVNqSYB87MtWBDzASc+BwhhStCM8O9+c6+NNlUwxizZtRF+p0JBzIWa0b3Vk5RK1utMKZRIj2FmLCGuVmfwvg+ke2X7NRBFtL1Urn7Y9QVKtNjKK62sYOyDyfoQgkRfgvPJcohdF84Srd45V++RapOqc/xjSmuw5s5LRzOSkhz0a3dUvTZhSFzJArCU8N38aP39Qxehq9aIUtfbxD32PdVb4Qa6M5SUPAdPlfV5cXZWywjeKVal7uygdTYwVxdFZHcg3SP4Ce4DhPR2y4gmYyvNh0o4YfxCwK98iDI838Or4AnO5pgVwprw5+Ja0JRiDPHXdebzyp72Q4soxhGo1RkjZbI49Jc2Z/EMWKrUp91eDcenlXGWKDB6F7lzwmlNS/Cp0H3dI4DZ3IuGTGJWjYABAVz09jPuA3Fz0IlOxvUEaF4QdJuZ13Ll7ST6PFo83cI5vGXOLnE+byGledpwzvTmbKE83aGWZ7QdNrHDUyU39H9D8WMlkgBVSSFOounR7vbg73y6ChDgIVIwNlyYjUQ/N1ZL55DUfhelijYfoWWanJ8S/SLqrbzR9y9nT53Ee8uhPomqgE34VFcW7odLGlw8GThdf5hn65SXwQkrkABwR66S7a8aeuzYYcF/gXX9G5PY+Ay003Mm7OTPh6HxmHl/y9USzR90MBJ94XhMnUsuk15NeX9OZP0MUGrlwlAjzz9fQhlTwKfE+ubz7H4pk1cz+LtyLQ6FDpgGQsmkM5JVR29zHcWgzGN8RaEbGp/fb/t1WTlUPou/79eNfaXy6njYjh4EPADKFVgyXdMNf7IfaKAwqHcMS+zR66B3w/9Mr3StCOPXZAPoTJkaVcCMnxOuM/+g4hJRmHWBBZG/UrP9BFB32/oRm8Mm8WW9RXI1cjUVp4DxGJygICzJEVlT4+yQNcwhOTYJGEBUe6idpUZ3bXu120frmmpEFzNHZj3HyG7/z6Ax5NHK60lpXqm+QM8EAWdivvDKCeQybKjkOqoRpDM1YtKRx1ZvY7rmJuJ4NE2CNibyGsYuKjMdhWWNOeyO5XOQ5+KWOhN8C2gVq9ipKLsc3CnMhDx4aoHblEsFzzv08JKRhPNsxSD40oB+I/V3PXnxIQpk0fy5ePFKxi5GrGzCZa3GZLSrVXlgPPELION4MkfYcCnpDhxFToP8Vp65zLu9o/sYt6B/c6mzktnv+vtIhRy3EyLIbh6jPB5+bQOum8wWY8E0nyn9lWyNmR7f6aWd8pkuqfXofeVHIoyZ7DX/rdPZAJuMmr6WbOnS/c8LQ5mgB7SAtagjHN0rZN70La6K1yxhJu2R7uLh+iW9kmBjmby+43CINqY8H1ICfgo0NaJ4wtQYUGMu69rX5ZUc1ThezCrUkm/cWjYDuZ7F3MOc87ADrhwJFzj8WN/HoPsAwQdShHpmoK9vUyvixMKtSPTGR50wGYTdQKiAF9ppmt3Xd7L3sSrnickcAr5UE47UIOeZwPravuLALbYLG70f74JQ7fAe8smIzIQQw3fRterOpESGaRn/bbFAT848NLyUA+dgFY63Q7dMEq7J3m54k/n1EAs9VBnHuiikIis0VJA/z9VcUlokVQ+l/VFLcyfJAZWtUDEIm86NgOAy3Ye2ycihgaatWamjkgmkzITjFY3r/woAY2qOWWBmugE3f5/I7NpFlUrwRQUoKqwZDdzHWPGjQ/aLvp5RluE4da0hvftP/vfb4qe8MObMN9vrEC7/AfeL1EFTpdJ0O6VryB+f1NqmiI5n9o58CLIYA8z7LHBtxBaJSle63+0mddX1hjprNc/7LgBAQURjDeo7ajUpdHptoL/TzIMjpyUV8uOuKScMuBb8VxSgbTYmuzPXhYRHigsLGbwnvAvxyQ8JEeBLkk6ZB2qi/1ejJYrc/5LA10X1doFnPnNXSkdNexgaxHJ2HMzhhOa/4IjbrT8URK/obbhu2KUlCUK6aggARGRbf1lGRo+pXBgjZbzOYxnwF64EpFurNt6i6KWrI73LZ44RNHirUySB3l2x/25ckrlC89rjHCk40IZIIfgpZQYrK+GamUvnLX47/bvHGnND6aDo2RlWqiWwgWDWV+QjIo+AJsSGDJ+pZBNe1033WuftlFIZqSpnb2TWpjD/sysceKjLxpHd5JVXaVsJR5jy9vtrF90R8fWxbg9yxgWJ8dv3fGhg+5PC59f6Kq/Wz8XX1+1N3AfBLxsRjkEN+OgQ3r2fJm0gpQj/pYcbreOBhTMj+xW1ITRm9fOLxVn8tzY5sUSPc5OT/Urechxhb94wG/2mhW2SjH5XdopHOdJ7Zc31XgNq+bsE2PrVYt4wiahiWn8iy8kZhGuuGJXd6SnemihafwNr0K+7JAnF7BvxeBZzRodowCYckrVgIEuySdH/h24kpE4J36tjgEA04cO1YX8R/iMcfQrEZgX7xbr3L1KIyGLZBNLSRwSq3QajqfmtdejRQyQirrdjiVvmnAhvAKcI5x+NiYwLDVR/9X4IJVtQVjiO2KtftNik+EBNhvNqjN+W/DLPHPmAJhyw2jSjKZ0zEc7hfWtjNwJSNQw0YezH+cT2DFzVjxrXwB2MtKo/9+kOmMTgizCB/IexIGDMf4V6ov4zvZ9jygxozRt9GnM5h+bPeWdloHjFZbenjQgwr8KhkF2sPE6TPJ9WTm/4zT2LH5u7NXm+QE7aGpCaBKAfn0nGXbXY9TyX4P5p+gRVWakLMRmCXDRZkwqa3Z9zsZfQ2gteDEQ/ofLwe+I2um9uNTDR/UL1GSO8vPOLi87B+pWnH7DakpFATFzmFi0Cyg/EMXCX1HpkTsQCD8aZSBLluCVs0rxjYk19G7LjeL/Qqu7mBXlgvh8TsAY5HLQ8LuEPYw9kehBybV16fpGEFx03rqET6F+7ua3WXcPPzp8WsXLD31nKd9lDPX8hnwk2UAys6eA9l6Haf9jWXckZA8SZ9McANOkFcM3+JW7+Cdoxmp9VxBPUssOmz5XYU7W+5gVRIjowoQH6nswPUpTOxbBqC+LJpQQMxAYyQwaarJO/otyzPL4jY98e+1xHTsIBc+YqLM24HnuA1mWWmeYGbHQ0iJmT41XNHqyLhy4AneqpF8+wmjFKX4mtIJgTDfTmAc5gVAym3lTQ6EnzBjePGeRmTRXQZB5IS3Kr5wFL5vx4dZ1A4v1xrls3JUosJYsJ4oC4TFXUPwWUWlYkHmpc7shooOgvdBmDkCdmdDKP/BwbSs+e2TGWQiNHE9VDMxNhCzCr8/vtCfoNn9xlpq87PLAtEAdyG/GEwjbY/dFj77i2QqOpyjHNE2rht4Kllm0QUnpMEWqmRUoU1F8gNdW8PF4hf31p6xMlmlNNxkfFcmwnWwQhjSMilnD4IqrFb4eM0B7tIntpYEd+vEvxjBbY4rDCJIeReSzxO07Ca8Kl/nzw0TxYRsQ0xr+Ni2PhhhEre5E3a40ZdjQL3wz1mksps2NyspXWTD7BeD2iRmOyoFHjvbswVWSMacqqYrc9EBIVN/U7hmFKbRdUZxQSKvwl2ByXR7DftLLuFyie7FU1VOg3r3wEM5d0aMKIjpLYL444P8ZCxHmlMwXrpmgAMkoMVXtgjzR5QbR3V3IVKxH1YtxJAq6DZ/r2UeJcUJSP1M+HeVvj1J/DUtyqT0J7Qekvpp1QVZ+Hq98mLq4YU0PRkiRpPSkOM3t7w9g/ctlHymcc4C4FvFSO6bVDsOuq9mdAXCY7UpRwknlRhw/Xsyq0cd7b12N5agn7Jtv2WuDDTqYSLStaSrB8OgjA6JeY89IH1aH7iIPMD/Ez3On8qUV5Rc4aMeCvW3jj7M/ujdegGZD91lJTl+JkiCvOFDm4gQGGpizucmhaZQXkJlLmyPC02jLeUaWjHRGzBbkX9ZTkAH2ITBQk/29PCny/mFO31fqiMwLeTUrTqkO6RijExlo4Ae9ezgLb3wbqAcua1Ef2CcIqQzlseipkA7mOAl5wmRYxxZklE7q+SWe0zBMfClosXpZqugzsp1q6xk48qGxOosgTu2lKjYgi8526p4eqQMh6s4j/itCQ6RYJk/HzK2E5omUUKEKTNssJCH56C2s3xuCr7s1YAcSllwX1157p2kHvcQCNFlF90LyjxdCfrDvVLMIComow7wQvRKyNsjn0kaoP3NMe3orjp6OpExaSMIeLe8Ql64JCV9CYpYYcjgNcXMsPLsUk4z8elYOmQBeh89DK18hcofUS1GwZD6puHkvtcHnA4dv5vcsGj2Q/dKh4vlB7/bJ7zPgA1c0lVlwVvGo8jUKjHSvwg9Oj88hqQA0TbbPlOIzaDbH22iVfhgVGGZQxBuoq00tG4NdW/tBGC+KDEz4r/YGiEjQvwinz9e5Z2e+4YHQi6YJPFK0ZXYZIpAYhfPLNWq4GVWunuplDEd0M7NeU5MeScuP7nCb4jjQGbkag7ubpT1jINKcnZZMIh+ZSHFI23cRQyr6ermFwuz8lGSwEPIIKeRw7rD3XWrSwDriBqFr5jLUKdOvOi6C5GrPTc6lvacP25du1vtr1zlMZ5fHeF5GjV1b+9KVX9bk7vDJYo0xUMdoAi+Bo2vC87IcHPNBEGwE39r8P2YZk/go90kg+PhpAitummfqm2Ep+Jmspes5GmcvQaQFLpiFgDcVYIMifFYv0deionZ6xuaUbP/fCuIlx4adNNplEtMbZhgtFcIBeURQCNQ/Qh+/1Ht9G9BhUjKpzkGevi58mONFPc4Ro8cCIae1n6nt8V0tr7HSHWbBz5ZyyLjyeT/NduECg76vowVNl5kuRvhblRnp0oi231c09cLbF8YuQXzJ4872eQrk5EXW2CiL4D45KbgYy5WoJw3eLzzp0g+urOaTKamPxTjKQIFNK4sezUcxFsexFPiUTNod1SlnDknAoEXF6vtxhzuj/+LK+Ta3uWm1jn0JpQ1J5RYPdIV7QTKLlBxU5aZgRQD3TyI3mZ9JhrBIch0FjAojhP0vbfHVGKc6+BFeMOTiIwGOJhUgzNUE++M0OrYrYsYqQgcqh0AbaTDN7pYEgHV8dC4fJRuBA0/k3s7XBwqx8P9qc1lZ1yfzQQ+Skmo9ZEH4HzfYdDClhf8/J94xhXbjTsNfV1j2lnmqtP8rotzoXRZKJEDAjnbJS9wZn0TWTB9FlYmN59iZ2SyOGfwB9XkjmYBWIUEyYU94nPaWIyo/sAcBKf+rFfTu9fbxO+HcVANKnmvOKeCE9H77JbK09ZQBdPC/6oz7pbAkxnsqfrP91Jz1Ceg34DgKyLijr2OLMcQM2gWFxCfbTWnY+qmjiQvY6sUzKtxv83zK5nEB3fLhpQG37KlFnfPCsvVn2HDr42wXYKaZSmmLxuyRw+eQqyS+zYvLpQ4IPQvVLcgbLK5A9WokPx8S7SfhHTd22UbWG0JyHXsXBUuusTc4be6WoIqk+BF8Dl0Lidcdr4ndM2m2hcuua/U5xebDXJcFQctut6/z98HQ9IElpjTWq79wvUSDyZ2o1LiQj+TH4wVumx1kB6Vo+SWj/r7ZJfTPVCjmSOctgjQkgcr9/zuwmzRX21PiJEaBvkEebVDXt5oBmi8AS5vJB3zjK1JJLFaZIE9aXBm9NADs6CrmOSjbZoyiwi+z8S9lHemd4bhFcB2CZOMEwvWyDxanZBdhqYLDDwzTkj1K1D+t3CgYrr2VesgcOqD4dqt/k/YvAsoSqnXiKdY4IFJCw+afOiHsCWYFvU4jKyfGqU4O4AewnRfrfx2YIBYk6UX80CEBq9HTr5aPhygRYMMn3blwRdtkM6Fbd8v6gKkjzMMLiL1jDu0GfR6Kdqk/L47tVzNfAvU4outBgWqKGeonGsQJTwqD4xKejO/Zpz5tCl1Y97RX4DfH/OnncP9nbHJSPnX8MC2b5lyLhqh5PSKZIkDYHlaIeXug2ks5/AJBGe15yZUvysHO7otbmj2dCFwNU0hS7e79WnhVgrsCMzJFLbn3eADVP+XkCVodlc3/onAHFZw0X63V2d+WTIBJ4dzkHBN96YiX8nH+DJWF8eK8t0zYej4ziFj8UfmzHfauj8TIXRdo99cguyem2BCp/xQhzpVvcn0AKpTaR7GsGFx/QYmjkAFQBIqcngO2+hIN7APsYYQMbL6sYqWuACcas0+Dezdeyg/9XeaGmhAfKmgZFl4gHe66dDFWLNsMGBqoaNWUZt0/x45qlVtPupUY0TLwOzvqKyQEUOMDAsPs9X+rhtMIyNAbX0Agro5sOcPMlGe51ICcdNmS1vWS+6uHbveJefpqdQsF/3fmIblMqdrqEVIbMd/NtrIdoSXc6up7viG5j7EO4XXK1NulO7bB5K+ShDYyVbIPdB4xMG9ZPLiZ5FCcWh5UUY7f0oWJ8MGfiKp2V+A6ZWVwT5HFacsXQQt1lPSkHDhKRfKJyAlGIoa7Psg7MX+0aS2amOBFLEaL8TPETiJELm+vzILG583PlZ7nSnDLctLUUpuVInwGJWx7fTvyBbF0QaXOV9H4h2jUeHXLtgk+VLBVK0TqlfmN4tWEt9buNTW6wRIXFjPme7BtwWzd2Q8yvTwKKmE2RLx4LT8IaY//IGu785IuL7TPhuDzfhtOplHE3STfv1gRPBfV28ygAk6UH4O6Vo47eeYC7mFbs4X6leD4n+rmLOo58toFUwqtv5hUaJAeityejLXY1IPyD/PBw8agDilaFmkRCrcWD0o+efepk8b+3xWJNdxT5s7KRn5eNmiz0u7b/2f8DHhiyE2WJke4Q+wI7hSloc16+wp16BtzGCsCB1cJC+bWvqhxn+uSZFEX75vaM+8XnBjQXMJsz1xrVjjXjY4gi6i5RtURU0SOls2OPSeaCoUTzdW5MGMXHk+NIuT9fcSwT03UpO4G7mIVBymnjm5JldGKnkyObt0PQrs1V2iq0b9Nt9xFauoi8/aWINwxHVIdYtW71HnwFaPKFgzgeH8bUAG2cgAbSMItXuzlxG+HwwOZgOFP1n1Jp4jeoBokvjHIQKgUGW2cM1dOylYcPNhPSa4bxMPHoW7jYMq84tfCeGzML0ntMboWV7LWws5pW+bXaCc3lxSSa8mCYmtTeGuDkGAsymEZS1SIWpAPmSccSHN0ydqorf18DQCDnAyXTvIuXhwlanf1o51hJS7LTHCClhgYKyVBynycwSrHeknVGUXhGhoCGgiTEuPttL4THJbDMVwCb3c0qSCp7dJG2/IlhZYxQ4Jbugb956RajnDSmdP1tPu4agWTmIsj/AUz1Os+tfmwtYP99lfcdLbjw1/vyv+Y3d4MTCPRsX2ddQ2CjKwV/rQXayALUxFptdN/SBr2/+NcNcshcApkt7vWIWhRelTt4muRQ3JShYEsHlHEmgS9ZHxEeAa/HEIlfUZ/g9fQNHZiK4+aR/VJqJISPU5iSVqJMog8fclo54e2ljYpf9IsDq/GPuZ7RZvcNubAud+toWl8zoNRx1WrH8hFgpdYsKPpThJYqbXi6mFiPYvx1/oU8qz+DVj34LibYR/y1mh3KwJiE5V5+gCpRmHW2ezSMBzzAnjaBEX3kk+zgW0D/IUvlQNfW2ND/itS52koKKQvi44sFOsMI9WwdaRnWjQRv1TbZnAuCiFWGf6QlTuh2hIZZGuwidEWz7pOqQ7x+GIcnKlptHtOIec4OupTM5e2EHjb2IyX+WiaROaaBafYoNE9ztr+3P4CXUy8EKjeLdw04bZ/hNbpr82AHOBnv72Ubi4nBafd1m+49qa6X6yrL2CDX8ZCTkQeS0PYlEHRWW+zBak6D40e7N+iDBn3ewxi355Ba066u2zTGFp8eZhTPmZMruVXnUy+ME7d7q46IMOe7DMV0y/B9RK7AAE2p3eDg+a0+FBEp5j5FBng3s4BStqPDFAVAKccrJbODeb+RK/RAJjiwN1Qs8yEP1WwP2QQ1dERHQQHMhJShw0LMD/WknFGLBcgvEk/LkzFi6VAjIHx+OFSxSEdqZsUOz4ACOUPx9FUcebF0i6zoSmFkio3plNIF0aGgQzMQVHbgaRCRvZkbKMSTMzj6f6UJiZicgY8cFKWDubnIGS37d9/esiv8l6n06H5oNEuaAgiMlXSsWnJ8Z0xjFplT45zVFPgQwd/xYi7JBH1dyl8/LvDuNqbkX3DJcefFqbD0kXgrCCr/2dGrdoYB+vg7dwVZMeOhftvunGeI+pYHho/mXUf8C1Twag7vQl249dPbMrjqq6pnHcs3ibE5X13/il3OoU8tLiWL+SXryK3tV/6U5OaJH5yZUVpf9mHPm0H1uxdaMrxrnYZHhk3huEEtKu/pUp9rcPN7SW/HTZWLcMOVZj4JZGHNavJaoH8IPdduw5b7ZqnQLRVFWZnl7JLz9dnIIUX1ANSz1GxWfePA0Ik98KnVL+S8+rAGPtOEp0gRCfN734EoTpTXt3leRgOpAYzISsH/6h9gzYA5f+dLKSp6JbCwyCMzIqpJb0qzgACdPPBjTXQlbSNE+sUFu7eoo5n2bxToqgwegll95FWKtp57M8D9RZIjFdN6pTwi8HiCSmhl8mNvHuUt4AB82YXIffXnTUqkoxKheQ5dPP2xV2Y1jqML3rgDJQXiqpFtxLrC2GZKA84WSpFpa46a9VFLo11bUEAVw5VirQ7uAoBxrD7aCWpogXIATR0XOViW0GMXxuVgb30RqITd7ZQUBTbuelgQEdPaUNF/fX/+/ch8y1PPsP6hKwWS2JdEL/+WmCNXFoK3bY+IXM/hmQpCr8VIJzm4IqFOr5bactMGu9PTfFqNf89GnZftz5IvZWULmL+oOs50qisjV/+rfKlfIVWUwsJWi96d0dS+DrtdC6M6UP2Bk/ayTLj7VgM/p1qcQL1H2dBC0pR7E+suqC6jewAJl7RZnpVGNgn1t+O4qANDY6dPfEarjeDzdqgP8pjQrlW1nmgA/aInS0+l6C4xnJl/zGCBMNbNWHlKSYf4kBnhkjjaus/KtbvvZCJTfTGq812cCoIr2KvC9O67/HtPsc62hqF1zcWEJoHuWkhE7Hi9elEcAyKuxmVkJK8cmmTXprk2MqiEpK5Pd6KLr+7YeaXa3/000qn4vWSsvQ4fMbK7yuHBz2TbdFyf0QfZidQXjq40MypNu307P7e9m9LpuGCsmDv+VBAklTeNRTDu2QzAZLOyJuB9dAYbY0rVOsVXWr/LhN7RT7R4CdxNE5B4FqzR2L1+Cz9JDjP0bTtmBV06C4oYG6UkpvJt8+hrf1a2dRWeSUXtpu979hCwGcm/nH6+9BE7BuUF49DzFVqEBXt0bMef0I2xfX0H6lQRuJdb4xLEvlNfxB8s7KptvZcknk0DWsatrh8gQCNGVSHg+nP13nZcf1TwJANRoGCG7U4WYBOeH4yuX4ppqRLZ2A213EIq9HNp2aVy+6qpvCnpGgy2EXh6a1mmt/20en4egFWV3+vsSCI+BcVt6rGn0u1ybMGlyLL9RJzZhfcX1ydDhor8Rgn+pOav0mw0gS7Vcv37gKLyPkJ81QeIqeUbkJCyfZdUTHQ1sP5XgMg4rceziArR122JOw4ubD5a2+ZGAzNR/8FIiPSi5EqOO+zHx+5IYjlGPPmjokiIK9DuRPBJl1B76y/DFU+HogCEhy+zmTsqMyyZXF+dn55d26suuUXhhGydq9YWu/snGIIKmFjqLzhRbH7S9f/vDA6VWK/7GXjhooXgK9r8GOWlVyzpvbDFBY9sl1wC792kYZh65MLQZkT2Gbo4uoBfEBAwkHJtBR7+n4qr1MknhCaAe7CdmegPMfBrUk9f3E4VAHfUBXD2JZ4dDAT+S95yDrE9/klq8OHBge/nBI3fEkeA6ZxDW0h57hZ45qMqeA7odDENM1VBl/A0WzsDUjCn6J7sWKuTemDyOli5dK19hfPE0R7cfsGOj5++Udtcm5/cSXcrDgcoM/zQLe7ZXf7tGLCOD7tHYs1zLDJfbsDCs+rTRHGKppOQbLEwBZDx3nJqYQLYPN3dfcX//qNwFfd8tb4eP2l+eVCE9QhWu48699T3GCCMcgjSYShw20WfHjaxdSF40/eObUjUSZ6q2sv5/wQU2OiLcVdy56k68fr8z6LTOJQB0hBrmLpWODgoQE/YS09xjCC5t6NRdMEISF06SQwGelkoO65SKGL+1FQb2trem+VcVg4Z+l7kupu8VbUO6Pfq0RdDcxes2bNgxzig4hnFd0TeVrzAt7TtvljxW2eWMyWyjqst5bxymehBeKXufUJvMg6CV/01nZdrXo+KFjnzFY7zICA96biRYylq5vYGEhWSID0phWqpUiemP35B1convI0pQoPErVm1jQRMC9t7WtBKzInA1i3ivR5brclwbDhEOC8VxfvECGZkLm3ost5lHpaFw9LFhBQ0sisjjHL6iphjZIgpo/01LfeixKWdFk/9nx0mOdEZhLoFejbUus+z2H9Ge6T6AsmrTwIxDvBMGrIkssajEnJWHo1s5YZgPDFUAIigKrGovZYnJGXWY5mrRmV+WxVUAtz4YFGYfzlMcPo9tw33P4igzwNzWxr9SVimTno/LU4PhsASp5zhEpVS+Zipg5oSZpG69hc+wO4ZKSpVaYSg71KFdSzxCZECE7zrAaZnp+f+NUCrekmvy5CTj0mipxMWQjD13cT5e8Z1ffwFt37mRfcaU37F42L+6b+EYNASt8RF+F69/kXThyA0QDYRvwbMwc870cXmnRC/37hD5ZVSm67cJ99aoU3Ke0vu7uLs/UBJ5m0uYFx8FAdThm+x40r58xhfHivGfLg/VNW09Twat97oc30i4/Aky42XYf6nFohoRqJkAzhw/x0PclnlJ1ktZpn743mFvCRCcL8Hs1Au5BefmCAFDHskyzOxVKxPZ/CxXVrP3jJCiSEVrcyfsrIjQznjrbXxEHM+Bhw+ifMGxeHb/1L/rCb35kWsaIxmA3Z5jWlhXMRCPUpYtSm9oKMg7Idc0gk3h5XLTBU/+NiG9kfe2+Q/P14WC80FQdpmAc/oPCagwNHBR/w58NkPahk24Q0EOf6cgYoFJz28dyzNDO0kIz+2AxgL/R7N3kTOEU/YgN1RpquuiDqpakwjF3FPKdkDzyGK80707UAKAk1BZlL8SjSpQ6r/kC04dWr7M+KWbkFvTjb+kbJ2pz5Oye/TnafwNbhaZGyx6CtRCtuh6IR67bIPssF0um/nIaBthR+KaGINAtCvUjgumkmsuUoerkg0DfhMlmWTs4nC+n94YBKC9qwliZeHOo5RiJP27CbWi5qMDjibjQrTDaRAfNfY2hR1CSIaNfptCELgqHsnHUe1sQwse0HOpJl8Z0eiFcVVSaFSpz+zOKjlOHh244A8clqRZ3lIrtVpmhwVeROK+qu6qjuzc3n8cjS3SIV17MyeoM6Vp2FdtVoeDlDBDFOzJlTDDmhUP8ckXTiQXZpbFZO/6T7FZJPs8QQBVcGBIXfP2qCXdGRzmbD8UKlkHGw3u2tqkx373fJ5752nkpyk6/1IJmm1iWHUv9Iu8C98YmRfT6S5cIdoXvvYb81ZYEwVFRRIf9tiUYHAH7NOZCKmLGnSay7MOw2KSk2wTSGcFuovEz4jFW9xhOmHAcmjTj68nRcWUjYx9LaQ49eo3VlR7fAYg/2WhwzAyMmfGHGRXUvwSnGy73rfvte/SXKT2Mfz/t03SZgPkiFiTRhNV5x31XLePchdb9YH+3P65Q4B4PiRZ53VnvTWfZzTq418R9hGTp2dMa1s6BhJtuxThLNJRSjnKXi8S6KqTSxPqBELsoY9AdGoRHXJ4jWKn1zPMhd0npvldoJ1cMGumYyQMUZ5qo2zpfOUFF5ra01fEk9L6ZLcDYyVim0GY+LDIm1oH3oPG67VfJ3NvebqeInE5KyVBQpPY6+EiVvmKTgJMzsVH2OA4tThETltb5XYHNWiHvO/KHAOogeK2v/2BhyPMSxhd90iALiDv9ZEzrJpWLwD5SsIU76NNY5vXbwyvvWsq7VRbzPaSOU/8D7mkjpV7aFL2dRsjzkpfryqkfx5ooQvG3U7ZZTeXCtbh7oHgYk89UkUQkuuj+VLXVPQdIaCdU9rNYuj3s/+nY/HJcBgd6nBJnHPSgygk70+OBpw7KgJftz8RkFZbjXWfeG88JujITrAVXwb1X/PFx0ci0G+cGYOdmIClGcuTM0UwQHwXavf9D86rRZDXS13Wo7rseNS0whA9N5BT83en3BCsfplhG4Rj6R2rzXZ4uUgvTgIVNPThcN+mu+zLlqGZkstxOm+LRGZw3xMJq6/TfuzsxdxQEuE0aBks3/V3GmJWkgCaHuaOSPm3t0x4pHSoI1XvVvA0QLGysOynEvnDIrNI32xzw2NwsEkPVh6oLpmsySqKELGUZz0sWQspSsb/kzhIBr4XEmeEIf0LfSoQe6gBkLeq23K2f1Hvgfyx7/rjVkFu0HjkuJUTGgDVd5eAexor8oo/mWqQllql5xv9EFpywWdt8Gp3Qrx9P4Jzka9rLXeGK9hrZCx4thMryGcg8NW86WGt4u3U4O2LpXiYn8uMHthlaL2i865cIyJktnKDo0CYNREU6M23+XIznVXfx5vtf8zkt06kzhgeGp7aFC+YWT01oAyE97bUxcm24j2pQaGQgbJMaK0gZ80tYxzB66o0/tvZsAJkLG3jAlcG1UU6zJQS3ptX2v0nCen/aJvtdLIpO04iUTYyVjx7WwI38JuyD6IGC2PhGt4E6ycSJ9BHZM0wgAAEQyDg9dtfA1v3LRnZzehbdSFzBvAouOHMxBh1RbHE69LWG9EBDOAAKEz6c4PoQLKhDZNVqWbcCFL3CIPIt0o7jsWPz9AstQgfnIUUmlkXhZ1kqW2Kzj33zG13KPgaiuFaJI6yjFNjrwgokk6IzrZyUYgPYDuednKqMUJ0kEB1R8lzdYM5/gHVhenZVa214xm/upjTk1ZA3bK+llLqQ4CYB42VPV+ghtmYteeb3T7ZciudX8sVpFdT8rQDjSKxG1rKcQeghLAKz2ExqGvkCm7BSJ2SolVQFPFPvnEXul5XiYsq8lVkkg0ewjV5orUD8z2LbQGyrMFv3BjF8L5OQMRh2wB0+oYj8CUVY4w5Za7CgoRoKvmfhS9J6wEdsT4xn4hVVZkqBfmtMYH4n18+xOw4SmJ9DjxZs3RrSLeBY5ldPu/oItZB+FNf5f9ReKZOg303bEgNfF2C6r5hzEglP+pD9xLS+S/WRetrSWSn0hyT11x0x1dOWPSNF9A/uaAcemrUwMYWZLqjkTG7lly5RVB8HssnObuk+JAa3ryHv7Oquog2n4yEmtkWHYJhDsxmxtofZ/hUU7gkIyTD/v4uPO+eFM/g9tJFJhpSSz5tGOX9kTb9AwYhRkBrhvMItpuxQ+JRMs0y0cJA2zbpS5iETBaddOTv4wfSr9XytxyPY4qijfNxd8tVCoXVv3rnTTBEL2GHWUQzAxofDuvRbaknjydNdN5Q0NSn5+nSHRpAd0EKWtX9drpx3i4Kl31ewQuAF4H1dCj1Oq+Z+x2LIDCWdiAkIw8Hb+VuACE0/oN59pvoSlrBKb1FAK4UGYSB9h+dgu5iCmMLbWJ0C50nauuyDAEUVQPpAgIR4tD0Iziwtlg7vrweSiiGuVcGk6PZUkLPYIyyCfC3vweAtEUAaHb+p+nLL7ADqSj/QzwUG1RzTKubei4ddElSACr+oReRYWz0xrYv25D2PGGbnQ6w6rBkw8atDi7O8a0RIsVUz00wGxXPj2wKykbj6RBL9mzTF7wr3uL/0VQNEuOS05B3jIsixHG8a5s9GNF6expoLpJ4HV5DrwZqvcxLlUwmRv3wPJcxvg+NVqMcqC+VOQ36GaPct7pvVFV2/4GWg816/24OWGNW1meEUkuhq+j6VYKec9vexMUSYRfzmo7IsWZUhk+zqJT/htpcX8rN3J0VAFu2Sy30b2fAXbNcTSulf/LIOrcBD7RmQb4r/cqZnppxv5DXqm/5nl7eR4RaWl4rKYEIeF1hETe0ht5RfEw+wh3Cq1nD2EVOUGL0eSMKGhOpofgV2PAgVGTybNHo7fN/dVZrDPN9QFaVikOD0M8/ZLCK6jf5gwcmjZsMMoRw7zklaZDTsqSfh3Fxec31LPyC/7TNOL0nzv89/XKhFHMEYHcoPNCGEyHuJ5zvYV5RLvvshTxaE77UONdnorzLDTRgKmypd3rjrxrC6z+w+o1Z10IPuI+Yu8Idhvl49fR/EPCZbWSygIX6UDj6FUtKNxJ0JjPX2kWw3WxERRtIlBjoszefSCy72FPJrzLUBKgQ2U4p3rKuuZn7gfYKdCrAEEl1YmDuDp3xp1m0BrXgeo9RzIcP5rwqoZ6PpWzvAWdHArYaD63UfWMlGeVhGkGdfa/yUV8F1zTxOfDYUmU2SeZ3us5o4TfT9zxxCvWA43++5z8xeAfr4mEY95OkzTpdoGX8K4M4dz1tU/AhesgJ/CPlKuUtL+e4wO1rnPHK3DXwk2E2taSjXlHwMxag9FSGykiUoaqUSkhAHEogTpJnMzzjBfGYDoOAWxPzfc0D+6nQM33sGmYAHVoR0rA79mZnjvzxS/Zth0fcVpkkX5qKmHYlLRIQKyEIeoQKX0YaaMsLPuDmcKCsbyj8wxJyOy8/7KliqV8mpIwrLbIxc1AR19j8leskRnfhrpcmGONLXwFifCpEb/OMtvQJG2eqqlvDXwT1lMCFom/rlg0sKZ5A9NUlrbPxexJvVCPiDgiBKU2DtTGF4y1y+NU1ir7LTRoJqF2aZlfNkax/0R1qQ+Fnsgt6Ew3tmbAQsgj3dvNtNfPiG9Kwi7HQE+ydQtdUjvPXpdDIkCsLaypcUXzCUoq4r6K1uzPjeCMCLebC2l0ACwC3NfAVPhi4o91MUqzZrQiHc9/nTleuJ1qXP8lXNcEzTjYaWuQuYErOHlmo4+3CkUIP+dsSw+3YiQT1zN60Tkh1q5SznvfjcPvgVdzfk+wj53BMzTtaUQ8muSxgsP4CmJzk9x+uS1RPXBb01uY19tJ2a29zYJq3LGCF/0gnvjHJd8rU6BnWs5+vTlpBHQCkftVCVh8ppzZ7+MxmCjf+shgEz7ZGOk3+zULiaWWi4+hQCvxGb2YNtsobiO5kuEksbaT0mWAS2soaVi0ZpR2L2iTrLdN+dnvBnfPq+zmS3DMFuF1aHRuA8mk74t4Ymlfizt+Hn0nFzUoBb85afzmI1LyQFhl7JkIaZk8OC61v8V2fP7qlNT/W0zEqwQ+RB0fuN6578N9+K18BGdRSrTpEjn2NcYp56L9QIQWwx92PqpEeMuSVhnuP8xHPVS2ZGDBDmC8FmhI3b+HO8n9A3XjrVjtkIzWQWPOQu48QWnP724wqH8tFEU7SOcXCmFc3Vk+4kwpW+4lHrYgNI80KiQwXx1wqOkMxiZbezdhW8UKjKktCZY/dJBZbkXAjBBYezoV8ilOin4KcOswv11SoYWJK5N26r2gBCY+Y/v8aGTcdVtZsz2Klh7OR5Ncvxfy2vnh0kLj/3QtRUEbCpMlwNbL+h0mMxc3FxY03G6m4Zlz1ivY06rPpHSqjElwammC/kowRLzrTGFSbBk0GS1RB+BhBbX+lYSvnbSccR+7EwlvUZajo0tP7TmpbQmuuAH8qx56XA+jNCKjEfwVdtdT1nc0TmIKe2pyl2HlVFh9IQgT19rHy724Xi/VO5bMvYu674xghpm+k+pnD8+S44z6LameRu8ucZxCS7Lmt9ZIq82tjxhv6/KPgvN4x6ks3bU9XUG3Ps+f7EsfvkY5qXnpznyENwIagWF75tlMzGDqj9URSI19CavEYnPGGzMtLbNl1BQIgMZUtUm+cRbh/n/aQ3OTnhZe9O7n4bIYHBtYTR6EEBGwETf80RPEYv2JfLCXXm1AzHUcvLfArL9yOPU6AWKYC1nQqBAxavwOG+cmu4CKa5dWSpdJUqMrJN4t7PZxcr1Te2hkGxJlkDL2vRvvIlNbPBXCkUf1xNoMZLM0FR04tuPU0bWcD+g5v62NsZWvpfZbodOI9KdvBwAeiwKsw3B98ehTSHpZvmkPQAPIwy0tk4XEkU+DIG8BxPxXnFTbX4PRiTCNdUSSGo/BgSr4S9jSqWG+MoA4A4X/9WtEGHV6HG8ut+6ceP9zz+dypE5FqMNsdj7yblNodq/4V0XNJLiZxh94LK3PBXhguxjiAxvpUEA3kTWhGPENR89kaUXLybHcOr6pVcvtsJUNr4pwuhwkmOyxFxdzPma1NQ+F4nq1RXKSg3ECMy+jl/Dl9CbLRgch42QUr88Y0wShk5M1GJQcPTRmxTvTtPNJ320cxwezm7OJFES3InBMf4FSENgKpR2MMgtybqRmJb3JQnNczodfevvsf3/UnnZKpIr0Dk4IHjkIWkNQ0lJwCVWsUy45rpU2iRhUseJ7MbnCTwRz2C/0upRK67SUUSBggqy05cEOOqGTHPCTaMZr6rbIk9uHHCEyMSAvpopOumG2nl8IAAkVElqfVq5U7mMEL0H22qJUGBWiGEqQAmZ8Kac/c4COQltxvVHGkT7SsLhHL9GcS41icZq4nsum93RzLV77KrQcvCMaaP6OIU53epD462lrrt2nnan3BWp8LVT5tULmtp8ICgHMvlq3Fgcha3+ipQ0zH1P/mY4+fMJaojVsFWpHiUqjwcP4LZ3jLrgsXxazBuWCF6R1XnQNZxEbrtl/REZSipF2qJW2qvdUfCgn2naNuNb10a7Ul3glt+SY3D6441x8kCooaXUT0hibjmcr0vrDaUNR6G6OOcm+A324g9smp0F8vaxfeERibLsFadrOy1jDD2oSnkGfQBB9S76Xcok6TOGLlWuiWSFOWLsnhvgKQQR/S7XOvg2X94KQYdHl8IuzUP6m5mM9oO+2KPu5BW43EbA2q0V8z2B4BkzAMQVeomU08UF5apusGJCi8Ud4BZgKmhLsV3nygBgHKDuC+BzQ20V3oebQMwFxJuNaUoXgQEE55dYeeAfosV8ilaFOYCSrxCMdVqjXfJxLaSw0mW9Ju8OO49nQF/f98f0aiR0drWE6DeWuTyEcOs2kFP8Yq68Xis0yc11NphdlCD4FMdpAtJyd8kqzPA2ytX4+Sr3UM6aRoQXE9FjoiziBcNMPKKP77YXM55jarnR5TzBk9LAJgCtx9w9u6MuSPF+/sO9kqY1eQ8zQp+YclMb3pZd2ctxWxwAw8/sumH5oBs7edbT5G/wlSvzm7yT3a/5g2dqRX1NWmROReWpUg39/CbXmUnwPPXt5ARk/+VY5P/mVp58/9tmuPtwQGCYThSU2YF/w+lXCC+HzSLoNnmO4WS80q1HIXPk37pqn1B2TypmJqlmG2URdHfFYrUXGkH5zPs9m4wfY5JvV8ROwZoByyzApjfwyuQnnJbv85XIU5gZJgYilMqYFoBOoteAGzZShg4JuTj+iyLxWIkqDbPHqn8UNW3Z3ZoqpuH7A7Q1cTJqU9Xh7L2ppO/69dIFG4yqZ6G21g8t72uAahPxM+jLeW6c3rOUVbSYRhthiWkg42GGn+dOfFJqfTT7nN0ZJq+B6BURymMCSsaL++oNG7n4VnojyxK3b8VOt3/RqYEeg51ylNIEecQ74BPmpfBy3NHyMBtP4WXkJp6vd88lsTmc0UC9TL2I5wCAM6q3zD17pfAhFXmxV3hGLPK3MrLAgMfwzL73Vo1omp8EVyAGF6PqYcyPa08gXz87DeCkKrk+mKk6KHqUEzbm0feaghwmC8lJSzxe0c5XrBJdo24dKshF2Aehu6cMvvSrUzvPrlXzjrlZlfiVb4bfX6dhgfPGi6LcVPOXkxkXpcjT9OlxYTvY53IjSc93UBDcQ9d138LmwvpgCVLi+xUvwjcrP1NRE1vyO3bQvG3wHtlSG4Zve2WL0EafrTEk99nF1+AFxmeQefMVpvOP0SS39rmvagB8jYTZrrX85c8HZ4OVtwPMWmGcfNGABiFBzjj2WbAHqzAJaEmSTPTkM4jHcyevU038m6EU5piH2MpRxJV7bRHmjGsDRRQ29ee8Od2VAurIdun58yjhADlHxTHqtwNcUB79MQbpswPkGWRRMAXxbPROkSpRl98KEHKeDLymqqZpCsrVNhmzmOOdoHW8+s89sXLls9CmItvW7lCgl1HujR2SmWI/mbbiKkQQ5QtMD/R1C7JuuORiuA8akQGOEBgUFUFAeTS8l5Bqke6P+Eabomeid5pUvSerYgjwctRVQLicmTbHTFp7xPUb2l5rR9eBhZibLM6rMtSFMQx5GUqqrpUxGH5TjEQMrutVE4dPOMRjUZ/9uL4MJxu83EVke2a2lia69uSck8tVfV/y7BRBjthhj6JajbjmK3zCrtHFLcCgetTd7cQkxA2Zeix15/JkveAw+uWohCLQ1xWD5aYUsPXrruGLXzyo9FHtmbVRp7dB7UCfZDIM2MdbD0as2FbIreSOsmObuq90ehX1aclea6y/bWbr4G2uviUg+hfXqR1a6DJ6MV57xji5qQD3jAGF1boYTS1K8H8m8Yb4uUEWfoUYcRJii4mgYPspz2/TjU0Mvt9DTp3bNkhxvquVpA4znhaNMOJYtgaoLB8WmUoIk5BqjuUKtgLj4TIhQ53tbrNWiNpvmP+7RkVmzX6hs1VolOLFESaLB2H5pVuFapkgHXW5Jjph9GmJyCZv70g0FaoxFM/tZ3iIz88py6F17AYgz0q4i0WeRpWyXGeOXEDrRaKMZPVh6SP/8CuPtfUsyVbEVfRD1gVWXxC4CY6vAWeJ8X5bxffxyWzIg4DYy0cJ44S/lY8C8Y3pkYuMKqPNcRgMxbAwJTtD8V2NpfmmyTk+o1MhPOYVJ95OEQEZYD3juvWsSuFIobViJvPzCR2Z8wKF0m86UpqM2pVoK7a938FZinrPtTgk92mF6Yha3pTRcURfeacbBuD0P1qBU9OoDGxu4KubSFVRuauBccvgg9wOkVsTIjZZYuj8Ksh/PcL+JvtjHNYlraxNMPw+Ekbdw+7dFodimoQuGCrBCjJXMRPgbeqEKkq23bWN9waloHfpZJZg1pWL0YJszE6/3ZMpGKohWLXy+QkEXjhdj8wJti4VAsqazb/n72RIE5sWIBQCW3dXDPHN16WxLYUMm404qo4xiyRtEZFF1qxHmTb527wm6/pZrMvrkzzCcBsJUtqXoDrlEyoT7POqy5pqXjsyZf9YK6U/93OLSkjIBDDWkKLf5+cFvSLvKPL3xfhn0ZV67sLG8BoV3h5IHzc3hXsAsj6WgpG3tTkgduPQ9u7NAnLsle8LuRo5FeMhrdC4xEf3kNFGEmRc4o9UWwrcUbdSNG8htaLi6Ox8LdONl0zUFimiK9kwogpcBB/ZL+yPq9bSz9oEML3U0hzo4PnrkR62apnrpgttyAyLzXxMBCaRJc+pgGSXHAD/GMC3FKMwdelp9OfqnXzcGlsOOghVMTw3fpG99EM8duU3L4SmyaGdCZwEkC6FSf6ZW7x76h7P/vavllqWNVq7mgJBhznEXQpl653i++TwK4ht0WqAeQpki+y1ZbcFHA2pySQpCdQivyZZbFcd558nGQXTLAzPiM/SjTq30LTQC2KI5WTlCnTj+B186uAv1i8U2sbIemhjtmHqVMfjaVy9+5bwNd5ubqjvGzQXSmJ3x27ntBThzcd/b8e0h5XigBEo8R3jq3AxmGAwS7ZXOrFHrU+X+DDmor9B3/CKHfYZULoSPyIwYjHfVYyyq7aBwRjXOzI1LLnFUtkH1mTuJAkQQ9AARKhysoYMFygXLHaPfpeQuV2mQ7d6NEnPRy1x8HWx5el3WWv5nNIy5mUDOyhS0hMTkRZQaw6SYq57MzieYD0G4+DcUeRfhLSTPa/BTi54cVQ00XBmBCzSffgp0pL7CN/E2ANm4Qu79vt7sZDm8nN8XIazcgxGbnEZqw94lyWmF7eOhTLeDO0i77At+L5LnFWIv+3qJdfNdgp+I1IEqQKqyIx7HJCng7lIeCnaGvbsg9xYAu74In2Tw2G6RNarCW30kHXsxsC4yfG78ifzcq/eHoUYuRbS3Rpl2VeFho2k3/6wTDWrhMJAN5dSncBQjGajxmYK+HXKkhXiBCCToZJoHeco5xd+UxGnRnVzUBrxZweEHS8DEA1Rh/Xa/TFF2cdEZfUHY+1GmgC/DSh6Blos+JXlomm6E8xYFnzqlxr3E5uFtOZfVV5CEn+T+5NWCQq5kqrHctPcl2nlx29JnG15SEKLZAo47TCHs+u/K3BGnEA+KNfWgoetOgRtJ4tmYyIWFyHHlzmrpvQflJ8h7STAe/GZA3fi/RTUoJD21K4LFxlwPz7xhB2A8PLeZqL6F1czK3QYyUnT8xHCzCwT3JDeF28zeUwl5yZ5u12EgimM/3lNQSRwUIJLzPojQ5ZZcYx+lPpE0/PtSsethUcxHKHaeXcGleT/aTOw+ytdkAQgImFEKG5T/v5DWJzXkE5bhbXEGrS2LJ2G+4DP9q3hoNElzC4zqcdVq0vXHbRjh+3l2WfylyUPJxoe9NXTSA4n91tmIup6cArJGp5rYxYIQqN8yVViPJ9jTL31lZJOAY5amvmHetoPsaznjwC/Ob76Qo0PflZAg6zb1bmVsU1Ba/SkDjpXmYstbYXbBFPVGWBaVLiwKqUIajSZ4KI+734sj9za+HR46gFfMeHZd/aioZ5WO3BJ+Pk6KfWH+T/IFhaewynHruTe7nrC1/lKlErvBR6XPqTi8RkIw2lgZ2PzgBv4EzhrsCFS8sHa7Us7URJ3U/BWHXUknte1xbXSFabk9m55qC3qfuJX6A1Ta+X1lCJfJGC8xcM5SO8zpv6s3DwL+Pi+G7yBepqQ5IA5Ge+NNQHFPJLjo6ZL+UtinxhczDGhGgynEu4TMURHsTJ6uy2A3d3Wgo1f9SH176OX8gNGKMEZoVKNXScSV0QAP0tLekaDzLG8D7eRNf/3TDQeVBlc4hopf+oCI8vopfmttUetaDAFJToE1WD7mCrpSioVuUTsgeilSQWJ+jvsQVsfHoSDt5dpYdISsF6K42OSoCYFuQPAShu9b/C3OnxK3OyAjRG1lcy7jIpLx42iZmxgLn4brnVWhBfF1h+EOnlex0qHdNmSGMiJURs96YU6bUlQEs41pYqgMN29i6ccVDttJx76paI2e2cvwQRoE9JOidCmR0mE7j3oKsCllseUFbfMqqI6cn/CSsXOVbK7ccPLQ8V156u4j8i3d3mSm1I7aaVkO2JpGzAnUsU5tWhA3OmR5YMhZUYchQjxXkVk1Cj8n0M2CJSqvYJbwhTnz1e3acXUQKrRsgiCT3J5Jx7qV3HTod9N21Xf1O3KElwQ68uQUwAR0ByR1tq2ekwpjKRmMSfEm8ShaJJnqMTUZH65yrtanxn3uOIP+ugcRQPakUGQsZ/oF6dAMXBXoqOuhe87cLKY5vtryWwKLml21qO85yUgtsbRQ80v9qm7Dt0Z4z8D3GtGen0SLQ9gPGXBYYtDK/eVr/2ThChMtNErSPWCYe31D689PHY/vgQahqZ7lkScupqkBnPvczQ8ojJl4aVYWiVdJCFzYJUFeLSNx7okGnSjiKsMPjiCLfEG+9jAwndiPWwFEa53i95s8MEREm7JfGOOBaUN0zJnaLsiA9SExSUXRmQe5uFSvoMGXmDoPLfDAmiVNDovlNUzbFo/APLTRfRl0KZJj5AHbdFZ5r7I3rtWuQ+3MPrBJw73cANaUiPhXh2nYS0LTKawoXQQCvaaXYHVJRAIA2tDCCPXAGYEP7ROQskc2zWrV1mjR3pXuxbe+J/jKmNoMZovvrMwysAXWl/8k5aaKxxnuudYuL/O6CsrIO7VFaat66Ljk2bwJEmzZGoOFFjX5cCoyCNWhYco3WMizvcvhnz9xvPXSjFVHLd2+kx8Gs2oIU4RaXLolFca7s/XvZchPG3v0tBfpR7r9/y3lGniSDj816PSapvUksMijU/vIGBJnLjkhlDk9bc+y+3zGuqdheYfsS0Gcr8YOWE2d9fueXM5+6XufQynoi8SeGWOMn6XIockWRRzxeG5qRhfApjcxB4vaYwkhw+yBfDg7esdp1yyIvEETWkV6hWtWomGJKSE65uYqLE7/+QwRTBHkLjjpjLPSgbl+yHPhl5lcQ0gtRmlRRyBIjr6dL+mAg/8H8EUJNeJQN1TXBBftfS5mqfRL+n9/+EAS9vjBhocG5Arj3rHUAem2yP5I0+CvITgnvwmpo0MeSY5WfKL2OjnpqxNMrksOrYr5OR7RxUN1zJGT/QwO3PYrTOpK3iTSW26KS8qJam0RahUAhRr26E/Lv3FJX8RCFgo063G/ADVvlUA/annKEbUqz40GlMIrZfD+P60Y4YJTT0DdQXHo1tXruvk6mFiJvEOVWr26BApymmdFXVPWDCtmh0H5XfuYlmQzdameeJR6tiAzdypM5aWVo8az6bmGsTuixg3N7AJgVTAxku+FrIZzZ0GG0+F6W7H6V2s8DopWlk4SvR/YoNc3UD9X9bEFetBVsYdb8/gGNYW827jO4DOwkKZUR7OW0iqHDfgmm67UMuHITfnwTvyxJCExEnlZtANXdsrxgMNqXFCtsfnvV69TXfMcRt7jsKeTufY/FBS+FPUb64FDO0yTbg4o3sq6pUyYWZh2HYq9fzEfHrvkllxtD00ic8Ps79TVRIQioUI3NtkAhG2IgpGn/AeEn6DqNqDoiEQMmdEWOvEoOx7MR8EBn0qoiGqdlxSFrYV2Sz4IFeOU8gnPO7XiAJEzMyV7QZ7kDuhl9nVpZ6fTG/EbEsvOcaRSb5ZUIe7h9sBIrO0u1B4EyikaaEWgbXnaIUmkb/KpBzPlakJJD+oC5ms4y6AAhxoaa4vAnbeXs3ktYHEtp5c8ZPUSvmm8CDT+74rhQ0JHDYby0QWESgoaHlEM6bU9sJGDMgCkFuyAjro/J8VkmagnzzoWUoea9N6iO8Uto9ZKXquHzFaP18ZrK16ZMJC4P2Y7lWQiJRpbGRcWYRPB/Kh5JeDpOljIMdmNyrmVfd0a1tOQIQKpllJXRHX1IGUCE9Ob9+11dGtX40VQEvAvvT3J2ojQnp4WcQgSc5Wu0hS3NEaEm8gmIIRuWvx9ZDzXs4KoOp/7/tSCUkvgC/yvQXPxOQOfCGz8KbiecaWaQOYPdDDEBafVZ6imIhP1e6f7QnNiNiOKoy4uq3NQCt/JfqhlOpHxyJogqNFXDNX/r5A06pQw6hX2vTzMwuM4UcC6Ph1tuNUBzWoQ7EkzaoDOSek9OQ1GWJ2F6+b2Nv1g2lwnzF4Fa3PT5vbyGgdxAOL09yo4Glm9zCAjmE7lMuRRerehUufqTRcXLAaS0sOgTVcWVK5W0wUb3mCor+VCa38eLAPwzU28Pg+rhDiFnjxkkSl7GIJp3ERBhFJaktRTwzdQpSUqO7zrpAKvlQM8O6bSTlR4QyaTx3sQSwadS9HmTSy7Hy0Skh+YIVBnpwrdTAtfKZOosnI/8DkcjwwgWLP6slyPWSAeRmHXNXu9eVJJx/kAohLtwHIepTILng3cIYWV+eVQs4Ee7wnrTHQK8gzJiRdH4V4yRYk+8ZVisBiej9fYw7g7RSgvEq0+XJVJ9IvtY8U8OjxUdAaa89N3Omllt2yRKBVAaGIv2ECjFpQpTts5Ck8cBXgESxdL4hKjAOnsQjbtVv3eBMewKa9u7n9tq+mkIzxS9DEQFvcpIiWwAGTNcwybNDbPjEGpE+pZ6CaRJq2eHjER6kBTgaluv+/PzawIQf3qgvQA4cqkHPX47GtB8TU3hWHO9zV9uhFSK3Krp4JP4pxPn0IHee+j3jQBcLQcN4q6P62rxNKJKPP3xequYe75btHZqdoRjjVh4hAiz2DY2nB/l+500ZvBd8Y4OHy82Nc8HYFFbkV02fDbO0DE2Ibg3Wrwm2S11jxos3XsifDcEyU8SrYcvHZb7G7dcs9KW+ZeBpHrIyvaEorL1Ht/cEHss6V1EQu9fJt2lz8CACm2S1Vbj1bZFf/4OU5V+j2IWJ5kiNVt6hVpUnxTnHwc90R2m8DJwlRs0YGeFs6Xum9dojGzmE3hAW3Fca9OufnqEl7xsPb+bkZoD4ZF7pvhz6opLY3WCzbGE8ZNvcTgYjizFeHQGIVyDoe45MMPvrXlKxbTclXmqu49lKMnENtVq41A2v+V1K7v34qHs6lTv4pC0QinQe/hmEaby7dHJFjaWMfnW1FVMEtuYduZzO9k/yFqJWp18DB553+rPtRtlBA9DdllCtH6vcg/z8/mPQGHwEPXYX7HCiWMyzKKwPL2t1vfgXkV2jVxmoYzl2RafxXiglHooSlfSxhwQiOQdMqdBS+VpJMHr+soeOAKhJtRmaSMUjxpm/pVFvZtHj0nrTAcCCkfigyTnesNRIHMZn5cijvt+M2pOaZWLwEdnaPIWOEYm6++CLPs3HqAVnbut5E8U+hQrYluV/oWZu3H0BfVYEBAaOn7FREOVfKy7nWS8mSdUy4QXVyGYv6jBYrFVVgvsac2z58ES6fFFfy36hOB3TO9s+V0hO0p7r9NI3t3VdtlXJCFeWRcld3Lt8OKp9TH/jyzpLGk7RJfi5Jbbo8qnCmVKfOxXt990U9nOnGcFeMTrtegzwswJW9cGyhS05I6XHqoJi99lD2yu/yyWLBuuhOKQSUH1U34Am2GXaB82NDh1uKsKtzABni3hRsCupWfxCMmqs8nYE31+CazMjAUQ1AbSMWR1MW13N7Bo9zHgYRx5UgaQghcRJxh2wiCYRAMJDKHR5mzjY4ZVX1WbBKQnw4HujXwRxGs6vCrnbIIycZXb+JWRqo3raUf8774rrLNwlnUFHLx4RU+lgIFquGcRIln+C4An05LGQ/EFHoMitsx+swTtOBX38DSroTQWoR/PueCyoiwaOwDq4ftqi+SKakLxybaS6RzHrCvO4IcikDoSTVFxmRamwYWRs7KFmDlRh6nwl5311tSLPMQJm/eliTU0P80atAh3TN3dmzngiUIG79Ae/1WbABm2pGyYahIjWBFAROYerJPpXsxs4tXNjNTvX5POoFYGHl8oM3PJ79TWRUknbQCnI5SqtU449oh5JuIclYTB1HjqTOwK6MZ67qeWD699Woi1ePU89oLkSs9hO5cCZvK8BFox/6Hk521dtQU7VWBScCwUhwUR2Ee1jwdgPEmlaB7sVEeaxkByelxw/ychu2nQ14okcP1YLQm3p40zScCjPpVNrnbwHxGqjC9n1MRP/r3G905etLaw/sVthwvD+TH6Q9o00Ys0k3A8Fz8DAao/GrFab6wNiYrl6RQesNLE3aH7YO2eW3n8S54HraZq+WLDjUyH7PRmJx8LOOg/Wij6gzyxxvlkxU92XpKnI35OCBNltkNmZFQWKyOuZ6K2F73wBPqDNcFgipsOzgP0CGtRCl5F3DM2xWl6IR1rjD71L2msLIwHb8s12tGVrHPIHD5IkVdSCGIH6LVB3dgdK7lOJ/I3Ch65g7N719lsKiik7hiWAF1RHN0ybnSVh2b7ZTWJ5eTLnflBE98HeISsHtV1WMkC3VwM655iilpGFIJNV6K4YrIhn0+cy43dBQcyrT8bMY9BHgV+xerkn2KKE+i0YCl/fy3gYNi8Xw91OxBPv4B3ILOAg0MLnCcCXqp0rgkdigeVK72PTiqxZv70sSwiEak91QuKRr6bGC87Xkugjud0Rhvwa1ecRVhWqnGdloIMnVbiPjcDrRnylWkFh5LpH2MaXNhIclIbYT5JREwSe1Kh8jfAJHyFxxKX3qdR8ldSmMd65sA2u/V40XssmVcFpfnYfgrI+Y1ySSWE1NotYAWPHPw8lsXhROlZpO7ScmJyNUpirb7JBInJf8We8pY1zBNMmK3GIJdvqePUduyJz95JB3zTHRUSQ9Ck+uazPOElbXxesuBGTsVZDV5lKf1nMzP3nHkhqtOivu6baX0xvhmBHxL5p0tVZU37LcFSv8ikIDH2DCFCqHrHm3bi2IqcO1mhCUsfVqszJctBaKIDjH3cbXe2aHwLioN8MxjkDHXcRHk/lmam7wlcMQ/rBI5JStxNUoOEnoFI5yhR/BbaLjmtVOPo7hAJI8xojOlVHZ6KE3hE5eu9gw+aXjpO/E1+tI3tI2Jynb1oC0z1oFhgAh6wd+uCAqpdFZSvz3B4piVRqJd5qWgX+4XNqndjgSlaHbDd9KcWnIgEbsk0GIsI4hdrk4WzwCQCJvUjLwXtYhTofnYcmtnhDsq55m61DxxSbDZT7oJtx2YgDC1QZ4TJei1Yt9EgD0peGYSMDeQThnC1WOKVXAoSeoa2uOnm17udaX9mtbQaoGmh17R845gTmHBMnAqhE605WPyVryQLrYL6uOXqYr+UY4hyCxkKiUuQVjeucUimkFzG2BGgRbR9S7nccgBVY4w3cBFaATz9JZA3nKeMZHkM041nnYdNVbf5DIWKrlFmSzOgLhT+Vxm0LivPlYpDX8DX/oLy6sX6ExdtEkXEWLj5tFiVT+D/J7GhHMvJtMP5J6ZVAIdGRJto9lPfO6HRCUM/LZPynbWplte+5sGMogvb3IdbifKdiGYBLUsXqmwTseT5NSLkWi2mzdYudw0LWEngJc3kxcu9NF0/ohtgYUBuBi4dNTe35h+YGwRUS0qeCcP8PNVZ1+uJLmvLwxEsrkZAmSFcDIPk1+nJ3Xc4w6Q7BE79KW6YvXBrMrkN6atUZXM9lG61YGba/YjhcCHIB2BcL5aFUNpfSZemVkD72Pt93mfRBeoJDHcXd6K6cTPoqK6m93P+MZDmJcU6nOUM2CKPCiU7UvTMRcvoJ4/7WwdMLFmcAQs8wdhXB5azyBPmH2tpN1QvjjLoj5JZNaDMXIUg4BWyLs63VXcIvKl2Po7Ukakxn7eEnTsL5ehacx5Nuew9QoEp4ebpf1Ju15p5Xoqh75pge/x2LJqbgc8nqiOWCC8totj4cdYf5a0CNQTkgjTHwLChlAOm4Ev7KluwPwLegFpCQk5hfGXfL3mbHjEwKE710MwoZ26L5NCmRtt4POwseuItqo+fxwagbWh9OszE2A3TDM5mmIylyYGUouBNK3VWkVY2qK9/dvvIUsqVWLeuMBVU77Was6MVzqQR3U1T1jeX5njopn4/dQAUjzoBP4RsNBbe2/lIcO4cfcmt2TGo/doydbg3j+BDq6cfvEJgI97Oro0fJF5ZUfPqk530xsyXn+UPJYmKO18sv3li9vxf7B9yWfqvDrmfWEjE6YNnoPb6RYWAmm+QCgxtYpdDb+korP1TrA6jN1hJcEfA8GYkiJuo8i8bZ4ntlvIlSEKuN/rY2C1G1biHlLUJGArd4JYRbyzDoufLVyycZyiLHkuPFNpbTOD7kg4o1eB88m7dxjbwxMkSP6XIg/esyJD7XX5XEfpJZtFEjk3J+ZyLZYE6YiqIJzD9SIBkP5kJYExy+92Q92eCCVcPcmPA07xAc7reZwFNSofC0qyypePvrmFovnWZcsHPe9Alizi3BJOQpd3UM82xNeIHQb+ux5dXYxTOnMC76VKmtRpazCOavelJYaekffZLUKUw8LbY2j5E/qI6p1vxMF+N8103IlobupwUjaVpGU59pJktkpSlKx4teUFDcpKRUU2TCK5SG0QbkNVO7bJtROYymmoLs6r51qLORm6ZVhBV0RKzqXktM23vZaPwpViZu6A8PpSSxtuM5RYZVodDBKJWjbB1EulAkf05ZaANJm2IRToVmIhEJAxmyiyINLRA7Vb/zGQZc/sDfhECVflvDYAgoT7rteXSECCqCC3BX8YCKe+IGXoYLxJ0XdxC3EHhYd5uvTCtea3zhFnilGPAOOiWsmAwSfJLWU6CkzUWfTu9JWewh+8ZUJwnfoDmwFs/aJWsce2xxHS/I+qMG9ny37JelgpRV1bD0HWvI1MelQH42Uk/ZDjL7SwznQmoiadZp3Z2VQBpAbjpYqFiiF8lINtj6Gj8aLyCxgzRB2+85gJJaQgfxlBp8yOcrGc3JRAAdoe2139IvtUmNqZGRYindDLus4Buqg5eTTlbVxP7rYoXlrD63F0somHXNiKW+YsnBpJmwL1Ac9c/8gfYhI6XhJDgUvZnPlGFSSW7dNhUrpCcz2BTVfupkzrQe6dIwSCcoQl1BJn5YR9BV2NmiK7W6ZbYqJGFTzznWClGHsit5DIP1K0rwkYNdp0Y7VV5rK4ve3kAgNoCl8NKdieHcsn6vtTOrt7tl/7+b4hVOzCEZOG8gOp+TM4oXA4SO7Nvj6V+tuOy4Za2iA5e/vR32LXG3aJ1xYhS5JSUnoO59nNfw7edZP6CHUHbuSMXOMm7MXsPyVygFvEMd4YeR2oteJ1G5eH0s8ZYVNDOV53cQuN4K4elpk1hajMRRYyIiwW9rPUepLZnC+dpAVNs/osVWFA/6aVIBfj6G2shLeotEBI5tXhpPime0dzB4J6bMVgRKc3AIDkpGM2rwIQzlUsYMm8Lh6Q/nJiUPQbjBDLstV6jeHcbC3XQZVmQe9tESKjMHVXN0nmoMHZuKuJd6oTIcSqgdwCJn7xuhhW2bxaYrMNxyM8xx2mOTbAVixAdjRlatVdg6cc97rDNu/Lguj60PoLiheWM17aaQal2CXySAH+hzAJm9DLka+jgECRJJNA2g5ojpgtMX0faEQx7XX87c0xOSJJwSzu6zRLyVGLxJYnYDxH4pXotCxaKJdJxg0qn50P6x8K7pBE4fOyacLyt4LcDBE4KluFCIu5YbL+GeYVuOKA7z0BaPSFQtrXrQARQucXQI5X+/1MaK29EATKIUyJlYgnbYKyV3hFQAI2SGQz0S/sDJ2ww9aBBfseF/YkKEYJuEgNwtQPD4W/p/CWSSVQBL5thkBUaB7pMiFfr2fy/kZGbUOCAbtS+CVvpajA6VmXjfoucqyU7I9U8LYu0UZFWAYMlQoPvQur2f8jLVOEGcQ54kRGUMclWsF0KShTpTxEsxc7N3SW5ck0FAdhNN0MVEvK/feBP/ww1T2wWxxAFx8kbdGMZzg5m6rSuh7+nENYQOrWP11ARwj/9YCX3grpewJx2ZORl+TKMD8RGPNF6qY/D/Wa5UQ+AXJvEh+srdRiOT3hmgCqHoRTH0/9C/5Xo4GqmRjK3cw2n+UU3kcHnXnBEhOoQ+UToZpPS</t>
  </si>
  <si>
    <t>+z5QmMckGiYjKvfvMB51TKJEuVT8rwmboVEWeayAeYcO3aVdtp9A+5GRnfZf/zw/pAoInfrDxt/DLd3Q6CvjQ8b7WNYZFFBXw9gYXCS+JTkAGy0RP82KsKHk93LGImlSuLzO74Lw0tpUT5TkcT9tj1eC/hwGHF5kXMxjq0iYvts/TeyDuyVIHxs9dbHSdUzxsxY9TnW1NJ6dbCcEBQt/TQ5A1v4Bs3QhFWPGsRmXSYGeAqagkTIlp9AfWZvWFymvuPbB9b5xg4b/Rg2bnLkHNQf9VNRT43A1q5zzoZ+3/QtqPW4110Kep32ReCmqnLgI09DS7ni8fcuf0aWFgBpgaZa9J9CJDJl7Sc10AhYiPpJCQ69YrmR64b8kYhK9zKUjBUPzTYcR3lL9HsVskhiF+wGd5EcC79uHXkE9jB4AFw952ukZpUy/NBD5GwLkFVBYjbMNdnmh9dIp2Dsqrjr10dUDLnG+Qtjtqlw349V4+YN18L3YojdbW1EHuWbfO+hhrW4w5bEfyUd2kMPmfrbim1jNtROyCego7DRwmik6WjICE7QArb5VwinUnm9Rj0C7YUzlgMghYwrD4i0q7biAwBx4XDhXJvzEfFxwZJ1Tvjbq/Y/UdQUzizm+JPHqHHSdAhj49QANQNEV5Ext2IqpvjWvBYFmMR9JBeYRYuFZSKuJS8nnfjQCZS7FU4fNOEG2O9MaWaBhF7tGmeKB9ysobyKjKeGuzpFeEb71rehl35LmU3aZn0x/Pvq3VfxHOjglLMHo5QdS44unHRBFxZCdVhpCMBKXCuVdUa1tHfLITYZbWwGjYTv2D3ZYNs8MeBSu6MsineA7GUdiF/2K+Ncu0CctqN/qXympVwwgDFbj1my9hFnxuylblfNKCBQK3Mrd9LWkw2S4NGHFWsbW/V+a4lb7BHbWy0DcQn3CIwHia8T9Zsd2IlkEeNZ9aG+zZ3hIBse3TfF5pjl0qtcKdz4A5oipVO7h/MlnjZhHrZAkNolECHwmDBp9LCFSq2IRKe41+shlSK0dwzuZWx+XgjIA1aU9sDbVhcQ1NltRQbSAKjKMSQMS5v5Kjg7cunl0NDesrGFWuCnpy2sNOLCDeQOkfX/LJsPPuJaeW06JXe+fSSxzwlc2UaA7KLJbKEszKXBP/IQhHzPY5p3cNe/RuyxhT40CRfnoe2f2KgSPaY22tJeHt0bOlwh/P/YNeFhNpAjYg3sQlbtoUGZuY43sS33LdkxUEdb1ehc/M4fZqFC7RaZuWYq6t2QqWP3khYgBcrtoTiedEFDPih4e8HgV/+Jrk53kc6pLVi7ohXS8o5T+IZQoKrqr7r86oWpONSxoSZuDq49nEeClp52qswEGLQM7hvsu/V2fOVpOj088oBNL/WPiXKA+FeHlocejpAM0Rna7ZQX5DVCRTnkwGm0KDnlIvgiCEm7PbNbJF3lHCIA939aqMzdetErJ6h34qLhM5frzuguSCgdp1OI6dCPJR23mkcVhANQtkihfrkZXk7dOwvDiMMEIh6GjsQ5QkPfIEhLMTTxPvD9hPgJUCY4H5lCmVrgM8/GYtdl1j7Jcm/BfkYhvAQabCoS+3HR8xosnWrWXclkUs1D6QLlBDegZmngjZumTlmNd7nhy9fWP20bGyGKdYTi/BFgQfrWiHtVumLh7G2EO01XE4cQDd9QDWzmSfIrLHhqENkEyVJajknG/d31zExvrIAU+3dULlhTsI1uIrOAXdhkgt1vKTDdzTg6HJZqbT9+a8yybuDVQBgwjcbYKzVNGfjx4H1LafMInC+Cu3vs+DkLr7Yf4yX2c/kKF4+U+hpY5g+J8GSyNVMTUQbz6F46IWkInGeWWORj1JNnPgxOTWMMhOGBRGhTrB+FgotEyhzBEcsyGWgtxSAHDI0ihCApfsW0l2E19IWL7QHl/ZixuVx3ZId6GfYq5/Mqe+EL3bJ+v0Tpf6/xWTtAa5pAQeO/qywzqv4meBTBfjPaI8n0aEqJo88HgHH+3adrMtB/wxCBIvm+hTA92J5GWwTvBLUhOmBK7mLIPs8zijBhxd7RzRNmI4U3oMuEAhZlZPr/VcJ8jnfO6DrRQxIYvMrQ07z1hpzJ7rrLhxC83xo6jOBmX032u9cvlDPIHq4VBt+HtEBXAbLLu/XZUR2XK/kVokYlmw+huRarZJ1C7svSf55wwitrjkhmbQ2yrASbu7wMiYb9XN7b7GIXKtRErFrJhfizNvUusAZHj3UmVHwJFOgTlFvjZxgqr8iL6nE/QigulpdODNT3OqnuE3ZDUW7CiRDxIekYwmglhoM/Y8avx0sI51NdJa+mGIJu/8XtDG1/OQcbwNjuuXm8BwjBQ75EzZHhIWQSOd0amYYVtwQ35HWDn9mxHlcQHHX8Y9e2F5UVcQFgyIsh30JeP3EJcz4lfBOkAKrAlOS/q9SRlN7SNc1ZRSC3T9fKE7Qgj69ESrR8W6Miu1H0NLhrarPScMYLTw2b35mV1/TPGg/SnTwdNVi9MXBt/REZd3iv9uOaHKTtHLf9siiPDO8vTTKMwzbVcgL4XX0OKZWg2FhXl4XiJ0SKzRtaBy8RRZ5DvpLrMk2uJso3LhfKsvkL1qqY7NThScBC0+Jo1foBoRVFMKb9I1WLI0LQPHE53p+MonJfNsQd5vHyqSi+gE/Eyfg3CPiETLSePbmgXn4NWGYt2LPsPR0pg9YeAvXmzsQd36l9raCGpVgzAizj4Q8I88DiJtNt+vZHlUVennxBmQ1mwuoSQLKcqh7zBR7Al6B2qCZLkfmLHK8fJ9LaKBTfPd+XvwYj80Sx2TlspcyAzjPW7B3f/HBSLVIKK6QOmwWLVS8GDeAqYRGt3McO/2UeqDgAPjaz/E5MARXA9k3tYQ5zj6pq5hGLlU5AK/oiJiLCnHYtZKZJi8Ok7Wm5sduyHcqptv3hNfn7G0os73a8IWM6BB7JPGT5iQPzLORT1aILq8loDWsCVAnXznLRi5jCqG31r3MbsOplZ7JuoMe2yWoVsyiau7HxKC0Qkvi7krJH09ecWUMVU/BrTyHjPpdT9feAh+izBB7E8hXgKFPfV5LUF9o7z+Zoqp9oybTZqjrKmQ3o7dhsyh8IgVmIM/zplqxiR7kmTo6+75Z6Vwki/EoQDGno/pfx66RnYzMNWHWnhcc5kuHaEGvOWmoaXANYsIYv/BcACFZGeRLMAPDic8TBr9/VHB65aKQbm0XBGoiSnpkBDXgWEePO5Zaclgd264cmc/iBu/M3pNgxXKOK0ofWI7bxSoH3xmJGhjinLJO+GvKmDTLYATmMQ7N17S7eU5arh7AmlPMv9o4hU4gYX2ZCJwym0eN3wSNZWn7vvWbkpwcVk2Yv6PZBk7c3Wn0Sm+oNvDepZhAau99G+iW1mIrDfV0zbJhRO32mMIKm3zEvDEARL7EUmvjaqFLT8d9BEj/vOE4vAl5Mi56lVJFZmO7KKiVjaJOqdD4OOtbDbHpBcfwqTLKCLHh8IXmoPQZiB2aRN73LS6GJKboE3UMaVUiwKpUWdDRLVL7etE5PNX1WmPiN/XPnIqVv/O1ynhWCsaZXy1obQuNACZyEs1wWOlnru/06BiJrDe2s90EQRfYfMTtBCzYlwdcXzAPL/mgpkdgVJiTmgv2WD3JTwYN8GGAeXTeqCepcV79MqFvqdzCCjseb3QE4I3mFeG40DTeiKarW7ZAcjoF6R6Vf/UHzJTAHFtfrbwqhEj3Bs3EWxMJWGB1QcNM62s/EE/AVvS661acTtnsrZl8AUSl0xwdl4mAWXS92GTcniKdiFXZBxCJtqvocEzu9yyf5Prjj8RkPRv+vifdH+8KSoU2daUk63kI6xeQmq/+pCd4CN/wgfQmTbzRqXd4KxVHMhX8woNtQoCCJ9FmzNJjdhgNSgpDedd+mjgKHbRDbRuXRmL8pX9urXvUheD4mDvtzvJL2fsHYO6IK1M6z9gNbcD+ZiHyEdcPGQnXm5N/vXTA5prgNk60AbJabpXi6Qsl2rJNdOEc5fScqieKEMoqA605e2t3TNePOIjjAthx+YickSIc8CfiW1Vv6W/Kg2b/321gCGQ8MZPy2JBDtRsbwV7foFmskZgYaEvq99NTKdGjQAFsURjl3oSwwVB9y/5AvF3e06YONwWH0t1T9TyQstfkWXz/GqRYrZAkx84qzax0prXB46YRvish4HROWK/r3uo68ob0RKI/0D8UNvN5agssrah2MKRokykTGG10uUDOTU6N32as1YA6PBEKmur9ZiDaMhJSPkvYq6eKx9GuMf4uuP4nLr7aOVEXECsF0RPiC4yHjX1yZn77beWkU94jnhWywKN/XBFotDB5/SxPIFbZXo9/HlXIuxjbRoXi2Qbpeq1TXj+sd4+ebFY+LrVioeUNrVON5gw1naWQ2k9+Ep9r07cpqWaSFNI0z5UUwybz7mkfxDzrxsqxEOmcx8RrOgBKn1nx87woA0v8qSZdASo4RjqhqVe9S6nuaGllsnSdOYjhdt4sjCelIlLbgXy3NFVwgDb51r33wCb1nw7lFFMhLYbe8EOyCOuXma3VEKbznHyEf8kyurHPmZAloOBGHIkdjw5bFbrFCmIyNEvyM2CoEMmI4NmwoTJzrVTmPd8FmbUiq0VOg3KgZfRG17RHg0EZV88g+tjecdokZlkhALYPRz7sODrbP8NFb3+/zWnAnXBzlzdNoepnaVLBRW37CBXmFL7QpN3kiI3XsWlsNLHM7XusBfrTYF0ZnFD6HxPwcKaq/6yHrpfmIZPNHYZxT75RPSSoff9W51G3MCNEu6BAPhPN26UnHkZSb3TGXcqQ6HGEv3h426nuP3uZeEgwdjENt8+EgSKRpeaNaUqaPUEJpz0zGq8t9nzaevt/hvYUzkbfbbbc5AohB32v1xTZzWOGNWlE50poCKAbN2cpNXKxBV6MUlSfxbeVVk3yZOlZUH/su1n6W+blbQazmEtzA2AbYKYchnRkdAwIn2s2wTYlFoS9yN939y5Jkfz4ymUe1Oe9NjE0QRXLNizOpKMCRg/VAl0PaAmSWKJ7kHtpWnkKfUF5Flop5sSwIyb/oZCch5sP6DiITA+xxEA1fI1J3dXt5zawRf6P2ONTuqMGoG9PdnCjOrMDaFpxNM8sGJhygUup1QxGVPUQu0yreoBBUeL3VlUN3hQ2pHi6eF9e2r9l3ceOZdteI4I+PHCeffwo6/QLMf/mP7sn3vRPzar7PV72r/Mx9d11yV7bJigeBrl49zlyY5liwTeDH6mjOTw8xe6BQ65AM3j5XdYSOiKDUt3gNeJQJNm4mC6s3UeSXGqO9FUTcz7SGkmAhlOH7FS0PL9j8/VhlPq2vxTMIr+wzqAWGVbkw8T/HrBBqbZxsGepizR38Ju4J8CX7BUfTzdbXV/JauRtFn/ddyNll6gpQmfuG0x5YWSirzS35NBfykpYfMgtsG63bBIJHBI9IfGPEopDYf12ig1mQFHUMYM84GKnoYNZTo48+OdvwPcAda+l+vMF8x+rHHAoDOFyfZci4L9s06x8PycWX1f4vX/eK/C1EgdYP2qmB22TwPTD5weCyHYmEk6sjPw7ykfwAlR4wrqW+gXg16vyolAwyzew/tRRze+a8dDXBDu7UE4dHoGADxJoY2gFzAxhsPH9yOhkTi8u27ibEqwsnDrRRamBNESha+u8MayUg6MOAeoPkeIx0xVwkBhDC1tCFJypvXZ/eKJukyKUxnGBedLdMuD3oQz1CcaZVLmvMzobCbrywAPhoighjfOi36CPHWEADHpR5Ufdtg+rT2X1rinSoOzJitKDqfFuYptM5QpXImgjSUheMGiJ/gNqqQhsKUBJ4ego+/tHYobMuemxcpWr6nKWZr4f7Xq4cJmLiY5DmcNo9gtWIJzLZxmu1FiwMzhu1cxahy2Jm6uapbUZFUsgrKVDlxjQtarzmwOKpadgpoxd8yrpKHjy6XJiecN+c9syuXMqW5ubOJYsWYTSub5cnXkudtldheY5mhHeV+GbQBX7zfT5MhI/UXaUkMYMDeqwyAjDyNqncAYUo7ZEjpSqSPzKukyIRxDRGgL4BQDWdVQvtHao2uoD+XTLxGGTRrXpECzNrJC+qO1hFbTJyyDnCS3GQSxDcQ4CDcJQoR3TBVXLxbGZjDl4G/53E6zBHU9FLRJLg4Du7ba3+hqo9hChZG6YT9u7eLRaXbmi4hZi4EbYwXmfL9wwfOjVu1OnoJQkWoOHORlJSB0JsqorKE0wYPi9RN35O83OFqgfu2C0TOJSDMe/CkhvYmYqvroipYn2VXfRFez1U+QO2MOQV5FZz5G53Ng+S9yuOQ2Cls174icavFzOvisxSTGoE6LOM3nRqPwApBtY0ZZYRAWmyOcrJNVUYlc87VOAdAmrAfdR4+QAVZB2Oshz0M5mHhsJSfji4nxGLhJ4wQyo3loq+0a8PrMs7y3Ln3qcQPOkhOCewY0beJOqUNkxOZ3CYB6FbbIs7LiUhDPKugl1TAy3Qj1kYIvsx3rjamyBx5cJ2mMf0YDNj2xrHlVM4v1ljKPkWGQse3/mChNNMz2erhjRAUOA6qK2BE/kU0d8+Tmk+2aUnsQquskIZNxhjkZtOJxP2i4+tfuUfW7c5P6eAGf4OqXaPOR1BiB8x3P7od+qwqqPd2gFW1Je4ulVh47sdfSjaflBKUrkdjukJpD+pgaDuiz1IQV93Iy9ZBvPNJJ79lqxZ9ioIm5o27B4j3pN8RkUnL90DQdy1PSaHxCXy3cLo0WCRR5M2murDqbgq+sJE+J3psNa72YYbvgFccG7Ouo0c+pa7KwOnDDK89MTsPNV/9kcjZljCCE6YjxO17b8zFGCtjNxPf2TKZhYjMfWW2p/hUTCfjMVdAwkC4U4G4HaxcaZ122QxDOp7fiYBQxh9L/Wr7bhOScgcXcyh9r1QrEhBHHYJfKJ9O+s3sOIn03SMYDeFG7q+t4D6I8pxiKUpHlb76LI2J5dGDsemGiGaTePajB2GNep5EcewL1KqFvbIG613SmBNjyafEGpfAQAeQRlvUQ/2SUYmswhscP0Bh1EKVtHuUHslbTvzxAQNjpwcryn2GKPfuuKslYFPBll3PEZVxzhPzUUEMGP6hd+H0q+qA6WzJwNaK24WH5CffYwCc7j2zhVK3RJodwk2kGgzDmw1q573tP+ZS5wjvhNm9tEDRISAk5tcjzvICrvx3J+pxjKp9o8ZVhnYoiYZwJzoquuiy8WDcUZUHvdIEqY0yjuUBf3yP6/uRs9gn14odWd97h2lKdbJYNz4kYRUClXdx2C7DIpes+pRjUrB6gHq8H3vC7ItWdE1V2NiQJAE+dZd6b6faRDQbj/N6Ac67vkTxurDb8UQm9YgRG+eQq+5WfCsH2ekGNc0TehYnNg9P76OvL+DPvi8LjCBS3qD77h0mvfoYEMT8Dm4AH8hpTYeNulW2a6y/7rD/p66eShh/7lwWxOtM2pfmHFbDe0Ct/S0uaRuHIwZpbfNkzcfGld3QpOUfKPdWVb5X15+L7lXTY+JObD8fmS+Bxlof4nyYflOCxsx11PjXYWecbCqBooY4EjRhbMeF/8Er8zvx5s6ZweBQ2CEPZPXCuhNQ0AQ/fgWA8QGGpjQVRGnsbBgTnqp5IthOHt2EpMkBJrYRaW8l+GhFSl4RDmqCi6ZQK/OPDbYG6YmkkYcWuF1HPuu7dNBGmljcFuKlRZXjIJ4qTx1+JbvLHJSKv9c5Q4M/4bJNQewarNPwHYyM+b+rmJIhqvVDIA6sUfUPQu/95fbIx7jylMpIsSrqYDwWpogS1MaLtLT03RGM7ukadYAq3OHJB4kJ42JlXx6KQ9Y60wptY1+UBwk2XvYop/gTYIDzw5tpFo7X9lfrl4/tz9wV1N+OXKGNQvk/u4MOp/fb9WjN12vCTFLM7Jt4hA8kfJJA2NlCuWUtaqhPhEEhZAuiQ1S+RydzriOW7WSef+g+MgFNp3GgGnZP0b1C6nB9GTBrUV+nuNb71DUgiMALvfKUGb3UFaFo5221qT8yyb0QgPiKuEqWCgVL9damt1jrGOuMd/Rk/t044H0Dyg3K3VJ0XBX1USiG7wQU1IlbxYUVdfnTLRjAVotWYYNjV5xOw5mGJQcLeYEz/ZcQ5RM7L1hVbt6CaHtmkDZUu+0AtsDa+k/inZqnsiPx1XG+0oimZNtN/HJroJu893YT4r0O1ivFxFEJ5OHlL1yjxUpr4LfpLoE9n/+wcXIwHd1fJCSCSRzLivsK1axLxKMUbNU0VRRhVEpTjBVHyFKTHue2JIcXgBSXuueu2vbsxZglD/CKXZpz38DOi+Mggdi2ZsNWOK/cRXXLOpcPe1ORgRGDH8oeNyMhfoSu1LOjEP8XvLiyFXxJOs2Je5acZTYpokJed6qB9leH0tB23NLmJNoNNLGMlwICa0ZLthUYm+M2CYb3h4tpX5zY6IG4rr5+Vk32+bn7R/uK/g1ik5r+2QKPs5I6qeCZ1goUgut5Bef+u9njgBledQZmI/6g0VOPl0aCIjmBsVZ1kVmagWayct3CjugzD9u6EnZqS4w0YiB8C7azpBvCpLnCO8CO3C7REQzsarTzS8RnA3wZSSsmPNqbrPuAEr6/Y6dmmLX2LFLAmIVUUtxK1WiLLsgy56t+v1Xz8NiswdAQkLl15TKRjTRFfTRNpquWwWsVtHKw0IqKw5eIMbTJmg2Nh7vXb0E4UPULqdQSqr7nILNotDIPFpUvSCG+yL3+4cnCIHtNUv98yrPhHQV6MzThSMKy85uA0i81LkkQK6F8e/mVOP+4RU2HPsIS3AcmkKxZt5b/2IuNDnx1WVJ/drYT/+/GQWfBiyyRr411ucNiOh7FtywvwadUh2GhyeWseaTyj7DeQ0HzQkOfusHkM6CeG9ptSZ9LOPUHcLUGQDkTSbNtjHasF4YipBukHrUd2J/gAb3PpRd5VXf8oKsfgVOWZXdnQFl6BLPHv29hq46A5hbgXKbK+F3mrZ41E17C5fV1iJUyHK6hcY8SSZ5QlNLf0f18hPlw64FllW58QC2s1FxHNCb2dDz1qtQNDUTqvKNrsrDyeDD6LOWf6cd6VD0U80X89vFXhaN0v65Pz8zEpg7B1XIN3AcuG56QvUceotkHIkeaRpsbSCwzb81XeBEQx99mCGfkZPe2Fg/0Lvpgyv2BVMHIZ80f4eyXlfHGTqVYxiIZX5MR7wOq8YpYkOD3P3agVu5dIzsdkU2umbMgClPXNyDCVH4/AX/OCayJQ71Oive8oITqO92vHdDPptW7AETIBtS9+ky9PBeLiiKA3zPivNzR/w92Sak/pxjqBFAVWXFmB/pbChvrXwmX2jTL1wzqO+126XCPY7X7ywdGIrnIGNu42aMX76IYmiUBiVuohFhQemsAyUprQabBtHLG7Lsa5ivRoDmiHCd0idWtERw87mRvxL2ZPxQgbZN/dR+AbXRS/vcWV0geDTWPtUsOsNDyPTIxwxXmS3EzGHcr5SUOb+uIRIYnSwmOznk2/XXS8ZFH41Z35ia/cdz6rz/l048A1/wYnr51s/iMQKC4Cv65yTxO+qrv1+QwN9o7dPmz1rcl+cgOrGCUKcRnwJbc1dosdB85nqINMs+Rq58KIPmyQrd5XDyiIrwASW34n4dF42fEOqDPoUNcNwkyt1OR6Gr61EJVyw17BKfKjqwqehJrdHquopEN9ozblzQC6H3uhQcms0ZtT4TdMiJMERKxci4YPnBrLzk8EbGJdBtn6j5Op3ggTRH0Fp65MXIPd8DjwMl4xOhywP/b4z6wwfcH/0tgKtuZ17P7qFKy9svdwnqXDQyX6zwFTunzhiVrK18OgqIuadT7RO0oiCyNF0n38phTbD4SCQhPLXu4uE587LA7Y+JRL1ZvPR3EEali9twXAi0DAdLH0vN1lul1LYx+5497lke9DfWwz+c+xBy6rklfoL4LAoBRx6USBc5+ArdS0x/F3LBH2Xy7zVKTrCozWdAQ/582SSydpiPO0Nv+q/i1bmpbBf5DGlELWgqEAuEzuqUpyfFx1cMKq0OjNQs8c4vZaeh9tyo65NjK+Xq8Kf2XRjK1VJHycpFTxJhwxc9HqfV3zpW4NtJY0diH54aPQ5cyghcPCVAdK+tfA8cI/sDkTgEgHz5RSUCKvEMRAm2A4vk3D1SE6OWyf9jf1xPInk+2SkgO5o1RYPhkXaQEhBSSu0OFUkrE0OAarOb/0HC4Gm5z+I1lausKmYJHAqerZT4UXCs1dSPaFd0lmwog/zmMspQXo8mMyzFvxhTc+SPx1xzFe5oCur+js8YkotchE+QgMyN4xuUL2x3b+kOt4oKjyYtaIUtoKniDwTe9l7M/K6Fpv27GltsRFi3hKexNEJVgnWbNbyQHcMJ62Y8Twr28HDdnSUQF2LrKuS3bKVC+9YQhGsH02Nra9FN3BWhoiMrREUbu3pp8De3GLnqzJ+68xOOrRAQR5tc9sZqelzksFHGbEgDdKF9rNuS9X20LGKSpYvdm96R91M8pUTBMYQaFUs/jiQG+zUXfI16m1hkWDLQX1jNkUlYcZNmnRaUWCS4TnyAQ9GlDUFCdkIm1vE+NzED245X1gC62klXOHI2sNzz6LE1u1JIdjePcyYJF/tun23afO1ztu/deQf+v3drweDBleQ7nlMS7b+HRhzFW6YYSOyXU5UdbVSiP3aRW8jtcTGJKY6BlZOA1uQ43E35xGdpN4gFSNUi0fCi9RMyRDi5QT5iT0S1L+TDLlBSg0V57Gp/qy7dDP/Ei4s4enlcXdmZpuAF02QrD4MZErdeMpeVgA2Gbsuyy/1ZfZV5WVoBk+5cxItURQEm/GYWUMOUbSX2+Hiyh927NnHVjVKNXHLJ/4xPWSY47SNLu396gGePjkMZkG4L3Ykj/kWOlMKf0FDmPnwBdycUbVG7LwAx3KhATu2LHcocm9Jpi65QjDMjgKbIfd+3NUbLm1GCDZVJWSClBhlqRg3p1Wv/BMQLE8n/BmLplBKb2iv5vG7lPq/VpfMqHn9rHmEu3N1d8LGJm2VsPBsGee6IxgjvCrlhS8Ljs8IYdjdLnBZElcyY94FbAzV5IkXqHR451fzv4xYZJyURhW8zhFBmdQq9wEC3hl7Fu9Rn3LgGpOEOmZ00PUc/n54c/qJYxFZxlwS0wTlaiOWLlFjv43yaFeTGyJWAqeLzjxeksCUukAhvbc/zFwVGTTJfbW1/sj5dWxww24pIC5Xe8QFQTUlI7+MqnaaPYdAAFE3H3X65k4dFEy/Ap9ccMqQAtN6MoFXgHW1HWRQgQjaG/fS8GQ5o9U4M4+gXYeHVJmJMT8RZCCxqze0gNz0/Ca7pCsGRTcg5+uXa3mYQk+zub3RQ6LBm65daoW3UXgAomkQGxGnDwNCmXwxvEw16csWrVauNx+jwDfMrfrpa3N8SnIyY6LpbrZZ0hxqNX63BZWvpKWjXNk2D//mpWBP4iarLnsLXbu2/vmxbmewOMNdiQATgJTmtOx+d+5+YUMtD9wBIVH2YqZGmBdHTl+yJ8H/ggElBTJ0FntbZZTOgAXQzm4PO1WKXzT8/1wslxuyxFTf0ka3pIwBHcXxd/HjFqdcUvrC5khEVRUb8NZRgkOk6E4ic1RhU7oW24R/yrv2jCqnXDX4fMPeJf9pJ2SUY+SNmVFzAER8jb7TTprYpBFhARG1FWMOAAE/akIb4sAq9CTVGUS0frd1/REnll1CrwTXC7QnvVzIWAwd+gbSP2QsaR0EwFyQr3vrEVagqS1Q0sy1rtDXs52dq06ebkEK8ILa2cZvlfURMK9QBltoKdNCt29LIa7mEN5bdXG3A99FgOBTrpDkonR959q+GwNxrpjXJ0BYU9lFL+K57XbQxebhtyI2eeRvmXjrkauBZbYmlMfWM/FHRjYWl+XP+UbFC3AAyCe8WTPyur1ftgJoq3ed47l7OVkFpiQb4FKITBAahYzJ2ngvEYYi0KxsZ1+1ryqKw4ED+v3TeJbkIjvURkC57Yz6s6tOthzKT5lUBI2HQGMPo8CJfaUJvqd25b8KGcm6OmV8ifoAgWrdHsqEGv/dNb3VpZAU2AzQdSpJ7+I2giDMaTkde/cKcQPvrQ8jvNY6MU3QvBAyGcrxN/tGskKO63x+7y2X/N6axJERFlnQ0prw7IwJhqsQIC+4CPD6syNXSJXUB9YNUAKdoNFZSCxwatTy8X7xPg5IGcO3EEDQi6Cfxt6zIOIsxyeFSWPEhcJywG7LaW8xQ1HTRJ3qOvYMPlnrcrlWAt5nBBDj2+zZYHTIrTUVMs96zJzbV8MKCErcyPrkWTJH/X4dxsi7YeHoxiK77cigbmXw58aEQAV/NgLRABrmRG+pzxUdaJOk3BAdX7+HrYjQwCOuLaEnK372VIP5mc77Ic3FEIZqINgpbzpI67oxYqeFhB4ECLXl9M2vrCeUgd8RUFti772WRWR1mBDzNovGR9r6U5HPnKmHJ5CtJNMGDvYh4DSRHMijFd+8ImvXZpqTi8BSYAmPyoLovnKBv0TsPqXolaV9I0EKMekX1u1+DU18lYiCmzR4fKeG/gdC4ToFwyneDY6tUpx+2cKFKqFNKn4UKI7U5TsayVgziv0bGK4HcR6lvZmqqkJ3I7X8muR0pil3J5yiAqPlnpurI1OIAmTH6+3joCDDrgjJE5bl2QwytnrJmS9dX2Lq7+eYU+kKfH9pgeza/8H4OhOgo8iAkAWGjB3H0OtDWNTKpY7H1fqQsaYm0Uf70ynBehbw0Iv7pfaRbEYnTENQGwdq1XW+33ZwQ9Qu+EOZRfP60jChLbccmYBMaLDoNOmXIA+QW7pLYytBfZ4ySWbtlc2Fr9t1zaM0DBH/KnEKHT10jvuuSUNHUCglT1eKR1qKZ00ZFGRzgOYK6l6VJRUa31wERvlJEmjPbzj+CPImmtUFxErSRHmYoX0zeQf/ISfYhkfOGbXVxdDWxSxBz+F9K1+x5ykPKpbV4Ql26ZV4sAKRorgD4LUqHJZ7yMAYxyQNY/ym52efsTny2qP2GkcUSQdeZ861fWiMYqCfnQrwsR5dxSpfjxGSfGP9Hrm0PegMAVjqPxTvlVjcXvHB6kNmcT/P58FShbwCNcwoS0j6IjtKpwikdRIKZe0Ztaa29onA3NrlVe/6sKcVMH8iFRT5NJYidrqLpeVC0koSbOVSsesKNxprnTUKPSQP/Jro6qTEAJSoZhcgeb2pAZU8LxRfPoievLupBaveWyeUGSJTONj7MX4h+4mSNtmmeffDOIP6xQ2O4m8QMv00hnfTgfcXKCKKsmXZpNScFFpaVhI4L11JoZyG4AhH90tO/vYvBXS7JAbqOrVStlTcE1MiG0CJ+bhJhhteAYxNO5c1HjanObhKqme1HUHwRW9ZQlMXxc44WudySaltYbIdcaVGbkfeXdWVH9JRlU17juVEQxlNeBri2Pg++aJ0CiNW+/kOXF+llfwXwUMEfeTT7R3PNvL6gzsUXOMXHAmnHZ6ccrcQEUX3WZ9xAhOh3bi6vJoWhufJZyZ69f7ojCWJSVFmcK0JgBKxzqUfJmEwPP3tPTXdimw1AlgtmOzSTduVisDJPRkYlAU9rGRKuvwdW77BopjJEUFZKDyLgCKsREglmWnLLROUAqAY5lL4Lj0j0rGJsqWoI4Y9glbDLHCyXD8dGxAtg3W6GFm9Fhz4El/TiLICOZ8fFoS3ZfJ70PH3jpIuC2LLwiX3x5VGdvf608phYRUhOfx7u+QoxeI46nd9/fgJHAs5wU5d3S3t24Cn+p2SP2qpgpd9T6X807OeEBsn6q9i3syOEX+z77FvgFwQSV0vhhxB9lC7qR9h/thyYJGF4cYXfU3mTrINYkcD9Y6kb6muUFva4OiYZOd87PYhwqi8vpU2u93qkQRZ2hL+lVhVH5y7VVfTqvkYoTXgXf9Osn6Y0vWOQ99iaRy4JMYVuYExIgDSImfd8LZ3dgVCyxA/lPOJQ2PIt87Ghe07n8ZWB6hbRyO2MO8REM/A5aAtBmcRpGG2wpssQ+gwrGi1xCSuCw9bCF1XlWurdeHa9Vw09WTuhCvDmVlLsw2twJrAJSyiSUeDbjAvCinmMsjH7AgRnW1abnrOCQ8hrk1EI4l0K68licR0EvHWuVKgJb/hEaQID/qopt0avLR89hxvvzpX8u4q3d01r9tknfwdJX1PbmDz/h+qvFdwoVnmbSsmWLIQeBebHNS4zJoz4SYC4fyYCNYW3qDxu1BAVCO8+xZgg7bXr8aUHDEIjJqty7bLTdZITbGQM27IWZFD1b4Gijf/rOZLthGvbD3dEWD4It+xjXxe66Gsutg6z55fN1515gjaIxbgiDUGyfdutAmBra0UOrFe7MQSiAXNFlE6dT4YcLwGPaqDxElDWsR1d4mKb25q8u/q9ATZML8P9MVPx/9YYV/Ve4pGI7eDoq1xxg2BH+hkDX2/VEq4MYprsuvC+XO1m5fmnQvp8HBwMKCu9fL2q7ZH/NYJWRKgHrJ1CiRQUtOc7mflnzzCNz7TTOS0TTzJkS/w81IO6XuZHp23kS8B8sFswdsSt2hYkWSq1jtyJsJdsH+bxS1tyOVWU52RH8MteTvs4+1rXOx4Ohi/GTtvroRYyeNYpLNtgRZdr6tm6K+bPpzJifV7UJJ56IsmnctAQBGP7LzJWtf2StpzBbE061Aj3PIKj8RTFmLX8Et6jx1ZareI7RGjKiRTwvD7p9xsWmv3ZSax3dGe+DwKbRD4YMfFHp9q95D2V5JXra5YIAvdq6y9JADwJ8xuLtOQBfHfD/9mcFpFP668isADGVme5iJhgRgIunvh7FoDFormv+FFkERLGo1WPqGtOePSLxnfJGnF4VD1MPVhYALm7D0oTKHvx3696jvJoKAKFPIwEV1smMFVOWmJvLVjTgCy2Aefi3GXrTwhOXuSD1l5j2sONUNqeO5RJ82vO0LKBkT34wWKMg104sdLqqxdFtqAF1EvlXnRbo8tGg0yBIc+cmkb78eI4+GE3u0l9xsrcOUn4drUItaTjL0/4XpJpTyc9UGU44hQhBUzj1IUvI23L9MCSSkU8ydJYg7Mn50ODN5ahntFhotCh/8vFaj4R/2cyKUJbncnxScObZhEeGFlHAq07SB2PCScf9vlw0Ey+oY7UKvzXiY4qmN0f1wTUVuP+JnK3nCckbL88n1KPPsRoOa1RDHa9yWF/SYHF4oRuDCSJow8Noax2EyFdTiD/htJldsmAennOGTrGVhT0yJRFIXqgXu6aPTsQAPhVpWiv9cPVmdr5Si88XbqGHWrohnu1qXbJepBQR1KynQUARGc75iTJe1gq7PDcL52brMxVpNwCl22GtHVWY30zrGhkpVo0HP4ihAUdW1z5nNFsQz2cFbO7408fut6/6id4NZG6TsC2ueGIphuqbI++6J6mhUmfO03KKyLS2Itwphcd23cOJn49mHcdXHxAUScFuHroNd7UR/rwGRhyMIMbSXQm+G5cxTBttfwV51VI3v3mDzylQJrLIO3Wu2lbmwJPoR3GRjbqe0qVdMjv40eeIQJqYjg+y8pQ4lmZISr82DyFWDOSELWBWS6W/62ZRY4585+I/J1OJmz1rcCdo+o0F43TYh4WAmOqZWXoDoI+lBIwXdzhMczKAlyXjF1MyhZYDHNhIlZhNUuOYwrDlbFTQECgvmxLr/JvYg91459IMxS/N10MW+ejxpWCaaq2eS05rYqU386/ZFXJyaBvLXPW8ed72IRcYFoYoUxFSYQHGO6YS5r0MhsjCTDPGadVt+fGY9hcDjILXcStRurCxWl9zMSbbuJD/1zk8WKWppCMA3w0nx2tZ0Dob/ogKqUCR1Uypxbq5SoHA0BthznHfsEYiDMBYyWQbVs+OT11aFg08ExznvrUAhCasd6jJAACBScLQnGPJwwTPo6zGUNTir3rIb7FNlsH+IqFFedp3LgtWSN2h8ntECqQQhkFDNG52VsLbDseNMNn/KEjb5Vza9F+bjVtgk/GpwEA9lWbb4A7ZF6W26BfHhj/0odCIDngf1XRCanmhCy2yMUEjooTVG6IfmSyQAl10UfDJpG79ixQV+IDh7kwQvX/8TFHdlEqLTQSkGcW8Sc8S4XoNG7M4l8bHlcuZOAjpTaXsE9aApt3eVbkzWevT/A8TRXrLTVGPA1TBosYLma1ZCi3Ta6AvoYXA+H5G9LWMzrOdXxYVfI2OOaM3v/PN4nBPZJ72hlS2JK2YN1tJ68/+A01B1UC1FY5jiRu9nNnxLsISV5OPDI+HKW5RW5fsOB1K5tkiYonkQ/Q2FyGDyAlZZ2f6SJUORnxY7IdYzIlQ1F4KAJkZWEhbonO6JJP5eQ1f5oGATE27EKIBIbIl00ekBnn0zcs5sjBHoI+kicHDvQgCRUtrS6fnz5xZGGl7VikU0fIpRaLtsp/wlul+tqdkbj4BcMN9n1Ui6rICgoQZkbFnDJQd/ILmEU0bDWmnuua5a0Lxwh5xRtRg96KRcVl22f2rNUwFwFnyDjBgiy+93e5bFATG6pBcgQIcMXPQ6RjaR+FOCrGKoAnaKh3zwWpWwFgA3+HI4ZpkY7lYVDbzpE830thF9qfgLWTnlrv6MQVC+ClO2EzR+xMBDow8bA5+Vbc+gJVnqKHhJ6Of5YAbNIPd+4Bo7PYeUqF2wbQEHIVO093QhMtV7AWL7d/ggb3RFv81KCcUPwBnyBfOJO8SNN6B2uxD86bgzTKJRRGxtvfI2fKkDMKwXObBnY8Xu+bUhTapaXXHoF/y05NSGFdT/hMwM3zz9GHGqdtEBh24QNrP4PXUTkKWTQL6ocxee9V2C3rhkDmYKqsrlWGgcXyxypKeanqJy0lD4pk66qmTbsZl4VmdvNzWZFRgnE+NSdIc1TZXKeQGRDcy9zCw/WUtra6WuAgRuzJF8cDpZv4Md8Q1G1u7QZ3l1ukBPNVgW+ALEaDOMllE3sCwsOHwejXqEkpvxX0irpJAg37ocyBfglhvG66gT/I3EbM7ja+epoSFSylpu2mRUVhI2r62q823cFdJQ9XAwbgE7qSc9BAJNfggazg4pdGbRQ/x/JkoYrLeWf9Vi9I4fBOIgQvXgxt9Z1/vZlc5X2NWVINBN0FPSpzbIhm4FzZ8s8M0aH0iU7zepTmOkDdcp6dvyK7x7LMDT1zeukWYzG4N5XGX1lNTG8xKevfxU4UrylO/H3bXPbGZJlor8OTI1pJzdnntub2zOdYIWgu3+koLvX2+IxNdR/4JKVjhzBQrUJQUMksHc42u+ogJVEoixXWhsLbJ1LO5g5MyaJ8GgaHYtGsC3+dgOb4Q5ANlYz7gysbjuLBi0Fe11PXE4ULml7OBmgALAyg89GIQLMqMgOndM4xppwj3LN99VBHfcovfkEkDimVaF8PeEaMniHWhq01BesJfaWFvX3M/n0ezMv8dM8Df5aqY+hsrGsueuo1Vi6Pk30NVxvmEIK83qJPplXRoEY1NGLsJBImPl1er6DhcmGifO+DZ/TicWhc1JMGbCeDtErPLC2LDV4SSWQ7k1+vNIbySJvWP5Sbu2xi1t/DwIxG72OCL52cQaH7MtRQAVjzzgyi+73lss3zBZysoMsaRCz27S5mjecLqouQIbOqKn1lzzwEM57LDhDIOJOdb21AC40DLPDgcLbVyVPQ2J6eI11F0kJiJ1oXi6Bmv/lnvaX+tG8LQwrUecXv57sCCX//juabfUTywlDL4H/Ye8AqepeROCrAufYhcNVMZ2mq9dF751itxrUI31ptqnWTBgGafEJJA+pynCTpsBEtgvB5LKCfRvE1K1ioE/yj9gmN1ho3NfredF4sxNIbJDkg7nbWxHromHmzMdt1Pv7rcDxcexy+Qm7wDI2smJ3XReY/6ESsx/ptlMdZdlL/QyshrOtIcZMwGivOdB9q/AF16XvtCNG4G5Yj4H76ex4NEIXFREsjxxIBmHm5/68ZtyfZT/Oq8WjLEETZkVAfAlwH5QiqaveoQlmdEfeT58uwynaK80dryVr/DsiPrWzH8OiGxTEpf38xVAOaDXUlIkvI8UdOnRykptOeGiHOCZURjO7bN7T8MBPMTZK35espHIf2j5Yl+2ht5BOFySu9rKwLK4UdxyDABn2NHYWyI2uM9A7qgoCKQWrai+hEIf2Bkq/wE8BsxR3HHsLynmoGuOlCu/qWBeWpTCZiQZlOWwsG/LEJeh31idV2njo1dzUMWgBuYk8ik1RRgaqBviNvbgkogjFjQzXFRIDd94yLjyFnWG1bPc7ESGXomQXfBnuc6MD67/cUXsSXQZwBQSC2RdO+eJEuRU/sTT/0JY7SSfjvhFymMboU/tPe1B0Ey/quyf8eT9JItx1leUEZmHcs9QVmbo6a/Y/VmUsDStHWR4QAx3EzjdK8zI/WTVy7tubNm/SzDyP1jkEIA9a+TXbZ63ngvDPNQiIKqlUfc4BXs81PJba2yQZD7U+Fp7GoznWYTFEgn5luhfHgDAC5zyOQKRJWnMMb+FEyrkzdy4Lk0uwF/ZQV5Ntj+N+EW/rYkWwd16I8MGVSVxfvfI1L9KLu641xNwifLczBXCkYLpEgFl7q/6DzyOX/UGXv5bJqS4OedlGUR/MW3U1jIRUc5isdZsbJOvO5fD2/iXT/SQX3Ser6Hn3+p7z2NcWU6QS/rOSveGqfcBoU7KuqWE57kP/1cdtjn1LAiIc12uRMQiNVxpLaFDYUPlVPrtKG5RI9ALlwWnHXNsXOHJ8OvQXqyiO2ej824RlU8yOgpjonP5tWxxO4NYFPnkQL7gwRq9oc7B32XXKX4gimLRj5ogPr/R5HYS2z8pWQ0reA1d0yIfTtN+dCyJdxC3xqXDO2TK3Mo/hZaSAEsUatcThStZSwetPVeQ/VkToHeayjTclLdMFm08EH/wRdaatbXAGuCWkljlyCQSIK44GIOgDKS5tGJyeUpNMcp6iwgsKcxden64yiBk0p3PPQwZO2udDUwJxfN7kwkAsrrbIQcxUKdZ6ffFmL8jWJwBARMje1QwxLzrUveeF5N1fPCdALspfvoYVeehDetj4nyGueCP0P1kQzukBbpIXJvJdKdNG10mWxvbg0lb05k34Q8toERdNN7rOdvptWrWEABMYCi6cZFLL/QJqyYIN9K5ZCJzzb0h1ioMeS/6l2JF3RIiqqZyY4dAWxz4Jsnh2cKceaXdwLOG+9uLpX346uR7AR6ZnUVLQ327udvSWFonGoKv7cd71Fp0TjxxXypm6JgIkZczG3qj3RiecJNnxXkMAy6dKiWGvNbWotEpmBK7NjakirYNelVfb81waLsIreOEXlYDzyuXyzC4vRpY4FvFOKaaRugMo8yzH5YYTRDIdx5UtIqH3my5t5pE9grWku2HzEyZ6DQpkPncbP6auCnVWLpo7cRp5X50lM1QvOqv33ccMEwKY32aiUkFu2OyCk2/yxZHtohK2Lym4OidGLx2luAgiowTrPZJFNqD5IwkqXRB9AVGrvu5luK/PIkrP2Kz5tZGUn/+l1NlEPi3LhehK+6TfhbTZMkLB1vwO3CPsxZj5hCbqm1Dgp8m94AoNd75kuuVTzZ/ZdQacaP952t7cUPJnR20zrQ1pEhQ/EHQafEgNvF1IkfScbzcN7es0HmOD3M3rzhtL48BO9LVieizDre8cbHsZodZH5KseNkVz7xNsLFM99TtlHxPbTnf4MpFNvhVehmCCR/cuX5wJ7ev4SA6v4vYNSYwTgnQ4LfLb2Rp+9ARdM6YlkN412zU+Qi/XbMOKBXr1zoKQFWVd4OjDb0KluYuH3bHvC9aoEJ0cXtSt9SCmtu8iBZQjNE6qzdmggbCUOddlntCEpg2M5IJAFkQ+I37vfkqEruMsnepd/pHRbFb7Kl+OjoHNIYN6WA5NBCXzN5kCSb7TpINRimV14PfdqHty098sqGBZkePIxzn1YrpEJJgKtg2lJ2gDxl3mz2qXCTb8NLV4azK4XPeWKy1IFvgGbDJEBWI5GzVzm9gvvrhDrzGMqAwGiO1I6E71d8do7YJwEYbiv7iNVZTUnMn8FF1R1dM0VnFStp5VRlwW/l9BZwO//SBDYILoXzgf0qaTtCnkpy+J4s0AwYKIovydQ6d8eAktcSOZ1iQ/oGyPunwjK7p4VmmrKZoXRN9DrYHWPUxW7ifi3wfkR1uWeQDp3K/fP9+20/5ypGQAALL2PhjKXedG8J2Tsf36ewsEWuy96Zgo6qMMH4dS7rsjXhFxFwsolcMvGpDQq/qRCD4xe7tNozyB6mqag0XiYMvUUBvc5Nf+82DawjJ5WRTta1OURIb262S+6PFbs+vuoyOOVw8gw2FtNK2uWiM3/gDugUmJYKN8zbxX/q1HvPi/d03PeHhRTkmJU2medHjeWSlki2ULgAohtDeDSs6AIgOPVnWcLgLa0CB5fvECUo4J+L1zA0XdEpzPecHrFXd/4B6ZSGHjv6uPmvLMAVUFEjCtY9vqxsHIvgnOX5JYf/2vgiQwa4+jtnKwixIDQdzwzqXlHXZeCUUln2H0xkrDjzUXATBDt2nP06CjhPSAMtcYn1dCWT2/KVFJLGjT2Kcv2MkKJd7dDvNQKuRzXGNqjZpg2mtBQNrbusq8aGppXK4Ph0S1KgmC891594carUtrYcaB6L5GDsFEOn5SugcoeNzSaDeEZnGyQRM/8GODePF0Yig6X5BELbe8m957KyzVNCU7+J/l6l07GQ00E9ywlWvCNX4IsfaUGsVxJ365tZwuyXMfDeuiP3zf/eITdUnoc07Z05I90O9hP157ifk26AV1DRPDfUX2+xV+gjznNv/7YV+gQ9Jq/K0qO0MkD80wN0y9pNCPQeLmZQ9dj5QhlcIAteOUy/7Kmkb0zuuKU3ty5ddgnzMDbyZl+nXySNodXNEHmd2QYZoHezS4RWzVpoFPoitRsCI1BFbZ6HaGma73MJTIXUJn6+fRNv0RIdD/qlvlYWCRBBtp10Np/kSK99VkeuDdwOeIy8kGZ6wkj070lZMWAFLAiYA1qdZMd4s2IeeP4LkHmO8XTtHou7AsDjwXCBBDxfQWA/vhNP7QUz4XbGGIMabJMm0jWOLPXIZjShfev8D3uW/6FFrOXWN5lwjiC31B1BSjQxQArwRvH2IU/TaQWWyNChEo94MzPcHzOQY+TwTxQ/8+bB3ZJcPFX7h2jh6Ry1IsS1Houy3QP7GHQD0ZsXUkpjcusKkJ6QVKOdz8Dsxzsz+lVwS1pk66/adRxlbkiBrmfv4WwDEeYEsfgN5YDK2d+VpsR5UJ1NW2XaOTYLfPbPgIsW0GMsCL+YRA9cXls3e6S6cTxUcQY2NABCA4bDgHq6fvogNl4zBucubmQyHev36FuW9dxfloOP+TP2y8ORDKKr8ChFImRyp026B4/01wn70jlWbdQ9zZqv+5aO8UQ3pgNYbKNcv2P8Moy3FzNU31csnxB/oR7bshopYZrnQrbyhmzZ7n+jaLeWwl5FqCtMQLDtFQnuMVldmtyIfdEpRPiJXF70t8ZusyEE5PdgUxAAYmP1Ml+KjJ95oHYxj6pwkcBT/U9GOGZHH49LYHitd30e3VYEeLVsxletaa2/+JdPZ3P7TlBqzvzzw1OxLCawHTCdlR66pQR5vud7RTjGhw92dIJwnBznd6mxNQckWNnSiU7lUyWmHGvRJqzoT9qcVbQb4B8SvCoTs480IrNG5Zlt5HKAzmh1LsXNECVa7NIAbYKyaR5UWyxlRo22rvKxJ3GvjC89F2uXdpE3p0cw03AI6xFb4payC/pRnx7NT4+fKdk5npI51WFGB6G4hSPm/nEmo+ssnxkL6ekt2uGagwdraG4OUdlJ99B/S+1ddZHidP/D9WKrXTgx55y5rJVkpZmI9U1JG8JTx4phrQO5VmloWxCJ/KWyaqFmAai5E0ZShtqKrhYz+JhUo4PCHrwSMXI0fq8lNXWhnNMtRGjWcQ+mcGJEnjfpdonsLeXt8ZX8caltLy6zvHnKXbiEPOmg7C99NBnYdKq7NM/hgEI8ERt+s/QEWLDFA4P1gPBXJvbHyLNKA9rA2hdScPT9fVdCh5B2Sisso1XV134a184Rg48m+QfU1q142B1he33D7+m5wR1E66BnvhUwMNy7i9iXWSoZgn95qqkztWsPv/O+HjeoUdy2X702+ee5TV6/K+Ci3RzxJGn30hqAb8c8T7MxZam27jrpGfmZuF4OrVqtLn4gQaomZ0qqBSKlm548gsNSrrztRmVTED8b7So+86jg4NfjxSIPncjJkpsGO+tR0bPCI6MZ+B/9ZV3aCLSM0UoEPQUH6mTg1zm+S5DhBJK/4spo1IeyvzgxbBQZzfSYnIl0qqpnKU5ybOxUzn/K3mIrcw0ij0PV2a2DJYNGxCqdgA7PT5CEUasJyeEEbkr/vbk+SdjWt4yz3J/owBzPTgzmjEUUK/2IWYKmXEl9X8bZGpoHKNE122awpcZbIC9MVx7Qbt897eUg/87Nees2Yqlg2J8lbQvxPDUQlI/UL318TTKxikCLih1ddXffmnkOgxBlb6o8MVacGWqQZn0YBvMc6BLCPoWiqRzpT8F1zlzm0z90GAil7zY/0LXCaoucaquDlI8jq6kPqhGdGnx3203qdWXyGmIuUgs6SO8pDaMcYv3ttl2zH69ORxrUjkF5NRRVmtjeQWQnaG7myFrs1aW096tKKWFyTb5DwmuaqJ8kd24W02Sou/WYvtNyLBCwVamgQdeXYA07P/X3zwNBsYKIYwEX8MCHyT3cWWGHOMSgiH+guaZ9ABXZLnyaA93imEKcQL21j/BrUnbI3f8R7zpJY9nCBwiAj2HdEvi9PCQ12MBiTCB8xjTA4OljEiSuRlUfgy45Nvbsfs7bZZQCZO5j/UVlfNEZnKeG/ZZkHBvF75nxrqBid/+YFYDWmECyRJO+UjXoJmq1cYMM6dBDBRq4Gqz/PWsujhIlX6mJQLWGpFIFv9XrXzRa1dq23W9xxbLwQ4+UJqnOauxtOkA7ktC12FUIXUNXXExg5DDmVdbN2Hh959zLqIUsHBt8fsj4nm68gdXvLEAHTKnmLjWKiXV+Tfmq5asi42uuzScdtm2jZzHUl8tp8EB1/o7JfB4XrgcV7eN7WUNEsHIWcxH9JAT4RP7bigvigcul/42zCHa5tPJwLD138sfv3dOQMzRdfmRk00y+6IeWM1rOLHwsI6oVGtdFaQ92/DsxjIiwFfwfnQsma2O0USUJLO8Q+jzYY/AKjHfd3TeXccctrEJniLeCHiShxPeZ6JY6jNeWmYYNv9o1dzCwJTmUSVNyms/qzvbzExCfYUfqRu14dV5s1qfK4ZqgrjAbC6ROApHgGkNW/NryWyaPfkmcILj7VOVUwk2Eheuh6pGWh2+1heFKnsm6icTjq3dnzVbvavnvFg3ucjuvCWJ9r/zlsqbQlBE5EI6E5JzYl0zqDHS8oQ1Mh3iGXNpgPgfq9sT0HFsjXSUl1EfBfYAGVuM41wZtkEh9vfB0jLp/fI4EwA61dqkp1io6fKGqk0SH1TkJDZgFk8Jh97+ValoWEIc2GW50/vn//9eDxKS9183ntc/CUw4OQi3vQXW98SzQo+KmFv5GUOUrhj5XqXE5OEesDHpBWz0ADlMxprupeoUok42mtO9WWqDxzEP/i32HCxT/PeBUP6lgc3oy2OB5vFgl2Ytv3G15ZuLq5YuSuUmM1g3qYsfVQo0qGvBKz13fhPSVCm05Z/yczm7BRJc2LrKFeT99wxO2rhRELg58kxVFZ2hE7IqLu+iX83htAcgYhrLUNYQ3/+o58TjF4FWjp+EbjGCrYzCNWVQ761MjATrR3j78Diqqj4kcBx4qFFh2F9+BTdy+fl8gnIacRKKlPSfYVm6LmEFqlwivlb8umLD8PH229M1pYCggkQodfX1lXJT+84+fTA3cG2FUzOxDLcc+3/ZXcm6RcGfx0reHd31JBgtVzBRreHYM59hUjcLdiCmLQAdTI2Q7/TO6H4VE1CeDia9jZlgzNDOvbXqeyCmCAubCyXcwPcNFgbOkv88IXnNw4TpGRjFPbV9MK4iYuVzUEdFQCTYOxsblrKu+5qyJ0ZiopqIkX+XJgOQOZB5h4shn2L20X+/mhAbvdt/+OMTEhZcf1VgQgJpupOwKwNqPTX3p5tIK0bl24pLQ1F/3rbdcjovxpEQlYrYNfv26i0jfM21aFd1dr+iCG7gTNEYoA2Ux56LsinS3YeCtrwFrWRsNYQMIJBC9YT4/SP5B+mtKjakXwvPzV4FTE6iDWcUMy6sZBaFDoK6AY+rIWn7WnMxHoErCiEnwNLobqvi/a4Hvv573j96cQHFZD2PiLbMn2Dm3Xr6/kvsqg23MP5FEdHTWZth57MxnPzBpPWQd6YPHmsv+DdS1AxoifXi/WzeIGTcmFnJ/Q4xwhqR8r6sa9Cvd/5tgXL6Fe8gu+gdaKfeu47avuu2ZmSruwmFuNYDbyPPixe+JP+48nV+y2iW6IyEjdT/Bvjx9Jf7c0XpEjfGRYB1iSM0/ZgB6VJjJHNtdSvdhInn29tJJOa3Hxhf73rtBondQD5QkR8uKrsOefrDTzUHIIYNfWXtf+MYR9TtnnypZFSx46PdM9nFNo8/pSGi5HkmE3N1HHf6VneLGsC1GMzFEoHsx9FnheKG/GIQwY28ld4rZ1Vf+Dvb5mUwIM5ESfYOeFJqhkp+NwnJMdia15Klno7xq/FDM49d4BebkMAajdBzIDKG7XCpiprhSO1t/wK415nQu9EWpKzx0a+khlftwRao/KKEEvARoqEHSeUSp4J0aUpjKPUy2TMoxd1K0/XVY13ciaBSLR+ls4Qr05DLFPGqDG7dshLuJJmx9tzD8kjBtMatgmtvJwWL1KmlH3rRTL87ahKIcyvS5xZS+TGYx3I7cr9aSDoTtPpLr1FiQxqMthCMLQUsVFuxKwUj8R/pBAxFV3Pn0yjGsVv1E6TMU8LdAyXWKhD9yTr7wMKFiG+iq6zbJEmjRfmgEPdjrQSqEHGbqrLWJAcigKAsC2raAB+cS66CPVgXbJkpoPpHRH36qD/V1uAhihoVYemO6n1QFS7S7ns2YRyJFKzz4YsdL4NFOLqI74FKULvYydiPZ/gmwDP844Fd0p0YcSxt0MVJHlsqsIIDYwQ3MCrcEOXO3rzdKt33qa4XJJ97fcIo11EfhzN3Hmpp4Yse5nZ01vThFbGIkjcQmAy6qGxIvtH+7w1HRyRUhBPWkkqJVXlrRB74aM0blpxPuFcanMJD06vYxO8hmPnAJH0LTaid2Kufz8byX+1REkG8B3trv/onTclMeRNIUhINHc8s/4bewnR/7Q+0fds/kY5kJTLORr1BS6Ti7GfyzLIaTKvdXWHwT+IWZrc1SHw4ZdlhXqBY9S8pf0Xvhx8zcEDXz4NjFU8RzTLKkIO0Wz1VuJ9vkSeWRAE3zwebPme+TxMdTr/69wVmV/lNi8oUnApcx94XwKilmA7i/McT57IbRPLZaTzPZN4GeUuReNcAoWxHlnnMAnnf7gVVRAzRt70unyVMqIybnXYAC/hKGLaOS9sngIMjrlJ7yL+g4f8bVbbD+nwdYGcivLsLMpTU4WYCdhZDpoW6uzvYpJohLZogyo2UzF90Efkg8IYyPlK4THQWHdkRYxssRvQL/0d+SnPcKONUosEJNGh7qrTkdwv577PlQsOOpw/h2B+yGzan5ejipxOCOYYAqMzh/bLTzH+kWkjgJnIALTKHtIjlRY9pgT+QOIzSvXn2/y2Z3YTs/Q9dZvdOua77o7bbUf75OPpIMe4JheDD/nIGKRisPKAy1sjKGdZdVJp2komdUJfEYnEVbXjaaO5hhhq86859Z5yLjMXGhSXtD/5O+VA55LIGoBSGGZfa1wfk6vb4eYs7bF2tLhZlA1l/NGdzwSS+mGsVPUtsyXKdi6sUcLBFlEapOjeu/3KugZKDNZ+Hgw0Kk+D6H8ChUCvmx++5RvKCNYsZUV9z8nEsr/Xn80GNG8hqiMl/VBYhu27Mjsva19jCdCtH5ga9J3Ak289oxCTDKCy/0kHo1wbh79c9kG8QK+wnWz4jPIYNd0OTtDdTFIVMC5sLD5DOIYGJvaUH/J61ZAu3MGOh7HTGuZtzHG/b9t6Vp9XMP9xiL7xC3YfZ8czxBr9B8guhgQYafjXA6G1AdiNvkG+MiOjJLI5anSqap1QmcdkWHdC3iqNQCnAa9ZU5cqn1ZbZb8eq+3UZjPHyzB02psLw5Q1g7Qsv2ImKRrgzQ6JiDOElrI1Q95N/nLCAM3jhgRo6xAhuZJhlWT7WrnQKOOSk4TOeepNJapbY5MA6F6ZIkfkjAswc/2iAw+uASvUoNcAEGtQEJO6F/HjHyrUaQiUzA1y4xsXCV39agpCaMY4cDHJblFHSxRaEz5lTGA7/u8Z1iJirqYJEAG5tF7soR6f+mb/+pv/UjaSqXv+niXWz+Dc4GLUAeE+Uepwm537U0v9w1pwxGneyZY01IREDurfuMLu7HI5UM1/6KJnjduqSGny5qJ7aNl3aRQzZGz+1OtiMN1xXltU6l5ySLeEXFTtZNDR70PZZXahojveebCfsxvmEPWF++bPDWeKLK1GD4aLas43+Hre7Q+hiI5sv4MxdPfvAKtREyo8V3gx76J56nHjXTfb9/A/5EnTh6aylSleFvhBfsv1B7AkNlJw/MEYMAYuIieT0cm0VhNLD2OYhICPIgoVkUUdyY2xXy3SgmecIvtDGPClVzcqVvkhPnnpn2zLhwPV6XZL09gr8MGZ1lpa/j9HwGPt/1mHNVJba/H5Srn/IDty1g2/nlC/NMo00JgCoBNEFnngIswF2bbribRZcSw82NgFvQGHS4f0RxQPE4rli6RNia5WfxGInYio/HsPEhzuX2dD30mg6cntOtWxRAG7lgW7zY5dbgEsMOA6VMH/v9IZqk7gQ3TH2OVKxppnJwoiYmlHHThV+pbs66J+OqiVvSgeCBnIA5HF0b7HQyaAQNeHrXO4k2jRVmYdZy01l+hABXxKiEI9If8hYUk3EBoCAF9ZZCXMJajzibY0qtpZ6S7UjYjrCXHIyEzNOC54YK9eXE7kfZl+uOTnHRRPeqptvWnv+X9fTxNL44d16Qkn9aTMqa2ItczO65P0VCuwQoR+C+NVGONvOUKvtgQ3L2XtHsIs21YYZBkoKlsnSXOlXmE2zWhLrz+UBM16L14xcBqt35xYD6CZR+ty/9KBJrR1xbYalx3O00ByM6jHQul3w5JjzQ5svnomS8NtdB+gqex6CoAmkpNhq/1IKmz7P6Mdyx/rDhuh2R4PXkYKJ9O7MfjCjnf6LonRFPFKpIbGIwnynhzBmeBeLy8fNgEEtSjE8De+1I5VJ0bAYuNa+2L2p1OgDpQCWOho/5P2DrQ6CIffrgghQ3jKSySwRl5A7wtFpFA8WDr4dL010tP0w5Y80563DjTCHvwnwrI49Nmyar+V3Dg4stj9Ypsw90Zb1WJ3nAgXzXOQDL3QhadAa3UM2bf/61EaXMIKDuDVdN6D+nzch3rRkz+TUiw/kIESHR/0Zoeh8cdlWfS/EbbCFD9I+lnc8ICri/QarNlxJH24Q8PWr7JCwftvd/o9/CAP3OhrNuPYQBXoylk/IJbJZwlhX7KYKrXqarCYveW/nWB3pMaZKQaPxYLcr3PgLLEStmwbbzjRZUDEgFQ15z6SjvEQhKzVM70QaEKSmxPfghqLxbLNdI0qVXzICBkuoAe2sWxerq7weF1cW0hlp4hXQVvZi+msrjcX2M757PBJ3lzZFeGbaO6MqiaVRxP5KzNjepusME/nJ83esbeklKVmZ8GL3fiAP8g8fw0h/+eJz87NFnGSGVat8EyhBWHS+RZvvo+60Y52ndauhGJV/AyDWArD9SBvtJVbax4qLGYAxxxeLtFfmAPNzrREtas7ppuoPIGSOU0elvEXxZw9grLikdNhniAOX13m4EwLxPvmytaHl4Z/DVplGD/fM32DKPu+94zg6W+oRElVWvwzDKPsAWMrmSjYw0BF8QOU0XUjro+vV3cCcT1dBg5QCiSxRoMbOEAH8eCz/l/kLkq6II3S8lZplJgkWNkJC7sN+c3Uqcwu0NyLgbOYQOF0if9TYgPk/8FzPN2EKyoW38aJjC2nTESQIH9/Oi6h9hv610UJj4bRFTOYyl/6PyzTrQ0CFg8bNEUyULRh7Pu0WJtJkAxMs9T65r3RQq+F3mCDR/eAwyIAdcewDTkjFZgz5c+b+0oErcKpt5c216F7w9m/VH/6XbEQKmV++7Pd+q61QZ0dhtoq3wS9VuaTaNbAX+C/3hBGaRp434+aXARV3lBgyddGafqJflbH4bIpnIqXmbY2O0VNE13mdL4vCDSWfUlVel3Pf4P396hui+j5iDAJLbuQDfsBpqdQDFNF3MxYb0DM/Hq20Y3cBQM7Z/XyYdO6Wf2WcbkuaKxQbqQgiWKhspbciwNshcHwOasQMZ57chMC42pmIvVenWLvY7xi9mDUfcKhiVg4a4SBgMEN+vcmBjQK51c5A8OeeNGwdpHV620Aa5wX8XLEjxSROBh8rgbC5h3ZtqBKICCPqwSGVtnhdd7SZ6sGaZwATMZu0XTXEY6sgz+7rIx+It6tozEPTUBK/C7sNSv+gvDeztr00mz140J/x5Orb9N5Sc4k88vvBZZlmCV/GSTgr4FmLNQv4mSJaW0GZD4Be3uwzlUrYZoEGoBHHqzreNDYwTRmiv+Gs2Mr3jwbejJT8p7HiuQIskz7/W6vI6EjjRX737VPKMoSa5L5oeGHOp3mDT09KwtZEA2xnVfdUCymWvAeqA3563tugoQZzJ6WVHWos9Gl80PBOfEFfOxEb/uqV0UzLh4P3/YSQJefhsCv5yvcQ0uz4AKmJywODYY6PyVSVIsdo5PMRIW5uSoNvLkIA+NMkhB6+aGJmgWsz9p6QqDy/bTvJ86ZAZDyQQu9rx/fB13VXiFoDyMWg3mwVKGYzB6Tu0pXTsNxrpe+9tGqGuNu9XwhhjoDGQjvwZIZtQkUUB9ZI9wNlVx7lx2hKOgeuRPUnxAVue4iIuPyvnrZhsuAmAB/p13oc0NizZvcCZXadW1iraw+r42IbILbXQbomJk42GrYFFJGLDapsQRvl7iZlmetJLORUw0aq3bxr/0z3xZlYN8l3aZ0xbqJ28fCtfnOpY3p30Cv1t3NP9dpuDzOL9gi3bvdOvmx2VFvAt8Y2sZWCu2AYm2B4MgfkzBJGFILIn77Cs10XVpn/jPnQTJyMp8a9nS3XTG1BGJCS0ARUTvLIyjg1YSbhAIJyK/Kc8EHGks9DulHOIBfEc/GnSWuXSWVHLfS1xGi2CzmjNNpCzNByqZjjwBpZx16Q/grcDxpz5vQ/hmYFU0STh0SyJXXFn6052cJMea8fLht/+4JoRQRIfa0Rc8qMv8G+CNG/UaWw7qeY9IS4p+cq3PoR5f4tnZSqiY03/FtZEhmRGW9U7UOALgGj/CrJ7mFQIMn3B7Y8lji9AcNBSctVpUkScCLRW3kIds3al1oUVPVqyG+rajYEjZA7J69S2KuhSVRkfYB8aYQxo28mWkXiKKbLSORcEOJVa/Bw5KOw0LK30vHhO8kRObkhdwv7fYPLsHS8IMcgodSDaNZcpGjM7XxMeCyh8cuAwR+t29SSajuTKKX3hk8RN6YuRp4QfySYiJkBjKRA1OMMapSRdvJuLOMPRG7Og/mRb1vDzaP5rblVZawV+cxbdczqw+v9KSqzJrmmH1ALil3bs64zgQzQdicxSy8OAzbtdBN1xWLTi/2pOQ8jV6U1/FBYYzNJJlpqYBqEORQiNultgH7xU7PUNLFyizacl/Z0J9WjHNHUvgEPl2uOmse5J83ka5VSF08uCW/OoyvTEg8gq4ZJj90cZ6s1h88BOtVqnijbTbjiHL4R7WbLiv69/nd4LTLdG4t1gRNGemxJywOEnlZkBGk85B1FXMk2V7099ohzgxqEATVaXmpBcNtX4F4Gb4sIh0+VnBgUwk7NYUd7cR1phcWNQTg9xRhRJfUsh2BQ5mwV7OKkg+lqueDRb2TRPEv0AmMIQwkbsiF1CLXAxtuS0rUewnxiwQzBikztBz9efwScw488ss3mS4CkfKlXkD6QSNoT2jdpxvOtV3g7LU8nkXzIMySR6c0rneyTcfa9RjTzOuk5aYvMZZ8x0YIPTUI2nsFmiTeHMiknbhYBSCoMtfxP10+TBPnipQShgrjfi0vFwmnd4G0t2alvQSWXIU8mroIIq0zYqxXy01hFPZTLPvpjtbqyQ35dSAgnNdv0QqGGu9VG+Hmpvr/YJ0MNwYBv1S9sCmDJclNQ974g4IDTHI0GwvVa3gllu/v0GMwvIC4bwlLXOrTkoBTikz1TCSRFk2gEbO4WfkOeHKPJUTTkfMWEf6c5Dky3slWexNI/M0XG36NXro/9zrdDYDRgdRBgprcfNN9I6brqXKJlZLyoP0q/3LIJGnWpQ+NbWEsDAiRrA9C/wNdq9nmGnKpL0wB4PX3ds6nkxUHMQl7ysRIbG3ycFIhpxj0Lh2U8ZOLnxk4NW8HPIZjcAlu5/kXa3rCMONCau3l3UU5fLDMX4M8BFNeqlWVSf2w4ZNmOq5aD4kiL3JxbbZeiNrJJVIEgQnkspi/v1+1t+HtZfrbgHqBrjJFFzvt/+5ob28ldX5VphyPz9BPfnwJCjnVHgxAx80A6Fg6y2UDRnnv6OmAe4koLSdfYeBwtnA3frSf0MQ0CnofNhfe5bhj3Rk6y/P1CNDvSzLruwvkG3liD3eBM44YUOK/yxT+Sj9R5oMA21kBdmeItr5aCZOsfYUbNxmT1wUEdPszYmRVoJym1VSJdKKDWR8wcLXfbxRk7PPWm498uNibkvNEcw1jVnPPXRxrzeAq2DwDgkfct9PBRFGBoEsjlkvClLtA4aAzFDzkOTDeeo1FPanpO9rFRHeuJqFPlfY/15063GzBauVUvlQ8PuhxmC8mxB0cWcX5GF2kn8D0bjs/Zj1xoFuXfDtf6dXkyaFpI5GwB+rXO2HPCDhT/136jCOxjFfW9Rx5b54ynfWD9FQHwBEWz/oe6FIh8O5DfQ3MdvLTcr8593BT+I1ZBUE6Xd79QWmeQr+Baa+lVISfWx5CHif32AsbCY3HmDkIbkjhz20ynhW9wUkgK0z4uq+sPXtDXKMnfEcl2EihdevlEFqcHp31hanAB/5xXFcmfkNLLOL+F27Itxw4LbcbV54MVNBUIP5srh+T5Q+8Bed4uWz1fcciecSyBjTCttgQiDok0DZ2Rlo/nxr0IKhgwjTGguTEBCKuGAAbdVBRD7St6h2lwhZ1vPEzGcdXdVM86NRKd0FEQfUvJMMDW68tb5eeA8Jk549EVXTfuwij7fh3K9CbOnVCcWrdw0v3OqxZF7ONZie69JbrmgRC5P69Y6X6HQPUpZ/SfW49K+JfJMD2ZNdr4NrweA6C1hSi/VHejxzk5/IpkZ4qs+vrxzoLiLCuXmktZkMDxVwl1J9cs3tnEYtJCa5c7QrbuZasIrA5bMasJXCVbZ2+Va5LQOhvbgjXdD0OPXF8nWecvVM2j/RUl3EoyJREIebVcELSUQMTVjYotM4qmtzoRJJT3ahexbNRX7a7WgfSDN72p7o1LppbvfjNdqzR9g3dfVtC8vGZ9HEsnvpmdTODiBSRp2uJOwQxPrt9XkID1Ye9YQiGGQOEDL6b+1V5XR4Qycl/0ogBliCdc1d+OUXf86ghtW+p1R+OmXUM2Bx2LuC6BFuMQK5Bpg8Hl8iachsthxrZ0wHXJHvYakSfFtIEu1LYPobsrdNX4aMCNSbhm7nobzPcVE1APSL9oBpq7FOIAn8U0bKx56/V5JcDpX826HbYuLD3KUIhUKyFLLc0rfzMRwCuBy3oWBq/oEJAaAD7Rtgpba4MclZjQ5WLuC5a6b6TQpsf2qpBuv6CsMS8FFqqkX94faIEuBhq7wj9u8RTzs5xFV502Gw9SAhQhYL5LIBt0RBy4gE5TAN3cV4hHkBxLCmXVCZKh2YHW0a1OQQiJtZCjx4I2KK/bW5i6neq+FMldIiaR/yAR4qOTQvGAEvM9FE9anf</t>
  </si>
  <si>
    <t>refU9+FtLN88RVvpsXW0mKtnRmhdIWrDAjC8yFaDOIV61OmKSI+OWOm5BmsWWJZXk9b18pBTPhd0L5NBELxKkND2beQMg+jefC/Hid+eafdS+eS2vMYXoCbD//Wo9l2PNp6QZlFVHTGMBDCcbAqll0Ew2uYASZAA3/A/1+Y6R9xlNn+/ZDZs4EfwcCW70aiNgr5SYyzRABBs5n4TjfvHfyuRBzqNF8OJ3Z4KJhHJuZHSi/xdMQj4/kliyOmbM+XAP7dOInzWp1CkktOfVp0ssqHH992F9EP8tEMl2BMqER63eaoBB9OeclPkCcOydgMa1SghbwZvF+nIxt622BJSJVNUQYijEW19+08qzfCdk0O/mVx0T7l1RIiCVpbH8cHjiCnjTyzKxVduB5Sa8tH0m+LcssCrqKijN13/XaSfeTzL+wKt0L1es1V4EZ0DikcjnwzMYbvGvbvQCxkdKVg7BCUZgUPVbsHrT0rpTMGFxeF/zlL7Y3NZTY3eza2wwcoPJFlO0XqtolAP63Dc0Hw5yu5skpeGqxAByhceNf11UwDmh4bQYZA3kZwrjcoXcgz5NDcIVcIPM4glURURxRdVUitG8LLsY03+3jUyrSJ//MgzThmlClc2u4NZQvZZzLBE+dvkyZtd+ErKzSYCjQlHzbbltrYUkBaiGbs/BiK46Mr16WxIEVmvmC4mCs1+o2CJc4LfVo1h5cHVq8bzKKVG2QHbihSwJE+Pwr8pePUuQXxJEpKTUuNGGInQ2R2R5MWzUWzTkYFTlI+dhz7RqrxiHUbTaga0RuZYiD5FfPz5e14VFWq56/XDbA7j2fdVWwJyRF+QTi2bdF8GxpPdxod7OSrSrbcTWlsN4aw2HIa4BuhVUX3GQ/CG18qPufxiVsF7XLnEmteKWFmOO3LbcjQRCn0ZhFjZZ2lxP5p7AHzcHKLlPCXGGXjbjEDW5bRbDd+EgdqPSlb7xqr30oLc/p+xNu37/M3tokAkE8To5ceC2b2oRzi5rsdgAsSYBbBhA9Zhe+saoXNLrprd5Jyj5W1xoIch2/8VgsOQrbegsHRWWXna9t8IO4fZBkdH7Tyc18jAXbgin3iuN4UzCtbqEx0YsffXuyl9nrpWnIf8SWCVKH3VGsUvHMm7qZgMEhQNqse7iouSluNdJw0w3k8gjghMypAqT6XcIXQGsSRqkSSkjxPhysdQvkvjfbvORWAqvn68izIPpf7oybRfHibP+G4kY2pgYYy0lciBEF/aJ3WtTWQqpnhlqbrHr/6Q1Ljm0V7fDrAs5WVwWW1eQZ+TecJnzZHIW6dAwkAtrAkvOPGeskcCg1yBA9AllJEkcGKSclOGX5CCyR6/kAGY/gV4GCtZeRPCr+mL8US6mzD78ugh9JMKxRnU29OBLV2Q0sbv53WZfyCbqfhjFpdCGaCstU/hvjL1/K9TB6YM4RMHB4BYLW+qehyjQXa65pNNP2+Ry9+qyUErzsB6pcxWMpK1DlMeaI3hxf+MvjL4oJqDeV8ty880mWFB7T3XlQCMT8ZzcKA5I+CJ5FOvRgJowF1j4c53GJiixH87iuu8hpho4ieu841Seby3avR99okUZtyVhxIThf+SGnnJ80icD78+Fq+cXET21+OQVOKZT0o6xMs8nIb3yTp9vz49Tun7TmqVi+iBIapaItDcSdUs5yU4o7Qr/6yMJ8RLSzy7lLwQ1X3gljOp9jf4NDU94Qw1iB/MJt7ghW11Zzk2DUg9p96Mpr19L5BTsbtcXmgsYPxw7gevB+Ufeb5MH/4Xrt0KAQBMn5Uzco9rpgYUAeQvAA+/ejjqcGCjML8e+PsCn1wFwBsS8ApaKUJdq66GhzA/O8bxUriC4WIdNq1cqYmD0VdzxOIIOPKICHxZrLuHuM44+KIM3+4p0hFwMqQFmMRoi3zs0rT4dbh9rLeCaYist9DYCp+xClmrhiYAc/3BYO/CHiTCtNq/4rJcHffELWc/7gg1MHmGkC5kzO2yFOMLVhZr78Ym5ANRGxKpN9c7Cw1DY/Es/KyNHcE493N4g1X1QaOHiESZjWOoWACDVAuzApyHbgEC+wkbwbS3x+xvnU3v9OXNe77U1KUJ4mnbi0OYCI5Dp8sA6jIQf87yyC6uEqgWhoGVpfD+YbWiVE698i2jCaMtag6mmtlzbXNfTbZEKeh5gzJxWZ8oKbnLb71ZXmkCncV8WB44Y922CcF5Js0dlgiRTivZPB/Mz68e12CAqrQvZD5GAofksr4g4G+bQmeRUvLomnRdAW+jR88QaV1Puce5UCnldESL/1HWfvkIdQG+Wbq969z0Qq4nn7jbu26dTXdxlZRsTGeO2VyJBcqeX0T/f7AWd3YzpWjn2YNdBn7aGyorgnLcb6Ju59DO0VdOi27zXXXR7qpbA8f4WBBYhqBmLZr96dp+2UYXIxaz5elpUNSHGZRZ1W/JGARqXh2hLV1dzwaHTfM/7AktdMcuf6PzNynHLUxc2DcvSm8gWumiUgKW4D+EAyXBCGo0AGWb7X0MqRnK5OhJowwIVjgUiMQ/SodAzKt6fdH/41QfdNeN5g6pOHNWef6coVN1jDA1YUUXMkr6NvJhHllYrEfAlJN6/eU+rL5KWr9SGEKNEn2uocKTI72unYrXT+e0Jke8B2duNJXJx1C2wI2+itmJAq/gLCjRw06RonRE6DTjbC51YhOKjG0l6ijkJYKvK23ugzCTQlOnAHCG7s5JkO7yzxHrC3xTw13+ru6LZWsAb2keI5TOh0ZR519z8cVcQBYHIqZwOfFzEecYXtRHl3KyD/w231SXppZAGkPb635JXv7EcP+NzBRsBqvAtYPpfhafuXdKSmLpsyh69C7AxgE15OvaeuY0CVVwBR+/0Jy3D41Eh/7zx9XZ7sLz/8d+yM2Uk52oplyUdZNO/nNVbZzxfFdNCRUtlURxOqJEEeFLBJifk+PWjuBMZsHsFPsMKW0NnI9Rpu0VzFDe/1Ud77BbK5fiEZKMxcx0yVUyvy0W+qEC4QM46EUzsp6YfmQvJdgdNBxNlBpVNt3R4Ivuwzd/1QnbYucWst9XDo9sKcAR+7oYjIO2y2XrIfLvfP3Op5xfMJQSVSmq11ubUPRZDqdqQnnSWlnsJTsxVmOBgp4GAPHoginikH06cnEDe4pVc3XgXELugmmpRn/3vG19CKwXRgIq4C4Zg5bKGggAnADeqEQeZdxe0/InPKJKea/mgBodv7oLsIgotpeh+pGt9FAGbh0pdIMrqeodo5ywXunv513+dXH9E8hUgY2JbK3uo0TapVEE+2OOIV3Wc1WJQ+MFAtBgLDWVahPxbM0bf9tlNjUXrnA7uOW8DFEjYhQf4bP37j6y8J+M0/D9e18LVxrBq+b3hkEVspTJFBczUYaXkUAgElGwWzx11dRNsYjqE5Pw7KwT0HzzHhbFkFcBvHKkL6+oVztqrYZ67yrfcVF8MYvRanxGfCo1Cf/MPUgBOrTOZY0FHMicx3zeEhOPcaEaDuOJdWDEWg47gLHBBfT/c6nlzjLKdLjXfWUskdHiTjTG5h02np1RnTjRYCuOi1DwMZCJyiLkm2fHDxvZibFMFWtfZqyR4nrdwyvMLv4zcqPMhRn0Z4fo8yW/ptpkOYMIHvwuQvu6ixdZnqQCHVSUyC6bigb9+uIWlZIM8cMJJ8Lu/cfqNKk1tUWFJUOwgnPDXc6o2lW/NEf3aXwSUafN1vxndoSJNKvoCrIsDSDnuHP6B4zvskD2/Rci1QDxg3YOsB9burhhxbsiCWi3lXy/gB3GjvR4VIyDVrMM5tihcg0Wg7exhS9AUETuaEz1T3U5FVaiMDn63PP5wKH15sIFwscHv8+GQGszEWyaB4x9harTUJJkp7w2ZDSOCRF2IK8rvKGe0vtcKDHWPWsgJqRnrDMbDVTeI36hMadalG/T7cbJmTxpwc5fQjHAdfaCaqVj1CFKITHV9SqbCi0Px0dGBXoL5ZOg9cTKiWffAD3RdMUvhCVDBv751Gb5mIa2IQt7XMBoDvdEY9VioSF/ToxD74hS0ryM4qMBXPZAr0S331HkvodvKCDWLVJvpYtJDONECLx9tp+V0EOss9b2bQnGIfe4vgMbBJBRTezRSZP0d5UZK2SILCh95kMBPzEhDl8ojb1q01KJjfKKga5Eqbb4//RLeXMA15JtEjExgOnLGHHxj3N/b0omVvlFjuR6KZzeie033p39f5ewEuaFpNLJV4su3fdFjQVve5qKNum+nVo0ywEy4ME8lrPOIXXMyQwxhz+gUHVJRcKtUy594bgx148+q2SdYHL1q4Gcn/hGWsxMXAM4o6XDizYI9X9IqPfrBf1DP/aYFVBBirf861FbI9ZPd/oIXBSFU+EA7YZePp6fmTOy27XTXL2bERQtOH4uxXEIGzdVZ+HAChSRLRJtVi0N812llVnuTT1yxuErWyCtZKJhHGHUWBN/PJHLNFVNccGLeu1SpYbDBhkBWw+B2XYofqPFaN2ejYZxoIh9PuOaJR121madS5fvrlJzUOHdgkojmiXkDjD0dVhmOx5+5mkR9wSx/EWR8PO5ccoqF0yllLmifZmZ9cUS+5gqqaYA8+SPV9zg/LANq8nKKJeOyZ4itH61VIynsqQkvSUaRPxuGre7GKz4y5F0TksxcQab/RIbzriN/drYmzVxYh5uhRUG4eUTT3A4X1+Ao3Pwxwy9bQAT8s5PDCkSECcQA7dpajCgTuugMextZH5lpxyuVEJSF+oycBh6qGYQsO3cGE7xQeRpyuMG5cMpFUqlo/UE/SzlLbRv/lFrG7n3sU7Y4RzIAWLl7osWDVJZObimsG/63maL/m4uTxHhjSl1nOR5hydSAd+AUJKxpozQ+OWrFmwLttGfFBayjMJ7aqfFHOKmaA4gnnzcdnxpN6ID8z3aF8qGD1XdN1g/1H2e1IbhCGDEIp9sxdekb2IylWi0HQSZUW4a+78IdqlAnNF6BstHYfZnljtZ8pfN6xk4iirJ35RqNVcugPJ4SfO9OUi1kfhqlK/cKlzHdpQqiIl5RgTZsNnVEPCCddBBwkgVca5QduhcuQxy5gR3AjHwNvHMdEPG/X0iDwVGOsYAJdLynsLHNMi/vst0Kh6zRfjD0g/R2d71lmtpf9yS6gPLIxJ1xWdd5JFlsFdQt6WlDg5Ssq22tRlx+xs2Zkm7cOpQehXFO7WcdBcu+OCO3iUcS+uqdmU4Ia8lNGJYWX8AIyYoszQeX1wHqHRgqrL0fDxl0eqPSITHfykeQT+C6mvXl+AnIS5gVIXej0Hyypv24Ia6sSkgWeLW0+5RCRcF9diyqgK+Ye17379iNYONh1ZGQiAdNDhLH1aoPZ2+tRO/v4jPLPyFveOMbK5xxuf7taI5L2wDpv7ehnCl/tRPFc0ldSAxrQmK9pOYFx4knwRnepbQhT9hWxT/lu4Rpr4cMvBkVEdGQuI7hmBAQU1XxXATXRtH8yRHcvXQ4EKdLcg7+VyXhhVnbb+sQG8429kUMUtX813XL/mK04tzMrBTgT9IRpNsMrNbR3XYfoZrw2kZKQ0H6e9/+3xGOgZvCZ36sRgp5PILMPT81e6LmdH2GS+/KhhjjT+NVehOFFwGp03aJT0tNCcOKjLsvoUE/NTCx/9SFcnTi+RYCuCbNs7Kdvnaejst3Ye8/Lk1/lVuUH0h/Ae3t+Iwq9jBXX1Mqra16Z3xS4CHr8xEMps+JeXEF/OXV1blg0jmmhKL6/EGfiH97oKW5eRk5fa//ktYNPBK5Ljo74xrzLo2nOTA8C8nethUXBh0oSABt6a6OPfMUfr7M0g61SbEWyBvK97+xmjpTibkSvnvdUNRa39chb+Grml9kpeHB6iCkVhoHjDpGhZZpKNeUiz/q4qXy6LNt2hmJZC7uC/YURyKkxOhMye/MgkhCk+03fzjUnNWsvtdsaAyyRMip7VdUMTnbO6DDgos7Qj/xUEFSr5ZIZSx6Nnpww8SOlIbXa2kdCJA4CZ4HGgYsHu+hv5JI+fba07ZCuNniOOkk1iADVBq3cz9nMc0dKqxOA1VjNIfWDNOxDGn3sv0mV8lLSsiw0bTDLCcnPzT5N2xQdLuduvEbhhBOmFGgBxwLphOIsMr7yHYvTX9zXRrwitqBnfOiZcsqblbu9JTRKBSdNbsFQezUmf19bCWAGliY7B/KfhIRD7pG2ozzVkLUou2ws95CHn6wcDp08AzgB8ds90uxEXVtUOq4ijQd5J3jTI83nI7goGkgHTcZkpEtjC5fz4mW+B/rfv+IuU+q4Y8RzNXqNQwm6Up04iAF+oO9O63u8adj1FZKFwe30n02TXlHw8ltMLxWlQnVcMSFIoz/84uOp5LAxzaQXuiGKOhHdB92hkaEAVdmGoSOLWNcR68olrUFgBy+f7xWw/7LtopHXvXVkEYJrK8DS0uNMvhr6mvy3DLxd//WomasqyUH/KCQ71FW/Pl3n6TL7LRqKcD3/Ph+JPWoLGRM5DSeyxxbAIryTclAaAbfZvLNhA98aiYjUB5JcI8QFaNPOcs8ickh0i5IKDxAQYZW7HeHj9m1Mq927HQXdawlq16QaOauuyjI2GhUhhlcWnL+NEtzdzTys8Yw5lWOVzq5GQGlYKuIjhrez2lOSGcenHDOUJgaVpS55KJli+UneOi78yvBmlULlwYUrAYRtX0u4s4oDwqFSNRAKuCaDsfGAmCd8ub0v7FhkgDx2VX/M8nWkZwOTFBFzXgs2j7HTuiVM5gSFDerIqVVAaltOsIK9nW6o9e3f2x14x04I1lPvXqpK0gDacgz5tZ7VJkLgWwQK5c59tKonnlVahJeZaidke0qDEfS+mPJP3rTK+zkn2uxUXMp7xhpJYi2Cd5fUPshom9PN0+PjcUsSazautfYs80NAguAhHEcHU9aQnW7QRk+jfefSdpgzGpZVAQdwPlh9/WnC5MdDPNGjLkA41RY4sN9hPyI0QQP8rvh5YnSW4DqxCCwkyhPA7MDg3y/BhDthUmr2MNBkVGjbqmNcA3peabalfe25FZ6TGLqIMzqZnbG2RtokoSd/DC7ozEmG0Jr5UpJc6sPyRuid7JVjqJfd2Uzra71cOlcH0iOKJ5Kys1lP+4dPxQAz84aZHLw9oOtke7sTQZAI6rZZ8oVdAi05LI0BKioB98bD8gdb2Qaz0EYw2Qe89dxuZhhHoABgl/nkVK2QgnB9egy8YQwUhsFsB4IWPWVXwj5dfg04IYeUIl2w7pD5kEzj7HtJkyxHxHfcFZf99g0Ywpz+FhLOdJK6H/eey5TQCH9nU4wSnrDVWfORald44/BRGoyK0q/ZsecEiw/oVu1TKtjJSoy7vt9F+pAQZw+elidQiqNNHUJsMJTJkGPniwKZOryHNfbqWiJ85wVmo3iNPm7qWA29fE5doVHucBfCYV8jDWj4j2vsYZhN8zkk6JrOyU0pyraZIO5Rf4HhtxFZp/6BUngr6jl6DPD5D6EKXwimR0Fq/LIWEkBMpwYuIlsNxaFHBerOjqm0agkWG/lxe62XNvISY3Wa6t+rQgl72J+zRHVRyBk6K5n7t7F+pfEgn11tVgVL5jIf6FnDGbdCFSYYiM+ux47Bo7F09X28uIFzZChPkFkhiubgx6Le8SMOvG6QClVGjSkCfGZ2IsSpkUGf0e16XFD3FDQPAeWjmlzdyc5Fhl3/AsLfdpUjhWPbPajKvVb3f8/+95bXm+cX8pxilufoNEmCDOMTJ7VNumIGWmPsfhqCO8dNY0WBdc0Bdp0osbPOJm829pnwh84P+e0qmBXom68HTq1xlmWmrhMwOXVnvNokVtb7D7SuaGOrjiN/SSiWU7Pj2+ZHQEKIx3DZwM2IbYAvcbIIHto+E3oY38xaExsg09gDTRXc/xtMxJIXgfFX7GG/MnZ9z42ZKFMYFQAwUVoVn5+pHiX0PlyF8t0wUJhcE7715LP7FIDXs7e4SKTHJLZdmcTDsnp52r0Fq8f51VWDkTog1oSen0MaSKW1Lag44m2LQ2AMhv2h1r8Fz8JJqvp5Ti6XGcZobwoNH2vVx50DhXoxk0WEoNKqwsMqlqvMAbrHl/RLXdOfmBcK+5GIX8VcTBW5gdVH9H6azu5/+Fx8Fr1lf54PBX+5SAFcTwf47pi6zMVsW7V+qwXhVGkpMPJSOV+ujy3VfScNS/9P2O11hRuI+DSIGsXVw0Mh43MjPzOxyh4lydwt+1uqlzMSl92Lx4C0o+5MqQ1f9T7SN1ZTpnqHNxHEC4rN8izuz0xW4g3YnTiA00G2kXTbLMe/vJmJt9wkBq+JBkPE18I37zNZXBERfD1yE44ylvt5BqPeK3HkJr7rZjeor2mGzeTNqPvoNVY9RaEeEEOBAvowl97zd/1UgzfIxbhTaELT38JiEzZA8otFXKa9cwJeUqTt9aCxCtFZIPbRxjaJVtpTYnde0QcX8pdGivp0e9lSpmS6mA+adIfQMnZvj2pnbDhNSMreEDx6OVzgjK/+HXYVBYjf3E5oh366AckAMcTixwWASi5rJMVkPk342s7YRDVfL2dYkKzJSLlsYGg5pZdDIZznHKeiUn9YQbDH0l6F+jQVtbCUrLbVw5p/ouAE3KB7q4AG9hh2r8VawRIOf1uoy5iPOCYbw7e4dMm60nG6j6S4yKk790OfhV3lIEeIettlAUc/eTOLO1puq5oFAz4Uwuo58LYyP8/dNITlYb7JTexxkjYRY1tJk7eMwsRFLlto11aMn2iT+LU0rDhUZdZfZG3EkUMLwSe3YwHdNvl/jMXXA2O0hGs4bgDWvacpUgX/J1dwLKgNi2sTeYlkwrarG/NwS0KMNN7Pv/613bB0JNS1Yyv3uk8VKLfMIhjefBgWI8tvzrETyjWFA331aW7OQ7or654xTYBzicaHwoZWEc+h3LsI0j0+mr02BKKfpATI0Xyh73FJoWQw2eTZ8dS1sswTMEQl3RaT41+YYVkJnF95uusq6tNMQ5+mMPaD76I2cI2/lSEu8zdQU+4PUSYRiqDCfV3lNHGrFD5x7a9obRNzaanbK4tDF3L+3laBNvcv5lFd4xTRxnXXTtuLPkeA9tY/cHi4CLcp+dKf7I9j+NYwsaeFU6d1MwcYITK/7n2+B7GRM6gk70ieyvphDi0RsneZIsumH1X8NB1e/zhAe9U9c5gIVRhUIHpalMR0UjkP9+nGLdUay1SmgXGjGWOZCfrEsNOAGnK2BIVDwOEEmVxAPS2imDMK0EVprhxXSsppyyAQLjnh9O21BCQbQ7+712nb7OMME63LXzlq/HkzTeNzhx8fjIXfovX+0wItZyew52FrEtTdRtFz7r+8sF175luXYKl8VGEdAReqex39tZJbA1i9LyJJb8QuRr1Ta9W0cbxpsEEdwigCBUhiJvLL6qw9ukHUKguLB+QJ5XqvuMXne/Sg2bpFoffxe+fqoVwlnSDdEpLCzrzfAtShp3HTq2/3xhwZRS/16B7jrLbEa5wYKGvGVvm9vPxhBNuU9YTCC923jNpR9PDYlqt4qea7aqDUSZLSxeCo60wIxH4c419sqegavfC4SeGgBI10xCbJX7oTgoOd6psu/Ruh77NRGWU3rHoZz9Mzg7MQl0gzEYB0gIP9FvmGlz8lvbSuSScGEeyNHWS2/+hdKoF4JE2oHtgVbJndL4H6PpvQ1rR0z/FpO0XQ/DJBWwXGzpf8UxF6UzzKT1mG7bp60Otjro7SacligqoB207HaS1SifnEdc+VkcL6XFUw/HlGEXhDhJ9jQrKAwsjPvZOxOVegf2g6Be6WY0MWm+4B5Eu98DZ10K1qRRJpmIdfYK1gdrIN8QS8zlxVE881wOtXGtgfpj3bVkpfXOUqYMYKVtoV04NKvL63hhuWh/omL7H1D79vrdpu/39YzVIiLv86yv9ckgoCA4VXcJFNSGPpuDDSRX0R4bpoYAk5rylt92TyOdMv3rFCEwihF7K87CCpzt2rpcrdGwfvgQM/tZSojaXmLyC4nPi12O1z0/tKfqJf8Nq6HoE1GaRbGYRtaLf/0T9SnAvMHOzMgRpNb4EmxnAPgegCQ8b+R/9Rcl2B9Exb+HSt832OHRiKkJPNh3I+DnEPANiw20jtaWgQHXLAJwijJ4k7N1KW49hCZ3Ek5yQxyPTq4wWpCsuERItJCwneW1Mw0ShICpnA/VvhoEuPACgV8IRg0MEJMC/Wi7WibZfz/dilezmOh0ic3PylIP88r/7HxghazT5ZfbTpZIeEe7n+XlEPaYppLTiEqDdyeJoE79BXY0pJNn3OueCsCa8PwmQqS4k7aQfHNOuvkYG3kAvyn8Ey0WwYPvrZx3nK9pvhqvVSt4r4LdnroOUxjfEUH7Wtvc9wfsl/Kf+31jqf6uqUvV8b7NdsSQ6dwgMuFcUbKKmqAgG57P6jhBeKg+PV6Z0VkBeAHmsTuPmt8OkheF7eaOuAn5HWq4zE0z0oUfXrAlvbtCOYCfThCyV4M+17dxJNeN4kDvk3qnumV86OndzNceB7i51uNenNqKSv5bz4gSuP/+MlgeFKskJZznEdWt90yUfMHMiwlWoHbFiagvESxxomAVXHsseW4pJ+cRZvlkL5EW77gpNItkb5PeuCJWt9ZUnM0Zo54gNpIimBLvU0vaa+AwSzSY7x/WB4/YIgKi7V0sdeHaLpVJ92/wUc9ganbyXeU6LLXPzyuhScULzXP1hrfVut7sLnjaJj1Kcixl89J+ZibneEo9utfALbTfXbJINa/NUuz89QjkezyStnngfa9YUf02g43Tr8PsZZ1s+fSyYZraSTdzW72+x9zRGf3w97xWvRpl5DUSqG/Ugek+szoBhwR8+q44SxQaHZDMhx2+bQ6xl19R3LleiIyEPq1McwYVV0UuXDmERhN1jxBgw4ceViIkLgF4ijVFgDt3Pz3/UN0YC+Vp8IqIQ7sJktSNdwHwRioN6qJxu0N5BMovXuZkSJBKfJ4+zXb2e/wVKFDfKXN9pQKCs2rHCldyMHcjYgukgstqCII1ZS4vT57/jzST3WX8eWwtWszWxJ0Oyu8JcJg7ZYgIIkhcDkGiRAxZf42Dc8hTmEgdNsxA0Qo4ESBHIXv2mCcfjUi9FyueybITlp7vGXpOqjFfAGIO78HYOWG9MtduQReCOFUeSwVulYSqeVxfKexF/92uWc6/3cpDab9dvTZh56X1dtRmyTwklt4lgMGiskDUf1LBfgz+hRoh5+cun9W1db5iZayykex2ZdAPpnL3NBlsJC/IhmkaXYTxnuT4s2KwLXFLJxnWDxEUGf/LejqIgnRxdATlFk0tPxKoXOfL3sOBZcuY5zh6ObWzPtyc8sinnx1MzFzPpBdnjlvnCqzL2uH2RVGSKAyLXSXI5Jxm+DXdxnVppLqw2ZeFcjLwK/f+CWDU8kESgXlN09J6v1eKi2UFoyrpW/4SMsySyeIH/x3mSwQJTmpl25vKpF8niDR+GoteeIs3wN43IHYIZnm2sADmHOxfVCPF0uaebHoX3NrW71uRJeENduWOe8zTRA384fs5NgTPEBoqr2mwZoT7LaKXwXoZ5qI7pZrCjxFJb++pPTnA6AolQyQSfvEJQbcooxa2Rtay1Lf2ISBtFCpHXRtxPsYGWsMTs86CJxOa4KQbUCRic2sjj2EtXAREqd4TGFRgHNHeDaSoKEnYIf5rAkzGehCgMlhds3ehmnrpOiD/h2nXrSp5NzycmBILXVmDOBpUtYjqOpEZBpntBBKN3VpSQreW801MHaSTeEXZqF3ShWkrUZzjGQLIMAXS1BZg220YA1VNck4fLdUs5AOB7r+Wqkb7UhKohYtzF8wAdJhDSKioa4b8Bdu1ooYrAp4/mwNENMqJ1PI0STXP1CoKHiXUnm3sC34hzM+0m8zdpdeAw0PtgdISyaQeBEsnfH2xg9nlpGTVBClGqUUVxpzn4r75T3kccucql8uFIe7zFccjwhyxlfFkQ7Bn4H+kD4sIzSy+rFKEq+pN+gNhlD3yc4utrGk1fEomnqIJIUx/nVMmhKYpq+H+TrgWZ4ej59HuTUxkixKgdcoV5Y191ul2fAXNU7HlMw3UxFklAAk0tzJY94e3DXA/vb5iI326PIfvuiaqyPU5rR0QcMgNGag3LXI0uYstiIYrm54Y7btyN5Aco+oOoR2RNxH+RBOCIK5+ZMS9uHLHEGtDBXcA8zjg/XpzpVKct9R8x+5jCNE/PGTz3V3sIXclSmStAb2V/piAbjS2rPgS7IAWwwcZOWzXFW3aHFjO+Yb2ytmSoJI9E5Cxkyhu9ReSEn4utv/Q4NlxSiRyDqWQdylWPtPaAfNGq5pAPggHoqXjdVwnIl1nzRCpoTMLUh9UUC3QFCZ59nO29bM520tOAWFgVju3eVdEsJ6H8gkB4vLC4OsjNW5sNJ9JW6AtgdYWP4qoxRD++n7T8/Hxwzbcw0xns9Tzh2LzZjuMgjTfYuzXAHmElf/jeY4OdRmb9EYlPO2tmX8b7EKHlQvojRU6NzwqgMu8Q9P/Yq0XYLN01zFeZ/UpKEcm4co2Gq41Ya79Eaa+sE5p2zLHga6qLp1P9JYWydhQMCe3eU86b408FOigLPH5ggzyOgj9EB9JOVOJVSPl4/FMq4o/JPF7J9Hicl0ALXV5l3/5LSQCw1itNH43m+lN8PitJruZPAETJl6y1KF3vHpWq86nt1c/IFOvZr5Gb/wJdnHTKPk9jQA60OXVy1HoI0XE82yeoE6i0uyUwnWNvied9frFcP0i6+hbpVw5ZP7T+bU2MWfNrNsIVvsyudvCHTBJ1l/Oy9/oajJFSk23/ESecBFdQnMkZIO3KHarRanXK6Ip0wVk/H1EpLRMpGR1FKYqw0FgobMQnpHBEFfYzQq3auSwa8OUt+tfWGeZtISXGubAkj2vNWT5vqgVgAoP1pNK7UYgUn12QET7vAVMjoqYJezd5cD978ndwymWdQvtkVBkj+mk9bvNRyApilSdCR4zz4u0xQgGtyWKmxL19cpZoCzxI35PCD6gsE1bWkVe/KapVi0vkeSMagnQni3qHK5GGPnUl8T2yCID384BTT+VXpAsGV1gwoe5q7YtXf1LjLVgwwBp8MVUPE5SX+Km55as44AQBmAEaABOV17Tj8K2CPwlgKu3LK7lni6wAgkJk0XtkXdemvXFLM4s1EvYBhZzTiBH6WLjSLQlEXOINZ63PXJa5vaVHJ8keA8s0ryDtSkats6oBGE711cIwbN7RDkgCNlyd9PAObcoqs4T6VwOZ00l34vBeE3gpw1RzIdL3hFi5LqvMtypqqq4hqheUTrHTXuEZBwKWyWTHhCbfiR3D4j6xyiedpSIYAS9oMGi+bnJ3vQycUy56OfLKChNikQMJGWqA7RQeL7HCGkbUjOyBKNrcLB2qdMrwCIRFbAJsReWXNdtEr47FpaM7b/EldyDnn7J7uGYy/qyhRstw3sMEfwdX8HNvsO8ayeOM5EEyVxTR2SRYxGpnfbg97YIPyr+9VwfMD4BLHVcOI51ZJa0n8zSWQ/wlDdRuKgLDVktwqoBnSTyGOptdKRx8mPe2tHLU49vC0spVeIMdN01DwDqN5/JkU7aXwmBj4muXkBXdKYAsLq+JWkMpxBipB/MAOETDej2dg4tBfL2dfnPicuCSaH2KRDHtigaxPDx7YbGGfsxE8dG/FZISDBrOEslh8YWswQ3xLPjEIpNrAHh/NOgU/lNAP9iCGBfM7ezRfVKxYTSWXnSRHNAoih0qaQfqWWWd39TPAxD4MqlMh106joqPWGbIgS7pMXKihdNmu3ETkSw3nc2hr1mt11ygKSEyXp95OokJuffkNE3GAJ4e2E66ywnW4UaG93tcGlQHLXE4vieC4cJZvMf4HLkGq6bfigArcp9B3rXNfehBp7gFXEErBFwd3juT8wyHmMa+dgpA/oc4jt/MuY4w3NVW7HXYVO/tgXlNJBQYkQhhVhDeTRPrUGGhyzo35oXayKi/EOsWzid+s4Dd4x8bvEGZTeJS6CwLf5Sk8plCm6v+tBuS50GHtEFHfPvePwnVNCH3EYjpV6yRalN4z9NIDMxK2Z3I+gg0SmNWjtEMuLnQEsmYHiS3haHdVR1TmnfSIvoXQ8fPxhvmfFYbiJe3BQFL/FVOa9PjofgZ009XHtpBGcKFQ66z0v/m+iCR9zS9tAptXkY+FSzdps9m/LXCUFlCHX+4rDIx6HckAVcl3WJok9FrnxBzbzhrrXXMWuWdjxCAs/VVA4js51D6//UaXZzxHM/p/VeG6vj7OxBIe6yENVwWMnOdV6tKLjL0zV7TGG+E2IAGqe75UTb6jspl+WbbeGS2vnrIFf9KaOJb45Y5X/V/ir8qt4KJKqTUxyXgzoUfq2+mmMqRRvTqsEzUhyGa2KfA/V6kXwvfNY4r/i7+kDPfFiXb2NKkLVh9tRVIgjk1+T+itV8nbOYnyRh0w+NoLvJgDLZfu1XOG5vERiNqD7MgjBZVCjqlgbrHGbjmYeP9RwLM2XS8pIQ3PfgRq/E0Ki0AgDOsv3kEgHcPgjmQ4YSs+8mH5PednptyfdQXYMmH+m8hq4N0LxWK2QhPRAX9PUyijogDuHvBFBhS6AImZttQd55wUbE4WU0BOoNKorDoVtbMvRfZSJHYiB0Qq4NhGugiHWTmqCUXfy4gTAfbZUfLlsRemLYK2MvvGCoc1z2kWZ+U976ZuACpsChj8c7VkNHBPH6vi5wc79bmnpRYaNY5pPAd0qiQ1ncxIQZ5ppMp8XZmLONZvPmFuEwc3kUsA4l8numlASosnNLdeDV6I4JZvchUcGKuiYYJUlcJFTryxR1Wv9LaE0W5TzpQmcPfJkWusUH3Romju3UDMgJD/T737tt4mkihNPeorwpyt9XJuT3FkJn4OcLA656x96Fpf0G70uxvEAEAnNq3xO27RFe5Dr1vYjEvjLoPLCiYjTsQTXVz/Ga/ZOghQbZb9H5SjE1AhnJuFtGMUW/EUMcxIaIOfk2RyhG2o5tmhkUfqYIvy2WR8Ciggq/kx3L92lRD4z3B6qv5PIOb44MYbgGjqmdkARnykixwEqJKraQvKIHrGX5DHtXPscqERvpYINUNwZH4B90Vo0MgZbjzJedkb8v/91kEOWQHPxBSrY0so8n5rbwbR9M4pdksICe0VUavfvYDnEukjwcDLCpRECVphdltv6WUH3+38bfdD6mwYtJZ1SRbTIQO+2sw47TlJ0+wLcLHD4yiBpwpaq/693LQExeA9zwnR1i86GGVU3BXm4Jga2IH05776Zt36Mf3YHPvqkUC5/kxGoINfVmTQjPTWpVr6C6MAs6xVK2qFewB0HcRKnL5pXaBVGXAKGH2PUpSqeHfqSWwJE/qeom8U3sakbbUV55AP+635ujiaVIYOwFu4XjPblDW0I7x14eBHXsvZ6kBxq5t5WuRQxqrFs/KePfD7Zf+HKrE0cji0lUF2dU0Skm1Ij4WH8zAogm9XhOJu3t+LtlRk4k5N8EPYfm0a9fVP9tdX4RuM7h9NyX+nN4HYRbhb7vnYeH26TEP6HMa9z3wlqFFlm1Hlcge99FX23+v7a1MGCFFJK9O8b8G1xK9D7R7+5v2z1gngm7iyQ95dTMLwYsrB9L7j97L+bhSxXWE9ljBJA7EgYBu5/OlMS3YeD8xO+oIlu6mRmK8DAjYcRZQZt4C/wbkgscl4K5pl5dPwjkUBZsBMRS3V85QF+8LHo+1qYCgZgs0xz1MpBIOnZGaJm3W+bI/V3c55W7p8uaPgeWQxcBqJHMoOlw17vW5CAzTYJBrS6785Ng5GL5jNFO74ErTxKCAZnrM/HxQwbtuJGlpWo+UQRhmgw63Zux5bkZIJ1eUOKebn/x725Uzpi/LEXqXtq85tvyAMr9NhCsej9vmnUX2Q3o7hN5w7DqVn1Nze11hAnlnjd827GsCkEcVXQpyJY0iO3cpeUtlrJkM2bMP/wji/Yow8kgFKjeFSgJr8HpSP2CMdEnQQwmsUmKLPYRtkISDdz2nmc5NrbOX1bDHN73ZxdshP475Oa1jD2rXPOcq8GViN+2fDV4oAr6gNUBXTOjhkrJ8rDXLw2RoGoHYSvTu8GByj0g29Hbk7fEk9S947IoFdDKcE5JLV3FISg/CGLlV9e9GlfPLzj8cjDN8tt+JpHSJ4PQZ2V0Cw6lIV/l2XJ+DRnGVup1X+GjUfno+oCTW0RJW+ju1ZAiwH1c2l5ZoeaezmiPwW3Ww+2P7WZxdmpuFwRrXces3OGVQOGw1JXn9uvkmo1peQwZpwDsdl5enpfZuJaQKj/kLYGHFXPmTWFUmh/XW95gguUp2flHcxDLmaQVP9MMFUWA1IeYbkJaqES6cx8usQ/uUv9T9wIYvCOl72hCnYDl5XUjQ1/DEofIfLDSVWBpoqkyd8K5Iyzu5dgX3x7HY/HVJOaxLUO+4+/rlD+BhKjZulJA41A+MJbKBNTn2FXs8yZbbnOojwdU/s0UUchMX+ZZ56COINQT+FaoG88Ndvawr9wkEfdt0BZ2tAWsZqtcxw3CbNzsgD1fA/ylC7r9babAIemOb1je/VIc9dOLfdXsGP8HOfYQtePp3kHyxp9DZ7frUI5CcXPgU9boc4A2QrEttkVcPBiI4VUGoxzV6qTTYaFOtlg1qc2gk/nW2/Z/r3jm6QpX7fxUSelQ843S5sl3RngPSRClRRmPGGzFZ12qiQnTuCqnHU4UfgWHKcVmxcDNnw+d/w5wMVz9d1KGPLQBauz8Ox3NYPmzWQs+D6Pcnx2VBeOvB/wXgwolJvWj00dEGQ0u+ulfHmyq1ba1JdR2SKA0oFTFEGZZj93e4JTKmrCISBmL4QA4Ts/Q2v4iAjXzHEgwBb7A1imrb7UBmvvK0U6Ivpqs3OyS1qAHM7VkIS//FXTCZgVovRMnNdP7QfkPkxjwLiGVwjpkjL17fumWjGeunEXDchnvm+WSFh2ySzfZh3TFVDc/22AEc2wJnFFe+aXdC1kdJOcZ8/QPQchrhxHi7oxEAvK8VriHR5m+wjw5bFVOe+8T06vKxrSoB2nQa76lKgJIbfNDgUU84r+f/o7Aus+Cf1haUlPBgcp48Y7UfRu0Sl4u9hVshE21bvu5vOZdoM9KmQDrP072Z6v4ciC/wIbP5sdlWXQ83i4IKC2jQnanI/VyNttsOfGEBt505++X65INDQdSihnNBPcSzUWWr99VPD50Z4flTRSQA/9VuZHOsvFTXMlG4q4ZEvO62c24q6JcT1i1j5OCrb5KKtazUHsRlrcJJIDAKBzDRQ1BK63VO4NkdHwm0VDy1onw6phJOnA0fHLPGwbDnCVd2HBfiNf8FS6PUtVOQ5IhhjAs6sqNkIBuaziNmrsLi9pjJ3NKUxRGEvHGYZibuRvPJ6QXtXQDyuqu0YZ0D3HDVjMar+GXUbk+iQPTOjSJWIA85Ruzrue9pmtO41BamTObzu2G455874LbILLkscx63NfoaW5sojNdGyoxlkzWv4brabcegCN7Dm0ptpMYAlX3C9QehL/l/c5aeeRz0jgAGjfo749chR4GUJtVdNRKRJ7kvIqrKqtXHLdSBh7LfHB4A4NKxBiqBGcdZS4DZ+X5XgvwGn9vou/M9pgUamRIzwm+hlnLQVD2yqr70nKzcKice1QX/hh2nCYBZMtcOahKpu93I9L06Ttg0iKhxyeLSDqRujg1SNBCkBZvWEecxcfC6BfZJmBWE7y+RY8//LJbTo8o7+PDqeK8MSFxn9wgMede44/1IpQegIcfsp9UmBbqhzU5y8D6lEvvBaUNrdZJ9SQrBDoxlrYDUypQwiWMBcLJgg+eiV1m7dlaPIFlU+uLXzadCo2bcwZ5kvPhqcYaroezo8P/r0fsqGVp5BHXR4htgQsc9rOk57DDkAGk9DvLjsPu6oPTpmp7aXtf1qekCguXRCv/bFgCoo78rrKBIy7619vZM/XEnCbSoD4wxCPmiYZsyhd06o7pZzX8ndAp1zsm5a5fRvUGOPgPLmrlAALdLhaHKT4Uq8T/nBo4CxwIP70HHFsry2W8aCjXuC5Z7+M+S3EFpmrBnhYg2RwjOHwkDS8d7f/GynZTGF1u+DP/VUIV33u+FMJnkJ53o67ZAPiL5RIS72+vR85CS9773Cb2g1HDEevfmSo6aHlppChtv1Yjz7lKTE9Z8Rrlrdh6EWrKiFBm7EgvA6Oek8/1ZQ0ISiPSbuU7JZOD6fQLGfPecUeDjwCyLHPar3jjV2/MtyhBQFxssbpwIHkK5z2I/7kR+YG17dE+mwMthBvvPBw7WoXMEGMDxzDF5Ffg/zuAyWKP6ubdEcDWDvP2KtiV/PIy96sF1Rk29wI5YfX6PB77tF8o1mdcFEbAlzX86pBldRr4hosJWIjNcVtRI3++TtZPGu+UW9I2+HLJY7kOgSwsMJlGn6B+U/5k1YPRenKB9dc14j3wc8aEMbdbKg2KKNCsA2R/YS6Lu0PA3gRIqeHvEAJEDxVPMZB56ATLP12NfN27MbBiVTDPREhRpgB0B5LDyiYE/jRytXP51rQ3e8Uw13cUTvUDHMXlG7fxzyux0I/t9SksKpdan95zKfzAnf/RA2SLu0FQfTMuA59vmhMMRZIwo9VeU39dnFpvsk5BcWpdGv+DLpiEwBK1bolH79Lr2PPdpplh8DPdj5e0Nw1lP8GiTU53eoOW1nQew+Pyl5Td5LQFfF0vutgJAy5Mx2B1mtNt7TEQngGUfunJ6ffQrMZEhBHdL3jx6JpU5wSm1ehDXAEE00aTgOS7zlHUQFU3aP5HFey7661duS4dmKe5yz/5XX2YcZ3BYGIRX582nFXXYMw9MogSiaXX2WNCpKbyEeO+pYVhuYd2hw8uki04qaM5pye+o6IrOnaW/nlFvo6Psy7LaN6OwbUtff6tqfN/eWnq4ZHR8QqvqOYtjMWoZ60KEfnU9cdYWWOoPlvjV7i8qD7tX6a2959kXMxxTd338KawBmTqBNzX9PD7qlHotOD1fXwRUKZQ+AmCWETYmy7WT+r52zuMIoTW7rVh9AgmYo7t5T3HbzwzfrZelhgFybhbkaVgYx8TgNaCS4vr/o12flzQB7Xiy5bLCSOocoGYEunXNBG03krV0LjfdoU3fPHySJfZT4p4AnFbLBqoCsR94tsIKLe2tOBzI1cxN2Ac/rw/qymIhgTp9yBskVSzNHIN4MPA7j4fPHV6cgvnQt+CwzUjS8B7/MoGRxpXM+gWXZADXNUz+b/6U1Yj429BP/PrNHzDNQvwPbkiFvEDbMrVTg+ev1ZJYFyawiEGNAfVKycmZzm0z5eC3ijU1+VqEgUPA/6FWYjDgFc3XzmxA3no58+lfPRSOdrEfDzB4rtYg0DfxnkrrIlmSyG9gnnEitXc4vR6H2GTItp8EsQkwhrkcMPsHS26qFFtjKFgQhJpRZBq/Q7xVXATXVX8+hoHgY3FOKhvoeDeUkIV121uluVACy/RttslHqudFscH5v7Jn3iv6wxCsRTGOB4sFDkWn6MZMKnVQsqBUzTCarBAiwg8euZewI5Fdys5uRWeVxRaUt6IZgskRhYNajqz8xohFB1kSnI30y0la3esj4uv+b8uzMVRJKisD//XhAG9xJUfc0jlHvnlZBLpABUh2af42Gn6dX6RroiFhEXZ45Kaut/qW8HP10GVuykRNrqAlm3oraHY6LSIRTZeCIKz8XNghpGUnO2U+W1uLlmlfVweXxf8Cex1594aOLU3/v2cZD4Tr74pw9eHpcNWQrjJoFxYe/lvoTEZAJYUgYC0bH9HMyf1pNuFQXh3NmYZ5ShncjhSODUTbj3z2VZhf1NZznjMCtlKgYM9UHOKn7NgypfSsjcBJ7G0XKaJhKG9wiIerXNTmTEiaGOGRPSmOIgl+SaxptQl04pQKvGveMa9mBYpH9qu3UXWxtNfRfNpr7bCVeD9qHlzxEd3eiUfTopchwyM9KTqabS1apERVf1xJum2xFRxrMiJqZlwY+y5F1tcHI0YzoDPaw6BTJFMtIh16XXwVXum5XpPImNcHWc5jQ6ZZ+bSUSVXK/DUGBwJ88pOLJAKEA1rTPh3dw6Eov7E4UCzhfV1xOUoqJITzGfbfT8YZglFvc7njy6CSzYuHl0R2MQadctRE3gWIIjNZa8jXvTSUr3P7Nli81l9jvR8wW92O5nGihU7mzWNArzOn1X0rX9f6Cm/Qzlaim0FV9L8RGNJIbh5tTaq8dvlGpFdK7KXZb6VKSuWXcDAmIOBQE0iwmTamdtjw03TSzZ8mYT5IlO81XzYSVQNc2dmb9PZKDdkwV/NNNMvfJD/Wh7T1A+HBp2xDszkEiaVWHTvZ5Z6C4PgDAjoDIoesExWCTX1WxTaARKNPJAg7LmwS/rIHLkNWwBavfmiv5Wg9tVhE3ab2khbFnXkhWGi0NBUiuO6SvUob3r3xKhPnMPHD/Pvo2q+M8ng/Fkk3khUQ+GB+U86j/Vd0gKsXYc+3XZYEQeYCkvMtQXnHZYzL2NtsAgNxMvJp1qoJmRpAKEBiO19llogBaaZNK3HAzoRcjgsBoB3dI3Jea24Bkf8ChsS6Z/9YHHSyv91DLF+RVNP6dHXmc/EjCKISTuqBMFVGEB0jU8XnMuWSHSIeAFlzBX5PDesc2ArTPnlmr7afuOACROnCpzUv3r5ihnMh2qfVvj+350otDaUpRbr66nmJtQkCgHpRI13+RWbfLEUxfbGVs1K3o2ijKPOAT88051ebh9RVow2Qt0ugO5l3hXNCN3KOd64LLDBkBAazjTtLdF2mFSJ+XfJFrceLHIhWbq1SvGetrchIy8DJb4yt/8aMU2wmK/hHNMfWUtMJYtDWwv+s6Qure4+D14HQFAuWAyXX6XHGNpr0dXlcBjfRsFbeWYTakRdQ/kmDovGjyR6R9EMwzR9y5zi7C/lTmSjVFYdWAEp3UVrXHVo4oJg3RRkOV8xVRilM5u2G6W/YqnkHx7MsG5dK/r4EeUGzIWLbIHjrfMV7XyHBD/588pqyBzb7cHRQ9vMYUki87CmFFzqsKm4PFt8WBB93NQlzd+VIo8Jx672svdZLHXnKfUXqUTyh6dc8WVA3iPAB4WfOwVvmtnXZ1s8M9x3d2pCOVLSNMNyi1LtJ7lF4lKdKgZMa8Tjby2zaweVDOUEWDi2AYhZ8B6PbzwLt/yg0TPDCaww9kDHkm9v/HGumeph3BnUUu3dJG792aaNker6/zqQHrjRqt6aoCxlLjHPhoGlCWzn95MfSDoXcPG197yEI4RXFRV9dALh8siZ0/yp30GvHBgUzGe8gH0hnvBHgmKN1Rxg2eJHuBJ/MCyhJfjhMw/yBwcwwHqlU7iM8uz//oin7lDqShVO8SV9DAyZsha8oUH8sGqzIIhm6buhBb9CmS1U2UmzcJ78fQUSWWZXaUodnsGoneLcBLfiBNZGU1UkTIEpgfH388IEvH+G/HuzrmGdLuUb+wSHS6e3NgJvYREmEObiEvrVllgNIC71I1X7wPCygcT33LjdXN/IgICrf97J7clmIzgCpslk2EK02J6d1kUd9xpu8SSMcf3f6q/Z6AuNAKIJv/cdcnI7K4n0seIVsiykRPfSUYnhA2BhuMoVjbFxv8Cp7eMqWEBn4zcsJgJ8wrF/Q7DcOd2PS1x4TtK92LO+WMR6EP3GPvwsc1kZhUUPfcQCHFi94PQN5OjmKvD9Iq/2appGCS1OLfRQhzpHTlX1cbG38Yv/WKCDVWPECYol+7C6WK4zlUEpHBWPL0KrDYPxAxAMcsQoW5FUtEAJHqyUsq+syr6O4Bu0J3V5DzSDZcC3dpwyckwlrj4C8GOIAlKe31jbq6fgk1ecmldLMoBcliJsSsvlGb+EwYcfz2QwQZSFeta6uFspC8JzH5oFXM21bXcQ/jmbvocjvDEr3RQnOjFmyhG/jfoUd/KUjPMfdQXiX1S21QcpqB69v4CNWYjPVHBgge0fsb2xy9nNdu/OCyk0+QnrCK3yMhFsXjoEZIBs4Rd4Eq+EZwnCosMXdJZQhzT8vF/+rieQxXXXtqB5RIsMEwlTWyFoCXhp2sKqH4gyAM7ORCjE2ZY7xX29r9ei8UgDdlceo32vrxHn9icC8oh7oOxAEzCFMMkxCbqqfJtrL1NwX33CYzkg+2fTKYP22aapY3CRVfEIdX8fkTqut77Rc1vBtUkna79kQBamWIHCCw5p3oToxWqfvc4QjMWszp9Fqv0i4LpFmem2UEOfM0KvNQL/TnhzVu7LXbllKZhn7ert9wBc/mt/WSiSu437evlAJKT/hIbYcf035rarEo683n3XFl0Utyyh8rbKNw0Iu/6t/3yHL9XrK0ObDB3YL3Mw5RR8hbtF7EhnbZeS8Yrooo/xSo4QGH5AvfdRym5RZa0N1zg2nB+3HDDw186/G6DSZm8pRW+nOfrhv+9x/H+cD7hmUI4MKCgqBNfhA3sx4AnfgWz5q9RXXBsgTjEEGOC3X2tyzKHyz6KPsyPRWa2aSgtUV67PjNYbp1lD9VazZPbcsXDhBTaywQPRdls7bzQ9Th7C0hlPv2y4RGeN2zlMFhv/pTKDhvFu6O4oOj/0JEENSAVKM/lng2sFKidMJ7e6QaxfqJUiHhoEk2BsIRGalPnmKbnrF14+yTA81OedobRT8Bui60RMP5YEsKNjWO4NBqoFw6mBGOcZDiAkem8gL3ENHIM+i1v0diaQIsaQIIRcE8b6RAyY6gUVnniQHh5wlwudQkXrGGCTTlV312Pre5IIA852bGCq1sFg3+8ay3a1M1Tvwt5tQhlfBsg8uwKyAiWcQoU+ZyTxdwk+AnrcsQJzqADD2eiN8mRRzq/5/7JlzdpnbR6YvhEPZfmVAzWlwVvMLIq4wsOxEWQ3UnpuoKlm3XNCopnaKUlSjLpXjNya3vngz+3Ut+TGR1oZo3aVXLgDubwxX0nzyf0G/EvyWs5i7d1e8Ick6xBemeMK5/N8nqgrSycJmSapfSzO1Tv1VaszCxyMbIOpB/4fquGAH8/x6EBMi7k1gWlHXliYjGncifKI4jSOo809i7sepxaaUh02JkNsvhP9b4sHGdLlcJayqAaI7NdfNPLJ5G+lzZqr2e+og9WLN7EUdPrpzPdL0p1jQjWjXPcp9g6tuhmL+PtJPdGGx3q/eJbOAadrTmG1oOb40MQvb2fU4xfnsJJb5LjaLafAKdEqD41UzrLfmES3wtqypAGoZnIiB5yweZfbHykzfOfAzrJ8/jw1xyl7/92d8k+FQE8Qf+GXRqpZZq0Mp9W86vIqL47c7dHVmqYzHkXJs5D1i1nxg7vKIF47VBmO5peP4ZPDYo74gFWnRZV2cF1XwhBzL7RA7KvnI9DRJatbY+v1hwiUxLjkRONGMQrpafXXoPFy9U/vXntzleV08mOJnE0XAtntBkG4aGRli+XAHe/FuuGG2uoX/Pg0YAIiwQBX8EPX6vyWxGK1hL2dR1LbBut0VHSr5kon/+1eX2+zIf+9Z54NyLbaVq4qUrJ5WJ3q3BNZhi4p07doj9gJNmnWtnI4An+E+bkj8ZJpCEETTGDfVUDQ6AOL9boaKDEruHtFxpi4wH+b9H10EmqmCitvN7czTefX3He6NwByIYybBbbNrAp7wcCA0azxnTFzN1/G5XJ4oIXjhW11tThO1bhegUEy4na9vMl31tW2pNdrnz46aXyrdKAfkkHT64iMWd//0UTiLnRriDtFlPuD95HzwTWcQdFacm5M8y/fz556BS6DeCrPHCkl4iHnbAwYOeAL7CsmCZd4CXzcTAYwIPMI2hQB4jp1uZgOQ2BddeV/E8d8k2ivQb9hV98Dkb5pHt6l54m0WdIaHADixiHRveS8Z9C7pOjwo6DFm/k+WlsFld1upDDsGbA3HFDYHmniYSVrufKtqeKzRhSGlZzlDD6CdKDXCqMcX+XAm2GjZP8kLClU4ipB3l3zlO84/Yig1XIVRbhF0DamwjQOxwwhcz2H0KJcJ7/vmTltT5FVyO2TZ3/oLxm7kDWTQ/kcJhyrOyUtV6A2u6dDZ994PBZHvG0Vd1O4hS1VMhH3fmwM0eqJq7gjJ8AQqF7BXeZfhwelNTWLeAcMUyY0VFukXVDT+EKmBg6gIp2JDOjMbj2rmShiMovAVl1CLTrRe9u6JIHSiAs2PlIX8G7DKx4uRJaqSXv2FYDbn/KzFlstNRCcfb/ByJX4Nj7AhBET71Mx6BRsJBZeMSQSx3TPv1gvzpaZAOzLogiLAx3yOpQlQ+NgvRDWtLsz+RJMbGweY+18acavCF9zFXD5n7aFlAY2hq+XiajNoHpSVt9J3WvIDrFptWUUYYp3t5+jJxi417X8xd6ADZjf36uVH5WMmoW7RnX3vN37cG226f4LHLCwz7izWSm6429Sy/O5J12qS3ItOo4kXmM583LFYlwmUTieGwbRp2LuebwMwwKnjIiTysQnD6VfOgwc5KgaW93Oqwlvt56JH2npaDKD8OtXjHD6ihS0Ytx3i384YiRyjjB0XVHPQ7StwVE9KEQqWCzqD4i6vg+sqLYCB3vbTH/5G/e7LWw2aHR/umjTJnpX3RDcozMn6kspRVLRDUNGk2nYi5s+v/8opX+vqkgX9QQBsuByz+DCQUxbkUtPLcmiQ1hQ0ZAcSdKycoVIkFMBT4nRdAGb/pI+vzN0e4FnS7CbbW4XHNa1ZGqjxmkUZlqqB97RMAbKIcl9ECSq+35UudKdQJuDvUsi6qVwL7GyXFVmkVl9Uxsg1bxRBL+Qb7pJ281Eqd+Eh+VUIZ3Vwu/AKX2iA/pDkKBQRq8BaU7CwXX73l1pFeu9ls+2cXJYVM9aUif9no+vqNq39j0raC3G79yAJlHQCM/Q7wlglsNRS612Y3uqT+D6dQgg8SPLvZGZCiEZnGOHLR4YBg9PoufZK09tI3QajFKZapnFHO3csOOJwH5uH6eAL1xGxCni+GWTMHWeHb5ylPHJ3zgyONBpj6GlEuWvvOAXF2+aU2lBFhoYSkYlOFGgdQZcMW+cijmFThTjkXCeySAicOvq/UiOBnKp8gF0iVbkTL6zL1V3uUVIrrE5nZqZFzeM/Mf4obY6LZq5IPw+LCuDYJFpaGrEFM5ZCmFNKAOws4c+bIoGGk+umIvCRD6PNeg1pGwcn9MC4AxelLw/+oqKNYj0AdrN4s+74wihtv8KJZBBuJOR9vMmg7edKIPaTW8/d1fYbWf5UgYSVFVdV8Pgr+oZ/y1XXl7DwB3BrsRW56QJnCT/yjy30K5dEOQO7n3B2MHvCHS0bWn7Go/52VFOOrk2zYQlUd96M6g5fX9SXnYIqmgvjN2cGaegOClD1JDsBO7PepxOqbjb+eJ7QWWgWk1VKiUZcIw7JIN3nbXm4AKncp7j2vbTKxhC87SoqkZcrQlRNrfctgx+MX0s63Hy7npQNIhxHmPHWvek4xjzGmDFr+YnfSnkAZTRwiWR9tYIXyqfjCf3wLqIQP9U/I7QYP6MfasWnCXcijBovq87kCm3ynEdc77wgFmtg8tZjL/go4cHYLlv8AKYT1LKKukqQUuSp2XiLB6V7Mcu1b01P6im2bhKDxwI9FquK7zCOHQ5BUA4FVSsTs7UbhNyMOi8etwst2u8oSHlFrYYQdb+FxTuzLxi6SyUM0Gy+gyG5N95uPHqxdnKTA6s3jQHxXYK9xQhsnb0ohrg9WQEKzQbOjhnLnfMssdMW1GvPXvOgu6og+KyLY3PwQKq6U+oKlWCaI9oASnSXvEfS4yf4U1hbe3yFvI8FBL5UNiiZsVjnxSSS9x/vIilwza4PTB32BGGyMpITR43ezACE//CT2vpIEKIka/sLQZAqPINJWJ6xzNarq6wfDUdPDd2O/3LQsVik1M9MojhJf9XAue6Y2+tXRpcuBoLnxQybuJEkbVS4jmmsp3eoVFBXlo9+L5AJ3U8rAjNu0nhL88aN8lO9ZXV14gb3wWVnrkHPCtPAPz2ByBuT04DRoVyY759tgPZjkCPz/NzmFyoBETEPdzNk3+eJQp5yJkHaYVArBeMs/WJRbaHDMy+yeCdUJCOikBT4O0tozgjhJIN05D9pBpuxmgGIy+O9SCBitBYSrC3g+TEXsly+kKU+Th8AoC11zCWXx3VY9VMsS5ChGWVK7BDnQsuiica4FOtJJyWIiFbSB9D25pgqdIWmCRGYMhYJo3bO2k0NlpULCIWAkSVrf07/XBOHbAUU+GRKCVC05yqavwU1HSiBnEEXyl4QtO5hxraREDNnG7qacrwuCcEeA4nvfeHvlYj1EJjR9p8+ktRQTD6JzgwFpSzFRuuNwqCXZcsj5tOH5gSzqyG/Nqw60Q6kPh3tI1tH7WuC900KOcnYa8cofm2KbWGJFzKGx5soEfsoJliB/e+9RiCAsEg06wP5ZnJ7oOq5FaHhinEPXXBZ/KHoN8yRE/mJdoDRltiaWT0gG/Ik9rn1Ph3XBrSd60wv9AK2Jihj2Ty36PKe/SLwpyDv5d2AwC6YX2ZKXiwDdp/3GqdH6GPGG1Zhmz19kJdbbvR77p5AMpqDU7+kUfYqus7/e6PTQmC4cBo2Rv0J6ZfKInK+apWonSBqxrIB4dMqTrrFSVKBBm6W0h2ofpkC7XLOjMfEPwCCN92uNOVlkCtoQtg8Y0jN7OXyKP+cI0wTuCUU7bJittmR/0Fkscbd37Cy6nO0aw7xSnL/bWHpI9jKxNtdMjF1BRIpUmuNGQl/pyvnLYjQ9B+rdJucq/+8+6M/D80aDo6Gw6n/uB+UK6sY9zuuHDPSrNP7rJxnhunToCoM4sYvj9u2mbbZQppMUZPxSTQdQFOWWcJDL8E0aflWCv14k8x+oMDvXnFv8k/QFL95e+q8mfSb7PlpFdn576nziUx+dq7ffgECPuBhh4LCRfa+op8LV0qYk9eUliiu377etNRR7WMRg14EBbK0hfx4IPyP+8pOXLVM95+XEKXC/QRsrETzYCiWb8khXaa0lDWqdcUDXhj3pRtSqttGau4ZVneCodxpiqHjEUFiqOJAfUVqeWSalGGhXcq5qIQ3/Z7SRbF66fS8vlF0+26TN0zw+72W8vfjBf7xEDPAi0+R3LATHVVU1vPNsFUgPAZLhUTZK8JIlyV5fXTHm75vI7V1W3Atc+EGx2Qydh10e3cfVwWrMVAvL3+IyNL+7K0C6F+orOcpVqgMe6/Ia3aVDDRw8H4rtwallA1urupOnHStDfLxkG7Ap8OTdLcMOpJpvlFFgIn3ps38B/celjCrX/VCcsFdFWhmlb5OQuryc5k4e8LQ6T2J02MzfRl2kNu51xHlF/jtcKbXfgKNawgYVUFi3oKOmz8ZICk3ruUUIENu7BUlJ0WBvNws9Q1xathrnHjeAnjQ4+LS3ABuVOhBenIzr0Y0YDxvhdD0weI2jNoiNBL7p0dCBvycWqkpDgrVXhdgSD48Wm/NNPW9z2Ei15BS7fc/eWHSj7aQUdLBS//2eT0NBkKAA6iliBgVKbmKrahVQtkt+6a38YivDuNGC1PNxqIgDsipfxKJtwXHd90X2+VoJ3wF0a6voncY/8pYkTN7gEjoCwwsOex+UX6JJ3g8vcIITf+XfZcOLss/XqPRSFtxlk9CSOgcpdT0XmCxnVhovhjXywBOQHpx8OLMfGpvO9o0Nkjd31y+PXAHK0EZDS/I88yAuDPKzrHpsHW67U/U1vH61Zp9YFPMIeUUPTRS6Si7lyJa4pJFpJzd3FP/SB2Buw5n0cHGhlR+vuQZgz9jvsrkbrZ3ysvcFnVxrIDY5TjdO0vtSClpd/vr1CM/KpyqpvFMFTGpipeEFnGiigf1q8Sz/y8Bap9nydpW9kBH07X3vk4nP73S3xD5LI0pRgSKio9X70SSm6o+uyhea6U2AtiF8fV27Q3SNkxGDYQ25AKDNAQXb2iIL4qFVNhurdyEFznf8h+S2M9Fm6QLiBZqMNYh+KDATIn6hnLKLXGyfh5YNGB8eCs3C+C9OZ7CMdxbrLyfSIUgWYPSh4Romk3uezt8s0ae0FLKn6psN/wd5BeybT+RKWr+ZSHQGGol7IJUfRdKoZl3GhRVZH2YZMnMi9jRjbC01TyYIDtQSodApJb52Z/a0R/jvwucAv3ZiTnJ1hqGRQC54BBv18RVQV1Tty5h7oXAo+bIWkt9F5c0cYwU5mhsWTHvZcp9GiF9q+Co/Fi4UV71mqFSElaZRQd+KyOkBBswPRmOkLSAot+U1uug7HyBvUyh9qZ3L2PhduOWInfjxloCkCdxglYScBL+zO83p8P+eOcHF7AsvDk+se+5QZ/8KBPttCgO91J/XHXNWyxZ0/8Q8aD2YFwtMrGbNVDjGf9XbDlqzzxFO4VlgfPA/i2h7WwROA7JVPCzQwsvtZ90dDukXwhkj80TKD6x3khWrhBRL6G/4hLgvCGiXTJa9e4jU/sJ9vBLQwn4TtHN+8KcIO3Oau7r1TacvOokmKnbWW5rjDqTC9bJy8+lONiH72c1FcwqnVxdcxHm9rrKyK0ciKqrq1G0iAb71r9TuJceD7KHL3onPFKxpDbGjhzjXlh4lBguS/nNYD3h8MUz1of4mkwqar9gMJvSb7vlAut+Axg1LY/im/v9guO9t9o+L4TzacjxvzfeFawviaClA3obiMiRvcqM6hiaG8ynz6+l4Ank+JVak5O3Wv7wEVmf5549eW0mYtNFAn8Luq5ZpJr9pm3Gr425HROr7wRwqbdPOjOFBAC1XbfMQciCbr4SV2Kz1iH/VtOgby5zCsMjUBtISSiSYpGAxCjzG0rd0r/w2XX2OW9RCsBKvyWQUmcolSsAdhgq042vfpaq4worHY+lGFQiA13JgDYDPTcUpz5ORBGryroUXi2mSX8ompG5QA012tQcI1vKXuYLrG4PrA98HVitHq8hGtnd/K45Yw1j+CrwyBoysxZwavcA15fgUtIg8PhvvDRRQuRm7NDaudVQldukYGGeA5WlNS+w51/sZ92xZnJdT1MBTwgFFuuZU2M5FT1ASnCgNaxyWui/WzFy+rqoX/O9WwbggcmkrBtqIGBq4o9RxqhBhg3vQPPJaS6Z7i65LaKgKaWfOxkzsPll/9Qa80pQShnIUB0NZN8RLGyOBnjxlcj5B8lYrB526uFqYTSIrs+iFootZs+JiyszWEz1YKDYv3e7oOXRj5nyyuh1pGxf8/XiEUZUrunvaas9+fJYSnIYjsFEEQtSCdc2wh9JWVvfH+ubvA70/ngPvZul0beSGnVb6afHZ/ksvhZLcKgL4nt5sP3Yat9GZLuy1LJYsCAL9hiFab6/KPswJPjSsxnyPjQySvvOPixIfoxjGvPmanNcWPid36Feox1zjUhdhNLmXGg+4AqoDvzXFO7IPiiowjpy7ybA/oRBiRIIb6TzCs6+BU5U8XyJHM12YqoTNAJ6sQL6cIH/uQMgQA3P6WfUOfDjcVvkP0XHjujj/j1o3Unw8MKdNtWTHVdFh5Ds6J+FawiUf4Zc1KZWmaUG5QgJaP+eNVGbPf54yb3Zv9Zh/EL7nInsHMUGiBUPbDr/Emv9puYm2KAdcWaHdGZP/2aiyuH7YCZu22mN8ewXjMURcNZQMCHm67musi1QOcb3XgjT2jKk46n4JZoL26izpnr+K19dWryNycziyXn/72QumO/M+qAtg5GgvbmfinaoVu68do4T5XyEdPthRG9/8H4b6+iiZQmS4EPui+cdPJhLKtlc/AMGhpyROjo7v45UUA3dvOXs9eQ+a6BrQIk35gXNFDggBhUHyoaIyq6itvkWfPeidCpj1+Q4bS6S/Mk3qwUGG+2FbwtmfnKO6YNZMYWxQgk7nlBk6aH9yXqrKGXgBfbtmFDC/Vc3ZlqfOAHpcm6kkR3qHu5JdPedfDFZqTsnZ6aW2RFXyObXpl9awlAUKJZWudzvZNERtyV4gbi7c59MK+nMVmXcOis2msQgCA2acp5BPmpoUArNCy9Kl53AimSdrz3HbcCEng0swqXYCiCxBFkUmtm+6N9X8DSB7MUdHiAHYVXUf+jFbQq6XQerhLtnK1zWUDUImEtPuHLEIFLycfoO/1LlJL+jMNr9Xo19evUwmn1o7yr/lnrl0rLsNvt6Xr266xvI8eT5mbZqeA3UMraxBMSgA0IBKeQdfGTPhX/E+GEKpMsHwTdaf+FsaMWgtkPbiJLzMbopQ+qAVLA4U9CrIfjItF3wnBDhHHAAt49pOza/oQ+KgNWsTXnz6G57oFLjlgcJx4zMKDmVTE8XpJYqt6fX5Vj3hX0oTt7seeYRVkUAXNfE/c3gqG1vcpOeERwuzXbatnaDnsvSOV9dqz264WN/hcFGeX0YSSv14FyCtqaZplfRMatxco8ngtaiM18FS0U+C2GyXJVgAq96iv7WFs7wtbgZEE/oB4JO8zIy29KV3rrcBTu+DXU2w1sgjbU3MpqkbujdvVfoYJRz1s3VXu10KsVwMygw+l0CrCeOebcOTInlvXBYpuR1AgUu1XjZQvJDcwHiIFKDbRjLbxWAYO1+MZ9dyPcRezqXWZu+eFcqFfG6sgqrb0h2EJ1Cfbv8lg8r69mJPhR3zDcqbn4EZshEWdEa5pXjeN/0jIvgHRyLOkTRx4pCnjN3YzIsp6QQEYWQcZBIaOg2g4LlNbGfcrX+pmUnYUSnfPbcCPGvbvRe8JxK8GRD1r/d/KEKQXn2urE9od4NyimM8g01C7SZ0Xah/6yJ2FXNtQ6IGcZ8jbj5uJ5+m9U4eeSqfApP1yUT35UoGx105ogAVUw2IzbboAAtKdIeR8hPAELg5SZ0w7dR3JnPoHxa6TIu0jwGAWq1I5aEv1Akbi5vvpKy8KvmgsZ0+Xj8zC5oCndsk4aZeBTHsmw/d7dYfcyCD1aMPshTYJf7d6afD2l9goWM3NO7w4nueZ2BD6ADwX2ceQxLpXPCMCyBIYM0pCFFQlIbz66CyOEvbBT7mQRYrDUpUV/NuNYEllJvtwmUlmqei+tdOi0OCbNAF8ZuPCNeVBCLl8jDnfSwdV3HlQP07yMy89sx8hk+ERtnFuJ+8tlKUigg9iabA2I/uyf4nj6LtvFhCrezyP6txDr+l/qwDu18RzOqqPx249mvuk7o/JTi37RfjBraJq6wv8uvWUUrzm1c6b5jGve513+NStQPyDpv80861L2iFRSPfaCmDc293z5GdEQJxeduXyEetuWlns3+2l5gZEJR5ndmKhB2oAb775Kc5IWp3eNEnazw+oyfhyRO7Z8ZDfYllZGz3+KXt7JHM9/dS5VTIQTbB56Rsg94ecceyjTI34guSFY9r+F5cOe9UJPBw3ZSRBM3JohznV2GQbwLeRwUZIypRQqG9BP7+wXDS8xkVZFXsGP+odq0sqjYW2rVXsbvzMY71xjDgqBOvLJEumElmtuJEy6lQh47a1ifYchqHbOLY12Ga5K77WiYXUv0iksAhl3prI76dHI1zkVJHYRRvUysxD2VSowmpCY05OIjkCTb661y2qzT+3tPFKxAjQgciilKmGQrmSJMShlTOENrsbMhCEj0fMgpLcBFhf5Xp0+NFrTJemUIt6W9EH918hP5oRwnlYoUuYq235G7Md9bl1UWQjwZ+gXMl84N1Z+H0ZMBVx1rSBXiJUf45MHAcZ3osUzufEQl8XCkI1PPz19YwAkRLUPvB/zprznFCqglz9Wsoha+KKnS2bFgieLHSV8/2MqAwTVprM8L9HE5S2uWJNy9yltRkp4LCd7VZFq5fKaL7DS6HcUG0bj9H3jXL5jcA2jwHPvAKgNuILFLy7cA6EYGay7H0CLvS35mGWtS60okOBS13oOLthDut1xp701wxnSo+SxXduCEjrsARQ8SuLQTsDe82eWysgHBvaUmjU2pzgdz/6/DbieB6Rn5gG4qQWNrNuHIHiOfRnHMp0qUvrrw5q+SaQ63gV2nCpdiNJ9S7gUZxU7z2Psu6dGQpLwJL3Z0HiJX17rwvhUsBg4h3Ya864exYdVZPStHDWOmG/Qd0eDWAykrY11FZg32LgVTY15YZ8fssDrg93l/+yU5aaROx0h5+xAiPNdatdDfavaU6Y/Ok9Q1xy76KRSvpf6JOS7+FAPspFqQbt3Kh0oMjFJGGGwJeb5TW9BkGlf39wDkKeG</t>
  </si>
  <si>
    <t>68EnpLRZo622cfIh9Ekhd6hD7fn+7Arc/wgkLWlIcnqSHmWZXJCtAO+/Vsu/8+xdtqKePTrfIWQye36CmCtxytSm0cHXF6H7dYyY93avEo1lvFwN1RtIzdxsvOkWv38NRFdwnPDvkqviNj9BMBIBXPw2FXBJApsL/AbjQ6AryFj19p2XAhkX9tNCX4bmgDcfN1qxJ8M4sDpge4Ycg+kBjQMpclbBHwQq9eYMcZGFn9+085BpJmimpPNQ3JsBExy/aTK/eJfAARgVEtnvDx45kLh1lFSTJtzsXLE6Q7HUKP7dWV7dyPOAHl77bxwzxi9aupyyGMN5TYSrFLyDwBdVL3KlZ9zOzQJaxd8GoXHUEgvjxVCQX2elvyRa0hkbE3YVUXcSielu4vX78dQKv1Qb0BdmHZcKeDyxwfeiZ7GIiKOYx2MAJn3kEVBs2U5D/Oo1C9rpy0IQVwraaj7wYEzLS78aVMStkT9ghDxiltOupkb8G6KJC2gCyLKmT4ZQ+Q/NEpeGruNb6q4xRA8LHytSIdwKBPsmZbrLJP2CFUYirUszdIxhgjGBRbajwrA/eVp6ZUiaI9vce4v9pQAMlEJBljcpnLsgPNkQztyNWtnKdWY8uS/i8CSlEDVpkzkPpmfLXGoDCxBvtxHnF8aNyUswqdB8ZwOFSssgtW+uF4AolnyOIfHbCDtDcZlfsAvpSWnBWMAlBjo1I/rObjMxJRlRQKcJb0LyVspjA0pjrW4BldAQ28PtOCQD4tjXC+rrMq0Orn7C2mmhIj9PrWtV4h+Q8MWRRiL0cd9iM3LpdCBjh9c3TVJspQEXD1WL7IyfwEiXTQTSdUybHSplkPSMPOgHivoK06KclVQmPRBSw8AT19TOcpkjFPtpHzizZ0JJHNtv37/HEYktdVrH40HZxdHQnIZvfGyyPbK2HNwuXhCtluZM9rTbkGsoIjaYJGR+e+h4Yaz1JpnXoUZicUXOBdIWSJAjSPDZad6Y3eJmN7oZUMBYb8wg99O/5ePD1rV2aVSa2je2+W2zSdR31m4hGphHLmtqzCq4VfJH+PBglO5ToIONci8w+1iitG+3UGILt2J+CD8Eazf0l7gCc9372j+wyqS3SNpdP8adOrnG8cgjfY72qSaLL+x7iU0Nl4pjcWnITBUs7ByAY2+2BqQdlJdsts+1UaZ1xHuXdypedb6+BSGgHx2VORh5caGlivj7LrwaLxHNM4jYm/Vq/fSt7y+C3HhgrZ5/du6BsEkFwjmm9POmqwSu0anpJtKm3VXn8uu+CA9ujmvjSNpL7HJXXfqAkw90BI31jJFsDxhmuR+PVtxlYM5GbRueDRkcb2r8d2C6SY2J//K8YUhk+vvbgmQnIyyBi67fMEKLNw/ReujsYefjR6tzDJfINYiCrelnfc4yA9keE7ngEYUo+Cs60mb2xus1wHXanvPhlf56y/XLwX82N0u6IbCC/132++FzCS5ZbnrtmQd7M9Z8b2rMGc2NCDJlbTpoBpY6MQiHrJ5AFqGYSHklztDANzBYNhqe9FiaEpguaKt3VMg8+uIT3MMBqmgWgf18FQO8b++VYYvEoEAapIcjN7fbfEFj5F2hsCYOb8a9eB/d4ywSxMLct1Mg6M2nX7wkuYSGfmVwmmGs0wbELlenVfBHJcKaB0vkciQtDR2EyF3UqYWgwh1kYdpriQw7e/YdFwg00IVISqpvoBOPCnE1QiVd55IEUzEUKukkDQZvsEKVojLB4RhNR2XTrBDuJGcC1BPbZIx3jc9dUvdJeBgSmje0ghUDKct2IaM1xPWQj1+RPGZagNDTapGZHg8KjrY70fHzPU6wnEUONYc+O5uTVo/RuGv/fi5IG1Jt0X8pL5+I/4Fbjp2YuoQEkAWi8BDcQi65PbMIHIaNgrYeAabhyzrKh+EEZOe8emgTxHlKncgRBFhGct9NdZv5fUZbRc0FRowWEzSa91ryitXqzuIYV8BjOGC68AWiOVlRzrkZPSXHlU9pzYp1Vqtle0Xlnl/sBNCsSmDpBu9qyalbbmkhWuFRtGOYMPCWqu8xojhMFhtdbPYTxbTnmu5FPtpRcKVQTf5WVIY1dqe34Qw/NdtfQuVZ2DB/kn423WiXV1Ygm9ZZs9CvtF5AUorDSo6M/Gyr2Sfs2M+ZjXukj5EUyyX6Nhfo5rFdmjBiUl+gDa7Wbil+j6SUcXdP694maHDWMQEA69tJEvpA1oOgPPgMniPqRGQd/4PCuAYxQ4dEemZ85iyC73Aso6o0/FBYyC2EQUgwv7DQdZZGsq0h8DBUCBGSJN9qIW3OPaQK2O4bWB0LxKdqJWs2itnNha82Qed47A7qeuXTAjyakXvsBpbkrhW9DV1LWBoE9OhRoXeSBVEYE5+VqbLm3J1Ebd06Hywanvrh6ztb9eMXotFLeCA5JHO/ZRuqnmBFHtmMIq/Qhk3XCHv0TQ38QrY9qahb9k8t8poygviHmgMY7kalP2c0D8aI5ZFSQ9+zCdkMc39TYje2pTVgGMlpuvols/HquebOpL7QA8ftSuGYtAzO2aQqMOnu2zEOyxqgNSRbezdaXT9wDA8axliTrRYQFporjW1haY7pEtEIlhSDZEqxYrTw5GLSTKb50sCXB8CfzDTqn+YPWArIMvVMyMnGCNgjxbbHcDm05QYq46wzCM6jrtNAqVFhZxxU6MtMr7/CrW5GMBGdx8fohRmH5RCRLaNgLcSPtIiXjNR2zlbfZVNo0vEx6ofTQ5VWg82FBx/28YFsXwRtlfx6qqQMfphyS/ox0Ak0tgnjqmgSEvAZIvWDl7j1rD5nJg5o8YdemnJ1q8gH9JG+ZuVISyptjRjsHEZ0P9CjzDRN84WAut4F9/qZD0Bfd22XUVu919KX0mtkMZ2E93TxG8sB40YJZx4KjOoraXsYHqa++eI5hDB9AbYXOV8HPJ5bwQ+cRGjgmSPRb8D00HEuRLNfgQFMCEmFG10sqsMFrEVHHz6B1v0NxFJP+oTqO3vOCk1kgYL+wvWKGXZMPz1wQjWBBaIOMYOXO+PvLVuggJmY4+TeOE+ocG/vQWQsMLNI7NFriJrqPBPTCLqs3qDnJlFoKuKO2O7tHlDXbujxW80KGVcnslyk0WaitlxSljIbh7S+hrNGxAF/4lIelpMGQTXfmxczew34jvYX9Y7FF4rXFgjScNL9GBNUVc6ZFwwJG8zRxqS5aof6shbQyjFkkhC6pVjrvRpydW1GckkfwqXJW0dzrcqPwvIgQsB/C8POVn8hQWZw/gT2ChqqpyUZBQyGcpPl+MA5CFSXUmy8fQylgS82zqNjGeGjaDz/ZdKV0aYPdc+wrLWiEktB/oAFCzBypNIHcj9FB8xm+jn1TvuHo0oIrEgDcgTNXBdxXC9Mg7YwO6Xvq+X8fADr6IPhqshdUHwWbcgtLHrXCHPH6PGo59IHQe0dt3JFpmQSam2Xi4Eold2QJVOSIgncLyK/a+b28eTqhZWAmJyTamF5VSNMpjGYRobvtuUF6SQCitJ7SWgTLFyqkvUJ8LuLRXGLc4XrRp2yY5sMQQzacKmlb0AhcJOtOay+WUIKmRGOZ909b5af8U57p0ScVWwSHRJYzkfB4j9M/ZOKz2o8HbYw5ybju3RBV+kccmdvxBltN92MMlreiEEKavnDNFjyC1BCJVUWwcyZ0eTH6dEC020LB+dEJqmsg50vtHSXEa26QZWf3VpNUyOzwTP2frcm94EhMmfoAUxYYxhdcszqCsfqy0R+eRRcB7ZAVWO19ZBJlvo2vA+3ALxJS/tfvqzIFUDdGK1HrSBdfjGT+TmrrmFrIbL+Xw4NekWuvjUVnqChK1rSue8ZJvDYzosYO5GjEP3e7IHxu63J24keZyndqpZczesCPM1LxzQCEE8hFpD2cC45SrAPZFmjZbGo4HTJqKAH1b/nF3mS1j6VyVzou0f7cc/7vHA9MVfedruJiXe093wjaeVW5rex+5P60O+cNSVHan8y0y36G63+JuPxle9vXYJOh8roYBkwuLAquVWjc1WmBOQFZ0hckkbySqEb/OY/aA349W4/P4O0jHXTTGOAyCkuCYGVvn6p2PeHPZOMJ/OAS7LnX/fLsMg/AiLkjp9HzJ5f3T3Cb4ThFqtgBUL5ZCAU5YjPLDBr1VwdQU0GxJJFNSW00o+LsPnO2rsAMCQdSBRw4ywDQ3wvIBJwtBMO6J/XPFnm8w07gTCMIdOXqqbWe7WZLRS4/owPpagJwrlRia5VE+SNFQ3E7KScYBhCburMr+zkiJ8t/SvbuMsMenvib/fnuT7WCq5OcvSXNyzmtj7f5h2RK3zOVGvHqUvuCe1AmX5FMGrU2Sry52OawtamdSYYCCreEiI2U4UswymikhzU044GzqYqOl0iGHro4LemJ2wMG0NQ+LfrkrnuwcZAX8Eups2IMyajNRZeBsNPNYQKqPpAZ51pExPyM1PKjwzmHtHxrIB97y6k5le2El+pbKOwX86ytgR7jA0L0vr2g0qwUp2pRz3dlnJ1895X7EhnpiTs+5722BT3rpgTe3cfEgAE/6ktnx/N/bX8P78Bhm9t6CzgkIh1dzXfA2MaAhDwPv7bFEIYHEPl1W0HE24n0kO/XSTNQZZCZUlQsH9Xbo6HLmtWM05oOnxXtrEO/tIrNu40yN2tlPsKB7Bs5laA0OgT663+/yEXi548dPmBD1F9Ja1TI3ONKThMfOiwRKfyu1Fep4XPmJwLiEwv+ctXlswT4ZgyPPIDoov4Y9B57xdMJ4tYLwHAoQloM6ehVy2lvkeQd3/tWOGcm2T0NwadZ43XEga/eIO+pFT2hsR8AwDAbY1h9RA31sO3rO5AczIbbR/Tlh29Qxmor894klXrUxOdWD1q6qwtvXREcehwv+Q1lM6I6ceJAyUB+Im45iha0UVNtVU8TvpyLbzyN2EE+qULqPpJmGk630O50JGIkqx76fBmh4+35vidT6mQI80sATsxOo6R2jlOTmdLq5IpPrYbvR3LZ7yb5rAaOeEcMFNgQNEjDu8pp6u5wcWF8CtQISCLukW3SckqgIfjerRfAJ5F1GPO65hBbjZIQKdCzDnfRfnk9UTyqY+DWB6qB7dWe6V1EztIbvaz+20lRh36mASdA+f9NsdwMIPsB18gtRXengRsmCrEnTDLPsvXVp2k9Yptsm2iMZ2L6j7FqwD7haJfupXfgXKkWggZZyncdbjURfAJB6DfrexLG0swBHDAhUB2NO+cIBi8YRmLUh5/HvbXusMaGTx5aT6GvqrjHbPlHxLH5EG5RDRzHMlFGWIWEURMEUwtOeaDlS+0n5BldE8BiQwJuQPEfwdDe4f2WG9xJj0nP0ZUKweHunl09BERLo0znf46vBPDNHFvIGaNmg0yeSNuU1TZUbDalRN9lT8WX58GNtwsvLXpb61+5NwpDB2t15chsv2alFIlHcxaY/I61foNiaYoPaU9B6LWnGAFzPhIxXrO9jypgMDVxuPdRmhVI62jITPF7+k53CRdiPv1QA/N0oWyu17OgedXHnSSRHQWkKcYCGjkzVZF0qjI1kmOpWlpwRy7U4S4t6thHgBB23OUVjFBSvrySfLYRPkDMfMFkOBExSfkeVSAcXLr0gaKJR9ITAJmW0j4AUTA3dpfiSluap76YjN/w/gMGV3sNFwu6owHvbYZ79IbCuuXPy51b6g/JNnW32gz442qfVL2ZRoJV+52d9/B5xh6woqdLeQeJ52XYoLSWBGfnNvL2yPOFfVQFOcbdT5a3kTsUH+aC9rm5FPWRFo6hig5wXrI72nKMnMux5aDz1U+xnWzXRB/JTH7X2qF1v+f+m+uXqYzwQTcRJ6eb/mW4Uyns/u/biNKBtJOEvAMH5lk/qY2Xq/khe0J7oxE3+XLcemtUTXQft85rIakcfW6J4aIp+K6P7UG8dZDt5o0u9iJqJMi6XkisMGz7Ir+qCN38KnOUJJx+sQpDsA1YXtAE1UPGHJiC7F+0Co3L2hBzCmob2bU5qyC5JGY/vGQvMcgVMIoPx1obGxbEANZHCrpSyjwOp2BB0HWkNZKEaWi5bkMFuFLfOzIl2VShn1jLRxLbo7sneQV8N1HaDK4KWP4YgK1QWf3z97mcw7Cn3HXuYJKk8MLgaWtWJl8otwhmXRPhunK2pW7I90j6Zr2TeBmwFe1nYkJMwbA+BaR7GNofILpSS8DVuyZcHBqHZ5WYL3oddMiGHbMqnFkeDyZt4qW1bjoaNWF+yNBagES7lgmfUPyFC38ne/HHlpwDtTvevoxBP32ozxZ3iMd6IFo/tmP9IKJibGjlxcTsDzK5UB/CE6YoY5ISIeCve4wlna2sK0BNYAU4c16Aj2NjoEfa9NdaJHdev+hdytnWnmRY3Sm70ZjHt+3N5ITrNmd1OxcaOmoCCF4C66ir4Qh6I1rhfFIwxmQIp3UM1l7Yku7Uzjjyb3NzmCM2GTLN8LOPt59p1n5SZXcmCMsXjQaobr8JG1bbyKBHIiQOep5yR1CGAY9dV7pBhDpowZBkEJ7qtCeyItuqrl11BHUnh95f9FNNmUhvy6zXK3KswPFJlPm4hlVQ2641LugJYrC/w2F4g8YYux4piYv+5Mpx59Az1sqhsf2d66LOhQL2XwX3cYC0vxbi72RgOoLYtt0ghmP2VV+ZmV4PdSRb1cMwhMNanFAL4UQdgcCONlKZrOrlRs128l9AwGs/oAphuf5JsSHgxUXHLthMza5i+otA1RNrY/ywjRNZskb7fsqxY0JP7seQ5EIaBKFCrGFmU+cKqCbIImkHx3BiE8J353LXrzuOJecvwG8VtiLPgnxNHSRJg08xgr7xDItUcCxx2+TlOnYwGPLgec8fFGu8+5fiHLkXdBYLg9cOSammnuUue4W3b012wYJoqG4ARnlhkt0Hk6xdlWm3hWH0xpnhr0BmG8Acoo+sqPQBQY56ynfyQqVXlwFwaADqMLfluJFO5pdnKDbU4kBzB65DrtAk2kjIBSqcV+fHjMCoewPMRfkucnWEXYU9MkImre069v6ou5N1OC4VmfsfID+6vwD4no1Cuke/n2PYS6veUfJ95eRxhSCqJuiczwkRk6UEU1+2M6NAHtiQvdgFsGisTEiReIVWNVscN/rApKLS6f+j8lM0MuHe+jG7yBOaxENooXiVEXCbQOTLDUzJi9LakEW57AC1KlW+FGB0yJh+f6nCj2jF4ifrBo0XK3qvsNs7WBACCU+IV3np+1yWcJFtNQmZ9QVWAOQFzd2zxMmBUAOBLpBNSLV6oylerQf2LezPBjw8NFV61bDlF8XL60+8Sb2fIvyrzye7FCzeFP9kB28cT34Ah980RSRzy376dv35pAwv2frKd2QZLdFZ2FdPmfKeYNUaJF5Z/E34K4xz9fys4nWmvwfLEPDA4pmg2XRqLiAY5c16xnN1Ass8lCosj9X3VDfqw67QspR5OI6KXqM8iqdI7CKrrpNAbEp9gnbjhkGQoZIt0N4iNiAvjKO/N9bafMGlwK73MU35+XIsnB4CccHkg85nrYnK79pLnE8sAzEeM38vvXZIWK1wOUlHFDab8rtv6/HXMvXuxSd0431CMdS/ECzgGScQfDkttqfMSNAcHOydYgHXiOBZBSgzhcc91eig+/IXas4KOafWS9VUt6PPxsaf0deHuccfRqShECIKKFvAsH2IPBGMI61A6ggVvD9h2QdwvXYzclRCnxDl9FDAnhVqusNn6x8tP25M70GA0Mz71Md5J7GH+f/i4nqXpZ5HivMeM0SW7fBzqGoEarXyZtc9E2TM8ySeoCrAbYrQ9vZ+KTnW7sfI59Dab96ahmzby3Bl2EXYxBO0u09ROJodoMcAWBWC15JFe3K7VAl0N6hhnGK/CsB+gCwWlnkIjjZpGOfTwrtof9IF0inHPJSEH0U5AbW+TWA5SS7ez42N2qkdWoWPKc1SDCZoVb2DOSeR8IBXXjq8pk0yE/kXN8QmP1S5nDIDz2VPharz05dnGVajUpIeqSSo+j9+bSMpYyyIbXmGJ9vuHzWi3JM+zduFnKinK6x3fjVDOCTJ52re3biWbxBkPtZ9K08cEwV3FQzqJkzVul77FHMRRA3DJXbreNOJRqsn/32dDSUWY0E7/Sfcg88zdbjrwbRCyoxOA7qKd20eysDW7QEmqDYHHfcGvgBRf4dpep9MDsESGtDkM1W+9cI7zG/zjap6T4Lu4+CuR6nXboOyspPVeYcTDNDQNYzmZ5xmOY3mpcA4tUNMyfo5/niIXeVDR1pdKKipvL/ZrFd4/BHvny09w2AyyDLFjl7Fj6z5hwnZm8QiUAzj4nZZu7xYeWQoUgY6EdMwoz4Wh/VgrCc+AAG7BjZR3pcQXj4Pf/lr18lRVqKIaqnN/JZ74jBfa5QX6syoIajpNrkBHwfeKNZPve6elVKJbBgeoO+N+A802rj8TEh/BW98ly0YmhLsU5f//5UFdhHRpxDKo4Fi8l0+W6YcLUntiRjPQslRCBn0xS7pvaU8/jDNELXE13tmk20BR58cXPkiwOltRzNvMfGga8363tXCcoXH1yTuKBUnrnP2nJsngqWyTiM8v7upJqilfGhatVA+0sI31zolWqx8gRBP+mepBQyhlnmC4inUvIxS6Hb3Up2Eqy4ohpt0MtHSX6B0kGs0phCeJ5d3ExDwnstiDiXSaYa4vrYmYJsvmshKZ+GfHqyKg9ZaJO0Iq7VcV4FeZqg4zaXbt5FIFPRGwmAL8b/CXynQ0FNfB3ObXDc0I+W4amr/XUqpbcHqHwjU5xxEyNiejZmn+mHD7XUhQL0m1Ifop0wPy02nsxnoBjYPRHRgqv4GUVvAcDJRHqPkQ21enWWx07kTX8brw176DvQG1rgM7rCw26pPCK0q2D5pmEitoKcehWm9aVXOMaJ/G3u2BNOqvsp9V/pUWVPm7F7Vx5FL7wF2pTkmNwD1DFBtiS3cWuubi4dgkJOhmIhBVM8j0FSoLs3kx9GwniSp8VVUsFq6ainnGXJYOB081EaNn84HFPyfc9/4ZiOFDKtkc50SU4Faw9cFJ/i3re57KpusDv4wBOXo4aO/pQ5xK/p3HskexU/FZAICCsYsdQhGJKqgGHU1Om8wgAOASiMgUFK1P1nXlp4Pls8i60XFJILQMK1I9heWyijvk/xzGwcnLTErxipvCRm6ilhXUShPAEUbhuU204nnJVQBwySe7Ui4yhKp9umyhGcKf3Ur4CEeUMgO/AkxaeLvlBrMpgRyRuzOkktEzr8Rx5iH4QROL5CWNdw3I1tEDfPtKk/Jubhq6ChO2gCS2eod4OIJmyQomzisMOwgtWBnzlrfIJeEpoliAvkx2jmd0xpA+aouPuKetNOVtEt/m3EN9UDPUFsaygEp7f/Nsd3qq3SlrrTHkyWqah6lKn9JFE3nYfqi4Gmdt6siFI2eg4Yo44kr6OyQBSYBy2DzMLcwV4Uwo9TJmT7CCcBfQyTToML02p6qpV+2DD1Y1LMW+QrIebMpuIdxDwqOfN5ngja9Tbd1bGdj4U8EbQ+t1fQgf3A3t0C729hKUCFPFXX2Dst+SJf2sJUxamMhWnEXnJ7rfD85Q43NJXXD88XSUZK6lxIX5eKLgOOrtL+jJbvfBzTa7jXQjK3q8GIcIKTtX4UWWTMWEfyxAzJoJbvIGyO22wc9GxBX1Zb04JOloe/S5qK/Q4HmqJ4uDYJ+z3JUAOVvAc5FjGAJXH0PBHzjqrg405JSMkfvJsxCdzf3P+CygHQhviYkYaiBp13OmsakOa3idTtXkfwISfs0Rl4ZBq4cc9wEqHwZASxW6aueeJ05queH8aaASfiOiMLzOESdX/eZqwWR2wp8RZDIXAi7pG34a/iThqWR4NoVW8xZ1/aQ3TnFbD+4b25FaEuSET8CacigiR6zJnWwlbpzvMf6kuPiM1mHG+EWOQFyfS+e1kYPSKms7CJCFz4JotyssRMC0rRoKI22C+rbgb0qROWaXu12r/5OgZTaNbGoEuGn1CjAs5008tCJNVakU6nJeOopsosvy2Wngr+ib1sjKVyL6V/B1nPYDVvR2IFUfWWVnYKF7L+rx9hpImlXy/Gu6gYQaYwspTyJ3JIXXeQ5F8xTh19vflVHdsHqcvyXVMicnCczS2hIj7JZvn7mvR6bgIs7s7N5m+43rV/lrA/E07bH+zVh9sCXQcZlK9LSm8yCW6+Fe+sPfvX8eoq75Ci5wAiLMyR0WofQPJ2sMpUn7S/+4RLnNnT4lpWzCteFGAEIAlbdaypxe+8iVgZ4JKHBrBuexU6JC6tFwqvub66locOoTRe79CmUUKMUJ0rp0kAwvr8+5mcK+lYyjTZkU0n/sNr7z3SwslHXhZBniEmrFY2x6OgQRlm/u+3zgbs2+oQKbyscckFke96xbGb5+NLN6hEgOnSOPJpxrbUW+4TjImj8gdD0QhsCEPbqIbNR7TwQSnFf8cdwVU1Nod/60QxGiLufzjhrxFT8W8bqN2reoZiVx+9OjaEjHF3HJTPZ7CsS1N6quLR56UYcO7sQbT1USKrYMHwdu5W2QUeZiSDzzYi+S2sp4Ei7fGPoj8lPeScA8UZsOryt6NaR/s7nuunorWl6+Cn1Xlj4R8liCfZHXWbb9vqUPcoBU/JoN+aC88k+KebCvmBw7MnsAFFr8zfBM8oyKbME0xgtiLWGvzwCg7JeLChphaCkuzNaIvtIAZOpCNUNhWzudcaXaxtv2pfPGTeichWrOJjVkiGmplWLooYdHKXE4hlPsAx/lCzfwfOIeAQOYfqR68JOPaUTBxr/ZR+My+3wdQR+Z9DdyYng/TYGIoHbnuW81j5dSqGNwec6NITWm4y5xSP0oPpXcjn5xRJfzZwv8pV5IvfViOTnbZm5OdPJnm1ocdkVODawXIP8Zn0MPEBMzvM3J4mbimaNdJqaxSvs1ywC+8HTTWXJBbKYsI28NwMt06XtSmgZ9u0kbjcG3+GsYb4I/EuJ2gIDc120qKN6s4kHvodEsNZxV0CkabQyDwTl7mZllzWULcPoHzwW/BLx+xjbgcLlKCeq13H9WAeH/C7cvmIyqXegmqM6cbvKf/MhAfN9JDz6CsPNw9LjbyAiiW3iKctRqwGtBLLE45KQrjr2Va29i4WMS579EnDKXPnkOiJeG/CwxWwMKtBLu5iFYgCwOEUWA9UnbGouIJF+sO6XwDECehd1AgFfOc2L1A1R/z2tNlQK2RQZ8sICyCLebzRgwrhpZanb15K9ozorVPcpdvU7Vj1SGlfVFtH6t5IKNPhmjShrw6kfxYmgddZjApjuBmYWLmrSC2BAFnejvZ7NX88VOml1RmMDCUwtHhMA6ngRGTYlsy537WfrkL9QTcNqz8SFKbEnAQ8J8iUai0+Ni3ylTXwZbomLbUqpTA2JGolAtC4jpiAWUzWyY2CwyDInDNX/zVyW6e5CV9qEVg/Tsg6lEqydwqLfd/wXs7EF/iimQYghnjffy8E0W6WDEya/b/2+D59R/OX/2N3/YNHqvdautR9awZMAM2uf8jN6maWeBKXQV+KpcqgBcIgiVjhB3dQSsUXEskErJxkJg3pPgSyZ63iDh5lyLls0f9X1h+IMyA8omGMCRF8tcFJ7vFVQbvWRaD8uiFPFuprn1hZRIm3H/qdjtVFS/D1GO8Momo5UNGFmv5C67WP3iSwkAzNilhZBXtj7lKB/z/vKohKWPHxz38h3ReMfthXlgWc2pbpAuCJj66egFGCJzIiSwtHn7KaZdk9IBwCJ5qst/qlDFfvnOnASMI+8zsDOLxbkOciEqWGml1fSMdegYwq23+x7NiVyKfh0qZ97VvL+4dQMC51+1SwrH9ZBmh5uUKU259f/3mpDyv0CTMshvoC7AT+udqu7hYX7JXnrJ763lU3jSeT/dVaViCCL+U+9BfO76XDWU6l59vbvGZPnrpEfyTxp7CUKFybQtMc2gL2fsssAtyl8kCjdmaiHTzJMMgbxboi+y4i3Me5/wPvdEKREi3/UWD78R1ySO6u0iN0uWJxly9gbRztuDLwezzFD1aKFSYu0Czd+CQt8pdPAWe+BqZmw1qqNitK719Glo3FYr2OZobrGRND5N5ctYeMr26+EL4QFR9akgou5l6KAP+s0F6mcmCN2hmPbGKnXsACmzWgFyw6A/eACw0HdydafyURiCTXFOmg/NhBC3PCuhdWpl9Od2ifrw+uk6IfrbVTbB0AqtQXSWttM1FadNQ/Y/LKfNO78NkijtXu0p/qg+qx8Sj1RNFb9Zgw4xAvbpfgXsb1oRCwzGqra1kz6GpmLBinONZz1/CaClZNkVcOvzFU5AKCFSeb08Ed2XPnAeAfzaDQ2a1gcYk9rj93yp3y13LYoxb+nh6tZxAYiECPdhyju4bkj5iCJbpEgfSaYmEUJb2GzXG8Z6aiKy5Ga+yFXhk4iPsA3MqOSYphMH7uIE0+MBsuz9jI6/rGAIyHjiMyKrTMogBIIY6S5DaByxaxgErgQWL7H4z65+j7d/b9A++wB6s7JxsF8L6MHb8hZC2KLmtb08uC4bhzhjscFEpWzhkmUQ2FVSS4AVfdKo0QEhW+PFKWVrWFQr/HGLDTONSsbkjxfxS0IYBaMOn5HDnqCe/nRaoLnr/6gaSfxhRI1YTno2uiCpkWb26LypIeSCcrzh5madAMAoxAWZe7/UXKsRQyvXYdarQDhEaVl8TH/hfn8sQkAl7AFCN/CypGMcTnp8NHmyksc9MFZ/C2rMsPXP2S9+UbM22I5FOq0vuZhYoVd0YEKxzlpuuBqalVtXlv3JL2pcw4S7LQOxbxcWqM3u7kmOz/sXvSnNXG7CxjJDz5ZJscABtgvMhlMXlGH2TCzUVmh0/tpY3PfsEn841w1GgVxbYuoVVVkXtVQrc4Ak7/yVf4F7CCbkggrQpUiKc2njDZYurWPyXZHtX3X3jmpSBZ+RsfLdqe/4YdHmaXLTb7AfImRlL7FpTcEanFA5Ven1nQhRdcA13McQOdMfLH9mQapt/gCWxx7I3gDi7+hfxJhTx+lRUToLd4V5kuNkW1oqpRqcF+KSzvZFIIj6oOV0y+33w5RFIKSHLdGY9ZaS7zeZYNFl0zf8AMrJHSeFY6trGREdm4MYWJnP7L6cU08ecJyfozd6g+nPVP36retExW9/e2gYxjqS3D8lofOmNL32Emk1lNqwqn94sb2n3fJxoUABGYXhN8bsFF7zt++00bS9uKRhd0zFUIfWR5GPgSnTw76S6mGgaB85kQXqUrCO9OUotuM7FgMbR5mj3tnAuHCmzgSkyF2F8T3jSHnlgtfYN/p03qNGuD3u12pFmCuqw9wVDAx/K7G56HvoUdjBmK+k2q1i44nYJ4acE5BWaI5kj8qnCD/zTcg5USgafHbepXJrMOcTmsMWqbzxwbg7PAlzeg19rfAHvEyWpu7ETNPy4qTEWYOB9hPi+iCU8eef8du4/LPaD6p4/ITUeKGMa1j0AyaULtQEUaaIeVWEEM0DiAyblP8ePlvBXoLO7Lo7bXNm+dunsR6uVzDB9vY0Q71GdQhzzoXw5fulfTEqlEF3sGweirruF4quUYowCY3UcauefbuX8ecYOB/bU7cBxjd/jtNBcbYF6mymJBq7M9judrV0mxpv8zO28MKqxB6ooRCGCvPpbwd5xekXih1tPWJAEPMIz4QH0J+1YYaMbZirtkBPC8eqnwlrB9xmLimp+87snwCrxomGcSvgb1D7ygExX8lM1NcYzIQH+0cKzpZW4LsrfQZadhogAFhsTvWsRDwxXB4sMF1h4BNtAcOih4DAE5IZSzp3pHVyqE63bxFf7teUNdIR0A9Gj+tjHFiPlyC47gS9zpV98+BGTH7s44ReCYPY/z0cqWnHdu7ndBnbowa1vDxPg4pKrrCaj7BcTVtIRYGwgmjzZiuX4HEP1EW+bywK94+7W8OqLe4BK4XgCiL8KFAC5thbWP3Cgh6O306mGA5NqZu/HY8+khURegQ8YYaSLoJK8ELK/X8vyufrAmT0dHh8/rZcCt/+efAMVqMoLIcJjmboDkPYKSB1QqrhQQG/t3h889myLXpFw3K8KbBQO6fs9sr/8ZaipDJpS3wANZPDyVNXCd0YFYIhaq1+yp9F1dhkWWwHSp0fL6UTUqUzFdJsCPOA38d3MNY0Q6Zy4wYNXQrbA4cACnsVngOldpu8YnCnPOUvpw7Gaqywx8alBqL/+9Q4INc1OX83rwIWCSA66DF21Q3DeLhVbi8NZwqR9llh4ChRb+4siSugil0v3VNbDXByXEkGHECrk/nGmK8aBFswLLb1hTD1aT/OPu8tgrkQo+jOxswLs1nRITCZnvJCiJS5u5q92A0En18Up4b3FDJrgWzIHDA2FweLtIsEJgIAyeL0PF79uBzqqND1drlUYyAWHY+MpKYD4e7+W5gjRuID+i2ZH4Tbvk4/zND3F34xYLELGepZxbS7qfVQdxzHBTtHvxwVmjn8GF7dETPt/T9mhSSm57icwKWg5iE1FiUOl7PAfJc0xIz66veUQbwOw8YCbA+WRMU1YId4TMS7GpbFgF3pyaT4P/R6R+sUARB3c2tZ+s5t9dgYmOFWgYNLfUZZBWY7J89EAfFEskXPIUwA9/L3SFEsNa+w6l3xduGp104xu3LL9pQX9kWE+KeLbH5g3YIh7ri8lCgPrgqSP2KzAIS0AlUMuOXNTe9BPNcqJPWZHQoKKe5As+EZhOXaDLauef4ZxE1yjNC3W1xuL2qbYBWWFkYyILHRGpBK4M9YHaoHRuRlll50EGBW0PDl29Gol+4v9og7K4V2Hv39+YsbAGrvTCz+AhycxcJ6Fm/L/+JqCvdFoYNQ/eAjfLd1CeCtHaxskwKr6zinWUf5LJ1K7GOG3wbtecnbQV0JpuTtO/Y25Ui6Em5znpKdHbxBiI8gS+MHEDrJOma1edGDC8Ei0YxoF8RxYz/NbExOHcLHRxEyrCzEraV85l3BgqtOa/Ph1q1MFTry5n/6do+9V+CIw4rX/BByfk11kNc13Gp5seHFw1NJClAQrU2ceEpP6lGfh1pMHuXZM9nJNhbO/7WSbYGd57fcbwiBMtmOfaNVZISdtVhOhdmaw4YLUqOZxHbtBxXufwLm2udIDjoEIk09pIAAHMhWTOmaO6+AqPennBxYc/krAXzUOWYmDoX7MjJ9NBdQciFmuZz4sXBMjwQRQG/bZeg/hy1rn1qwOpk2SQx3cm9qcmeB0BZadtL+gfnLKI4RTl7/4bvJzh95AC42LZUkkYT6S3lKwt9Q1lfXAErkfH+lfv1fLb7Fr1UbOR6KyojSwCc3ILYuPsauJal9U49t4HlDf4rC4IyeV1j/OFTHhDiUQUgrkGv7WKh/kxRZmU+wJX+HD+ylCLc6CNVGlod42kQSy6tuGXAi7IZuJCBbjh1OmM6gQr6fOSC1mPD180REVD/fRI53xPnn0hhUSwwdO+NKTt0NrR1LOg/G/Y4HouBpELLgOfLp0U8j/HiPwrRHNySNd0usyx/bCgjI6A6TdZtWmwY9pO9NmQuYsGSaU60aMYjv2j25KKyQ6AZwFbY+6SOfeUCxpNlebDO+6dRpy8SzByQfjYGcbshUWWYUnHvZaNBNHVui+c1SyszZ8b77mqipWoIS4eJ5vdHXXSG9BAvdyzmPtxiX/IwY9oYTFjY/d9vrBWlMUhhtNLBcyus3Z/5DVz4CPSTCQv5jreeVlGwWt7t87sJ3bg/aolX9ZhCbjXlqBJWPRO5F2+XLEsM2KKgNtA+ZVMt/TyLszN/CU436XMY1NVoXyhmLxSQ4tm5JoFpPGv7tIOZHX1HrMETy1reNMGk5dAbtRLwSxAQS42oJNmrUi+iHFc2OchA/kxrIs3IEu3h4UNk1Kq7OWmgwIqTj3rsWre+coDxLkDKmY4KyKFzEfd2F6JGBGGt+B8LT5qqHh38qV144KQPFisfieRmRdsZIr0qZWOZckK61u/J75H8MmPGCcStSc7xEg96cOvl8Qpl+BLQ49le7h0eJzxcT9zR4o2dgooGG8co4o+EdHcIcbcdJ0pymj+QdbwyYRSPlb8YUgsjX2zcv39p101WF8nQ+ON7X6su2IQdFeNIxDx68J+7kpmsmV3t83DMVL63w89RfyMEehTiYt4vVlZg0M46+DUlgNo6dvA5gl5CuTpfBQHG952dL4a434R0rjKmO8lc3LR6J1+WeSc47cOs4d4KMqMaqqIiYoA4obcfwz5DvD+tX0nyDM402v/5iXJm1dUnpSfO5GB1Sj5cGxVKdg71fBRjilSIeCqe6TOaD1zktHNlgVE6vlpqQDlGVRYD/ZEofkVBDnHYP0yu4LZy8WCxvS30YHc0iymqW1Gt9PAPJCOJezry2eHweq/zKuLMzjyX28+eSp352+DRZ56A8fbPK9uScI/AmfFc/AysUrpTVwHInlYL6RYTi1mwRh+K0RlZx//1OOrwPMgiRPWviZxH96kLkLdeqb+NLUe90+Dy7GKz4sxkiz9F2Yy64iznrdWR5BuNXXnHRWWS99UHXdtuEsH07Xk9WLJS5IxThXnQiSR6+9IwCb7eeyvARaeT/yrMrIQIqwJjkfYlkWttMPISXp14WivpjV24gS5pDcWmGpWjep5inU8D4DW/jZJyO93+4WGCB7GTbqt0b148VrzCYyfLPsla5NoQUHmNlcIQEQPfeKxN2851Sn+blWUCjA/o1htruZBPEG0GEwlNSAlTPuDo1I3Q5zqL0tK2chtlV8jc0w88PO4lJtDt1KikMZR6mslTiuGHkvHJbY46mKvBSaevgtk5UAecdQGjUIENjjXwonm9C81zwCg13fcuJyOiC5fLoQZ0+j4UsN1GD5eFeiBJSt5nKtX+mATLlW+YRABinrYPLJ/nwMBYGf+31AFtnj7/WLpHiMgPy7U/uLi1TV+TZAmjQbcGUVxcOQm3QxF45km4JzQq6Z/ky07aCvyPi5B12HvAkeah4DrAxoEMyI50bl7vyIJ1fn8Of/oZQRy6WphNE1l1uBiQbjYM3ggyA69UHxpRaP+wVHMTYbJArZvxJpexd8joJti8ZgQwRiek504+b3Zw9y73PTGYh5wXzEGfrWcaDVn1CP0CJty8+aolLwFw1pzWj9oDXCW+MxrPmscoqrvEBbopC2KE1i9LRf+6uhRB8kudvJWEeSdmfZx/HkvZ1zQZ5osvW7BDI7Hd43DmJNSqfTzRrHe3v3fjsU6Wr0V8/okFOuAlFmkiGNpctMhItk3JiBxnQytQFMdnieR7OxPQ+672k+j64suJVt14UC7G0WhmPDCeK6r6/2Yw6MFMRmKJtOCoyk1+9Q1i5S1S06yhTyIKjj2mLBjYKEDebsSJ5L6Oxxqxd25mf+eICSfND8UMhg7wZJ6rEfysuVnWO4RwK7Dm4XItRCnABL9HfsEF+PolniCWWJK6mIHVZvmqiScHx7XrBSx+n2H41E1s9cTcsfThh/rYsKz+NEmtNAMx59mcz1wGrJLSoVOQwVNJ7lHlOnhpVr1oiaJ8AcV44mtqccvMlR/lMpPy6Lzzx8Ln0nzpLqgWlYQvGjNSpduLw2s7Pui4PT2JqX8OCEXSyvYM7MLXEsGnVr19826Vo7oBV66Wp+mV6ClaXADQ6M0FW9pgsiRW5qhGDDvSl3wjkS3bKCc8y3QB0noxd8GTtBD45rVyBBejmRTqjFuNQ5z7weWFKBKgo4XbGnh6hHpj6fKILf0tv7rrH+OuJCS7a564WHNrqKqsWaOHUwgWp1Pz7aop5k+qVPURm3q8xv95LKYEWyxgt9DaO5Nozm1X7ax73DtvforKHbn5U/OlQ43at9f+XbcliwQTJmSn1LoWFt36opriRe88112CwwcdUMawf0rDVunP2ckrzCgKWx0AEj0+oFzvXQOjGpPqJkQuv6roDxdrnOIlAvKxIm2ALaRpC+jX/ctImhvXFx3CoEoZG+/1DqFrs7ylw0sp30KEgIS88f+RkppBE4WaiNqf/c5u80E2tM8ZhmhREijJIahtTX/kOIniTeyvof97XqJ8phHhLsdUFh00qc0T/nr09d4m5fMOuoOyZ4Bi4IK+sUczyNzArYfNcXujSUpqkd4SAf0TEx9/tEzBFDUflccWlp3Ea84SoAjB8BY9XDTa8XolmY6cRfitSYVja3m1gu04o9ujfocA4CwxRU0yO0u2hdTo/JtRKgFivQCP/x+FI1d30jX7SJocsLfAEZpk0KXET6YwjH+0rieMGJrcItkpuT+F5IjTOILUXZgD081dbW/YJu4zAPMNfLIedYAkAYwKvgIMfUDLyPDW1xT2R1Xg0CmyDY7LbX2PXzw0t5J7O38vLJW9cE9pjFkD0c2Ok0NcAZ5p8hTplv8aOxjIeWv9EO2SKChJKuERJ8iS+toKfgrKPYXl5k5crWJnzX+y98j4c4QvOTZvqDyEVMekWJ8mzEPy1XtP1c3od/QGs8UVfkYJOByq9QK91imDufcTdqr+g9pTrhiGOYPlk7AuSfJPS2t2jx+5sS2uUrxBAQEykCcrJZXEjsjjCQ7j9GbK0yfAGA8yIgQiZtGk8IZ1rpCS4ARLc5QQtdOni2alIHjajo1tlbVzVrmDpd/8PAX3hOC305eLme095b5iTM/Lm3bzHWnU+MFbFNJGsTvV4SmhxgFX/vimGb9pqzG1sJQJ/P6U5QIR1RrzeEJw8Q3fX3P0kw2cX1ckBUhfAGk1wKebgtIoPhP6SsTdcS44gz9kP1TIDcBf/tMwD9aptx3ind9l3KDeLL4On0gHzjV7oRzBl9wltza2WGakz+S7Pc0sE1ujm5+vnYOqUk1Yv5sxYsc0Lfa/Csr+l6d8LIVpk508OcV2SJcEkK+GV6z1x/bjEnnWSHdEm/wbQb6GnnlH7fXZhXwXcZ7kRssHSkvdEws7eK2PwUzuuTz9GFRrDWfMVOjEo2fsg2oi6TFytxFiWm/QdCjti0DNBtySlG0aWDn64vNVk4rYEQuaVxeuTOFhYkyjH+QjRNwYDuwKYiLZeIIiIKwnFv3CsK3mpjOzYzqXRPjVv+xXBvp2uEYx31xq9KxFEYPSr5XFbqhsDWjzg+eJJRNFUDC70oUuLNY5Kluspl2ZlCNXfpYfFTrYrWtxuQzGGf030RS8jC0cVVyZ/kGD8kv3FPel/Qt6cpH+z7vZvy7hZlv6fcHkBm3s9zjc23rQj6EQnQNtWThFSfeekNXv4CMtDbgDQnazQT4Aj4Kys2uoIVuzFjrHZPkg6jkdw7mNjzUhCrbVwKzUs7Eu/Cp+/HQjcnAC1KdPsKpkwMvRA+3ENoYkbO2xlt7l2kFXfvgTb4QgTmzLMEZVs77AcMab9EsN+tD5rTi6lbY/6ESAgiG6yKtNW5aNsMGH/5HZnIrF5KcDsot5aUZQ07D94SMX79je2w1yY16lHPP7+A/FY5msXiX4YUxZFnflfyqFTSXBdmCHcArkKkVVsqZhzGGOrUJs0j5YywNvIuB9+9yNHqITOvt+Ko+eV7SLWqpFRRALHd1LsRDmYY6Mr2BM3j51GTmpGOfTdbekDAqlz02+d8lO/kzI47pLMIHyAm5PsyFCaIfIwdkNkUDXj8woHVGE0W+ssIjm1avMZIg9ryknMJDKE8Cs9PMlQlF2B6vcISs/4iGjeR5Di5ksjWT0SgB7N9htwBNoUKscDfhkgw6eyPa4jRYiezROyyxpi1AZndD7ob5ZGF6YLK1YZahHV59OSQi9WveHSrzu8cziyBMy5V2AJ4Hk3DbTYuJnTE5shpTg1HOuINZjpIiEVZ9gXEOQ1iPK1uQS3a0R+acD8XnnAiAg7/7gRJM2Zvkv6S5aqxfg8ydtTyrVciLa5CoIC2QKv+jSrcewP0QOOS64bbL0lnDlsqDu1OaObkRfSUUehInuhfQdZM3QX1UUM6Kgu5qRnhXHk9KG9D/79BP/1PhiqbkhFpeYPeaq5AlZRD+nLweB81uaR7fqWSW09+cUtukmeCRnhYFe6tn9JWw1+5lMiwWFWskJgTLBY1eTO9m2X2rTzmN3wPG/cbMAJOq/3RM0nMHjZXKlg2hj82xR/M1+0asg+5rwq3sYyDUA6W9QxXYuMXnlV/rEPheLF2V3ES3Igk2cjdMaKIRiWsEpjnsflAqjfAHYl6kDEeTLPbHXcZRt9iPkkj0rD//z3D1kq3o0DDiAFpZGnUOvi38ucAWb/AWciZfh6c4NTfLB0Uwz57ftd4Zjdv3gIuFKJiS6vj68FA7rcwNF+spdoPTUzrggYRUtFg0nZ5f2P+GB4Z97YGYQbhaxUaGMQ+qfZo7qpGUJGoMz4zJ4RezKzW0HG4FlBMZNjsB8mDU7CsT7l6SNVxvhqoDsSpRIvxM7ytHVX2ut4lhqxKXNSk6UH8rabAubmI7tpKddLDMbOOU8Y16AFI1mXq5ecS71mrstkFnkeiJPqUSPGAm7+TnhIp5huOqvqRay+C4nCa2oeuj2Uyi6UDJcK5ij3fszxaxgI5oxkqEhXlRuckE1lsiVjdl/vUvrUjiaCKPSb340n/iru0nu+//9FxYJ6cyCz1yadU/vx7yJQlU3a/TUjaBY0hlzlD4DUb3UUeE8NoETsuvT34LS/HofugZgpKJbBjMuxs4Y9VCyEMDxzJ5WDMb2e/CvwoZIq9mZhHoAHDbfMAIMqSbX+f9nRuBO8pp4qcFARMTgqst+jw38lvJApvQ9Klns/T8UrZOO0SpwhR7loG7mL2R1maU44pXdOd1zsTjTpkO9mU9BYMRyPx8WcmNgfGUGCFW5hh2nyJXmvwFp/rL/U3zZKe/HniUuEz0w9s5lkep3WhAWh15g4UOvQp/tyBdRq+0bkJwfF6jG9ODQssWXHj6UuuXuu8axxpkf3Wzi/sRLheHHPv6CXdZaV77LKpMHrYNPm6KhMimIy3YRxf07qVaPk1HAokRbJROMdj/39CZ3crqTjmIfSQxC8R1UiMiNd1c7CqRzI0KR/VR7NAhPV5XurrfsmVPiU0I8CTZaUMAyyu1dossiiGUzLjsC2pTZ/kkDZrZJNOeKzoUwe2i8vMY7NgACXKODx9oXpD20LHu2+6fukbp50UzYTw9Ta2Ao8QqpuJFCC8yEffQI40yF9VIogn8w2soafwhGs1y7FXDTTHJrndSEjs0PJlFoGiEAscVDgV3zTy0A6N1k3vVdOhwrB1PBt892368ptG95YtlKotY3X1XxcqQFw4uR28SpEdxqlh/ZrGwWmUvNmJ7+20pxCuN93nbC1EYB9rtL11VkXE9Z2W3/zQrJRAspVjlJ54njHsAqZR7huhp9UP9I8pjV4gKKtvTjyN1E+yXmvGv5WcktOaQNGS6THUZBvfr2e1gWp+cDoKc61hP07Z+FdSjajKj9Xll2MqNu65GI+bhkVyrFk+tuZ2jMktZyhBp8xZHyvpmX3zCCapws4eNQZzIQbWvbLE6lNhTMINEy28yXpys6NdMP0LX27gASJkefpblZ4WqrwE7sOX+hsRG2mUoOXtJuehpGFQOAnRdwEN02cIo6HpgmMUhioDL1NrNct9bKOcIuDzsy8f7H80koAP/CL66bCHM//qnrPsH5ZCtu7K+QQ8unHPT+o3PtZa++hg0lt45JRJ5Z9M28EustBlAriQDcKewmB8LZROEUD9feFC1LUnLc29pgNGRpAexQylcrzdVTYyp3QpcsgOlW7SGpBFX4SFYKgAqELPTa1L2gc3JpHY9po9xyYeek8Ar5Eo7krG1mAv9pXCgt5xhnYGbYrwMrw8zX9veYDE6B9WWso8q8Fv1gj2I6WzG9u6gSwaJz0ZlFvp2yPrW8fS9KZNvH+Ugnjbp112/ukCTJ/RediZfgAIF1DNzbzVkucHYV1YNLqLwB5gx4tCWJeYEj84hQ2hJJuP1yHdsjzakSxj72i7xoIXmNC35v8KYAy5aKY0ktAAjqkxYdZLfJbNuAnKsy+Fsh4nkcTtw79em6mnhML+idIGqNAQdr/ZX7y2WJvCVTSO7PHITzCfdhE0rIkEZ+ZV/DpZTnHzV+d8RkLUyMllWo44FDdukUaldGCQ+EhEQmyGMa7dBT6t6nEMnEHbGpX6ynjaSfwAQk0OJUAiuXh7mV/jVOjzTX5+JWw++fQ6Si0ZLVyZLFv7WpXQwA0xXabgHjfi0U6uA7cEtW0d8a4arENZo2A1lqUqh8qfxFtM4GAz33MGA0umEq4ucYvlPGyf0us4C4ci+CYNf1b6bH+8ZkKJzYzU5lCHire6GjlROvrZm5iHQFArGahjG5Fv73EAE7pVVRGRWa9c0uLYeqm0DkfJBD7HubKX/ADqnieJwv3bkdhjyu3vU0QgCnTNZh0HoELI0jYwWa23TKTxg6+PSV7EtfbpzOP3Hubn13yFAUhCvTrc7Qp324WZE9Ef+mjLCzWAcjInsL8OfdvM1xev9QelCrdzUtKQP4l8DZVw+5gOw1KOnY6QnY59gj5Qp7HKV4v7eOtp3n3JUEDYNUE9OXDUuex5ka4gG6JaLzV9BAYzV8hND5ppPf5M7kKtYWa5VGxVORy1tk2L6CDG36ii021mJb9q77UARvr+i86J/tlFybbj5dmRXFkqedd/FVAFaUEdMq2cJVtoxgJEA2St3u9bLD6V48UJBEQWo809xPuuklmkWWFQTkN4/uM1xiAMtiY1H8y3AfIyodnYrbpRWhogvZ5vmSos/4/zX6fdnCApSqY1hGYtBe8GGdoxpxZ1Bi0+LSOzunFwUT66cUzpJOBItN/rH6BGZp8mwWhYNwa+1dPhv1B4zfk89yNq4Rfq+VIe3PjkVD+j5sJFpRvtWkZPFSDENiRRQsl60t6M8jDRMJdxh90juHIlIMTfdX/Y4D+PHkoQvQM4Sg6uKWff6eq56xWM9StvKZbkTIU2mNILdJ7146KMeYwa5FkbfdymlyxbgP/fJhtgxp4uMmwJwRy5X/rqo6tyLFKGJWLplFzE/gO/9Z/lo2cXgZifE/PtXb5YVAIz4cyqDvTlJrj4r5m3QaBTMmuxzD6tr01q0EJFS11QQmS4ae0BYBNmPlKjY6nNeoZKlKZDkSItx6BfVtl4CAnxPukW2spgvUiR1KK6H6CmtbBlCZmfN7V61xmoHoVHOHVrkkB+LzrevGBcc6WqfqIRnNQbolAO50WxpEx2ZYk7GhHA1qlNyf7OtyLHiLGhI0YlGpzuiQeXO/mjnuhAafQU5veQv6dN2JHt94GiyV7u55lSpED3my9BE1brW3Vw2r63rSdPUHL+0iLa17BNtBCnUZvDpsTN5n1Xs3NyhjI/dJg4cVFimPGMfgRABSX5O5ka5ihPXSwpmL6UxYzAemkHkg3mD/U++KjH/oPrw58UIL+HTD5ov+UKXQ3o3d0CZ4kMoaDg7xxQ7waq8clz9EGidW5YcHf0ZKq48PWzElYwJUBY1T2fSrHfWlit6f39fwHbQGU7NVO80pIpEaEXpnhwBvL9AGz3LqGbn2fjcpgrSHMfJw7ZRQbf6WEV6UggOhcZs66tGZWBWu1h3uHUhTgdVvq+m4G5XzHnWAVEus20YprLgDmCRUnYKEOt5zKYcNgmF+/zJHQAvLFxc44wy1O5SM2QJz6wggszdBUXXMgYVvjJdPRagzqIOwp9Y1ui3sgnqWnrynaGMl+0oVMKvZlfDr/99cCiiYLywzvGCXRq6R4bNVw1byEDjlXhnj1S2M2sZwLEtb1Slr753oLxtHeOOhH4AtemaVBnY9OF30L1KG845NvfiAcAhIFyITaH5at27nF7Mfj3NwOPrU9ccdWUyq/vMy/tWo0zJTxHVtfX+KV+V1W/V1Ok0twNp4x1NJrCkQmqAd2dxQ3MGtV83oGT0X54IAiAizhWXZnYHW6JP4UQC4XHEnj8i2B5vK+y+YBr5c8qhxLBkJjXGm8vtz4qCvRG7ZycftkI/YoeqN4VP7WI/S8M6Q58YKEIHs2wpnCzLi43qe936sxLnbhC0lb0Ev1j4tOnUsV6UZMb3fAdVrAXpewKLveUGq4UAwvY4z07pc0VYjH7QBrPmKxL9JKG3wo4J9bLGL132TyXv/qE/QozJoGekUOIB/DH+v5s8NnyJqz94T8JJNfvNDRV+spIuA6oLHk2ikFUFcLG9Y6QCbI0xE0h8GKigBhvHvGMAggKScWimDrwNNXbpnH12OvypcisKx33H474ebm8/RW+EJYyG2Tq3gQ28h2FJUfQVKJL0XzPFYnx7aL57f6X+FxxV2L4XDVWdcdTDEbDyYEO9CabKRdxEmfbD2NgcSjI5d09xnhtq9dMQ2vTZ03/FMPNY1PA38Ei6zu4qZh8uiySpsD92qoF8ih5CDjIp8+/gVB1MfcNXj6h7BofnIdQvLnyGVD4VyXsEmOFB/v3UqeBW0NyckI6ztLiuzqG4Avg6rjFrh3rhS9Z4q/voG8iq5i9hHefDr0Q21/JKEPpV/TaH2XeyDC6vcuTSyw8/l43rDrIwEx/aH1hEl3XPL64B9K3F90UyvTjBa6xv79CQwxcosLa5TsC2Undio2ToHWrluEbOzOyBxXWSAAes+bzXjgiBK3JZkeBfXdh8svVXT/FBwwAdK21EV8c0u1/Z1ZDPFnpKsa8NjSpd5pvhgKeNJfGWjbm7BfeZIy/menc3Rt7Xy1Sx3qgq6AA+axUP3QnEr5265DrrGVqVfhVuK7LhRNxAkdaO7IML5Aygta57pM2YFdNIqAU3HYoR2lqKGYHrAdwffgV2SAvni9I/jWH7qBDaBEtChDvNjyGbEVMVzKO9MYoyA6aytv2BU42divgjHuS1oY3SqXyvMlZnph+xOTScPYdznPR7R345QiiyFxJ7Tov3yXEw+1cKyUmZK7wfuBBw9D1QV2ya8wmM4F2ZJdT6jV27skYV3BjqTZdQVYZN2K7zCqDApFMTbyqIetQEA0sNI+iG4JrgxJhU1yvApPZjjtbMazvcwoQTb2XLxc34FI1JNmIf9rk7pUCAWTCjQSUeP2SPgz1voKubiFPPrcMowJ4DMnvMLJ6yTELDzTJ/KoASpo0diYbtK0HDYKyAbgWdbQEZkNEpzMEsHu/xLhm3CU+eWJYi3TxCIgjCZIkn/IPd7uL38K+vVVKLZnpafOX8L8Zcy+6dHdAvx4ARTGpWozzMbGOYjvRcL71bBPWzP0RT6fbCJUV8Xi9Uzw3ainW9G9MzCRH//762zGOOkKeh1PYdb7kDSjxnGVHD7dYh/hdQFhzBh2Mbajt7u8HEv3ZZdHzP1UoRWm2RaB5aNyPSnNU7jR6P6pykD4yM/3WppL2/XyG/rgHzU7On01xoRNJXDKjXk/TcrZZsnYI4Sdqof1EmaZ4UOCa+bWhXzuBK/Jt3T+zcGlxjaFrS5PfdGMGSrFo3UuuqqKCpv6U1IpA8QeMd4u+BU1BRlvZuayWIyWK5XTqHn8Slg22qFzCyzeNfYEMb2CVzNnjA5qOB9uBruVVF447agm8EV0fDp3hG31TU1ruDJTZzkrUef93AbSfCbvEXuEYFDSJOJ3sT+ZEiHUnBMifUR1IMBQNCg2nsulZ/0HAQKlE6Iy1mat6Y2BTbVa/XxteGDv4ysm8BAlia4wSsCvgrmV4RuwU9rZpZf7YTzVekrVBdXE9ifp7QATvWpJOThtQu1waqOloaQPGkFkZP/ezIl4MPL/JMjO6/G8p7HwMBgh8WwUjSvhUWezfTh6jhRIChx18T6BuJr/swH+70FYXTf9QNjL1wJZTJ8gt/+W+WkarnVFQFREztCwC5JbxD63pHqk4MIyhEibCeyJ0O8yICCjLqfRye6o0FBnSyJqsjj7lWu5eI2Y6zXFHrZFaHLQiDjiSeQsrdvFquU5jXV/OLy1o+T7fd9FNXNY71mrxHRnpFqBwjeU/BS+t2Wuc6toLRZKxNAwIyi3DYo8c0z+Fv3/di8FcqJCbeTG70hDRqlYoJR2f3quxf6obksi5xrCHspxL8JUYzh90CVcIUCRha8orjcuck3nIp04YFM3Po9o8vpF7RDk40ZEYIHLV2GIo6ld9vZ9FZN5/fH/bb32phGI6eqiXqiCS6Li3ZLlr2l7U7b6m7H5B6rKP9/3S2FTwu1pSwgzw8pKeVNIQgTAYLkJ18g0D3QZCKpWfO8QEpn52XJeS1EMa0W7RPLRMwRAojI78ptgppcg1n6sHbkQaSlWGNXqycJJoRqEDD6PUt/EcsR32bvkcp02rHXVDlHpPHAAGLFd+VH2I896pODR0JvhH+mrpJX/aoILBshCviyOTLEYaojmJx7LLJ1Tse2SfgxtyYbff1JUgmD+udvURwJhrpkgpPVR4g7b3Q7yiNRq0g7dzPIMJz48HAYBvCW7NuSTwjtw7HGuOeXbmWRzo02Oeof0Z4chmgvB91NgO+x/tl3BIN1J3kytfK3gy4qnU4OQbnDmQ0dzNoSm4eSEa8WXyjLupV+xG2rsAwKdjHvmewjtcVG6KQYlXxCGprjydbeM7obcLRmxSY/Rh1S1aK+o2DxHPcbh2bSBESAJx83aStwkGHdLPEuAJPZ0AH8LwOXBhDtf9j6+U51e1Rx6YIXuuXImdFHQ7XJeUTKo/2Zu/8eswdiXHJtTTtOxr1rFk4gMypRhef5AArduobeDNHUSk6uIv//DfmqDd58WkPbtxbw0rMZ1ffx1FuRs1Aeo7mPC7xQ90CVmOqjOOt3ja0ckeg8rp9E5yRCd2ZWldui7szVnNZVzT0agw/SYpv9zkgYuMdMpYaOOqSl6qP3cMMeohfDkwpps8FJGh/XJdP4S2h65JD6nHokzmyS3evwNz/fWeGNehzpiQHMrHi9IWQSC3reYxrc3yGDFl7+X1R400TEwWZmOfZDloM2rhQw4YlEpjpQMs807bRcybtAA43ydSOWuvtWB6QuXnQhavdHq14OkjiLbWrtjGo9NC+efwPfXbrOzq+VcIia5S2lXT33b3jDKbZNUkEYTJ/TqMunqeYl6QKFjR+fM7GHT/pSESmiQTKSnY+glMgAg5xjtaNuPjNj2U8Mff9S1xrt19OMR838LAuHk/o3RsqxbgLCwa2oaaI2W6hjTtlgJJOuBGejI1+3tIhrOILofxPJTDpqIyolNVoJkc+Z5PStUW42PIhuNtPbeLAcZsn5LDglOe/U4MhU1nqV3B1y1wuxb1D4gU7mUUGxQceuvmwYLI2I3GOzG8wR0A83oMyif9BV9vpcDX1HvQ906yP5CQImZz46mDipNqn4KDDalv6ZfDu0+/TpBKl+uuP/wmLd1AsY69qdYIceFSJGiROgSyNvOsMd2jMFQHnZ4GBP+psWdTaNu1wHnCTdKojIBBDbH0SiE5tQXIs7b8vv30BU/8Fr5t6Cg0ZCdp6JDAQGrg+CJXsEvbv0G/Su0yszrw9dXtQwK/RG9qB0OMpt1iXUH9q8BEemSh8v8dToGg8tpxReyTNPOgPuEFjTZdiRR5az9FAx5W+1NzavxBhh3diKgEGHB+CmruvMVYsrsVuG6WQ9N0deAqfOzb1dEHVmftKIIa8/wFO+asax+oCszt4E90UKqv2MNZ84dzufNuLJSkviOS+Dokr6I6MgGtI127IggKyInwPpOlpguGCJoK+mPnGBtN2dn72nIx2DklftahgwT3PGTfC5ST4SEu9EXXLPlTWyvAF8Tihosfn7BxsyelxCIyXj2VRz63CSoBYC1P56JA4P4aa7onAGK2BY8TEXx29HC8xlPbMr/5+kQSNwI834LPmPAPg68eayQuPjNxHRbK+aiRipaUOOEfbJ9JFyW6ZMHVPe+2aUs0erERxTKt/+BAkyMOH11jh3J4GiH5GgkuN7+LIASJV5henEAU7tS/Z1sxStMQYXNLPrWr6os5eFU8v1m4MaKi+c/WN8IUewJUfNISY62BmeekAqf45dYj9T95KyYzypGIcs/acVM6LzuVLO83dzyqX+ipRGHziJVrSrpFrtFi8QgWazuQTQsq3/C2TMvwJtzYCvUoxy/40v06WdYUtpxw1kx7MGv3UwsOBqNY/YTHzJRS1CrZFEOkYr/FS7WvhOjjAEcK1Z8VQ8L1HE3iRvi5r8TS0J/OHZ8oVodul0Gh5HwwIStCnb1UzHP4ol1UkdIt2bZq9AcEVtiHJ4AVMkqweXAzFclAIcplRHqaabSL2rZcRoQ+1GYvfVIUCqLdWkEXW/y6y/PwKJAfHwpDbP77I3S+P5xOuVfIHKgw+Gvzimb4kLe12+xaPetu7+5TV4kG3ZOu5aB/Sedwo5i1dkAgr7ic8eS4l13Ajm5m5qvncgTQIZTB8iy9tQtg2ERa+QJb6NmDSnlykmCFIWblJZJmKXcwHJYm3wCiM98fDYbocju0cMmkcwrFRLgsDG1kGqBHNYsE0tZ/kW+sOLf0fKU8WSvHKaZizd8lLlrLuGFEGNy4ftNO9dfKYcPuko4tp6ntHfUt2ntR1XAET0Q8j7Gn32/DPhXUeVfUxqnzkdijp/oNzFwtce7kK5rKEINGMQySQ4GfxjWA5yXeiJG8yGOcY67MdNIUBHDplIthm6fJ3fftr0ZKoMeOHyNkIt5c5txVXJxXV2Cxm0yeFM32TzI0aNYb792rw62gZlimMhV3TxsDltyD5csUiWDuPF1qm8wcDrqyioPJz6knpF70U8kfE4B6LwXYwR6pRjQ0BekN68EtvsxZmu1uCA2oW5i7NGaZlbtmaqjrw4Ju3XzcmOXKzTHYp03sYwDMR/zf+O7XA5Izawt5hLg5FuP79U0ZX0VvvsJZXIiG/fGOzOd7vden1DWs0Pep8gsUx9aYri4HE0CF1Fw9dmTC4F/magjlidk5hQFwhWC4V1/PX+nqXYPbXRigyVJioPlfIpg2Po9TsPRc7OHECwPNnaFu1hvdzxWBPeQ3YCRbTSiFom+X6IRjI+1gBVL7SNzTdZdT/450M9AS7lh8bmHDGUVISWC6PKzlZ6kLT+sYavQ3m/FJeGJewc8L6XlfKAuuFnqD98zem069zJhAo6bUePylgLVSCOgIQYdw6UTiOSh+QOfntaxYJ3J39uW8wQFV8BxiwVip4an19fBR60tGVrTUQeChaupulGBh/D9c+HkbWLwHL1z0z/ZXvkAoK6pIeJpXFD8DNx94Qj4fVa0jrtDwNqnzpy7ZIEqMcWdhUTa9eC9pmelDjhDt/dJJV3EOsrp1wgvyHINzXpExqcQQUt7uR6eDyuFGcUBudnXDyV6gte3G/y5RE4LMcmt1+BXlv9RnG6yhxHiW/ke5jPrFszNW0Lcxtd8yT8PW8bDNBYSI3AE5o+/5FItVoSNtslW705XKl17fHPGC7F7pNSiVkJblZw46LaaM8uUNTmRmR9Lfbt6bZwZTJQa7lc9KC6rljAjxhfEuM8L9DeNZiluIi78Q9NYy2qjtNt2LkW9BmuoiMdxqhvfglbeYZDzc5CqM9z1c2wXlCPg/H9B03xx6JnEp5iespG+5OlAIw5esZsgALmIuGZyQylszwfN7GRmvpzCB9peTVLkhVoAaT6BnMmv9xM7X1hPCg5ZCnDUGnAJULxc25vY8/EP/+vnBFifrJc9YD0to8NnA9gg1s5PZIy0XpPQEXY9wU6BNXKaDXNGBKiCzmRIcZBGcDkvAmtk1EFobX+qboYShBpRR8ASr7r8JSTm5f/UkPb3GNCZ/4EniQSBIcEqKAX0eaBZdrjudxie4AVP2BmmvE9yOhMQ9sDOpxIBmYktXc7vBpCm3tUl7oXV1z6eiVb3kRsicATwGE7KQSdUcIUSnhT+BZe5ACvP3+bJOocDx0HAIjkq/OiC7LXJuVJrjSpXqOJmy9a6VDSwxWGEC0rQpDYeZgQ+Ree1K90jsMkkh/HYFGq1wEjnsPZafgpKm1soQUSGDwf38NY+1/w2446ILYEOb4XqOuAvHnf8hGIa1QMTERBU1RkqV29PG3qPm2merIeY4htTuKGN6ehNLz2b4FbEeAqW1XM5sHmRlFaBbKoZ15RsN3BjFIHkI0/wOgjgrWVFe20vzs+cf9jp3tsKgYaVJmMQllslLwHs8JnlGfIIcP87GXQVnKAxksaWdfsxndvg8Rfg4nSmUoEPbmok7wVEP+YvJPY+ut59esSP0iPCIcBmjKWTbr+vZVPLYt9kdSnSI1mc/5ivGmwlWQWNDBpOohPSDhqf3jHFEkLKog5Shc4Ps4EuSCgehBSZrnW7SQMS722iUVoLd4xoge6lJJsqt4qRzIqp9i0AoDJyNqbvwONGfKdPgmYpk342XP2379BFz028pml02I2CUseB9LmTwXQCEvrE2QxYY5BNO3b5/N7M7CNsSvPK2uyhTl4e5uskRfoDYq92HmJkrXK73c6BKY5Hjcaeb74N3ue0qoTab5PPzY5yqy6okgynfY1Rb6uozC9pUs9JCU1lGeR/WddRgaMUmdhhwXaLM4cvwShG2xedDR9WTSDlBdDXwwALlvX2hxG6rToZZlnS1GlbX7lDmsmNwPXarMaXUkpEJeWclnbJmpBDN5hmq3S8TWDRuWttaxmBbuma/OEle7udpVyE+//6tK3goqDdrdjEg7UupNe9+1AAjkb6mb3DzlEqoTUg+p5Nq3hDmX1Vuo0VLiiHLinfKf/QgAw7scagD/Yy/QMkEGXjO5UeIV4CjsYNIwyqPkFO/N5uVy4qsI1MilRbHcxZxGIL9I2vppxqwKjqRNJP5lOYRQtbAzsKKqtapqwgAJ78TbW5XYXfB7kUY1j463mYa0XqSEYMj1YXpri5SbtQV1kD4OuKKjJQX7wYlgd8zSqlqYRjLQpK0jG12IS+EQWRWS/xMsM+susOn1Aj21Ol3IAPgB1/Qy8qUl06skZT8Tusf+pICq/z34WD5tXSaRHd90LmEaPz/df0oqnUWOgheLainF6hqV2YhnXAGK5rixFPOV4vfqa4uropsaqMEnTZtddUHuvCMN5lEFuyMTlhuCZ+Vjx1HpQ851Y/iTsRLf7tYtodSdDo6QZEVzWnDAmFriSfogTtVb4V8lfZJZzmWsTvUtvvGtNJyStKlKgY1zmYH/HVulcy/MfzPijWp4/HEx2kQDFtiqbG7SGAL1bxVhnwIsN0bra+qz1W1NY54T4OILGOSBjsDgUTHhqoXER4szgcg3Mafj6awIQ2unuD22YB9nehNlSB5R7+CzNsH4iCbL/qxJv5XawgtDGwHLaLU4TiN4jMBg7JJB6KiZXrjjc/7d+pcZRza4nYfWXe6F2piscEhWOpFCBwEzz7sGylH4SzxayjItFwZdZ3DeCrAkhHo4DgLO5fQcKb1uDIvHcMAF3dO0fwcTCUqRTFAhVu5Bo2R5FUGjWNhI/dOO//gnP5sADlnVZX+XX+CmMUyGWrjyN3CSUjcxV6YZui/K7FLGjbvIc7jus+XOn2/JRkNnXqTIPZK59n9IBGaz0rqO0hkE5pl1ru/g0KNvQHfJVqMHCvI79nvPrUIKEWhH9PFHP0P50Iswebm38jF1pYngprwM/2ZMXKPtRmc0L2f2WK2776OUzwvrq/27/7NGZMlVN+9B15VwSQNHUqcXlvPKQc/MS1TbRBWe0tvEaramVqnsl35eb9WpZFsW8yQeuynuOiuPQV+9rQqBPeEPD6NAeXmbK4ibo4CrbGzMKu4vcnNTfHlCnrMjhi0IUt3jRqHPr8LHNnKZHjit4G4qQqldq8SMckm6XhrcVUDJTPE7e7++9aRmYWXFja+94QIcciur1xXaWfd2+ZRKQKL0ugLZ6hOTHBtLUW4gM+SYs2KRRu6Vwi3J6S7+o9d7u/AVLAhuBIYhFPRzLtj7DLY1se6Z/5jXbkcNH8PMxZVHS0vkG+LdiOJjRN2ie+KkzP6wzJ5K71QrM8qHiqhqoQWfgJzmN2ucx16dPIIqtgsUJ+0ZaluvXJeVCF63uE4qs2Csuh/6DJz5yWp2aommXCgPTO0qph5QUl/S+rfuuruCKiv8/pFUqaFgWdIkY6a5aVCleZjtwBus+ac2M9/SbRW2Ikjm/6rTMU5azY4N0Klry2yqjWRlYQB/OiT3E1fGDhfo2cYRYqv02/sLY1OJRp6hFEsYW2v9qHOjI9C+kxoMZ+oLbadgZ69ST3TKwn00EpCleo0wSfXlMDCrwKCPyn+n</t>
  </si>
  <si>
    <t>KDyyfhqxbqxfle9fMPSl5BVMmMXY0CJbJ2t25nkFJOtBZOmE6cILWh4d8W6iYV3RbkM+3LhvmkewhF4aUypw2iOg5lyD7xi2DvRaAcMkrwe4+nF0htfNt9jDKtts+dexF3cixvI1bBD2FY6KmB39u2pXLqHTD21KfD6Py9SvjwHXNDlJ5V6qKlKz7MFEkr/z+ejkLsahGeUUxZ+Uf/TBQ1vP9uBVHNlKgYnhkdAMcZq6M5GumNtfpCOD16EkYVlSgmTwswpx/8jbV8MSwp56h3ZOzTcN8DuGsSDY7/XctXfKOAiVPWIhpGSJYj+fgKWheftVpOS8tyPyxGQVS1yLAbrmyvxxhBXcw3mwhdXNVMoS861U+X2HvLe8Fia+pzi3kO0fZaNMz6VcjsRaLBLensa1jKdDF7i5eKCCvMFxF66EQwBOAK9vCRmjMrIo8BuvrwW9ytcrQj1R2NMfwpIi5OOejfjFfCUXW21dJdbawqqMAHstgiX5tJNf+fUHQS31zwhdvl+VQbMxuC77jFCi6TCftbUloj0ODG0rD3uNfGT+ukdRRBA6zQ7lu5TxpKS2+GbWRp/1HXxNuENMHtB2dmQJDoMxCQDDdWYPmTSkU5GDIUPh1TktfCIG+KWfRklNXBNm8leyUaA4Qgm3sOdELpTvtDUhWOPFX2KDgifjYs6zt6zcIglKdIl2d1movQe85HokSWe10IJR8W9NtJK1o2Ah2KGhgnDrLKRJj7hOnbcUrwQYcM42ijjcM4eMCADPJ6UWH8A6/dtyjQeyTeCKzpepCMz+tqLaEaGh4EfipzYXZK7gpu0/GVRJPBneD+vfXFfJQzDdDg+/DEOtwv/SoyGp1yMasTxHYpE/sTg6xL2kXSd6beJHyU54RspsfTAKKT7w3kKlrCDu3Hqd27cac6P6izekCy+HvR8IYVHoX/D360Y5QxnNwN8MNg6MqpDBAqdfcIS0X1QlX5MAUupGKBUeEk04eInYBfNdJhMY9B8uGbOCP/rwfXmE0lHRYZqYQE4fIOdnFUuGmQxaAQF77LFmrCHBLbSGPSmuQ1CnhZJhD/x244+zE7z6AHEZ/ta6LlpYNpOy2zHrBRSW5DHaaMENQJYzOtNXzOevKyMyhhB4dcZ2p0bF4iPdBnVTj4mTTksF9jag0h4/ol7wfofWA/PDOgG0788Dn4vf+QMHqBwMwYHtbPB3oiIzK8h1m708WTH+AAJMvtxOKQh4b1bp7AMnmbwrwJ8PezyUPdYV9SwZXC8H/UxPiBgWH2fXe30t3bUGpMdWfZhTLmqAn1a/zZ7yA6k5r3WhI79HtJ4b4zJrirHGD6C19DnTb56kpY4xtlOwdLESXWP19363Xt8aEVIfOeO2JjW9YYuRdnV2lGv05kWP+7oaQgUKzg27vQ/RG34cnU317nRD6Cn64rHjIQCncHp+5dSErUjfFgb+yFWd+zGzc0W7ykZDHOr5wN4sNHsGtLm2aR/ZAwvLtaDYVd/pa7vJg60Del8fkSWnDQU1B2kGlWlKKc/k7tLITjJplrCr6IaykjxFX8sGS5Rp2Prk2zuwpI2GONHFt7yxjdyABvq4uAUgDZvF2n2/oKt6FztvQ4LrNVdsgGj1UJRTWtAq4wM0F/7oacmAASjPwnPX8J7vxewNkH+kRW5RRyAQPA/HheJoxMTBx28VZSBp3G61Xxa3McpX4N6wIQqo1JlaWy97HCh97RbziJMlDgGNMdtDwINyulH4tfy0rSMkWOL9Djgl4cZopbzSVGGGK02qQ0NGas0MzMlwHZD7grsKHNy61Gaez0QSEKbdUWkqyiHkRncKCUVEC1hs6i/juAuStW090luMp0LpdtTUzzaPXd9jhy8D5CLTtzvFhL5MYy8iqCV5xo8wlHQtVIje/2++L7NW9VyJPLva+bOpaM2ENgXB0IMeszwNTWmElS5tCTZfHaveC5kV/cd9xuFKE1PrPHDWWXxnxP8qfKaHoNMeu4Ji6b0dX/mAo29VwCDMvks+ZHKkq/1xxoAo8aNPTvpaboHSbvFIESSbc35ve9Se5CX0xuF4Zgevyv4yUBEN3eIldTkDG9/tkEBcA4LUT7cPltSJZ9dqgvRjTeM9p3B+s1mmdANeGOMjsY/2pwwb48zNzdOQZThTgJKecS2Tb5w2TgEVL11is7fyrRA0RR5R6Yu/MhWgVnO7sghsfLlglXbqlaOO8B3ZFKmUmBMq+PnhP/I6Q1agBn9xKR9hBvm3vxpn639J8jrpAZt225aZJp12DNbDjz3IXGuZ66/+tWrUkt6ojSin4cXZQkxp4qDQ64in9XC+BrA8QEaTqd+t1TIrV820AC5iKf9/mwCpa+YSbvRhMeYZ/nUO/FYXo+WK/7fK0ndx8/+E7M1LNNOMyZg+H7qyd4k7sK6GqdgDZGSFIzRUqOO4yQAnSzzj0N4YNtgs3zra0NytEH2mxF9yBeWsQQVnpCE6X7yZJXqrVm1mhPNLRtgQUhxQ8MMTFvdHsg5LNKJ+3f+sVjAcQaxpk5Ye1wJMPqMQ+xUfL8lpx+a5onmfFMLoOM/hD2Q/ht4sUrT1fTrLfWyD9bekyxLtVOwQaRuSdanfVfmUmYUYYxMDmHsts3zpyIRTI+UUj8quWgulY2iIXGtntQpx5AWPFyTcKv2dWqbLgOsTWQiv7W/1ShyGOKXQ5+1OkPCUaWGQGV3+QvjefSnVS85ZRu3xRXe6pEMzWs+K1xeEBE0LDoBsyqT6RFLyOrw+yfGNaK4tBm+xJYvDu3Ks40yINEgFC3ZIRQgv0tmctjaXZl6S7EVUbO8797l4v5/bRhiyBkPR3jziOeFBzCpOZq8VpdpnI93jtDGJF0+LALO9pI88D2LzwQOZrpqs1yGQOiep97AczloMxU4qGtPbloc4j9vatSkywS8IiGDgt7M1EwZ56cjanCFVilSYA7ywUMh4DA+OobPRmNQywIl9yLxxB5OdXZLuLfq2lwD/kuqUz2HVqxcNpmw7gAuYefS7rSHhNfyStaP946RLPimSl5jQvXDTS+qjojC4plW7g1b8JK1eX06Ds2+F9DOX3kcMBolxa2MQqDaI/+gvHRK8mlrS8AbWc4fNuPsV5d/xIyj+uDhY9qgAhutBou4f4shpoz8MrdX1Pf0NJCeR0ihdf/CH2KvwYDZAyVAfYveJOwluwE0N7o6ODs38Ndxz2NQP+1LbWvZIq27YkaLfg8bkmGRaVQj7rNgGVr6YcqBMyGOmL18xkORsLtSjrdxXxMAMXzEqxROY44Lggk32v0xrQ2iMp4X9DB8/QQ9DRMBLypIWEAe+trXsi3ukr78E+oTIwhrM1jmh0FHBeM9O71jsUYNuG+C88w6ttgqKQVZb+PsnCZhxneFP2lV0N2GQTpSEDew78vjZWZ6CccR2A460AC5761oLXs4bqE9JOiWPY2N9zxuKSAyaLpChpDRph9PC/qeZ5pdNvmdMQgwuCXHGnX929R3Fgszd1ZQ/Ke1chAqh1yh2zcPnKbEWa4deD6ysLqH/mHM/9Ed/8qgMmoklYbcrPHBVn/pJyGKMytreXoLkLy95P9+NNJF4L5gJpTMNY4scOv1c5qGXC4qcpQoYYChigvNJO6ImDXX8nMYzdZSTH0fLol+cdXliqku2s9EPxepeBXUbNrQ+rD2zWHXAocGq1K+c8kkldDVoc5ewCisgH2yiuD7Iwq+rnBP9ju9C9W214MVFRHBl3xtjWXue5pxqZPIL49a6QHQdH05jh3f3zzV+W/8+H8M39ihY7LYCA+VAVr5YFCGODeONrEErjS7hZw+GCwYXXSs0X8F+VtoBRceseViOstR9yOa5UU9ZQMDWymZ7JSkRgRf+jIYet5ueu5W2R45J1SCQE8W8+9FCTuc5py2Aw3ODdklydM6xK3H2oUnIPz/YhoE8lrIie1F+vWcr9UJwnboczWSBQ7zYd4SbyDJIIpeobQoJzCuTde7AuRYvHKaZM0gur6rH3uA5B/Grrc8rqxfbZuJ32PhoeOGy2MUyIH/P5GZtVQ9vBqTTl7Y9Emc2P19rz3Do5YR1K8loUu3STnE7rrFVmGZ3YhCK3/+2f98mtXiHYmYkddCqF2USq22XgLl2mP/5tSWsDP8efyQcNxfBBuDqje87okiaTt6BS+5r1gt582tA+mXsfu7fcp12aRdQDcQTrZPSOlxFMqm8hYpsOj95+HAIgnx5EEhd8eaZyFh8rsasowfgVKPUFEkFFxU8+ZpEX9hWwMFgkDLMHnY0ST9nq1tyZq74rGrNPEvLnmSIIWCemdX4qkOlf9UpdytgvKwUENa65qFWsuYzeQ225KHRkQfu06ll9WTyV6M0q7B/ZQc4WgmQZp28Hch5e0K4aq+D4Z/t495u+i6R17yWP/FRYSAwVD5fuHLjSyGfikQqUdfs9lEgbwzz2GyMYuNH8VuUQP7rIMmO0yVtMHQF1lg5Z3BTWgZNVfXRDeNVLnQYdb9KFvVkHae+ALUJ8s8ObHFe15U6gb0ECv96f7wJe2UYn+87OxLJVL1+/iqnN6LjkyQNlrB1LEQpTI/NvqT4NQ09xa/GOQ868JsOChv/T8jdQf7w+kpsCZz03ydT8qlOAzFMVXtk/a3y02MLw1RR4p6nzIy0luuWQwFSGpM8RktCPmaIwu1SLIynQolr5peA1tMrRUGTXCHXtDwWdOlgqUX7eXOBVGJWAmsZHA76dbk2P6Np03/8D1OFLg7wjypnEajhobAaW4iCCXZqNWXqRbkMqETL/N4Vv0UCpFWMatW00dP3YxzJG7e4MIAy6UI+UAJzkqGWk9ajnMMWk8Ns2q+hRYNkPfeFAn6vib/Tuw2MfQ6+sInlM26U5kaiDH+umKh62MwDKyM8WNSMKJ+G7whAehxqMTuqmN2pMO0lTCOX+NJCbYxN8NMBtzas8ej7hPg4tRlxzunedCvyJk9A6+0+Qp77Ju1HiAcAOBKiZQWPK3LXrIdRe6jM4vZ8Ko/qpcSkEuZ47NL0Khum2rz8+f5an+CpsvSZAMAt5vkBERfufSIuUaOgKkxT3zYlPsx+gITUa15SSxZtNAyLwZSMypxJbL7rSjshkrNaXk3pqOwSjXPwUzc2ViEmXdtVWv3y5T0OTaFm04rtWj4xvlPlAWyGcN/JNLS7bqK/bjU3OQznCvnnOxvW8R5j3qtf2tP1F4R+FLV32eHK7FVuYL72cwksYScVRRniWuHWToVub7UoECIbIYlgPobWRWaor0UXjp5jJh9nO4hriSfOn9ZHmX0EL9hjnORLUejbuhoKa/d434EeC7HAEZg0FraRXGaYIanhvHV+FQ0ulECWuDLGUHDcFmFmUIqD/kRfm4DlTewZy3K2uun5TKrivUzQM66xyPv7iCuR9pjIgp6lYnDfckYzTrxeUkIqttKe4ScFbBboEGiQ1Cy78LTuag6tBSqgGGdDCSjbb7MG298EJYC4zZ/TMLyyfkcxb21nbFTNWJtWQaEiW4l9ptmtPkr67XyvaxfAtqXqeVPovCUzL8vSUDp2A+L/rvxxho1L1JUw+zw1pBVEaf4dntQ/3P/MvRBzlwWigNW9/0Oz/8Y63BTvMFbJymCh5cJXsIKbDnKUNl6uJUI5cFnOgdtvJXOjEI3foQ/PMcCmD2iPdBoXKcvu7cvYgP425tfKLSQDg+H0GBcfjbR4eUAZUHm42iXw0atPWwjeNAISzm1KiobDk8CKJVDf8/4sr0ZUgNYVfVe8+FmKH2KkNAmLrApCO7gzO935wSml0SE9BhQVUueBrSZcEag5zHJWC4UePpi/hggf+Bn1N1ofGt1aYmEdE357D4bRSF5epmAH3fVNfvPLymBw4fjzxk8wshXh2ukoeCmK1NMXqLK3Gwm/gbbXZiP+MF5rFpAsmMqSm80Rf4/qzcfC3nGP4YE3bOat9YLGYSfGc7rpRI9VXaHeb7GbZnv09QdvXFwHDrg4bc3aAbjCNoeZlPvALwKKvfTdeCowVr6YkE5Q7CHge3ms6kiBLaF4OXQn9fMpl+otCJhRa/2rFTIREkojDjaE37uXYOzYMQ2nVDxgkeNLW/0MuNXLQWCA9RHPFlZftK1rBZ3DNy7tiXDZbTrNy27lUu17t0oiTkpC4jFkurO1NVgSRsLVoa+DlYLBhvT0X+QbEukwoCS26N4yiNpXSxY2tx3HSGYfSbtt1iUdSf/g/4a6EwnCY+3jAksShTo3M59UrxUbrkWTLjimQpEapaX3X6ELqUEPvr5zwRF8nVAo8nnDn/T7HguReckTJJ0idmlkbALkH5QcfUVOsNBrhw6l+52wBB6aSAEl48xolr5zGzwaqkAmR1X+pv32lFxI/iOfRsGrCG6aRLAyaOnWOBhN8DJbxuROx7Y2jZnljNwNJFotCuUQUxImXfzprTEcqb8m1AULJ4mbIKnjckE5QohLFb2KeNnpxHW8we980ZYQpsgAMbgcSAi/5aVHey6dkQwJmmZK+rp8S5v8QUANM3K1ZbxzeCIEO5TU5h5aykmQjY7pb5IAsJUQFfgroc7MSjBtX9JGje8sQJ8lamRc75U3qg9p5cKvNyI5cgiU8T31lEsAtEKH5KjIyoFt+DzAiHgDkVoERG9qRnmjRe+rHa6IOBmd5cwpoxuy9727EcXeIpED6N8p+Ih71HEhYlmqWwBS8LjF3zKIYAzu5syFDgtf1FSBbj63x3SpWtmjIMN9aE0jWIawdzwfPqqzl9OcZKTpYznq824xa3pv+ZK4FtMEMl7Oc5NLy9M+Jw1b/Cn8QDyVTn2uXNNJ0Zc5jQXKKj/hiN3MLhsHdQCAaHHVmoyEBmXEww/jbMeYIbNo49+77er0AkgmsoIdlkJ6OlolUK1HKfKswEn3WB7B/1Er9ma0/qNuzJ3pIfthkN5AuwGpubQ08qO2EVWTgT6/lJ9JmXxKHOaevj0ezrokLPgp8/Rq8XlRC/eKaiHRudKc6hnBD0rscqUR0kOYPuNi01Q6oZyjjZDBsviB7JedBaURyp0Hps+4PhfKOjq1MrSuEgaVMIvNn7boHu1j7AFyeFKVvfBidtXhrFwgikDsujhZgutjBaloujF6YqPT6I/Uj4Yewmki1RYREwpAGCROfxSOewJXay9Wtv925pdTW+Dr03k+B0wvOkVh9pP13Xc84v06YHzWEc5qJxFGb/gQt3MZulWzhydhBLXzoQwtjtBjpxZ4TBNBUwZz+rDLJHlJ81k9WIZ/5aD+zQENWoCozgpmODfugRQOT+pOiadtkBgD5BteZmo2XE1tQQkZbb4cVzilaPZXKmpTu5uSaU3rJLhQxVuqQumSpLvbgo9xyuxyDdGaSFAXYMoV8Dt9ngT8q7gtPGTox6JTPdscnzHBPzm0u0O3x56ZqeZaY7pxwd3Ufzs+6FWJkvftNNCNFPWXd2VmBLTPROtCnbaBDQrF5CA1JV8vy2q5kNYdV2kTToF2YvEUu67IN314/pYXUsjebInEYcTubBiUUNv/PD1Ct5TjeORNaaDgJE8R4wRuCWUUZYdR6QCsQOd9/z71HPdHP44HrbUhm56Vcqztd0BWjRPbs12vgAa4dmbtPUs+h+cHvZRxvuU3fVByxdF/HNpV1oX32SXyaP0cA0jXu9/wMDG0/9dLs7DbtdSlsg5TFCv455NOQGindXeGyV+siYxJGS02A4LyAlFI3WlPUqq06Ace+VOeM4r+ccunRRm6fWeqCKj1bwFEu52LwC4BCiuSE6TEBHp1tI42msi+ATpqYMqlMjZrcklSt2KgS9zGXmBapEQcVfZojWeTelYAyzjyKaFEX3J//wzsV3n4g+igGNaQ8sBIfpDoRqEe4Wt+8L6CzslGb8KuW+x4GRvsLVNrL/WdJZLE6NtBkcO/lqs4Z2K566dFmK3cqZ18X6DLor1FePwyKTd3fu52b4oFxNSrkcDXKOijTQLDZHUzYI9yCxFDYqWMpsNFyQ6w3RLFJtIEREfZyGFUhhVOnJWaXlwgJrkl3rmLoPgRwJKzlaHsFgYOJi5PBTA62CqLgtESP4J/PxFv4NhKOkveIm8VUFjM+YxKp5MsK16ezFk25J3To+YDj8Admygtp0wKvWmdTsqvUg/aVjs6sgpT0UvIQvMzILUgoaPEG+ltCDgfxXaWHrAPFjT6Tp8xpkWn5g2VPbuwp1zkBIsw9nV+ZZz/d4qlz490/3AfXbEtFeQmNyGCPumHUNTGlaUF4CLai/onqDyvJSCUH1t1RxZC/Jx7cLJv5KehftEFCQcQXzMCe1d6RNT+B1u6OZJkWjFMcUkHh7uwpCMUgeMh5zlwcKPbDUvcORNZwYZA0jEQi5QgQy5+Ev9IDfaZxi3HJ7+U9yGpRgOvZz5r59R+5QSt2gZcusnZptHYVxUx1Z0aY3twFY8pZpzTdbSIkHsKh4oYPWNkUNoEdHV66vcAGgip6/tJczbH6JtRHmdzTJDgXUZwT//oWI+GQpQizs6G7l32o5eekJQujOSJ19gYRu5lFHhVY/8xu5jWkwaC3sSBpypAbtNWu5oMCRP3Ekxgf/uEVY9AZ5E0DSGQe/3pshHPNnelsA5wzj1ZI6fC4TYV1M9SyknPJBVW6wn/RpZ7DNca0/fmxHmMCsANZ6ZYolghwaEa0xHTLJzSeiEswnHn/QvXAo8ll+nSF+i4ugbNT80aAeJc73hlmfobK4wqzyqiVSmDVVV3XlMLRtxlCvHGtmpVCwHt3SlogC9MuaGrcJxNS33nD4Y+17XLYT/sAMyWpDM0QYbjxOvtS7dYj5XPHoZHpgPAb8U+x/xjZfZxRdafaqZXolbrFSeyK+BWeb8jDVVCEXPLQSwX9aY7HP8ftDcjw38OHk1pkYyALq2NPEQekK5nPiPQbU5XzAmQWx+LO0g5NmR266SN/D1l4Dia6ut5wGnh9T4BczU4EdJdv3FpPR0vTii8+eoexdbAXHPbcap122D9IgG6GHvJwGa1fXB2x5hj7pHWSZ0/C012Bx5Uf9suZnhX0qRV2UALdtRDGdeTkOw+PuvzaETmfk9jfqWnZ+ELzh1Sz6HX8HPF4E0MmG+L0twjUG3kAiun3ETHaHdSPRioaJPadDLdKr9jxjqNG1PbYXYrT5BY0NJcC/Y92WOTULC6yh4B4E2/JDdt5KOoYY5X/St0pN0ZZbj64LrvSc+Q27jw8a+7IvfJrMmxdZ8rNMH+NINz2Czw5bMZZfiHBqwvvT9WFKYdwBGK4IylU5W3/FJCSQMv/AnDLdEWBDBkvtIfzQeEzpmTDjXT4zPoPnKuUVFYQzPtm+oED5WZGqUDaaqYyVs8Ih+X1erPSeh9CNKYNWI8GQaUaYwJH2e5aPxdt4eAlnaLuA/3K+uJPM82BKnU3uUL8WFiNFXhRf4zh5saDMA83UoZFe6LjZpFwGY0xY6iBZF8H8H/Ytihqqj8JIaitjuKhGXpwmu+bnJRBftvPKFGcdXEN79pY6rAJH/mp4SVEP80Q0jYiddefTd9mcBeP7akSbgPfumsAWqGejFTx7M2LrJqtYrh0vPkzFIEo4l/tlZvnXqutIVBFNfW5h9ii2sYAF3fyPsRqR2lhZlcugivtZh3ufuzZ6BQ5oJKeDG7DK+AuSxe7PHLdmanndIummnctm3/QhAoktA/HDHkO4vtnNxU1rPhe0CrsFAh2n6d44pJnm5eDlcHL5jLFEV201YrEHfVhvVbzKyGbG86A5Zn+DUhwN5EGnTrmfE3K23FDTS6Lp3+aLthGjhdijpHG1r8aP5u5UT3rmrZzl9jwC9OpvDN/fH4BnnetiOAkfIe21o8hnMAh3RQokDLGoMUk3jpzzAsAG4PnN57b9NBPFkKmW8SZZIjcmn1O7RlKs7spOOpJqPQzQRkYKKbWNTHgAXhd8489wpa/gEZTIMzkbV5MSU5fuybfeNb/h7y5ZC6cZnMzRvPo/JdlP7JA6g0X+tgLWKhM3seW1d718Dxl1ps9gFy1sgvVvNZQ1FAdFJSXt5Xzj7S9avPso5UQIReC84weOpGB6YrX0vGxRvL6srvs2mo6XuZ6QJl3piYQWze9iyPO7SZjDW6WjXPIShMXhQPuN1fw2UX8b9NU7ii/4mwuZXqkP96ErMPEY2s6DmWSgq8huZaa8W78ADpzS1E+1jBcA0it1TZsSCWGDJt4iWKTg/dG/ydByBuHYhOb5MU8FM4MD9H1MOsrpymKQn83WhLTsRJJAC32ArXuEkcaeh/i1tswKU4ZvVzl33qzUiXL96MaValzCjh10TbW1/sdbh+ZsqNXfzwNUOifQ3cIo5CNhovGGtK+zGjVGssve64yid+rXpLmynkRCzShue9PRsH80p02cb4jY/vWKtIB777VesdkT/+TS5nwZ5/La5V/frbLbQO+mx0sGNEnEcnnSQtLTKsl2eV479tbQ9P4koAbpNfWOcksd4FLID2iXDN67i0VeO+9Qajb9pgaNeX/Qn3SPjSkabI4zvsWcIGrXduMj657GJm7bCTAdBdY5OpCALoRMOAQ4V4GNlV3dMf9+LDc5yGKG124pA1uuFNYtz69+rZIjvrpSy2TQnWQTpmSABGHrY2XxmrzIJ7XCEuIQ5x2BnBopjSnPTnF6gujlKB0tETzhI2wR6sXU797tqvzeGzo5OGjTKPURJCj6sCXcp9YF0xpY1uTKNHlz+7m7sdKn6sJgrt3gRItSo+BBfHlDEi5aVhvt1OV6/1fDeA9IrlrhP9cmdJ4d25uiLu1O68JUlp88CM63gCb1BFaKfZRsovwbfIUqFKlmR9zEjwSPKsugqb23YboegYPI3P0aICP8PQS4cMPoKzIjNPIC0q45NybDgNJIh9uLPN090lYZwFYJOWHXJupyUIP2uD/CfBo4/ya7JVOnk+kpHy5EjQiwqDHbs5hdlsmzvStq/iSVy1vSbK8jXqlJsRukbgCL1k52QbZMWO20SYqBDAO+JikRegPKhfzCPxtfwJN9bZNcqSMNZBENLhW6EwzhgH+m32nXvG2DwMJz98m5x+zZni1PKvbyIMGKqvdTKhLZzKGnELATl/JPHK61xYiGJiIafTrippK5znIgFhlyo1OrKEbma4ndgL4yIJxOv4pCFCq91lCMeqLfh2dCs0VAf9BZ/3qLw3EY9T2yEZ/BcRNEmczQozE1fSfsdZLCfinnnjEe3EIUMnW0qgo/dYxFwzU8dnCPipYuVVIZVZg87D3vdJDQi24VEkraZPq0VEc54zQ96CuAGvnpkkAK5aowvmEDgQ8NmpbVNb0oJnx3Hed3jJhzd8KYFVZ2p+2znlPaAklhXY48wKVWgWvGaSC3cshDoQazBygFzjCpitGdZ+n+INQGrHIvLpWNqGPjjOi166ub+pcNvk86DDrp9hlUq0KpIfUkWBbVxmxQO9z1DobtWo+FLK0tFk+caP/454pZsBqU/RyulBnaYIegreik+O8U+GcaYtEAebjPc32IR9aWa0tIvc9zH9fweZe1F7je2rp1h5Of0owrszzj5yeKT+5xS+Nl1yrxC8ixcU5q6vyIdtLVG/KnKb9sqcbxHD88QFRxFPMyfcRoohBjJ/MGLnvXiWDHyT0gMXvZ/7vzzSJnXKDgu8JstBwgqmuZgA6LyJb29iRiGR8UCaWEyYK0/vTlu77FJ+C/RJ9AsyqwGU/Yuhw9CDn2GgC2MkRXEpSzE7+G0zO6bFpaY2L+Bj24w+ogdoby66D0ISuqcV485aV8xM0OE7UP5i24jz7KqbyJQQol/7hz37En4mcDGnKRottzEcWOt4If4cO3rO5r6bW9y1tYG9JnVWNR2/i8BcMVwuyzBrt/haEjkXcRX1SSn5+A9PpFtFaH1Awc8Ngu5SKMD2VAPtUapfNh5RNFIpseRPP66sBr6hTajPCHUxA+oVXf+EBOgWEgvsVwwY76a70zimYbxbt/qgPrw+mls5x3Ly2cLRTRotuiuNt1AaiIMhUJVjTScJUjZa/mHLST2B6AvdmKZ+zsF/Ij2QS4AERBgMqjj+IugfMJSnJ+fGp+a4f6l9dwn3TnygDltKNz+GHLnq4nuvi7XP6AbNzB1Wa0K/h38wH0jWy+DsycmV/n3qFX0xpNL6zR9kLKThh1s+TAAAWK3y7Od64+W2mRDuXnQgobjaY1/BVuyHsX1E9z0KVebSl9bBYqDfC0UGyQOQSHp1ZcBPW+ulAmzlK5+ZjJX0mwYN1ulP/a//YKU7vvmTbO92uIyVdsXC6UnocJY9gElv+oduVMJ4K9BJV4iPEs9gjpYWWivSm/JFr1C2qsA2GfY0bKOvZA67UorKgdhS/wjPSpYFzM7P9qnYptGjp2WT46lIlb+s8cKUE3DH2p7y5wQBWjNfg7UJ71ndQ/cf37UxfHWykx4Cc1oGnuyBKnuPPdNBCyXrCxYxYE/zDYVpzXYq2rlqY+CON0H8UH99DbStFOlpNZTbtUEDesIArI7muTGf7dEX8cmL0dT38WYYuQyzJVV42eSmIrAruyYjGPT+8onN4Q3eEF9UUIzsxatS8kR4TjBW9Vh+Mzqtkyhmg3MXtmu2nR0fmZOKRbB6hB7T4Aorx9zZzc6hwyyAUksxg9RKOuOVPMWXLuycvzeKn3M0hrPe4weafDpbO6ehWpMtUQD2piqZTKqoAAZn5TyBjt9CGkTtBIw+vYkxUe7PVXNu4MuXUV+PWEFIRRHjTAf+FgUHqG8zbXx0PR7xM8+m1mirwK3Ivv6NN2Sps0HZqAmLl5fXE3Nrns5K7YNaEVuVdh14Q89wKCFDvJVZsufyVotOeCSKl5IopxVtptiaQFvHWYzZnfOCYa8M1eeJ+zcSKsy6B5GnHowT2c5hnrlm6FW/UMkGrqW4UopAouZsyxPr4GQshERcClLyGTFSXnZywsx+KkSX8jRlfQeirmrvEY81hXzbqTNxG6AZdHndH4YC5uIKpavI2aZjm4mfrt0UOQT7lZ1A7bSmlIsdgtBwgRLw3kwI/kxd5vfWHv0DP99dkwTdUu4A7mlG7E+R3xW0uro/nwAoAxYfrs26vBreGLHZup8c4LB6G5yqICPknVy6Wn7nECootUNEPIgIYzC5l0he+J6C6UMepFh/pUt8ZX762YCCH1VHXGMWjzbwrwM/RnctiXg0uoF5HBp3pOfnsivqbFV6+Xpjs/A/o4mtAZHePFFFjh9bh5PTbneIWLPUp+1/r+c9WwUd33hZRZRvz0YqUyX8s83G37+Huf5SnrlMDf6pXe4+6KQ5fz9fdG7uOsUhvPeE4CMYBaSieBnOwC07rWspV8PGpvvw85Z9+sU3un0zj7hjpza8uVv03sBdceO/xASg3wQKSRflCXudYG9XAGS49dl+4Jq/spF0Q7/YarYEk0QqmtbQxsQjLLnrjzI314D/dBcUDV4tsQcw1LKf7XOeqQgs7yKnsMi+wrn5rEvTLdrRhYZ1cAIqMhqV7wBkj7IxKtW3BNPUdNGi8sI7/KO+hqrmkdHyVp3MnNgBH9G0M/PjEkOfXHZ8L8dAujY593Ka6WEuOiJ/G+fYazhru2HyOMc9XJsQt8oEmNGg0Qm+HgBc/sb8XHnM6aF1Nw6E9PL8MtFwM1so0/OZMXycFLF4qR6gVGhnKOZGbBUVuvGRiHOuD3Lh0T8K6OSmUFYNwMLYo4amxqqZ6YaNUS8G0Q7dO/uhXfKueHLf2m/GXm9UnCsDABSB6YHljjYt6nrnFYRYR2T4E/E6g1zAWA9dVZfKLtPqovqHLCZPXiU/dKPOmTiCTGyQvSo+lcwqN369YiAqlnq6STM4p9i4L5xPYz7KHSe3o/0qu84g46z2ihRZIrfruA+C5NsuX2EbSaOmHpbNUtpGAK/fKPBZTObc3g1VE17cGVF9keiZvjWZELbFUG4vKZT4eIh1R8sKIjVTDSLTjU7324mqDcDk9fI7bdA3ib/qwc5buV09rayd5nRruqOGxm5kAzkqb1IUx9hbXchRNrH65ywwGCl1iy7Vw+QPninuJckxMQGjvsxlp89FjSdzxMYji0cEwnkyzgw6q64XRIUJw+6bbMJOD3/+JYn2400J4IGdHK9pwd2K6tSEYCWAEMk/3KDnU7s9SAa8CZnGzT464LvNYNz32us0Tb/ms3AUyO4xHTCRzduDdK9I/cOMX7FRwndaXM24PZxsPJMAemaz7SBzeJtn2cSVmNQ554FXeE1uT98qqUJ8Gy2XhlWlkBhpMqmuR1i4EEhs5rdmWlC8GYaxquEO9MnxgvFW3GBhpjuxCfJBjbNMQTf4KiSfIGyIfBNHRBOE8ANrDZk59Wa/JZlbToGlmwKECljosv9CpvdjsJ43ILdznNRgJA7gB0TPAkllBN6Svbuqn0qFcjHnwYT3d+UZ7VMt2pjGDTNHUFfvzmuLMmXZ9fFpzoSNmLOnjohlpBE3JM2k8mdVKku4YDIKlSx5OCJ40VYOUTl3fhUw+upt+sKCRrTf+0knBfT+OnQ12QpnLgN22qeyl5Z9PsWaO4sQKQNsy9Atn6d6MdtJS1gq4vzB9C8DVDQLBFuqgy/4At++D03kY7f0fYvoPT1+PnGrliUEOQw5VraWwsBaISWODiq4siQdvw2hS7tCzS9UJJYHtzN+z+ypYJIva55V+mXkH9eVxNO+XOLqaCXPFR9v4Zc87USlTfQL5gpFCNfBGu9B55ic3JazhMEqPC+LWubz3FifCeH3T7lMwjzA6tA5IHOEDzSLTtqdb3+x4ho+0bWxJDQCPhmKrIgtzWvYGj3W65LaPHgSOvWvCmEY1k+wkSohs1W8h37O5O9SBW5YdQswquBYE7QpeMNCfGdFeuLO/IzhUNYqd2cf/OEtXgFuZ+bV+VRPMQy/QuSxpyqQHzfLfxheMXjuSNxFuN3c+CQrMYYACsrwdbQSpMffH3jRWAJpndSz99DVIGOVDpy6w4wCtcLKlj+Qr/KKwyA5AC9yjWgmb0ES0RPuZYuGBRFdKCD+6pXgHRAdNFaalnPnKoQKDkotdsd16CGHbqJ+qLXwNA+Qi/6pn03MDSwziSR7+QjlSImLywLJK2jcaxnYibevOvtBj4vdj8IZ6SqzemrKun+KzziwQ+9N1rQpzgy7c8maM9Zd7vh4+LjzGTBMkumCL7A4ABiDlzS24TvIYDzeNyWbv0iDQGFKpuQ/KJCC/1qcAPf2nAZf9UXjJcbbHwnLqBIQf94hnSq3zR09U7M+fubgEvDpvHEdnIlVYYzmP5bAp4RR3YTZuNKTKrC3POY/VDsbXxMZwqz7sh++YTEbjf+XxJa56GIzMP7GexuPJcx9B20NfiPffm3P1T5au4RgQqBgpcBYEFGKEsUr/7IRegYbYTINJV2BANpWfr3c+0NDDEJmkWuASz7JInLR05weukwfid7P4F0NMQ6h9/LaT+WlXdPmz8F+xkCee1OMclFK4mxUs87DXGFMz+cQjxH7yPWVqOZJZEfA+24wZH12I1Hm9VCxHN6B/u6vi+YR0cui0wcVjxEU5CMtmYF/E31wCn4OYMkwu0uwS8u9Q8dxUEz0wvOEABKOSubZD1e7g67dLA98SoQncwBcvQQ08KufHYhbqDmWHqG5iysY39GHbIlJPa3iDGOdhHP2PmcQpe1T5aeWoLOZh4PW235iZ0kLylEvyIZQ1DZ/Nur+/AWz+NcoMUAPXnJ3aAdtXtFkwHN7AN/zGofPbX20bjCd7YTVQBGXY3xKzxUz6omQkqEFPmn6zR2zNtl1oiIS1Y7qyOZZoPHHWygXjFjQFwjtnYkDawR/UM9netuuhJsXkCIL6SCGGPtRw6ZHu5dMozxuy6i5u1I4v79izbGYhTWmKvRSYlabV/kTI9nqq8yGXAi2cTcqrj+4tdPgnzH3nCJU6DEyx+ZO/TELeldOu9RqaxPmK9BNF5YYsEe/Hohu5ookvBC/eqSZnrWfKDg8OdrivAscuzC8O+tSWVbLv4XOmN8Y8UsX0098BfpJTH3KDXpP+0bPuBFO5YmjL/OYoPJlolsypPEXv+geePZNShRERLsloBrFw0i7LjwNND+k9KrBNyiTY5gMPKhUYeoVV/wn5Hi0ZBd3JKje4bXbeUVZ/ZbY/R4PMDI34pFekoyOae3o6cQ/MTiNxtBZLo9roFXDCfOE2TxfR5EbyLDkCO/sqiHLaTH95FRF5KhUYVWmAhrzl82JFvw/SukPNQEvVGkjgJtTKyoPcY+vlnMOogx9M0B/au95OI6HeXfPyA/Y1gRyHVlDLCl87jzVoTJkxT/J2rE2UkGpSIN39L75Ll/wvFLcifDnmNV98fIwbRAE2Exl+US16s+yAt7mLQ1wRJfpnI8a9S9ITssP476BNkwm48o2p8TvpxplkJ6YPRCa0q1AmC5TSjypM9cy9E1Bstbis/bzKcMt7ozG5KzTkpL36nPt+2xyzsRNN+UlVnpVygfDulbL2ndpXJ/KSi1O3AkoHeYxJHEPqTAUCimeUnBXvZbt2AD8wdE88dPw75VWuUqrKAZyOOxYB3pIJQV9H58g9aZsUT9ejy4k4Z8R0rQbKEAl98bH/M5mXWKs4EPnT5HHeJVsSnEelAvGvj2EqvVj7+do4kHwOaId35qHFw/IRhOOJciwzvZwfj1f2vU2hxjnjGeKSvIsN1JrDbOmKGtG62t20K0rFDho6ZJiW37ZMvEyOYjNdM1dSGuiQ5sGRXgO+5wzAI25zE+cYlHQP1nXxr7M1j/6dAlMxHYrvw53TeyEi5xYO5uFK5KfMlwK2S/2vQ6Unx3RjriEvEzhHBdzAbwBq4yL6HzLXPfignXY0I0b5tMT3BrqhFNXi9onh/WCRt0Up6mA39TqaAZPh9vbkMl1laaSqqDsx26vv/DfjA0nrFf80HR28OC1EiTJ1jBeext1FLGA3UUspvXYiq977jrwr50wRiM0zcM/DiPoYEUd6W4QBK/aECciGaRIUAVUBTJ+2BaZ4qSmYvIS79aLuBhte6+LbFiq//V1ouPOjtCYIc6Bt9NgPWHoUvZnWYyZvnbT8ymUTiznij/OSxKGP6cCNAotdKtcHObnvCEtuRDfKRDE0aMHWA0S4GrkOgjuWbUehYJvj7eCbwsRj3QxoFtq5Abqfg96tAMZsEpRREQyLowHenAXpSZ3duORYzfvCgVz65cpw31H6UJ10O/FEs20qmun9vF4r0CfDwN03Xk3ENbuelU6hHMecGCy3GqdZOPaU2CBaFV25Ep6fqG67nYyNQjmMcLF03XIva+31gEdylW/XXVAkSEuF3xj0oCMdUg56coGOHeouXKVDCrarq/JXH+4W47Kl91dK15f0GFumIUcN7P1jBshWg9n5fgyQ5YJAMBTNZGe0s+ziYmEbTsYNJBvqYsadRQeyy+agGAvD8Jwo83GGstxOGtKeTR9fHSxScz4ajjV1M7gJmEr21l9Wov6ubr1j4/a0IeKpsxI+togGYGPE++JryvhAqAUIZ8oj6R1QSyCbPrByqaWfTDLlzv1UzAoDVPwCEImYkykFvpIu1wSL0g4pyl1nVLy4m2cWBIxIRnUMTmB/07RQqu99qixP23gXKBFiIPT0m35pnEM+wHj9xezCO9Nc6oBj6gQfXLrLUzQmtiL2mO9FNYrQ5TkdgqLEYhd4sIKVVFYNbLpCSILLt9xKrWCgxMGC4u3eAKRNwu72KjEgu2kvnHEFvljQomHSWsJfhLomah+isrXhdNWMPEpdz90PV79XEkgmm6Q00lQl1uP5JSqbT1P/1vJpj3G026IMrwEjnYJ7pN5h2uOpYeYrxayL9xJIDkIwc7/6q5FQOmc2G5kh0EF8NL04qYQOwFU1A7u9rrc13mmyiAn/Ek6xQ4JNIbPMuQTf666jJzZGMauSE+KUVHT5DN3UtmGenhQj8pz5R8pcpmKYXOFZNqAkrDQUSlt7fqz2dYBZuJiCy7rHSbcMJ9ls6vBsHmjaOAA1FQboGlUj+zyfA6NBCUO5t3Byac5N3qf03syGMmMXowraBmB4PA6DSzUbzBgw9Jt1arnr0+htdrqPn25a1J/ksf86kTmdUfbWPGlygayXfpp88R+1gR2ZzkFwFweopTD5N8PUPyDiX6sqOyXqBLxceZkGMCjMHoZMUPeKqFi0jGgHBKItv/fo+HF42H+tEfNiweQToloVaIybskEclGc/AOEZmZzR3xYkils1oELtBRtw8fNgFObtAJcHYWh4kMtJSN1/Y8nRX56ZuivTtgoo74mp2orE8QOxL3wiu3bw/9vfZpzZO4eK+YoAXRH2kw/DhhttJlA5dd9BsCYS1EkhDXQZlFFV3xDMfBJNlTYkaswBan8R9KqfwO749dBde0gmpqmClgIT4PnjtnpOylaGhRnhRMDQluMyQOsrwr6ZH0TMsCXZ3dozTeBwcwrc9zvXsrWuqsdkxwyhWLBs3ZxP26lsfybAZ3GBys+auVpmS2NejXlD94CzBXaZ7lngnKxXWrBdWF3ZAwqQ3yuL2mte+Kxp5cfGxLJE8j8d37r3b8tWfVxD8+C8qIpfCB9fWyjZmoGLJcXCX7ZpLjf7ZSZBlp7ABWhZCEAjBpEaYZVWuxYSKV/hXtyl9gw1MDlcSrpr3Oqj2CQLimmmwR92wsrp20SBhhzBzw0ufgBEhABUp4ugLg7JvwOYBdFJgF3HnJKyVockad15PwUH2fIucPsW8pMP+2iGxxewDXpXr7ObZ0+JFXhZ+AxzjU4qkrSBqs6XfYzILdEAl3cAixJPN3hODFaA+SB3F/27N218cQiTRfqDQLltTFodczm8ZncrTEFXwOH5ImWCGuRtT83gQLjqbbfbIDLDNsTSygkNuTpH9GqdILAbM7+EU0gSZLiFAHv64MovrB74qBOK8UalZyDtAB4QWICmu7/TPG05bItiLqDJWNS0ZsC8DTn67iRIuxOeMe9Xci8fG/8TnInYGVvSqaNljGSIKU5TB6yXgXj7oVEbXZIIpo4bf6T3ZaaWS61wjtoWztmCV5/Kdyh6UHmkL1lbL4R2gph4IZd1pOYk5lTUw2O/YSrYD/WLbLbtkMJxNhAUNmxGrvHvi8ymS2g/n4PiAFcfdHfdrKQ3KoW6YJH+iJW1L2xZkwxirJwkV3iH1WHqmTIp300KX316R4qVhenlmjOOQ5Yyp7PwwjywyCd81UIsjXyZ2xorpzTOiar2dpN9xPZfLBo5J9zDCiXJi8EH/KU3IGjKVI3exMCTEtykU8uyg6uOXEvnKgwpfpz1ZTQKCE2nklSl4Tr8asztyIfR/SbqlS+q6BQHUC+JoHeBkHpGswpXJnaZwzKfCSJsBqrSCMtuLy0sbUYezZ4jrn5+RDCS71Y6K06EjrF2XSCsQE8A/MCzLl6mPl5jPMnrAbKsTUNTk2eQvVWX0+gxYxIFlKh7q/9zNXrfkdBuhWfje3F9FfSK5Rz94cF3+2dqZ41RTFgQlutYlqUP5FwCb940OW7HM1iFHhPrR53WdXjMWjLXp9ESkahUMZ2TISzdwWtxyDgcpb7LuLnB5MYRQO2v5vZmIk+WtQcXa7rfOV7ZtC4FV1w/2m4/JUtIhbBNiNe4fhZhxJd6timdsNWXnyPjfzDbZtALMfhSYKPrF8ROB3OsPLL1Qn/H3MWvOy3njlG3f9Godbz9euD7jl8wbXTV/H/WM9tlAkb73ROl1GiIw4EbLQx+N9ZwWzGNAiV21vSPjL4AZRx9Lc/LfcKc7Q5e5Lxp8xCOnNnRNomf6ojkmwREfF+dwnJMUJYYYFdzbOsI41GByX4SomnpBDsNq3JIzJtCJR9uWANk2VIuirnXqlpR2SOcCHj11QZjxyvCxrF5OeqG90BJFDOmb6yOzrTkZOMQkz1NvczcjsPVwlMa9ltDy7fa57IuilcXhOqjGg+Dgg86Ba9vHVgJ/O7savmyIfdZnSy3gb2vcccQashlH6z/6h6SEZRN8hsCRQNqQqT73rEZc/8KikTMTH0UvGyrSNdIvNdekO9l8x0m1fRK6xoCmfdX7RYvqtghrL68fSMGW0DK+rR2q7b05S6ryuGHN5Y7y8w1cvGBP6DH5Ag7ENuBWMxop8Il+tlq7XN+U2lHAg99wYCgWVr+E3GtqQuy43E7JLh+rIN7bJH2TaSH6FubANdsOnWSliD8GkCLvO1bMt6UtKqiApRE2ojIv9yzk0MtuoH3ruaUAcDmjEMrUfUtPbC/GqV+fzb5yggSICcPOh3Gd6A1w3CmmNEV2OV4P9OUkt33Vh2+rB0XZuTNV6R5HxCt0C6YktJQWoXH1NDjn6hPntl8L8xL6Ng2vQQ4JqIfqJU+Qio310gjOPbGRNG1Uw4ds8l0gshvgY6hUt4yxFkF4PqNY5M0a1eVBST4vKCIBTEC4gFIkeal/OsIXd5A/oCdvnUim0UL+KjHuiDC6GWdd1IIwbKWFDtT798O+Qbz1wp1cXe47v23x3r8YXx1c2aBpZ8LFTk6et8AHcAga3gBZYsGa8N4wtxhoyyzaVkMrXB6EieIImXwFr/Vol5fCIQgcO6UhTYZr/wFJdCWkRM02NKBxMkrGemd6Hbbob+ecEfwcp8du6tE2ztVWEZ/ZRz4BHe/hwmmOWjLa6nQZX64dQZxedflatio4X9LO2atwUiBf2oqraElz2hVlTciAxvlQavElE4Tad1opY9sDbX2taQMY5qMN7dSP3Ea6MeXxp0uZReVngDHtl1G9IGqnTnhRd1O0qMmyJvUXKO9u9KLQVkXuqB0PqS4/Z8VW5tWUjXyj+csPc1VE//rgjOBIsG8O0eOAtp2Byzek4PmHUijxtiTt3xFbIfplYEIR8iWP2zOc2dV7th/8kXb9RFN4k3hRXUA0SJAv1HBCHqpUw2IFubMeGbLPqediD3AdILjs/Ey4qktz81BEfPTUVogQ8GQnG20OP84DB7pHhya1qtxI0MT3eYLCTJ5NVe3hFcQ8RtddMfgKzswcqv0DMwCPxfK6n9DzoMs+AlgU6XaE0rlmcWSaMwrDFiGEV6bI1UVtB60gO3Bz0tCZn/o/3eRUdE+ISnuMcG++vtlvKd9AVFNap2Jlb2oHvxOKzc0s/NzlZekraDSzdvS/QuNYG2VJwIs7k7HThVVGr6tHHr2rX9Ho/FZdWX2TqpwXCtXIw0tjdWZWeQq3UYDvkC2z93nsMAYZrhP5ktvb67/NXdHgU6AYNrMhvm/TO3bndiyJ2/B2W8CSy6Le0ipd8CGyuc9yJY/9FcLEs/FV11rFxSEfGE94TfOupfWel3ZqHy3Ji9w9TZrrfKnJxFIPnnfdTabZ78/nXwbz+e7IYSf29uT0Z6O9Al7jBZC3Pr869bpi76MMnhdI21U/3J2uHSjfJiz0YM0+dHNPQkP9WhC9r7H1WqciRx4VjxuQV5Bd+HiSogGjH282/1u/yl49nFbdZoHMVb5eFDxO/8hj3VpB8qqfQbb9ZDFaANCqI253la6aaKfjtKjt6U4iOMz4SOLZcMfP2FEi2Tq7gIbjCgA+y3x/5DjRTtf/15l90MynbU7uO0kgCLiIZsyR6OREoDZwAY5fNwR4tQ1QAKBI0ZyiO322BPsBczL8myPY1j777LDtOhWL/wj/49gUDmMjpTuGxRMzzvED5wiy4MB3FAl/XlUEEbKufMjXA7OKyN1cxdTAJn8pTAv30SkG5YDiz7gRNFfnRM9zechC5HA2SOCMnt2O7vlAUEdvUx+fweAn7BXfAyKztvi6gpE9rdK356In4WuJoHNAfV8fHBTlyHAuGshxKL7q5B69vf86CG3zt6XQTKMDHYIualkNxfHs7yOew5JksFweAuvjAtmB5UbiIHG6Zsf+2SDuCR0KIrzOv3LwtrhrEkVOIW5fAYzVZ3U5ZbakNkOLsd53nQ7QiE/e3UI5ktDRWkguhqTkUp8pnRKlfAUwRnhZVi97KIuUsb9DkJ4aziVW4JQ/HEdZzcn/GND8Hg8LtsYlJTV+o9s+V+7YyJDK+YliJEmwesEJBHXDRyZqb9L6H02M5Ul1S468kRtZhoYcYar5qcjUwDZWNjUvhQMskpO+n08Xm8H2q+fiAGnrhc98Wq6A9BBD0Ryo0P5hNXhotRm8B0nCc3cqtEti3dfn7rM3fRMmNYzELMzLhvtXE8Yer8cRyVbrTb5AHvrcld9DH2h6cm9bmftVdkjWdPoQl6Q4cthYCftFrYX8cSs+W41lERzKyxp49E5z7DsL3TJjVJKAWZIxA7EocLLCLFR3fJ13C17HRcI17I6yrNq5DBBTW+J2D3d3vr4Jf6BNqYLE0H+BU8+Py9n10C2HpWHAMqxlSmS6RNl+lt7TlpYyEqwiraz1RKMlttXz6jkzjyjwYmMRi7ILGB+FCri5hvTNMCEhCj9uCIy0VgZGo1x06Q6ccU3Ipie8VBlyYzWmRKqLlVWQfium8tVH4943hnDV7rx2fg+YmHMp0KJWN87urS4oorij6Ml7wQLlu1l0w8RR39YRqimW4noRNyhTYvI5AFM29ooLJAycftqE55qdpg35ut9R0yd/tIYvjUQYN4X8o0z78qP0+Lnw/IjXwD6pbUZ3vR/lVs4HlUE+hH7qCWyyfaFs0WstBKjIn2mGxPQXUzM8y1kNXltUDV4LtOTAfQsH/znE7KOZsAfWEwjmazNy0wArx5FM6PmnIj4kyjJPcITYEMl5q24hpP7xi0lJqkIR/e3FViYAxkC1cDVmHANuO2ZzvBeT6iZqzbbdIiKZQw5Ztdt9Mev9lAdoa8Fr7xW9HfcoZXZPj4GHOlq7+Uxr8H9Os0XL+WloppdM+ZPvgaHHGYd37fbc7LCbfQEdDcPtOzzFey7eq2BtXQ2AoOn6q6TOUPrZxBSK74r8g3m+Ct3WPcDhllzQSq13h5revhViFoGSjb0cEZnNaXJWhRTf36UKCN+nk8ObaQv3USNgyJEIaYXqRbyOM2JKMKE1oE/DaZj/pOwyAyJWMhPQY98qm+VqK/9p+3QdHRhMa9jjHVtRPPcVm8mWM+vG/cuHtqx0Ra2aSSHHKKU5aQt8k41OlBxEcgBUzH6Ns/J3qupTP37r+Jwzp1ztNFSF1g05OZFL1yU/VbdGPp8h47jXb9X8W0IheC29OsX7ixiMDrFyiKRTj0nVxGaA7G1nDkmdYu2/wZoc2PBNR6GsV9qgMMhxfEbSQE4TK1QUx5NBeoyaiuJW4dKULmKiZPZ5QPa/7Ie0a7vlGD/FcGsITiXjoMqeVTIAEbDWtKshPrJZVWW6e+vgU+Q4ySR3SR9bb1L9D9JSrsxr0iLnGqsNHp3yVvP2H4hN4u5SgeWOOIEWkOxlT/AQXGdUX2ZxFkSPV/N38iLCyGCg/5nfHXWCQlqIfwrTTs5pRKIKDHvkkitET+a/yONmlSTVFtsdL+tM6wb93APy+jSI9hmuz3ZQo/8NZW85/XE/e5HcINj3u0Ap4au4sJ1osYLdO0GXJHkDeuBgz+gyohcGu76daK5W2sIWIM4uroXFY9+OfURwOOajc1PCWaAOwTxqo+k9tBDSD/BuW+SCERe4yJAYrqaJCrnL80hINHoZlQ0MPaDR2m48VNM4NVIJFJdwVSJxFQztAS7v17Tnf+VVAUy5YVoRVRtNbQ25riieE8y5UvrGrDKCDdJDTnUbiv+pmTf9CvduTftjKpVNf89Vbcug4OUauZblbbDoYUP/gR6sgTE2kmJ11pqDdRQr31SJMbjNYvaJ1aDxt5Iu6uon+wTXYqg4u5Vi8aS3xa59z9qxzlC9fpx/bwbsWkbOmlxiCKSYX2gNDh6AKMkOdK6nTHIJgBZz1JM2AqbckFJyJT8K+micYourITuZ4etM4csIRSC2BrXyNJiswNIarRmV81VC31RNf37a56thOM6Dz0agVegB40bzmZJgvUSSwFyGto3Vc1mMo4z7hJ1RtCwwVNn2OkKEcJnW4c13JctBk+LuxXDhq2L2Y9AyyMjfBO06eSQElYrQBa5ys+69kXNepDiVBPRLO+Ydu3V19VPgfu6mJ0jLgk7Uw6QxaZkokb281vVRWsR9RQwYuc9yGHHPdF7RNeDF2w9iTXdyJK2hUxwakAIPEvDbD0BDadEIKLHi5cjj8B6qGJ7vLt8G0WUv574JASaeC5ZwGXZG3SNB+1YF+FIRB1xhJH3KkNm67hqRRVRR8wXWOxOCGCxzWGxqUb62UsdiRvfR6sb5ubA98y5lcaCUAf+b9rWQ32LaiXdxuykGtLWW7Inwsg7AHMLvJVdZj7bCAjec4LuO6TebEVM68+wqGqnyQZYnAVFdMJ9bR2aRNtluBQf+bbqg+BVYjibtCnmC3fPAkdr83+yIfoBP2JAiX4nYNezQE5NsDSfF0COyFnTrEKgQ12ElpUnV9jcRD6uPHWAKTj8DCOd5LMRz21BxHxJGXKZ1nUyoqd7ZQWzizlc4OmLIFfmVNnBxW4cQOSec4uSB5+jZf3rvNO3doxIl8ddtFgWG0gip8c75ESgrou1qn3hmXdgmmJVb+pwk14o1qYaCE34mJSkwo5vJ4Bifkv+80Ner1PVX8tD5T+wedbNhOMGI+tnTzEVhK/ExVRZ/C7ejqYGg3RCBA76rJHTe9wMrlPwntZPQzVTwVgJ+T9DKVFJnYjQiehA0Y9Ay0F3oJEK7gkuOL53b14bfMkk2QSrh/hcBOV+nEJseHpDBCWKV+2uBc7jKWg8ntuvlxHSGyjZhdtir9x7YoegpNuaJIoEzdF0/OaEvJdxlmAtMnMdXRb1b1C4ECTBdX72Q9aX+ZjTrQExpvlAiUTYnxd/hCCZXihPNn/WIkPqprsi3xKrVeze/dnrf2AYeBZNLukoLQsLdpcaUJgYcLlrN1WHpSL6SManCBu7seaF2pUd3KvR/yhGg+tn651ELlUeE+IbvERkX0Q7Kbtjp12CzyHwcAlRbiITMAOgWrwDXp3CWEsw7cZ8tZOgdMpyegJeBR+XtKk1LqLsRcSz+JcdxBMN9RFjT0Z/u1WlUXwtZgBiPFKtBEkluhVOTN9WdZMvGUTJWCoyYUyNpuxdk6Of6FuaCjBrLI2vgGy86/SgqUjOsDNFaEbx3kfYRATRg2+vRDWwkRZ1iE6m5xwem9z24WV/ZAxfsQPEYxopvueWbnr0hjrvsbs4g1rg21On/wr7fsphnNx1WUmujJ8Tuz4Mgo2jvVtJuCRB2HhpCV/lOGBz/MHCDVi9uDIR9sztv8c5fli4y+DIQU1Yt8O89co4RCD6bWEkoB10jFEO6XFnqIOBsJhIboKqGib/aRZCk63Wf7uM3rKxgB2DdHzQBuI0F6jdchar10ATjN0B7dKddm04Ysf92cWBxTw0DOaxHNsqzavm/CfnTANtBuwc6Eod/SZb0lPGx099lptXCsG2ouaktozwlk974StLI7/bYykyWdRV4kViU/V0iS0cgEpxMT9W81WKSRdYRZ8xxXOSDZ9n791B8v7xpQjKUa7l6fVSjdoM92Pefikj6nxv3EsdC3RrADTNlZmC2KWS+RYTU/a0ag/2secO1RYUDNSQGq/ZwaAiLWqAUDNgOxLijVAgB2p62Y40lwLhr5i0YSkm5PUMGhYwdRrXxdJIrraHuJNWBKCakxYbX/fe8WFr7dC1Cc3lWI5qKUuTQ/MshIJQlOpMDIewt1f0p9mE08aZeZ8VaxoDunEeKy0laclT1bCknm1WGtbBuMvpmYK8O2RyzziEd3BwQzKFIDdKLRLvJ0eEFlYhOC2ZsIEXVIVpM6V108WJyjx18+AGz1y+qJUX4CVwqfPsm3b18IWspG+2okEwxRr5IR5x9GpueAwttax9vjAStyED/GhvBXSUlySc996so4OSGBuOWDOSyv0gUBKhNmP0v+9wUPxQ4WAxrMFOmj2DYFxgzte/mjpfFkdwPkhenBxH46ti7jrI/4Rr/KCjSpgClVYjGJScTtwEq2l2m/x3F1q1AjomCH9bm9esdytqZse/q2nZo7iBT0E3jDMoFaRqlqnpSXTQUGdD+nJ4ftaEuAo6D+5M1ftiQjfiXUIFUR9szTOqv2XglulVilhBT/V7x8eUVXQHC4+e5ShwfPBKEuUM3wiFwTemhKBfL2LgkJ2+2tL0J/WC1VMD8+Hq8LSZolZrTQAhqdE9f6wPBD95ajpHktg5N/lLMBi4EPVaDUz3Y1xKHpxeC3y0R1t22c5Oa9wurN5Msog/dI3YdXHdvnKZFjXL7ZnAtkqyfYGt46Dyn8X5Ozb/4ab3UsrBof6kebVZRa1zg21XeEGIYnLu8jcdbZPol3s20mvR202WGfV8WC2j4hceqoqJcr0yqVpiVWc7x+kkrnED6pKzXrlu1xC5PMSKB97itbJ7CwfdeI4xAI5HuUAWGXxGwFVJaji+lFsSr6q9i8icqkcNgHckRjAAKCpRIu+wEL9Faw/tzN4zc+BMpAalEDjuRsY8nv/ZK4yeV8vkuqMTv6n/wa6OIG2RKb1n1IZvs+pHmbTg2DnklOacInfgDURu98lEg+KAYnvJ+d/rO2isJeHw63qEaDt8dNeGOHrk+nO0SoseVJh6ucd1VqJF6ebDFPOqRW4Jw3Wrpvca2Lap3MI8lGAChl56EcN55w8kNZEoW57TDrC3ujHmE3pKup5ffIjoZRDNYi5gfKN4cnYhF1am+ap+IJITUW5N6u91wfV4jtP4UNtTtezrS1HTmgZMzp7tfvovaINtIUcv/wDFSlxYSmrswWJMF0UgpQq3CPk4N1oL6K676DOITiBq2JJqYoGiFAn8+GEsJDsyaKd1SRs2PuQbVTGll/qEd6+bHygAwdYtWwTJW/JnAsr4xTvzC2PkhjkW7GLTUJELAsM7DFmjGcSy5VFkBB6esMdzJh6ftYYr0DrO/tku1iTnwIbITNzdm3v2kv1ni2+5DK/meTwZFvEcghPhUmH0YZILP2AkOIkD3qPBZMekMnPJxpS5CM0K9JI72ZK/xa03djOKziKD2v2L6aD9DeppQW0UOT7oZUNJkqNZimv/BpAmP38eFQhAYrN+jLJQPcBnJryGPYqa/0Y3HS3UtySzEZD0khcQxEIA+FPGR1hTtLb7mopGDGMLwwgjHk+BPBm084XT5CBiAfhMR2LdHv3g+HOUkZ7vATXyH75AoeUnZXBJ8wP9pRiAt6SDJCElfjSPuhn5E87jkXinL4i9ODQ+k0tvmBaIzVUH1doAwlDBCdgW8TfhgGYLt/JG33K4vBqD3ZqMRRoWG6dTi7AwL7ieqck/VgLds5rHe221qwPhuJLXz/gx/uTRZYbz1j21I1WGGTFuo+pejvYWE52OZ5WB5QNpCdvWAQvMM6MsvN6pPevAJPiyveHsVakgoS1lhQsoC+hUqTDonLrOVzVFOtxkyUgLN2d+3vCFNJRIiNtpbsQt3sFdalbmcIJX2K5jR7B53z8Gh+24o320LDFppXrvZLBUSgSTX9p9co/gurqIk7GO7gpTkNXs+rQ1+lBFAxEiQaIs+DcvizWIFUV5pmh63wiba7ZkoGTUW0ay8FY2WrLiUlBxf3vPxktG/ZPinx+6lmongnVRkPr+2HYqYhVeh34VttkEv+91cN6IfpkAprb96zCZ1L6HKwBeUbZZ1MLZEp0/D9TXy/hxZLDP8qHGj51sRqIQCNw53KhDTaMgH1Qot1rWYvBUxAj2F3XEBXkzbKIA3MGf4ghl90gQJUbhs71GhZAAPIWv3l2DlezKkSOOR5Mw3W/t5yt8bfSN/5y32VM3CYIC7JD/fHjSiAYXv4WuDw2rQ8YGC7kMhbGs4VAvAGde6RVRNvFOfSmwU6FUSIMaZGE0vTGEmw2JaipRr0tmkUgi50TeO0GIZlQhHwnCIQxQO8iZV/J4xnRYipUCNT+N2P8yn+XcFDkuB2HRn+hwuRMIyrhRejseZgXk05tBXwCvv2pxj2f4fa3/K7e3rxSivA3E+9l0brKMZ38tu7HQBXa39o7cfDtDV+fC/1FUbhwlftKkVD54iBN47eZYaClZ07/g+Fvj4IFn0YLyDKdk5CFsgaoaiu69Xot1GQjvC06DMzrkt3Xbu84/aw7RAcZBQp3J3iQECEjiy3qhHRmCpLUDFdBrjB09TIg1H+f3LJMN7SGD6iR+oo7ASYpFuxHIXaC6Ny/slsRvrC45JE6K0HovroH5ciPcNVbZdxsAzkAxuARa8wZmJ6n0ZmxeEqTj0uqfzY018DZahVe/MxvmivW6WrXVN1TQcUnJ6v5kBzZWuItmwPnd7OIpbSrM2FjLgBBBSzDcrCTnQpiJJiudb31oA+tKEGvFVuW/jH+tISHFCQI8tDtFP1jJwKR/Id8YoRdOQTAx80HoUZWkXJ1P2Rsif+WIhnqPnqeNU9bPOm9nCOUaf0v5P+cimjc/B0jKBPs0EwJxvXnqYY+XGGcJu90+lVpssDFym8jFvMJE6fKFCsdkPWjoWjHnQsj0I15IJXRr5fSrqRsqidbdndZF025qgYReJg6OQ0HVY/5lsDSMNDJGEUTjJC6Xz3jtVCJqdKD+91sakyL5NLyWh+NGTQkPdk6aXUpfBn3JihXhd2IdJE9b4HLy0zhR0UPHqLjVBR6COYE4yaTq4BF9DxamxaQfGA+SzrRXlB7+XVN6Q+x7KkyTMR/jESTr+D/luoEWABsanu+eBnKcO3ui8GgnB8HEGQ5X2uEHl9T5U5rQslEzJM+E9JVlKfQH9+lAgkv0F0Js+ILJGfvsfbGEeInCfkOIRtuZAHNHxDLZjD/Z2M+wtNpGWxy7Daup7HMwbFGjMp0uRhJMBlGtgpC2Ot+65FHIK/0NihkbEkIM1Ts/Pai3wpt1TX6r/buON5dzA7OzTEFQbgXB/lyMatHFbMry3+/9YOeQusQFdx27heVyj1rXuL/wfu37ihwp6Qvf6+KauXTt/2uSwZWpalgDDr1gt/XvLtLCRM2DoGmF7m0BA3k26SMQ171FYqGD8VkhhScGZn+OtHfcBEXIEn4o6sSsYiSUoT9edvu1rn551iLw1OhuCCH4mqbdIaFms5/nYl9yloeDtUswajQZ1Y2673j8DorWM/typevYiO5g95B/20dEl3Y0KYN1vb2n/8SiZbrpRg9yjJGDiC/O9nTPFHCdGa/IEEVh+tSmqvXlH1rnoKZiCLwF+1RLZ4YETj5jR5Fc3iaIuYKOmp8Nfc2Chcc6wmpNkPvItP58eGG8D39SI000IArIBq5iCn5Brf44OSVRf98c9u+gMcIPbZuNJ/sPQvKvAdI01aaTssOJ7xg4pTG8feut+Yi9Nyi1pOgS2v8zKoPVYgBEJW6rmfF0nYplJiz2plux1kO7J4pi/kR5oXRitOdYfgIT0P8XxHf/Xq2jQZRhO2aTMLQOMHWDtYcm8/OaJoJgwW/3yh27oeTtFg36Krbr8uHsE0cN3q2qyayWi7PSUG1DHaeUK5VGoYX/vsdqkD+dzeNNzclNDiqowOLKQ44nNSVIjbMWpX04YPmxd7xB2gKwwWfmK6YhBUY0X4AACUOYXZ72a0bEkpRWC5STEuky9ZR/TNzS5dWXaz13fIR69ISsODg1DkxEMIvmynWurTh79Oos2DBa2ATUWFoPQlDxrVC29Ur6n52O3Jsa5Lxdq3lQG6hwOqPTN2kK2Q5MrD3/wTMljPs3gNOAIYtnajOzZKaiiqBfifSCmHS3Dbd7uDZhADvE5wNSlYgOptb5wxXQcD9fsDD/ipwIT8W4ywUmryrhzfcqKYCrmx0DT5vK7Yj/1mnDRyeKTLJFbB3UUwjPiTZiNXGe5REbC1MsVILYeLHjhAM6ewAz3O0dQ8os3W0oteboz6W3RLc/W6oF3r+kT1AIjaJAaZ5ne2tACpyX2D8z2EVvNnCwqfGfuSgtvaF0v04Ax2ZZ9DXPke5Y0VTnoiQ2wnex2Vh7HvPxJWosPimMxjqyJJ1TyNnVkTKaWPcR/UtYEs13wyCi++WpZbLK+cZmbfrHPpE+lZeIo0ry16Hm6b9LhAhuR2yPeQeO+/warLY19t5ykyqryLheFGxVXO7ysBlkHXtn3y3JyzMIk9FdhxXAe61SxI+OJA58wesxamajrGYwB5+FgMexakcYH46UzE7A8BwxuHdStdb8pNdQmfgsVAZPF4ZluJCOhGPSalNHxOcMkFeFsAKUHAn8LTuONdXZJlPmq5EyoRAg9trZSqMBOby6lM40ynFgmY8CT528UWQWS7UNr9/AbxifUN0QkZgstZ1SgoxwUANXsFT8ZL0A0Uq9etO4jaKVXymXWkYH7tAkvKoewySWBHtk5vIAVgICUj8YneznzrrKB/PCtyNz/mzp2ZSzkjnXilQ+8WrHjq9aEIRdiQdO4HSECoZfAp2jabO2nGy0aUFaa9Y298v5x8Mz+WtiXdQ37BaaapKZ8KXDUxMocuRGd94bH1FEAithfiqivxVO8P2VuUS6X8nrmgsaQF8e/S5exc9zbO4GlmVaA+8XGI6r5I7i7gQdhpJE0RQsgb8uWDUDtecnaInfjpCryTnbX8HoC1BmMfo+nqqLLm7IOtbTf6dS0+t3Csww6LA+ct7Yu8T1TmxjoKi8ykETksBXxGfbr3IWlCWDyTeXCihrWFcf6eGHnFHB2yeKXT361hptQALsB9FOc6FBmo7jsHj/rX+0R/x2F7HCW88xkWVUTCeRKfBfY46+QmT07j+Lp5SUU7lYGC6WmVcneY7oMxzS9ljHuqgh30xCLWL7AxQ+S8Ok+NEUYv6DYTrBvXjE2alHR7ngcNCYAUSQNu1Mz+5AZK0T9llfFCFr0ifCmg03qfuwBfZY1DaXRtu3MIIMoTdk4ujVa9j+huibB0CFDjMC7MP68OW+9kzP9T4/docVlHvDdRkxGIhChKG9SvD1sgWBzXfCjj2+906L7i9rUp46UASeAabt05CutvuGbXRQVuzczGWOJ2/UDZQUg5cetTSHNIzhPXqymnjcBSovrDgBtVTAFMwBWyxKsYTQYfXC4dO7Z7+vc7jyD//gLm7vgwoz31bp7ylCnhWzy5ix+d+3t6RbKCDg91tOO0tvcxE3zuIUtSzfg9Grm3SOQsONvEnDEOt6knuJHs2jaXHemX7nIM6Wx8WafPSkWT22u+Cs2tqTq0QmdT3wheFkLj9yNgRnjLuMvtaNy3x0R9PHVGEVF37vod1PEltYib3g8HOVm8OuV5KXiBrajZOYC2bfQrkWQ8UStmO9vcHrkbAZuYYdZooNZ+OBrh6ZQOERPRyVJ5z13iZOdlvlIOiRqyc9tLvvnHKsu6xynf486NsU4r/M4PEJmzZcQw1RgLvbeOULb7qRXto/qmfC+ScE3gQrvSk9UqIGSHJRJnFH23aVhtR/IuHLiZTbXYUhNLJL29B8uGLeR+mp3t7VhvnijOMryfp25YEtno287zGGzZTxLn4O+AslEZThAC70PSYJiEhJII9pqe6VIqb+zgcJsb+hGMV5U8bjTzlBziztMXqrUode1tys4w2glapUtvmRUnGmzWXz6h3Si5I67gso3ubqjLABQKZWnW6m1Rm+3HIX+TfuRz+52UzP3Ugaef+aQwoG8tbWVJ9xVCqxpPdCMdtfICAz1yCxM0PDRaj32jOUFDSKuwJl4mKRlRNeqtyMKZ3U4DOsSrLq20Uj2MdqNbUDx76QV0+vpAMgLM6nuAlBpFo8Ez2MePWyNPoPlhsx1iRScpXyRyzq3SXxdvKFPlMhuoEkMd7zxGzNDoPVmQ1c969Oj9J+TrG12ejay714+WGvcRJllmZaFAeBa+k2TIrIQ8fPCmtsFTMDnQ64+NzGq3BKJNN/FYJpL7vaR2cP397EsrZpSTh7zf1yhoGnu7/jddtnCm++i7aUqhsZinp4RP6VzmF/EpgebCvUOL6QyRqLetiXq7OzxJ8/s0SR74azOa4F+6HJiHC8UYcZFLiCR6qQDBXZNTZ6RgezKoBrpL8DH7fRng/r4CMSBi32B0jfKOVku71hgtxOnLLxn5xgostTuf+SSMXun85SPCENdg5DpC9LHAu8cCv9ZlQWN3My5BwjMxYIHw7sTGJTvAMZYATedjPNf47xzzOVwPH4yvwQgHMkqZ6fqDNLZEeIJ5Uy5uYIKJGwjOvvz1fSRr0uKlr6PooYbReU97nsk+TE6xaWWMTv6b5QYn170EyISK9AM1B0mmqn2yuKlm+DMgIHjUl</t>
  </si>
  <si>
    <t>1AOiuUN1kfZx+/5koqSjSy4XtUDVb11ILz/AWe0UTwGAIBuf5duBxZWHg5G+f+s274d4w3w6nFDFti6bW0AXLtdIAU6WUn5WqnAmURbW1oyL2DYVaHcKics1sruLHzOqgr5xq52olnP2uxGujK+dj0A90L1bskCO5yEEjRKFvrspnoHmlrs37ppNHTSoqZ+3tCYfcW3mAHczjCwe1UzCnAzWRsnHFzwVuBFNsBBSnbuM0l07mY0lYEhI2+pGcYF6WsMnU2I8F2/8ac63/j2r3SfeBG8TpvbOQ0xcq+fVMxzswuGq/2FzxO4H4HHe2fpm3c1DLxQWMC5xrI6bFKq7fv9UUCiK92/Mic4Zd3P4IUIoqlULE5YF0Xmtd0S48akMM/UWw2zfOO8+6LvsRyLt51l+9nB2jrHonxMsoUDD6rC+x3LgjakZTp2taGra/8zQvgU+CKQqqSBQh0Yf9UIqcSAVRsjTDrfUEEkSaXmUS7GsxoeTalVX8IdyEao3rG6kLqpAuRY18MZxL2QjMzHlUszBn2qn0R7sGhUDz80s4o+695kKYSqhOYHVT20lAoMI51dZEZjVTIMSuUwRfrTrzjNlLDwDeIcZLk2Owp2ElQhEAOWfVtJp7UZJRnpkT2B02dKy5P17kW8fXLCWm4yuaMeWWUgSB6rFoUsdkofBDw5YeSOLF+Re55XHz64h4f2rXzVwQb9TcWoIObXDYZjxbO4PCS4qwR46xtrKcqUw3fX7+xkaVTixJAI/CckWkWXiZ6QdBaS7g51uKdEtTSpAmO4nZMfYgAuzneL0+Tk1keoHkFqrAfWkaH+vWqIrgp6m7TXIn0h70ufVgGqccvV4AcG4Em3cpOxcB/fbJxYHtQaDF55YwGoCNAMZDKcFTWCvhd1rxn75bmXPUlBtGuv6QJp1KvQ8at9R6Yp9QhjGnlHF1bNdB4ZlugNGF27TIprsqms1/IX4u0noeUqggjER6w2Ndyel1TB+TvLhHPyJSEmaVgcrgZpVzd0kk/x+4+WF/xErvk6nwojt7s/KjlsEDHDurqDvkeHN+a1zreUcsoLceR4il5HB+0SIR0kZyY5iSEzoZ+uj0UWTm2EgUpJD8Z3XcJeSGjjxkbKS2KOcbq+sqyOEDcmGSHRGlJoHw2y2trtHjTHcki3S+o8sUH+X/hxHSWv52dFeVNNqugJdGVfZIDu7y9LPXmyMYkw6gtVJS0Ye9lXCCb53EWjYJaFgybYVeNvoP2jCxVVl9XtV4HySnkBHKofxsbZ5z7mz5pkwXcY77GzefgPRn4AZ5W0ypRlf/l9DhYXgOVVze9lQ76uOw7skut+FJBqtdTUPPrDxZ5L6K9JP2tja0zYvWK8cyRCRx44mDKSVaBUV3aSmIyYbdNurpE+YEe2O8cwsQnR88luXF/gVo60HaYAvd7Zur7IiELdjnhKZPN+yw67F4oy6Ig7dexNa49aTZ1RAIANI2UPp2g2aDrS7fG8neRO9+uXqkDou50wLigOnMXtr2w/RMMU+RTx1ULmLxY8xv1RKp+b0H5ixBukOb3tGRqieU0LzaDJOe/lSH1glXf3iX/oF4R3/phTOCCDcJOvYMrWbJ6VFmzvrxg0Uic+FGhiAbyOTSCuJjqW5TdvVEf2dh4bTY0M0v4drFXefMdGRgWo87I3tN5C1tnb66y2jyETRE9XQnyuqYldm+9q1G1Pt+5cdJVTiiXHaHwavVJyj+mZI02Vxms4Hu85mgeWGDaJxywYjWdolFjrFj5UkQQ6lv3ueZ6IIjzZk02KzD9tFEZLzfOfwgvC+0kv7BjD7Jn+QRCoDDHMkKhoJnJX8aHuJ0FaiEsfPi5gSZdGz1bDCtUE6Jgg+0BGIAovA+Ma0SA5cnYAfIwxrF+z9CH7/gSbL7RP+zvucnQs04fpwEXLj1Xr9pLDdaqwb6zKLn1Yo+uD1ZNQKxRZhFIJkDsv3nq4X7VAHPwcihgnuNaYf0ldfBnC4FmY8UBLerrSffGKcf2zO0pHSHySKcCcSUIgmVyBwar18rbdkW7ctnwfMO81D1KVO8T+Zv7K8q5psQzFAM/833YlDvdNbr5wYU+S4uNLv7T8oaBTPu8OlcNA6GGcuMUWjOH+H/0wUvfqKtKEI0n+AvbvpQf7zX4XVz75gY0t9+e2PEreslLgfLJTc5A+waif+zMwNYZXRY3L7C9LKdM0Dhzva06jKRo7MehNZJNtp+7CWWSpGNCD3eptb6FJXmUqIjDIuFwIfqWZiOzO3YO2YOg9NFCrDYMBhMLLn1cOXY/Kn9cEv9pUHFO5sszDvUSr+bMF1WR2MIyCYsa6wsO0zjDSSUvdBzR1z+bUGvpa+00smtLCkdhV5Hv4h37TBHNDLQb9zSK3kM+8VQTxFkQ1lrhSaHOmjAe2vjlwrGcDz9mRIXmBm/PfnyXSy88kj/5uOPIF7O56jHd68mxxi/EHnZCCqiXqXhT3iyM/SO0HiAAYNaegpC/PE8KNtxtpZBuu24Wa0dBUbszgo44i+mNldt7zedcyXOJQpMPUMMN2+bLyYxh13wuFjV2UbEvm2C7Tj7p9OGSfgoyPOF6Y76j+Z+eJwjsZzvvGT+M0VujTqIgrOSWmceK4jazgFyXE+0nCERH4SPrws55WQMDcjq8vxXU4P3A8FvMHTfkSxKU+tEnx7t/S61GxyZBVZ2XYyrVwqjLqwDDUMLkNjbgYzDy4MmNU+adroeTQOBYH/usNrbq29mHl0lMnb75OAKoBqWdgzQixfSesWY7edFTp7h2YB0lhlgtatsSOmCYnt134u7rM2dSvkvrXVY2U+oCz0QMwEn+HhTd8Ow/Q+i2T1r76ky/GyrlqEiU6dX8ESVmF/t9v04GxaKjTvegPrHz2bP2A/LcyfjtsOTVFyIvGuGC3BNeW2X1BywLaQq2TOw5VfTGpbmn22GU3Ug/OMKS+c8wreQIEJRGOS4uHJxE5rX5vCbKwQCNZJMDjcxzzLel3mtxwklT1fIcP8jinZsc2jnt9ePzYpGqvrxOzjeQotocLRbqwuqVuZEFtUxhkjPn9+EUANPRD102D6Yz26ngvlP5XDn2pBMxZnRvOBATfYmqlreiTpaX3Y89AjRTxREizm0nZW9fLs4Vhg6Lvv7JmZzW8BC+URJms6jEn4lghISdMJOHounv7ukWMVqMfKuIqV06HCwuVwdOjK1mN+RMzmdodPJWqHCfB6aSuOOUg66yWKkndODj3WBYwFAmWBfIJvPubOcomuPcEelnfrskyF1ATSF+Sqspt018t3GF8yZlFuHbghTf/QQl0HJr7tc4p1BEUNE0szVzPW6GAKqK1lNTj21nx6fBxVuW/34JKXh8D9/V4bYF6kK/WHdvPFNfFMlibvHZ0XV6sOS9E1k+wdv8a0k6mQUTokeX8AtN9HMvCxVTFjkmCQk1GaWTPvYvGe7n+Wb2rVrg8mQE2eB1y+exb2A7fNz9MR4SF8KJveY9rZCN/NfVp1ZDF+hQ7fuga9Cmq6nxSMh9OTcve+K99J2A6jKkiy+a5R97+zxiKsNJ/g4IkGhiXkAFMZwvkOGXt7h0eBuOrWD41bu+tiAV6Zifybkrv4pbA/8imGAXCf9C86lXzf7g6xwHeCaE47jT02D7fux+9vqe+9RtPPNDkO21j9vPpe8QvllA9u8WUozQXiLd9o988nDmHyWi3xmJw+XTB/OP1s2OWg60Em91miGXjKE0UEi10RwMiiFWXFRyACXCJuRuc35Vdyl3CYyBkhS0Po8MVnuDEn3HTg017I6VDqCkZ3XjiWrPC1YMlHF5Tgq4wc1WVncLBBhBFMefwo23y2rmmxgfJJQO2tPXsI1TNYCulr+gU/fzINIxrZz1E5j21mZF/YXBgzQeZDDkDAXkCz18znbHS5Bj4IqzRhDDXYwuDXTgsDhnilHdx1afqE4B0Qs3wxP1Cj4x53++yKzX5LAK6u8iiHqR+9y6VtQaJ3JEk2g+4P+HHRSufPzRgb9wjrkobEnYZN3uiggof/RTLguqTZIrq/ndb54uRE5fohMsOQK0tnYyfeXrw7rWFM8e/mS+CEN+SR/76M1Tche+JrX5I/7Iefs7BlUw6o2XaoKYycmS3iRiSMZMXSuSHVqSSejABQfrOjK0wUigk1IALKxJuhM2nUZm3ql3r6876ftiRFUKsJJNbeiICQsb2jXSycMqyp0w2ZVHo4V318WvrzBRbTlvmZVPIgT2+rewk+DTSTocPuKdCPUO2UydEuTMXnPCV1ThtOFop2QzxnJ/ggkG6mNoXQ8eY5qzeOa0a/xxJOAtu+/NzXPDL2d69kDqWONGE4IqZ8q/7sjDf6kGd06mXbwWVm3snZKQDleWfO0rjsT5t6i8SbddKCjHMRJq8cptgvYzmmCCs90mwmMbAER0eBuyg54Pq6PDKjlJ2jd3pNkLDTbTfKA6dy8pwp1+of3aJryBk/FP9eoSh1TfQAp/bGJGzmvQAqVJZlQkdQfEg/JuTCn/FLoVDKcSLl5FuzZ9wI5pgTzq8KNWy/p0fy37oEDLCfMUDEN/sUxSUN7VjJ30I/MUG5KeZDorUaqSvDRGdqo5d5KB3VSwNfAkkMZl5aIyQirVjb7H++ktVcVqsr2BqYL9/a2+bx7ML4fG/7PngspDo4sKCjO9oCzyjbGS+XOuCERrbGNjFgys/c1mH9xbuOusFmRVdxEL00thEtLZPtNRqEZ5o9Ig+XhxmzL7Pjvu6pexLUXX1pxCPMhf4YLi0sZGlowU2z2RTB65luOalelahel6wieZKqYC1RntoQADC6GjwsmbQnhLhfcsrQLEH/ygX7iJv4BjjcNskm51oQzpQc+aI90/y6O0oEh6kzmmVBRKN1om8sR2JbvWA70dBI/e66+jxo+OYb17m949+PEqErR/Zxp6fqZd1Bdwzb+/bYzanulAr5EaiQeE1gZvSee4easJGV5BnC8/QShESS/YBCvVHQWOlOP6I4OvkMD2pPTBm9Cd01hd++UNBkk9/JvUJIbmg/uj8V780flXc69G8t8Rkk00zgEFp3bQQw36JF7IFAjHsNrOei6Nndc3PpSXNVX2YYZKolfqDOsYRj7MQfDicVHPJQXVm88g1AkKhTKMbNIaF5L4PtBUV3nburZTb7uQh28regicJHxF8HGHBtbjHRlYMHtQ415mXDytRAoxyM0qyYCAbck3XRIGCvV3SGbWdJYrZbYumM4Avh2MCf9DbsDZlwgt7OYsDV4RmYUDCyt5wh0RVPEbVzGFcSCfCJocL9+E+ku/AXLeHgUjqioV/hGqNG2IiZcETfNSE0dd9+yxfSCHhzZMZtKbrinemtcf0D4yqQWD8FIAQoY/Ob9G3lhJ9Pp0k/juGA1YnswT7mVmZeDEziRwONC8NIY/WDxVPGrmtCRplvi+8h8VNqj6XDV7QIv8XHMQu6UXDEcxoynmotWkhpnkD/Qi+oLNju6c6Ai7tYmS62l+KRRHdufX0/1AisssSYdtbhHP7bU89bd0qkiOM4o3RDoE529VF47EgIgmgLpwgPyfyKTnMqS5BW6bh9Wh7oYTcBb8ivzsZOOVS/7pQQRrKVGGuiXuQFVbsqid2r9YzkdWLSLrJ0XRZ/iegmbMwefHlVryWQFHPpWQf1zkVwlyhVbJV/BrdDlTXPzmOZf9X5O/E4RaQOqPO9CFWBG7Fu+M22VZ2Tfi/+ZM9+82WzvJoSjq0jT65Zwk+aGFDM6CQkMjn9DifWRqFwL4Iu38CGMp9U7UFx3Q26e2zEVgKudbEq1WgSNV9F0A5knxPvXqyVq9B5CH7Y0MLvLDSZUPamrnbZ8J2v7KFKPsEjErdxjdaTsayyumqtuUha0Z52Fg2CrYXIOTtN/bXdARba9ZyR+Bn5rjctY2yoSJj6GttZqWXpkBl+81IGgM3yHEVOvrXoza1HkO/pY9X9T/7fxtkSLqv0Lr2LC/aJ6T1vIypT6VjO/jWgd3TTymPenq6V9nZNGxLrUOv1EkePsjKhK/JUhl0IkXChOl9YtoATrbQDzoiS35CLT1a8DZVH3o9YjmJ5aO1YZIC+XBt1mlW1FTGcSEsbd8wU+r1GCfPocFkp44BZNtAWPrnBILJIWJJr80/niuBBhXkkfVF5pBIZ4RpanUVXPEPVBpYxQSwccFkZxWjzuITXETSwXqLgNbvauqRC2pwc1MOsC79WwH9wp9yK7y4oI4HNb6pSgeyFAc84969nDUY195UL/xGj7J4CtOmywOMVdiKr7NtsuPYcMaOLIihAUsGCrPqJWpyxZ0FNbIqPzj+StGrdDKZ8sLPqyWbu3U5/ope6Ya5ATmn0fN+2IynKnKZKEtipYRYLOkAAlcJAFVFVyLDJuzW6a1P+L4zusn3zvY3ll/FBojOCeA2yAbUqq7TQ4V/d0TGnCaSK2UlB4q7EmyRwq/hoZftZva5pM9u2UvwwfsvrN6sDvjqCnMXFL8HIv0gDT+v5e9o6Yv3hsQeyMgbUB2WzINZevE2VLvrQHt2Eq9hdjN5R/ZE3YSd6EKq4VomwMF2Ou/2fzTUFJpR+/B+c9aMVVSyOAYFpUcpRLQzXWgaXc8jKYG2gzPnmKV92ZKu5y4Sco9fZ1TxJyKiMtYmm7HArhiplNOTZF63rVwxjv+o20iqiOC2NdFMPPVvWryRqnHOFbAWNhfRtbpeG4qbPw2Ot+dfcPzmjGCOVb8OOJ+rwfjPiLAWzK9lDpLIlyyHMiY/XRc4pnQI6myQymGXm2rqBnkRn5tft1nFLk6IGbOcARR16wWp4in3VxNGAn4tmjyJXIcQfFyGZIQCDWUegXqTZ6zxjlkbjeJNd9/VsfT6eLPkEH19lwOaWXHnEI1aO+TvKjs1h+UtR70WiNdo7YKrMwhzIatxyyNBpcbA5SKqwnukcaCUoYB/1KQmYHiI6AAVXNAkqokBts76CqCu3ibIYq5BrmEc2o29mZFUs0sMi6XcrAYIkeDqh5F4JPXDXjUwQVcoQaKL6iTrOFZwcvfR4QhcNmWZMKzcMx4YfomvoQ0ALhxwKlj9kTCkNZOfZTtSpioV4cwmgebB5+QKi8ZudM4mS17PZzlRH1B6fMEq2jb3NV3Ie4+p10NnS/VhYNs4Mj/Ftg88lxmTaTyV+M/GLl+wvcf45tuTuYdvRNnrohzV7SKXh7ws4G5GPY7hc+Bl8Xkvt9KVj9Cl+Mh7yG5gF2L2hn+6DX4DsLL5vmhcwBkTP3W4FXtdlAzWhxE6aCcdBHctlLYXSshw92RsTzrsrHp5pZKRyFduV1GNCKeqP+4+v47M5RVjcSnCfpNiTq6E3C/EGr+q5Axu/CBZmmnlsTQWAMiU9x0LxzGXS1GjGyLDDC+BO4yNeylQCfE3+1M4uu+omiovhA7SYdPJkGFktEvTqocQwz1zVxSjnS1RmlH07wNi72rVHlkcNt9NJoJ5UPGr/OhsHehJxuAZVpH3pusE3fL7uoAwke4MUye8MXvvjzQi4ApphZrOnyp9pWQ9aFO62SdoBSak/2oonhgBMIyZV2GTG/x0adWvwd/G2PsLDhTyJ4fsjVz+odJ3VZKtMVG0ljU3g3OGRNFMSUaXGKlm8LPo+FrTezve5DajKHAhTMh4O0SBM1rBihP5CnVfnQeJqq88hWd5COd3lLDSNhITcUBhZqLt06H2h/QNL2wpP+77zrHfjbvamweKBgJOyldjA6W2mi9BEmU7YDjP0TGbzEV3s4YEX4Zc2rebLxM6fyNMBYYxYtWmEfLQBKu665aIbo7e6DVNF1sDSfFMFd1YD8kgNF+FTmvmzF63+Ll5koYyTqNIuH3BkUPme4WRrvj3G8iNtXZmrfyeapsjowyc9/H6NwGP7d/fKL8U5dLFe/hLH0iYCLtP1NFJ/Y+4YafbBJIaEPAMpzjYmOyVCiQ2X/TKQgbw7JvGWkYrEWFSHb9X/uCC+GXTKGkLk8NyPopWiESB7Jx4HXDN7VKwP9wluvzS85oxAY1MSQBPafkMdrq56GRZFlvQelJHoeyD2xWM2QjO6+obbN0YL63Xeq7FKc2wtp6QXsgkYhNHw+W3xxiC8GQ37IUb4E/DE05WdyEFvzqfmY2FGxWA6Hwwp0WzskiRER1hKYX223pRaKtB2DglZV+643BTCBVaQP++iosdWQqZ3633ChLifts6ysLrUzC+zt0t/qsef37NXamFx3NHXnYEOQK4xSmW7qsKPKmbVy0WXxtnsBzX1ogqjh23O3sQGwfwdhDzFCJ4DOSZbdLz+KZ53Eoq8Q3SjW2aaya1XWSWC/8f6sJNQGwjQRmcarRzFmM8leXo1APq1T1G5z3YK8kn5IjCzD3BI/hB7X5jN5MTphA4QdqCnRfTM9LH0311JHWAWz4iIE6G228C5P/sz4xPTSk3otCbF/Km1SDlw+87krGivJMl01wubmePbR0F4qnXR9lefZA8/JGRtYLk13tYFR2JJ+w8VGHSilLLIfRGEci5WGWbmOT0ZmRiYB29OAcAH19rCyWdKOJNaGqlY6ahgdlYYvUvcvOd7J92Yk4TrPsNBJ8kw3oq/3stt5dpOOTlOpBuqYRA/GDFPw22g5AvGWRCegQgf0vgjBABFE75Y/99vbcgoaCT3Xvl+dFsCMwAJs4FKcnDwUaFbrQsATSJcSVsloLjgGG2QevBDbxNtQUsasQ6tJIjj3lRrbI7FEHsOf4cGKYZPhAak9JX0ipa6++ZRrhuAVaYMV6hZEGjjZv83nZSY2E++bl13Li8MWC2vIQeM69QNSns+JqHEgOI7z3lv63WYAqPrCunEiF78VE3nCIayF/x2MR+pvrUI233bpO/LbhWIzedyizB+tc8bXJfyR08zG4ushyv+8v8/65ih9jG/mB1JzFamDvn/oQVwYEadqgD3AZ6EtX/7d5kGRmG/7QZ0JWHCIdo/0h38Uzhf85XaSIKXvAx6BvN0LQdUhSeRObAw4ZrH7n5RD9xStsC5U+j0SKaVYA7q47UNkLfqI+ZkocRX+oN5Ws7uDRmamu6AiuPsdLlZ9q3cd19ME9oR+o6HXXCAGQZAUg46KWa7jw6PLNN3rAvnve+2cYM7Jm9KeYGhfsj7uOmm38XExqXZHq1ehXaIM1+GbrTUj8w9XVr0j8xPYsERKMTZsMuitkTf0AeFLuobV3uGBqkjk8SI1dRkTCrjQwkr0wRZE8dqVy6qphfUiGvTxQkB+4APBd9R1qmECXa1Fq/puARXbFwE0IXQ8oPFQC47i+i3yo3utYfDqDGXTHSiIJZTlzHmFxOHgFqtB96xgqNblzz8+ZoWbD7HwRF8tnAeBotojhzvURHDSyczThTRnKiA+duX3lXBgRib27RbwbSc+38Ue4HDzusoHYDdX7vuIZJISiJN9pbhUHb1f46+gT+U/q+4JeEyIDgb+9auHuqw4CTDrtNk6HvbeZs902HLNDmFA+xw7h1+Be8HuaUhzqiIdjmdbapH9Ai1m9BmIBW54zCgpX+s0PLLKbCnFUHy4XF/qIosAD71HAXdNAKOdRtxexWvBoSplY0K9o6rjKqEF/J4oOGD1xl2+8rwuw7BLJPIPXL/IQCmiLiK/adkg4D+JP8bqDl754aGz8B1Oqu01U9wB8KIkXOfBrKlhtMWigunHE2HKZ/PWaulqVgQ/I2N8C/xclSu8whWtRcJHya5N751raW+rzkcY+mfyJMj/B/0kCwD9RYdlh5iZTkmb5xX5IgRmd1RL/KyfCBTArypqKq4wShQxuMnUcGWL9QEkCMJzCrgHzx5R+jGw4N7V9BTiNzRg8XKBFfbbxK2H3Yn+bDp4qZ4nmxIDf/BPKQRN1i3ycOasuCwPeJA7YKicSZ+yOwP+6tqSroXxeiEJ28m0NShfjVGaIKLdFMMKIE8C/XwNV1SY7vhDwL4L2n9PauN5Hyig/7HkHhhG65+37wMhIzJXDDZwBGfGd6RILUKJWw6+kDO3q5u3SchMPa5CUTSEzFH2avfsvVcvprcP+i5BVYO2WIByqqRg17kXtuvAJwZdBzVMl1++kOhP/JpcdNa8XqfRb8pnqe6YN1fXDLEDybBLc36xtWszGOasLdKoKCB7qXYkjntpno1jhYCEKxIr5vp8O/NJu0CoFnBX1qpgd58LklLYac5ASPjlX4aHM4tscnUms8hEt21rATmgEosp6z9DOI9joCJxh/U1wGWDRXN0Sd8hVpkXxFURq0RWAX4YUN43jU5mIBzqloAQHToHU49Kby9Jud8eYNcj36y6dMvvTLtD1X20UeVDqzLj7pr81MwKSp90c4YnRQINUjCDc8n3UG18xiyGGMqUIvfpx0XogE8yb4JepCX/NfxAsBjqYJlb6M9QuhbgZpJ2OCeFJCWF466HYRF07vTTGofP0uEf+W4CsAcGNv4vPGYpIJD3wHmN2liMa5lCVyjvBt8qtBlTHOptUExTxoruJWX2FZGU4ZXQnk0rACn2LURoY7xT5r5ekwX7MABqOIz9pfqMdzevUw9oE7jO5jIvhrGNcdAYDNsRitxF6ElfOxzOMqq+F3wiT/Z1DGnkL4P/J/0h3GBafb2Ie41VatKnaNLqtisdDpFQ6Fw161CWg16+3YKZk4f1gKBgz0mVMrmEo39m97Y2/JTVgJYr09qiZ6xHKm15Rm2jbWgOslD6oyOC6otkvXSfI6vgtpY2EfMW+3WHLoHYJ14Ms/dg1MbT7uM47R5QctgoGG2+OkYIDl3M2N8uhc1ssfPy4bD4Yvhr1ZXH9PbgkDdVZUhajszV6y59vPGLQZa1CA7KBQV2+3gKvbH4/w7gORMCpxQgbHMUQ/wAjucdCviGJjZusFqCpbcs+UGI/+yzAJrYFeeDMhi2Dk9zCw9REpohqISGAsn2tdcvlXa5/3yrS6AoG7eI6BShBMrSzIBwnQ13uNq/2OkP9PXpYWWXMqazdjSRiwCtI49cOLSoNhjnWhv2DXnVP3vSxg+YBPUJnK77rOlfkE8sU6cGi81+RRD2VzcISpcrGpzdVF4YMZB8nFuuz3XLa6Fpgi7LD5pcfigLiiCqdbnIz4796VtjNwysKPn7uEp+bGd4AZMDdvMDwf3LRmBaj3CId0cr7U25H/J5AtOEZ6uY+Tfqp7Rj8Rd2/BkpnQ686ZV8TYPVQ720Zy3rF03tIHCX0owiaWVchHKDCLUviV+CobCyeU3fhmy6MKWubfcOrtlsuk3ihcUPP3HVKfCM8o8u/T6v9I73sUtIrYRiwrSixUL8DZ+tOWhJOIGAgc5x0UhYXxKQNrOk4+M3ePo/UwKxViRxV8yLLOxWYbF05GQh4Y2GFvhxBASMERUw3k7rvIxXL8eidasG+19B14fMXzDe4zpfrRQXyGIBpBZP8GwpMrbhcd3bHUf63iI00mIjNTYsyzdXW+gCVAF6MPCuVV7S2MQDzTBSJnEcbvtMw+hJK0bWVBEm2wFTAlx5XOk0Dll4xsxgVSW8siq1/rFQbVea/B2kTKgecsfYWMQxs6lnlG7wldd8aD9aIrDu6tnREF+u/yUOXXauoQHd4Z4f45qb58QZY5OPOXqlGzwEhtQ5eXpPnq9r2iFNY524Q6wzYZPf45oKBVaUKEw6kXFbcScDe7x4mrZ7KM7xhTH/Lf79mJb5+S42LY+Xgd+x3e4RO8ORSY4nupYcQ1zUls3aj777GkuaEmnGyKdeMvgTy4S9W4fDuRl76q8yp+umXGazxqvUT1YdV+lCJdgrjX/1y2pPYMUb0/RXsc5JNpTlmKW86w3TJGzTyhwNWR+/8VfP/pSXUUhKWCLRc1npx7MiUIg/iZwH6ExMykildX6cN4RRYc0eHQtKkOM8nsi77kx+Dy6gJnyBvCR5wNabnsc1sPBEkguAB2kMac7ykt9y7fE4KC/hFCgKS9rOgMO2254JdlZ1QMyvUhGpKo7k0D0Y9tlpIcWtaneuYICiOX35Y/MAmV6BZ1KvVjE7P1qoXsPDPlH6Hw/lOD5Au+uIpdCclkYN5uiqvqoTFCGyUW3Gq0PQxl+xSacxw6InSkMObY2JKeQPT0vI8h7g37lgRo9g6V4CmWIVA2+PDGz6sLEu+bpfCaJ164ba3HPndNmy35rHzFLyRxIJ61E+ORc6fz4IuU51IAhNKpGSkfEMawSLCLnRsg2V9skDyCurbeyUIlIsoFJq3ADO8n3KhHodS1I1K0y80o5mnzDWZRyMRk/E1g2zkTIyw21h1rvw4eviqM/H5r703DNzF1JI53lzJM7ag2YLuo2D5ruE++RSNkslcyRXRJE+dkb7Fo+qwNbYV6RgYNGjnLPcFu8cJT7cYSQf7gp4x2m1D+SBx8NjQUuf22qNIEKgd0zp4S/XBLM+EY4OVwO7IFZeZJp+8R1uYajYp1Z0Vp3un2KcVyJSEAIK0+GyJV1CVNSML340q7itigrJU2g8PmJZb4lia1S7A1+rxCKrYlaYPCm6HwECIyrOmiGlet5q+9BUi2yZF17u2esLjliSknSiG9rHIjYxHPye6SReH1fnl562X5jkTzzs16neEaRU4My1g68u2pebbgfJMcBZ+DMkhnP749ix2fCF/gAfxVNrVdPHUtfaYcA4XoiEfgBQaEGGxM6p50URqn1WiAemKPhEUGwNn8dzi9tJ1Yk8xc/ZVLOOGKLr/doYkVbwPmCcQvgSUAJwmVB1t1ez7kzwyJsrn3tGekzYCr7gPiSpyPPDq84lk8PLFlef4SJOa/+yDOmdIeiCCT8t4FVIDAL25B/P1qF0eLAB+GzQOiTZnrzvV2v59bhhpy0fl6dynNJlu4uow7K+Yyu9Do8By5ybkyPS6jjKv5/ihpedpbu7zI9yCVeOH+1+MOe2IACQgUh77FWnKzLBOQkgOtgispYqyg9he+VIiZdMFiqj7jVxZg5rYaOU/kNLSF3umnPnMI0N6L4renukr3vGBfsGQTOT9GB8Z0VX9qFM+zhMip5agz6zjo4c+Ifu3WJmTM/3Wsv5aPK5kOCL2Ma0kK+xqfZD2ZBq1dcu39ebaGGMvaDaEZNdQWKz/mZ/KjiBDssp06VywphkvWB4wpcd0ZgWBlxMGoBXEO/cCtQpLX5+eCrUoY44h86LX4ZiIJEDfcdGP1RnbxhhYA9AiXbNFb6A+TTfXT/03t6wK9UB3xOZcxHcdvjLgiWk1Hve92aHhgmpDU7+ajnQNTbnwrArUkLNAwj1LiAQIzS+PTaxEOud82SA/DLkWwkFgDbJ6fzp+4/pO+4mrn+gWJbxf7srPm5tL0SugjsN8VTd56I0tbcUbRtq4Z4f3+LXzuLBXAgP5cnWnEcFoov0IrSAWlNWr6mJBO5g1R6It9xwOppDPmO7nG6LaBrvqYGEx5QYhWuMh/3iKy6uDHj9fTuwwMO4KyYxgpQ5cxZBJVpiTyhxwkF4HHXAOWsZJZVOUO9sGNFxT9bF9JEIQHjBLcKlrSf219ctt/GyG8eHhz8IL92BZxqACXk+ofjGStteiWfIfUcZvyYxew17pTBU+5OVwd7c2ZgEvRyR3BF2FFG9/wsX0vy2kLRwiiyQBeBu09sopkn0Hos8vemah9f5F1GUZrKCvf61h2BMZXTOVAzGqi7HuQz8Lh13ONfX8cw09TEf2PFCuAquafcTfVLfGmT17pdlPFRyo93pbCBDx+Cru4kFjQd0XdP1Fx4gtndggIEU09OOnC0iCO+EIM8JPCCl6lbVO90PSkFCmEPbdSPKyvos4MUDBrzQgeJj55jvefnNvQRQ3gOg7zf3wu7vY2cmUUHJPxSWcQleU8cAGamB1uwztUMS7CG8t8IhXKRV2WQPa+ygm0yOxRa8r51UK7oKr3uD91DTRg6vwOZxCIqdZATMwS0xCa+5amPCHh8vwd84MmbvVI4b9X4zI2RV6iK5GhBU4idbLAa1HoDaz1otqFq6yhXro2XhUaSHA2fjhZqgr0lcuRy1okMvmqamxnJfN/3TEkOb140CoBicBdDlDuRJgyYqinh6NKVCTJ44ox8D0YKcUDvxgGTLQzn0f6M97gGY1M0DXLWFxPcgler1TltSZeEk3UDdFL3MDNQbxCfPg24bn1kGbZiS5g7IlKMedcY/R063oZjcfvfEp+rA68PRUVbh+xBT4GQFRJTdkmTzF+7U7k0vnD9pGs7uqWHScdrX2EY5G2/swNrUewLlOuuAiKTRZCYxnEl4U5lR1Qc+QdX6y9GX1389mG1WSv/ZrC2hDS/XdNlSuyUUcBCDwXOgmXTzeu04sfRTIaKo4IGHURqoyMh9130mPm8C3hqaMiGGNWx1HKjXu0Mj/LEZ83yKRYyZTr6gM88VsWH75u7PI62fV6WH/bsZfQZgDwRyqwwjgp7L7lSCDfCirZdydK8yL4IUmXi7oY/CP6bxJPQB/nkCgP0+OpFO5TMtQcqgCVvqt3XT7UmYfTR1B0NwNn+697LFhm/4J1FQg6A95X1NJ6RsbljH0lf+DSJP8VUpWuZZ5FRV0hcDh5LGA8P8PXoCMQ8QP2clCFHe6NXXDHdT0tFmJOXBPdhapotnQU9TD6AbPCgSoy4vMd9v75cJJiEWXvZXJTUIZot+yCPNX82cfM30c8sNod5xE5cd7XNWca2V1gHSngRn6sB28PRUr/xPPA9LcOX5gyWdOAgMA/RalQ9UkzdE1VDAa4KKqedGiKVjrw4T/hIQ/TghUsL93tMGfV/VPt/26H3yadyOlO2CXADCUt9kbuyZuBNcIhqKZ1DWiRkF/zLphTLVuP01byDZv265eFPKIBcIdKuxYgjv/XlT2HOWsPy/D8N5c0avHIVU0COyhG6F/zciJginfFKgOhHuThlgYswfBg8qetX65bs4hT+qvA9mQjFCCXR0Z5F+CqyqYOnmCaNBamveW+y+v815YbmJwNG+aXSosX3r9vOIGtyjZDb9J6naR6XL9hnUCDkj+bMWYvsFtDbCwO8BDgwL6+I148jLkkKvFVAYWFDwEusxO9M4NzE2TuUcI1cA6xI4732BtguwmxHPewfPaAf4oQIOKf3WL4zOYMrw6+9NBJRbqlWnZZAEJAExIjEZDtmhgJfNcD8ctSbDqeOQCx/OnoiqsnkY7A3JXKeWMiNDP3Zv5xQpTvf4YsfGoksN+jpEGzwbh0o5LMQzGEwK/yFjN69WuO0Fdgx72AEfgurRy4SVeQyuqMOSa/EHJWIo0dCnTPPl80L9tgIpeQkfRT99Rp8XRRv9J9zRaGlQR5SxY2CgF5/cSeF29LPEgcnVzD/J/r6ij9k7K5c0kd0UCx4RwXbIJKjNV0v/TC9bYi2XAkPe1Xs5DTxyrHwvq7uSTj7/L9BteqEv3ETDSMYP7VEQdKBWkEXY7NDECp0L/HaYjmnk3hvI/997WluRPRvG3u0N1rsgLpR5Gup6kjGv2K0bWitDsCQnz10r8mUO2Ik/FML7ukSTAAiML925+KWkhDd5FKtN9+QMp0xxfuEY9h3uGBrlwjvR8FrctgYYi/LrrMJwOzi+cklGldkUuKnleVhLXzIK6icVsJ3Sqvzm6oDuj76ftUR5Pspssi8s4nLvr44V6/lY18s+WS6w9d1gS14WKWwToot14KMhGxRWSnu4Wuo5j/KVFKZyHBqNqDgyRvBE4gErKrOQJY2pFvEAVDbHxsH45QITJ9JTXRMxiadvZWJ3NMCx3wyWjI6rowCORfper+frw5wR/oLARtVYHD83RLs941qW7sfXz8Lq+X/kFiV7vmUvu9ZLe07i4PItPGVe8xxr3i513ereuD6XRjiFPSZG7JEL7m12RnA35wIzAmKesgVDNrh4dOf1WvHiVHBa2vTPxxxn9qyBXFyjjNKiSoyhpgZc7l++jE5vx7tN2YPHWtArP2lyo93/HZPg1KM1zPRIVMUb20Kqj+I7WMCFe7c6dvc07COLRVtgWwnfNk3DKAT7BnWTkGPwD/EorDKwoX5tcYJzou+PjfvAi02kQ1ps+sn1hw/+3QfG4aVWSXDLc1lgkxCuhmQMjeD2xeDQKiT6VrjJyhMqhqGYJqVTT071Oude/LtiYXtJL1JVfGc9qi2lZbEYUU3qrncac03UTwz3y+zeXDakDnpI187wgf1EotifbPFlnFjXePzTOfOgwzypZUTh62aKdO/WsdqpoCHkZkAd989kqdkoKMgNTtNFr7WY3YOlNomZjr0AyNPtcyibf2524zAkHKq7Dbkr+8QpzAslPAvQHQ15Wz6PKt8buis7Mi+nR8TJUGanlF6AKMYQS+NYH6Bp4AE1/hh7wKEZ5UYxlYA0NXoJpuwY2o2JSeXcKX3CGen6ozaPn4KTSjVab2ANkWGPi38qEeLiAsj2s/zfFKaPyFIIqwE2HaTRHG1Xq6NOBsF/qbrOdJZ/yjj/ZRznXVQ2W8F/aryYmEkg3iVCR9QG0Zvg8k00JdIpLt70D70pHkDwNUTQj7x2pTqHP30so0sKc8gZVGr3TjpFqRi0J4YhxDzKoMKHvqidZ1da0XyFEwGXkm8BZPfTqR/s7zeKKT1eV37f6L4Fua1wh8JQG7U7fh1hoBbk738k1i8+4WUHpUJuzJHV6jLk9FtGA6C0rIHPsRgKSy3za638NrGRPXERZzy7Dl2d7qhr/i/b2FMAzVoOqlR22FJ2KpgjqWAsmut3nLi2MPiggF3Ou/oWL9YwuA5OVqLve9XK45yr7uAJra4Wlw7UUdiCJ2erYpRRlKiaF9yK3eRlPBzn4Up1o8oBeYLJFE5knJkcWTxXMr2b71n91PMniQGaEJf19rxDqcu1cxeP7d/E9iRNpkUSVp/Svnv75AYw/SYjIYZOIbd/rS8nPamSuTYbTLHCw/rHDrtlD/I2vX2ekyTZOMGNTlUgyR2mmAWW9bzhMc5eyG04HaTtY9JD/1JX3kp71iEY9JwTuHuADvy8fndgszGO9WNODR4XSp0KfFUGv1mlMHWtzLfZ85OqdHyVQbxZWSpIhC9sEZ/eH6Hz0YCPZ3VCJSdfX4WqBx1QPTWuFQ0sBobvyrWSQOv6Cn03P0om1NGqVIlI8s5TRzsMHE7GXMfgrfBFVvMPtUEjGtSS7gC7qTxaNtkOxbYlVsvWWjcUTVk1XHSjrj0NIJmu/dKQOk0rxqIUHOYHBJTskmKBm5RrUz8FE6coxjrRvEEBuQoHdkTwRYkJ/AJnelY2pLzNfTjaP3DukjuFtYM3Sjypr8rp5RpnXSGNhZDoDRgXzpyhzPnYp/UpVtvPm/epqDrIc6XjEPTPttbD1AwRsOIglmcklzKU1fzBQF6zyTkvZsGFnWag98zqYwmazA43IxCFMrmKQtt2YZJdMN4OK1hKe+abBnLaxUVaGckCuiVHoR2gZD33qjdwTyrhldck6W1E9vJv8xDTPa3Kn9Z3HcRTAQm87Jkbj3zL48CvYKLu8bg+D5IjTCHo/LXbs3za4UDmMDuZLnqr8OAwrr1VjYT5Jar1EsscRML73nvnR32cnnhn1TPjxLbraqT0Jf5u6LQya8+TwbftA9Ikq5bvZ0pGmP6H8L1UKLUpsivXGLCmsCiO8WKa2LR1+iS74ciKJnw4v/Qb4DLBILjQXgClF7h/ryiVLqOetPGkanrIrlDp36sR+CaqO8uhl62pYy2OsVn9IUc/a4I1eV3oRTS1MkWNAZiYuQ/hxABYYauA/D/0F9mWMp2pKmcIw0PscMx+/AAHSlwLCqyFDJ/o1ndvwqwy+6Gfbzj3a0Saq7d9w8yX0FN6Qu5AibwXxzQ+pAY6WUc05RECt++5LrSaC5zZ3gX+kUvdqfqSjo2S7h4EpC6SSwbs+7Cx+fHWjBVbV8tljmTeECdwBkgTfrAKO8xVfh4YL7RDTglSHYqNTJIa5t1ADS/e17xHNMWTwiMlGZW3brEfkEWdNbzX0Tjtp1qMdegFofDAP+80wqR1gxf2JjcUImUHar9ollbAUvbh6wuiJDQgb4mifhanZrMw8+0v6PnqzyieJZG7vzku5B2LlsUzKxzmQ6t5lKeewKWgt3/nogkbzFvOM4dgKWrjMhIgLnto9mr0c6zNETrjh75VYXysE4IT4Tx03F5nX4pHJn196K/TX6kly9ZaSIdw3QZT1Imun9CnxsPVK8Cbj2T5N2T/VbKDU5YFa6rYN7dZsmMx+wx3gJH1TQ5jDBNuey3DSJpih+e1JBwUtMMhImo3dfQZPoudFdL4kTyHVJJ+qGSxThcTNFWyYoT/UcvCOgCteskvZeDPwsKQxyhDqcqstyEhA9mCbc+qTHfbgSXMez2yaX44Gxwghwr6QbcAQZ9s2qZucluKD9CiWJdxISqMpGiQHkunyQNJsnLtNdk+9LbUbPEn+Xwf4NoynbSoi/atPtv1vUlJr6neao3pg2WpdVsOnPpepymeecYmxRnAu9dLC2tGufSNJ2ECKpU7ixRhVZOoR3FX/yAuQ3YGGowIa52fZx4KlYOOegoBkdsG91WIG3jjOPuF0puwsFqTcIun/xVUhw+TbFaWYdTujYg15zyKAC6zVLCP627mR30XlDVpBrcRQxegTMATjDbSt3OVMzwuttRwfQNaIqbR2vlgVCoYKPYKQaXzTtH+hT0CTduf0MKGAZtEx7B5ybZthKOBiS6VmbA8YD5qI91xpJKAahoeUuM6dKpeebBMq7LfMHGl8Cgk6aSf6l8m+71xOPLBfmV6BhITvLTc16vnFakp4M2TN3y0numZ5OyGJPJ/di8fMfT6/M/O41cQqgyVGkuDo639tVen8qGsWqkAeIDnq/MVPJYJlh+TWG3s8YjwhCvflT5nhvmA+ePg7tiBOYxijruyGiLZLfocDEC9XzoMIistnJSsAkwDOhjEsnUAosMTDg6awHSrC51R1d61olSTTc0BI9QDsc9q9ULAlYANT0JKvRLGgpE1VuDU7UCxEBZ560UyKmn1NjJEO7O7JjB5gYeY9otCKFlP4YYLjcgzi+g7p7lE66nULaDJ135J5FTbydy2ml0AkJdpj2CXtR7VLhq0jZtebnfMwNfRP1cyR/UkVFFGI9ipH6S2eGlNpmQpv/v1ABfV2uDXFsuV/NMN8WRHEqk5O0+ddGmaQtK6f3WBhfsq9gTD8SAD8KKJaLTMse55w0VFR0FvLzbxDu3SX5OTGWftFUKhcPRgNBFLW7YGAmac4RvXYweZIhiv2UgKEY65xturBVfOf90sV69IcYUNPIH9AYRQAZWtB3rQze8RicRlS49XgwlhvwjERKqgPvB0CPPpTGPSZfGozl81pfEQMDe0cESP8NqJKU/PKr1blt7wRhXUJOAwaYP/7J5NhOb0uOQFRRArPSdsms+lToEhM0nrAPmOmjFgpZPHRApURS2D1qFaaJD7QwfLxvKiYAdWmSb7x2pBS6x0mfu0Y6xH10LKVv54wrQQPXo+wXrnez6bivz5l66+s/WtEfb5QiA/2PDvkpBwNfgE0ZMXHoHnwPgvCM/THZktlQeoCbjJyGtpnX+BI4kKBKpVgrNPlt5t3eCDCqbTQbSadQf9xo/uEy/D8vNAIGEzj1/EBGgybqFSNPOk21V9V2Omb75YaiDD/I0CiqyHG5stPY8AksI8B3Mg6Ltzrw3k8QOl/g0H6Ir3F6mclN/5ljVqsW9bfyGYPkPgcOe2/4Z62VrVWD/ZhntuIoTvi5udzOTWBU6b/F5uvsRii9JUOe47vYytLcKCI/4BI3RW5vxUNfuSByu7kF+w7PDX5XGkk75zYDVS/jiI7Nfo6QiPYrxmcfxCup5VxG8EUAbDPTiO2lMaT7C5qYWgYhCA4vOhTTYckyM5mCC0OjbYm7qr+LmwdGuJaU7SPVdfwlD8PvXwgIZn5LWvsrvpsWFzWrAD6oFOHjN3BJf9qoJpENSNKOJtUAqe3UrGn8Y9fGxhmTjQOcmFr1VH3055N9lr8wxrNK0LWjcly7xHt9fLw7bkGRnraYRlw5x7SBCuPVvdjF7v2cCsqj7bjdqrWG02ynnyvmB65xUml+VH0tdoAQhOvWLwUu5QnK/d/Jf0YIcAnisAivSr2sj/jC6PUR8mBs8HLPK7pkJnrAVEbbHW5SUpJgAvkemcXJpO1ocJyMptq2lS0jZACD+EkuTWI+tvkv+/UKti2ID0IS6ZRGBtxibndggt6Fc+5qDaC2AxXvktAaSq3M0F7G7xOAIY22WrbwYM4qk7bto71BpuwDA5tyHeZUoO4255FXJsYLfBPi0TE7pdxltopw4LPHFvY+2kIObSKPc6tqMQolYXFRWx8T/OeaDJCS2k4mYpHREeq0EQT68zd/NPQMFiWa2Zp2X4DyREgatRap0NathO4drMnUlJg7qFLvgx+TNG5VfxRQdd+KY0WYeusyBIdc+NPor+33henqIuhUSqhQUWhFQVzml3jEAscxMG5BXTnoIZi5rD2jM64fm6mXy+S/6CPU3A3F5HQV2kJddv6yZU5o9moipxbnoauSSTuXdeMC2LVmSBdUdXaUZpvpx8G7hMI8e5z4sPC67MdLKmkUO2Ty10d0/3bBi2c5QIYlWC1JRjEmpgCjWRAFyesDy7w6obPIBeUihpLGkABy8GJAUtmj0V/F7gO4eyF4pOIQPkkLkbdUkLbSZbpIJOgH45APPdsxU+kiuYHL6mdSQ/ZpgblpI4gaL5f/vPGOrVIqmN/ikIDW+LuACenzXuAAul/nd2yvnOFnqFP81cMZOVZHHy5Blgm00jc/j1h/ZL16D5e21S/j8O/7gez40OKUW/8MMWvq/E7monxdjVsVbaGGn9WznH/xuiESUCVshjms2En02aJLUklur+PiAcXy7crKgwVIrrKC0D1EZHs5WecFSVa7LUZ2wrxBKftZBsJDKzxRPNFnDVxxWkc3St4PfSpqm0vu3fKgd90vev4ze57ida/XzZt1bvTEhBoYZ0ByKcG7DS0gfssdN0M0P92ETNNqPp+iybPyzUolyEPRFDV2lRBlQM+z5JWgXpfL3TM++9u/2E4GV5ftLhSYvZm79GNAK1xsL8NS2Ytvwwk3XSGxPfleBO/nA6JUcMbSg9LFgNwRMrw/H+Hwjgj1g5rJ/HAHirnyLHvpbDWK44wfWxPwspQhVyu7LI0pgKDszLsEbnNIdpf9J/1+4MgzMakv9hxkQ/cwR99XX19AoPyhwY8/n/ErOlT9rWAoXqqEmItsXt4+E3zP0YClWgLeegnzK4KJCrkG8RN++c7aDth3guinDS7NJ/Lwb9eOdUWWJbdPpchL8TH08d97O7r7pXs5dq4KvpvHrXzeJQr8ivKmfa9Z+JjlkSziGc40UeNk0d81+OpOuZ5ak6LK0MQkL26Ee57ZgIxfLKd0BvnkGr/ayq2M0oOKaFg4X8dJl5ICPiiE6c4CD35alZe1drtq9dISc73qWQ22JGFf3joirnAGGcnzlP9v4LZD/eH8Jt0QYVNSiU+1zUaK1+SQa4OotqhQYK7Svdsn8MJ1cs3YVEK0TywvmHqbjGeqE6h4dGIpzqQmTB24MmTqZR/tEmsXzfyC2lEu04euhyla/NUVfWWQU810JtdLIVI4HzpEKlnTvgEHdrPz6osoDWumsFfT5qFJ/FTisJ6W8X2EIsC8Dyw5Vgge4Hya+KxgkHwZqXfFAhcZuHuxkbnk8NoBK+1GAn2n/5GP4/nC9FQBQ7J3SL1vSNRcM/HlEQBTRWJMrBhvRXCZB+/lXTuUWkSYN9UuVZOR0eHpywm9G4CtuCYoovR3aVPVyBIKiuX9CY6j/w4ZdeuXnAyyj35vB3lAXow2Y5IKPtuEXdUBjVfF8lLPiq1OYriHQ1aljfhsgRvBfm2d8bcpDOZYdK7ZC4N7QeOGZU1lEyPxQ3uW1Ly0jf/19mxAssD5Io26bM/lVJJBvYlsTemvufkFFwrLDLqK872t6n+ITATWnAi7LS4djwW95Mmz8t8ImqZif4HanJx3kAUXUVWZ0+7CFFjoOU/KRG189PuS2dWrG/bopld3ec9yLCl1Jn337VGSD5rqEAtoYwF3imXzKy4nQQ6VzGvp9P7OarppFAnlgrQIiv1Zhad1xRhqGX0lKLhAOAgrgY8PWt0B0lU3GOxMzt/JW1dalXzgXBkXy/ZdVtzV9OgXhqoQXcF5f9XQcGB1a0y7QiFEeVI7Rb1ibB8b8wpfSp/VzWmFAmzWfSDAw/Fjwkda2t1SOrXqMfn9cYIeEefwOaK9jTeuGTorMMRoTgFURNvRqlu9hjI8G4jd9wurHMS1l0FBv2UZmlbKA3iKOczR8j3leriwLOB6jqis91iqyq0i6Z7cYZZ7GtmSTRgpS60OtslJGi8B50JFmnD6wEAb+7Y/A2+1bpHx466M0Mikp5k6Au93nOhC/NkAo7zGVP8SarssNlO01Du8AZgAzAF+d4TV2o5hLoG+c92HTCEk2Sh6y2l8nsxUFv4rTdRnj3BbC3bMpNkDhep4e4mto8WlGYad6go5iKRtUfCDTe0lsRzjSmQMF71w3GhwxHyXwQLxkxBXjCTG3gJzJucfJI6dljw/BIcN1YRQewmcnRbp9ZNqobkDM2BxhFKzyWyGQnlpFq8oEgNdC5ExbgQpLOQQwkip2CmJW3Ol1Dxtbh4JxiLLNuG6xXqJ9+Eqn1MluxlI6pZjARBEFduetZFV9c8VDlhgvSb7zuQ9I+BwBQZsUPlb2q7/cmTAqEuc0+OiolcLI11WcaSYP447m8mug972wKrqcTV88TCbP4T+rGria3SKfszVxUEXwX5+8skxvOAF/ELfmDlNLtdQ7n8wlIM3Mvtm+ResQCOWzdojTYMFXRAEXqhZqnBQ8zGwQaY96qzl2HwUNcAYLHeXslTQwQlgYllQE9qofk5akQX9ixn3p7jt30gWe4IXoTRg0r/73Ehr7VWZieQstZKZTgGrcMN9gou/0iLl50dZGSfg4XHAn/G4EQh1Gvl6A7sIRvkzSN3t7vKp9xnAF565QGDF3QDqRYuUlVO1+G1zLMftG2zAx10MvrJ1NX5i72Z8aG1iohXCGyXRErRSmRQ1aU/MJLhJePyKEeb3mvIYik3VcSk1LK4h33d+nhf3mgWI0gWpYZG6boJB+gieoH2PnxU/nwjCZPipJ159anE33fCL08y4+zQzIOanuKa/c84d9c/OI5JCHtgOK5GNp6B0tgB4mdAArDsLH7v8Q2tHDAPDJJxeo34EEJ2zk5M9ct/OmNApdIqT/rieBSfeTkuwSe5Ey6wE6XWWgpLHiSiuy5yF8qFRs4mx/6lf6kzXOCGFKgnkS4bCNOAyP6OAOFmqo9aOctuOxk3PzG0kyX29jNPpGABP2Zzt1aN7UI9Lhji3cXVZ1q2qXn64n+NufHQqzjW3x1DaSuF9K7WSzapMShNaI2VG2r9dy9sZsu/XmV9AODk+hmPiIZerxi/bwgJ96mAiu0ctEWqgZkHfRy8Q3GM3h+ljwFFz5L7MwqEiBDBcd7/k2EoX9H1wLcwYScjrNXPqcH7RdBUtFZKwDPH+8petS5A/up+hjZWJI4fbJLqyqreKhNhoIwg45xibFEQaWrGdnXb5ll6AU/A1nYI7fy9r1agWTqRYBx+A9wHXy/dGCFJeuQy/ZGOUnIb6Rys0sWQyvtMENd+OsFCD8WQRDp4t5bSE6IZTZZ4E7ZtEbfz56DWak99fHBig5BmSfBjmAoUBxYGx65EBSStcbG8Mt4EYSJey4xL+92HlJB9UD3I00JDanzQtc2bgNYRFfwm94fgh5UuQH86XJ1na3OexTRyAwND11971ex4Jv7qnAuARVbE3gJoIklaBH7OOns/pB/jp7Ph6BQAj4p/ZQFdQAs0svKbu5VFlhglCysort2nO5nuvMt4SpSoiwNZd0qLgbxCRyh9lkc2mJigeC8c0RVgGvLTKRVc9rqMx80qjGjIYIbNcpM2MCGwNjZyhg0YiyIN+l06GiYzVRZ+EbL1Ped8m3CqtzDn/gon8S1xEBtD1vR7GLb652YOu7jg87Pa5l9NgQ50TIW41yNQlX5WY1l2rD6i5vDQ9DRuwxHjRqOo4a4Eggyn4xaLOjcoqKiy8VSu3cOEntlcL0+nA25RglKJSax3DW0coLvoTEP/gj1obSJ1O8YnC7eRtCSWIVkg7U4eZUTmsseReOYZPqx/xmqHtS1YeRpo3sIj8GxmKbsLjdhP1+4DX9/E35zv4isfw1/NnkyH8oGT7qOdl+OLRH95xUU7C1JyhdBJ6Ec8a7CPnHPDu8Bk/Xw49lkfz1stWK9VtY70RnfFLEIS5XU5ROkK5A/NPZh4U4pUa/QTYRuuqHRPG8QxLPkvnzSfOW9cNzGKjpmDP7ib9++DkeGiIQSky4XfPdSAnWwHMlrodv3U9mLzzRd8CsWPXwn7BIGmcqzP5pPrTJOdXKO+OyYGoxGEJgjRW9vM0hnRaBXCBnV1wUrVZNQ+z8+aTY2oWkwtXGFQmm9vD3v+GLxoi7WiZv+THWefznLQvp7b1WXChjR7qjZYkpdLi94G60hlBElA7LRJWYcoJ4u+CHHIxuWlXOCZCKC12LJO+N4+T84xNt/MYL3Zwq+/o0cZhelwedpwYPEMseyv6IDGv/0lbKTqbWugdtEh8ubbbyou63KBJ0c4FwFFXU1V4jt/Xo02fR+xcKrDvzjDDhVuismYbx2ZkXs75lrIjHxnlnYuZq0Ta+wwNBtYKC2i2Wc7GhDXyVwwbtipvmUoCplFGDyrHOpPw0E5KMz4s2CqcJwZ+fIlffQZHxWBo16x4DBW40JdFV0DHjrVb3Y4LOa+GxcvVYoufOkTpVPd3G7V0yzvD3zC2qEf1KBAHuQBFKQXWKdz+sLfRn0ZIovIVi3FgeXJMivAY0kHE0mggA8z0aE2wVKEFG5XxcHPRBAQtXsd8/k8GPajvHSEOhjn0IwewxP4Tzy+c4o/m5RhkeP9485zU86kFCd8xJjM1zyxDFjZtTEe82dUSsa3FGErP0Oyst0FG7eMRaEEzIvbn0EWPhIbx59klHwlzQdHxuLVUzs1BuRg15BPmM950ZbBsPlPlbEMSS8PSebzk6PT2+GI3qTkDEZr4VxmzO8NWoPA6G8F6WqUowdVbPx774UmBbSEtSPH9hBcJDs2TY82pDlP0EGe0MlxHoTz98N0mENbW5Wcbbfja/T6+wPWOK+fN4BFPbcZCwmV0xlz+bIPPK4658vD31a5HXCbtlo+9HuYXBVQSkKy252AOOX4l6fJO1R9eOGLk7hnqvAjuV5no3wShNRyUBTyECectw56ZyQjG559RZORrKEmt+85oy4Kk5fu8+LFIadGJtGWv8yyyE/fJfRV+f4Dqz4QaQajGYa684KuiVhM8A3lzwrRBdot8ESFRtOgZI9Jl/3R9GeB8rrUEr2CDAHMS/Of5ZaCk/OoCXVxQog5/XiruUfoVzWlWLY2pmxXcGRSmUA5rzFkG47nUx2Nf9fynGsjs+3opA3fKXVJlp5m+VsJ/j2S3kLhLc0BZl6ZnROG5feIph66p/a38D5G5goj+cNlImFD6qTi8w3HEye6stjW+jtE2Vhz0VDEQdqTGlbRgRid7ttgnWyBMbYMwagQoKufBO28CY8+Gy9x8mCZu8tL+WVvvO4sSDfBoJZkYmAnRueiRGUgBTWOhoVCpYLrBfZQ5J+JyB3pFNqr7dA17ZDujbDtejeYpeMwC4Us4j99w1bZ4QkuxstZOY4IP9Looc85mgywgZ1E6pePGuqo6KMbIWJgjyCVrJ72ZjXEJ9SvsUngfvJ2OdbDmLHI3kjniCdxGEp/9kFjYT7+uLTWadHuAHN6EFKeAAy9Ki3KO0b66JPADTgwjYMAcD+VAHKBNRPgUUsr8W+m4kY5XoFb4UcSVWZ2aduhzQcR/dy7OKJPtH+S+vUohUEuCZv/TXnTrSrPjibpUdnIHPkxJSOrpZ8GHTe0kmG+N00emME4PUcRMXmn0FAYkrsOQYK+z1o61RZpGmOCXhBusvDYcWLd4xk/YZN4cX9l8VEI1kQ9DesFHuCwKuz4CBnoyqjoTuj6N+aTXXdpa6CG4qNxm7JKr09ERTH+hYSgaqoUsR0gu4GmYrKgU1DApY3p3P1egUc6a+z6ZO9j8Icvxp+bD28e1vIwem1RvZryph2qUdFQlC6qOvgEc9Z42G2MZlByzTk0RXRa52ZlRGWwOwsjrbPBQs6wbjMAJwblawCChNP4yn3Z1/nd9jnYJ2TP1T/EdHWCwe+Fr1/y+JikAtf4BOD97cmQG46RMl6rREpm3tpddxNE2qf4d/xYVnD09ARDl2i75H4n01mfwmQbc3sy5ZjlKTtEcVy7IdDZZOn0h6UPJlJMveim8yfECPpO3NuTspri9cxJY77mW2HihDXy8cRjFK5QBkBydsoRz8K+d0aG0DbjmO6i4WyJfV6q9sY7//UhzAneT7IryiiZpJMdmx6vAqVOLmf0AsA/+fRf5VCYM/N4+iE/uVzbge77YZnLd3Ty4LG37o3ko1PblLrLWAcPUdFcdbnORG9hfhMlMXmwomiNwoJcaJM7IHUSUqGMLqQSWSSN2bB5k1Kr18ISBAMoW/BE/eDeUmFmSkxkoIXtaGNhy4doW9GptJWVcfRylxBaVGS8ZpxA81GJWxfHB966pHvA6TrITf/lCKiQ2OR3+k+QXtZpWYsE5CvlERbNp2JVwQ6dU/1hCya+our/adoFUNeeuKJD3QTPpI7G2Vo38ncBgrW/Zs7oqiuRZ8qBo9+FiKawy/itYcoouuN9qhq9RZBcMnLjPUud/UqX86dDLVmxHU/5A8TjZGTH6fr/rYARGQe8YIudpkW6+B9H7hAATHK9ofgxsrvgna/LV6V3P5AUlhg7847jeqqexJlOrgL78ZJSNtDKJz/j1XE/rW0rRj2eFZvw5C8WELC4ffgZSkDTBaaq48kV23RgU2KWimytsTg0T5WNs/nDFYPxWmuOrpA7gPW94WrOe89p1+dfh+PjNuQEGMQ1EFdphtUpwU0Vtu7pQpw5iGWvRT1UfPp5Yrzkhu2hg/o1618tFswVBUoEhd3zF6HtPdCfO4l3cKchXgfv1td7tWsX6v7MrZoNoAU1K78+2iBduXRpErwWJv/U9jFURf3r25rsfurcsXyDsWWdTxTayy9+MwyCM1jbXxs3SSQV7ELsjHaqMUTMlkLLXxBAijr0eUwP6AV7J4679GDQVRC35oqcVQBG5tI/CxLhZ4nrLLYk0BKRdj2jFjOlX+qcl7jpyoR9TmM3uH7a2dmS6vw3fH0eCLWB3mGFE5/MjIUWZQKLQ2GBBEU1i4rvaIc2GMbNKaoX3lJ6KhcKJwqIBZGN1/UkBWlm+zvtkqKdV0DBHthbTpcYYc0UguVlMHWofmfOzbtXbapRijIzkPIMxVTrO/V5+fcQAgh5HK0F6ZMtDG9yZa/d2sDtNeacSNg+E+18fsutKA/f1yJFvRvOreZSTBNys7OLXbOzNSFpglOyTEur21IF0hfBYZG1KW7nPhOjB8Bk5aPNPzFVl++OQx8DRPtKzPMhEf7v7b5RLlBf9qS8p3UeUscQfSvVBjnmhOevJBg9HemxEJk9nS1aBP/rWv3K2nYmyvqB51g4Fc2q3sEC5ImO7tnsrOhy+COOuS3nPCmvBpHDOt2JECgW7X4eOp5DCT8sEVc5RbPQDWzcZIEUPT/tHrfeBi4n+wc1M33JKF69hvK1BCkBhskKyJB41geJwuox8oRKJe5iVJhQstSj03iXmZ3sVo0b8V0lDUlczlDmIm2MjzxgtQtFo6EKHNUJmMpUUMwCwTTT2H4lBUfzRi/nKc2zPlCOjdF135cTqu6ttZZhz4f/61pjgpuqWgfcT4G1LgIeJ6alfxXYlW1XVw5jGnzRoc+7ALQOnjRQsYblZphRQz80T5O4KKNIlph8rrqtKPvbuHOhaiPjkwgssNIndAE3yq7VjM6DMFQYtgYmBruBvnL0KvWoKpCxfOgiAbeIFzV+YPHthazCMCUuIPaecDSLsel+X207YwhQZnxo7x46mEvJsFtEf9O8KRLd+NFyoSU8qh2ewKsO6sYsZl33RpBjfyOLBA2ZV9n2C6ax9W5CYlKDZSfLcuZMErExZKyq6GBL8YUGUop70GJAteT8QDqwEPyc+AXgoeTgvY3+N7M6ZztSHgtaPAYcLym7aS4FUKo9mtJhEQ2gMqlSP0964bg6WxS44kCEjXdDA68icDW5Pw4dSL6vImXrTnxGQCt4PDmoByHTDLg7DudGexoZGZol/uWJ7p7chbmGZAE2eHuRJtCwW9UisWK16hGcorjQ3Z+ysV/Xi40av2OfHCoPbyXbkEEeql4TAky5oFbXWavgIw//KTEVDjbKBw+CpYA+AEFiObk3ng8JcYp1YYq6eoqb/AjlG9qAzYL8D217wOWHOHmDrqz3otIHWSyUNaw+7JVyE6MaYVAGx8Bx8nEycvFeD6B2oslbHby1CkeuGJjiJrfAZ+u6A/WYbE7DhOXA4kLxgFHyghPUvnUAzMEKNPfxI+K9jwLsRAnjUfVwpc4F6MZ4o5nz5W2ljMH69ssP5neo2wz2bjZLqC4AdFWMNa4R7CNwJJ2mXHAirn8NYBTIzmKZv50QaBvPN55cg4OROk0N0/YaiTYzbZt6Nh/EO81W5W+CCBeGTKR3lqNqhczHu/0+rmJSpG2RqR5yLkUx+1sahDSO0JDYIdHwRGhA4emL5FaSgJANBqJQu0yNNTvT5OdQ1ZuoU2ucumg1bJbbuWF2ecb5U5oiGWlbBhacllHIzmc5lsCnxybswE0taQpLx029ba5TxNLGLi+PNBtQUMC9blKcpC2ILUsXFxNMcIfGFbNDbYooecn9/sX/sw6faVulp1JD3cKIJ44iTUgQXfn8D15ZS/oiD2I7TeGmdS1IRRe0HM8h9gadG4XBDdmsoA54sqzKempwYP2m6W/0tAqpX4+EIOmnyWjDAXoLcdMd0MHjZJqrJBSdV1lCU+Za61aJJJFK5O572/SWnxLAVgjDtRHfEKricNW7wD/UelhxEgt5iNtG/bYRj8PIq1u7aT40Cez3RBeSfnGA1EAkQ3KjWtN1jBdL/0a30ZOpLRPb0kwaP7TdYr7WstmcYzaYdI9Ot4Eu9lMAiTFC8hDRVE/9Kev9R0nX8Sqd+jKwn07CoZjsQD1ednsYfcalJFUoTgdRKhgH+5IWixHIStr18ou29agmq2SWASS/L0dMuI/s/tnN9Tx8j0HBI4DuaB0lkxkkF72HnYelr9GtWtjqZFXw5+jRHvSXpd7//6xqZgMaDrbZaP6pCxAH1XkG7lOc/rUra+Gtc7VeCTGMy+VlQ7RvI63574LgRpKB55gdZ2WXHQj1w6Z4T3vLjQwlaUhhFWg0GZKO8/4Ir2afwsb1+fDVyp9Lcry9F2Bl9Cgf741gFKsWd9hdrvzUVsamLzJTEHQpp6+TdeGSzjm5AUt0t8Uc/0rqaFPGrts6u+8DX61wlXGDiRDGiudLYvPsKgLUlQ1I5UZK1tTU9vVtIXQT06I3B7om+XKvYDbO2PLqJ4JNfLUYIPOxSsVElnGr9OvM7YRHuE4ZWftCmPkO/TblbtLE2czknmhffYWpR8Uf2AlK4tenKNqy+mTInr+1oBj06uxFEo2v3ud8B9bs/09anoPqUBFc9tdRf2NPi9unRhYGSRfzSpjWxIwv2MnlrwdH6FSI84DwrgDw7E7Woza2vozckSsxyoyR8KZwoMaJqgTm1KDGU3G90mxQorkV1ZlRY6TXJ6726iTrD5HL8P6mMKKZL6+IW6NpzWJbNOzA7M4PjZ+VMrDvk8GklwG5R7zmYBcRUPvBxoJu+MrtDVRCgKCEQKAF5yTwQgv6Z9AXqSFtbfhuyRqm6XKVf5aiLVI6mW82t+aUnCMtg6dBm1uXIvZRwMC3wRarG+cpFr/oG/aMrrG5vB+pbCTBtWOmdcoh/WppLLLlqcZFAQd94ZqUJK91GEkqzUr7Rj7M7V7yKWbQqZ84seh9jyQrO+yZSPTSCL9uIFYmQ6oFa3Mjv1zYB76Az749RLIDZOUrdQnhOnK91QYsixE9UgpdiIBKkw3IetcYeehqcJmMLcPVCD2PwBk2M4zFAoUXPiJJOFholHcEB4QBPzm7FhCi1mQ30P2w1IEuqkK3nC1ByufURREP21jC21niyHyRQdnTMDVGjSQuq/KW15ldTxsKENUDK10xkprsJHMqK34IMh8DKPb5z1/eImVNIBlEQimmXKk77Zrw2UowTLACOGkggMqOybcqjmkbgJOxxd56nTPid2PI9mRiZL4lU9aFDVeFh5R2TXyeOlFGrQ/Xw/J+TA3Oj/AkJSopHGALI6ZegA3lLYHBn5emwftyZewcTJorufcFOPxZvOouc2CgEkIHA7LfIR272ss74PFYUppRrJdPYhLpEDgtRNeEPRVRRSb4B3T06rQqy/jzi+s75PpLjTNYW1Nww2yWjLoqr2w+Jy80n3eSU67tRSjTwAW3p1m/+mQQKNAGk00KJxPFtMOgI2nQCSH+5VvZzscpmIDsZXXlUy7dzAIDZtrI0NXmZ8G407rQo+hrJ9blhC3my2b1jrhMCgZXU8WQW8wbdJpBuEeObpPz+QEnVwKGuw4j74+kx6UJ9gX9cfdmnf6P94lLr/6L0WHo86NtrCrEu4JRKgcV2vCwg6lmINUixhi4ushOxH3gIqXyxyFzVq6QRH7CmuBLQ7lHx2KtFJKMGgyGhmb46bOJUWqhc2wKrpmrRcSH8QkQDuT4nKYvijloxs28nuqLuGdMpbs8uwbMwNbnJI2V0e4e0rz18ePueSkZP/f/c/y2fXb1DSumalVzJIZzZjeSjhiRB+qbz9VMEj8yq4zCWb6NgHgb68gbtNykwSoD6MYtbi/Lr6GHiv+2v1uHdFeRuxJeQIrPaDMLWrHQab4V2LnvFPX8KZd+He4beqpsRTwiQ6Q8vWOZELv5fz81smbRc3wqVkwBW+QWui1T4go85MssppL5xFhxqWKzkCAewXFxipdlB0J/Nri5dbE6jD9wn00f3CWdfpTtbevxVLzyZFwiVf//DF9jbvMt3W5cHMbFbOIpNuLmHcscoxZRPPpOR4qr5XclNo2EW8toCCIpbSVxTDWfrUM+lUG6VIMI3IonjfUvPF5FLnK8h6I6gOQIlZr6kG3Suks5PyLV61pFTNPGyEWu4es+DBBy+0bZR1KSNosL73jY8phcT/F1EFg9Fp9BSCviXKB0+RnFkzkvUc5SzYPfjn/e7+rweNAzwRWBNn5/O5lEnJQfpqRNVkB8kJSIQriYAfxjhCoc66sQQTVSb2sadoNcKDWRGm1noOg8phR5gFbYlhVPX7PeDhJQHTiagARe9E25A06NpzRIkhY1OT7OOJ2F7xC8RmCsUTk9yhJpxNN267h/zvVWgvTdaX7iifJHhpsxzDFjeaZ3nZB7yhIzSZH3FwQ0LboFwsKYsQETlwlQ4XcCkR7c9eYNlEIeTjAj1veIk0L8s7xKHb97aMzhia/bBpSva5Q2HlYI6yoxbAUBGdXdHYVdCrHFY9G5++kSzhUblJeH9jsIrBqCy/Z6LVKnSevrO+svINMO6kFG9xiC2ZU94dm5G9LqsP5xVeWC3SsMUxTcShgO9nDW2x84gn4t1O2gorJ7ZABquOGdse6XDSLjNrE9BBGS7QoCKwwhCi5ewzgjVQMOfpQ7hEhUpybcGbTOinoSe1/7Zt7W1H665SR5KbaWSJYS6AokflBFgx/ZpphjJZs5+cLNt5FR8U2JnFBECt47Osz9QBAYRiDFZhGMoffxXCoYz24quNlyts7ITMUdIiPlqK868I7yUFHoWNuHSSgV9OnZj6XBMsGguEXJx9SvPuyyY3zopw5ZFhWmKWi4Wset6TzGiFrvhnz6rwyUSPe0+Hp3hQflhiTjFSwG09Nc832VlPTUOj2j+CIs9bt2jyZu7FAYigH8c33aC4o9TZTRswZiTnwNOfjubTnKUira8V0Wjogd5aYCvYTu+R5nKGQ37mkqWy/YH1NjUJS9M9liFTtX+HuEVGs5SZFDt0696QAeet/FAUkA4SiaaCJn6ncFzjt2xUdTOF1T3O4a1rcn46Pmdl305fsQ4/HSE2bwZZIMCOzuyVY3iXAoTKCSLG6Ux536xHDaw4kEcz2eQrEjcoMxAAIuJQ</t>
  </si>
  <si>
    <t>zU+/nEsWEOSCSSK+w/dprxgDl4B6JybCf2Tw9lQgqiJGDG1wg7vJuMMdpFW9c/AnST8LpM3ucxdU+4IYvdbxAfmbFQQpn6JCr9qWVb7c8o6qxN4OBvzj5ReQIMhpzUl7LhF4fiavzSzkbkG6Niy/ttwUgXM1TREO58pgbT3EdTYqAkWU1wHiJ56i4wvy1PHt/oSNk4xzs27mK9WMHl/h332qbMXEKTG2UL1FQo+DCqXvzxhPS1mRxteYvMLE0MJVyuy6VYd6sunXFwgHh2xL40g1WdQgQIzT+68ZA8A+9O5XalJv9DLfniN1oMoCBSDWgpiSm8Kl8sYTAitnf5DxFbN6V3opEi6s8t6mKkWE39pneairq+DYf8/0Ynh53705oo0or6JUVakJyEH+B/YJrWWzfO9wJgbgb5Nhv/iEIvWBU/7u3ZUkN97+rnRUvKnniDcBtHYNzP925FbIwfNVC8c7qcAMemo7eMdg5cZ7LEbXejOVrGSr8ZTuOTXhWTV4gNmZY3UddW50n0+f/bC51EHL0Ny2yKCa4FREAPiXvEDG/Fyzo/t1ZBO3xOY3yztvAgldc6Ird3OkdgZi+T6i2q5fbmv4F9xDsuBt3TZ/AYbnKiFxw6aj+fhKSHq7qfop33EZBv/WY4P/uMVQ6mh6zbc3HmUvmpOGH/7exEmZMKhIZEe7OwA3S9zoN9uc6g24Qm8yGaNz2gO1QyGjlCrEifXux38vyIWFNR5TgmjSRv4zx8wqrCSPana2g10l4XvYD/4jQqk7lyClg+XVRSf1/tXwvZ13DjK3QSevSF+tysYcRQ8v2v7qYoCL6BSIU1e84BDukwrXkPhpaztktfu4Z7S9LpT74+YSdcJt5c/1pdxAmf5DB2GreoOTMQfQ4+RUiIxfw9dKB/dm/Mz6dCP1xQAoZLoVSEWFvi41AF/GPF2hVJb/dJIRRId/knyl42++aG/c4HsDudgi0gU14v3nnIBfYP4dSBRkncpQGJtdWZYBlpDfnAvUx2VktAtwIBhNEC/TAMfmP+lq04i0oWFERZcbYvn6ILHz9w6KBror9h28qzmU6PkL61ElrEZLiMdZZkhzw113RoZUt3H6y46/n5idv+I30FcCYSD5xGJ3K9QrP7uxsevvueHBuRvoI2ShkS+M8XUrZaTPogA3m61AsFBapMjKF5S0B4Scx8cqt3B1tLYBa3WbCOJwbr+0P17pUAwNV9cg0ED3XfKGIr7zIuGOeUxGWNJhSVNjhLcYTrlb5D5HewRkTbb7vWZxCxFNNmr2Ge6tzKzDcH1wOCFPztm23iDziOlREDHKxutJdguvSK/ovykpaIkpD/HDy+9zqyT7gtRH8aXS6wwckeDhG7IQWGBe7L27hR6ihvGiBW7ZsxiY9pS8nezD8w2Zq2tNAuDIoMfApjjVEFDs3NpaJD8e0OJcu00i9VRnkvkzl3ndJCnUp1DHE6XL0sW/7LrPJiB+04zFZZG5p/lPz6mDyyF7Wzx2UsbdR2z8QAC2MjVJNDuJeoyFjy+Jusu9wnrTyqWpY940eLRVvtXy3j34VVSUpGf8xTmfCfjg79cwCtebt9xgwEedU2/R7JAZYiXN4fN5O2ZsmtBKXsj8thVqb85AgxOnNbR22Ox9rRXFf3n/ADEdYTbP72ajIGMeo3jYAMXU3179ALAivJ9IAbNqGkEp8NVchPduKbExZrqgFT4VB0p+z6fxqD3IJoYZZ2Swxrlq9dCCToKkIufGrjk2u86ZpUU6XLTcI0F6pio2wOQKwsmv4S+SNHzQGLvEg4ciInhFdYFnvB8c1qqELS8K+xFRwqIxKswq9L8oZ7GUbd2Q1qioaTZDZe/BN7QyqJ45Si1AG3PX0ITbPyNsZJEMqGl32twLAntVEI9jQOjNESyICCLR0difKG344pCBzs8vyGzXk/MBhfAgfKETgLg93sMs9m2zYCvOzGoAnz8dL4xrGyXvchbo2GQTtbwMkeE76vJNpCdbwsDDjNpyYOTQoJB3HjRrLe+qaMvY3pkrcamh5FUTPGJCMHMCHoo7wRg/xe1ojFUTaYRSEEvr/lzh7EASNRFRm6Bk7QNySQUmUuUN8oXcVxX2JRrs9U/4MUtwotFqj9wuoGZGFCcwL3g05ceR5vHC9zFpw+7Zxt315l/KzrXa6nxfANdqO+usyPHtgzWALkXYti9XSsIqfPKWnxrDiJSt+e6TZdmj1KkREuJ8KfSCCy1EGmUCtqlMtNHPiS9Bo1N94sc5hu8Pz9h+c6ECCYOaSiBTTKdqE1khrAvejzAF7JNrZnwf0xCrAgQv+PSrHnAKzWlAeA5/Ks8abULMKtEZcqbiwFROcRLPv8rsogU5OOVvUqNYF05FOVPApqKB/GJa5iHj1IeB59hOHBwR++qFrsgrjMgOTjcsk0+RGzHdZRLskhxgZnHLrr6aww9+zBxWjKFjITjPjxay75ycbCtVHZlGCiRSkDLdxuD2VY/jO2AcKbHYfJvPqCD/wv4XV4eZiBJ9uncXgwX8ZszbtsPrZ+RC3fDm+GLNhpTunh2qm4D4mHzn96Lhe7xj7oOGdrJ+HNIN2wAfDISnj5ar7FUsfZjEgHji/m5ZYmtW4FDapfnNtYPRMYsTBLyfgSp3aM5FQow+W6gUeTVasdb2bEJqvM1GLylLdEoBr45zbp/d2/OeCSOQBHugYTqsECO4jk5tnqA4c8Z07+58v1dqqo1ftNvToMkm8ZdQ9FTBKURzxfk8bq6vdtc7ArfhxYAgq3a0Re1rmYV+woNzn1eUzQotEC0b1TE+ugNXK7vuSvmp2a/gRHrYlK3F/fTCGvGB7etRvBfOZim8HBI9nUAKVS7d3JRSIS+4YdScV0sS2rDOcgK850yKwjxxpGZ59FtBWeyThR+TlCjiuuVsmBW/e2XzbNrhdnWrmedxNo30KjmF60DcKmEDEgXcXkaDKPLY9w3RkaQeSECiQmPOoTVJjD19xCTY8kCMeJQKWoVbUk7yUQpx9V0wA++Qif//sedeJM1WvRVtivt3OyiusRD9oki09Es4oYKwfO5IMGRNQHyVq91YwmH+0FYTWfeO7eVcUhibVi0xQTFn6DXtlXpQhYUyqPoe3TXHhOHfdnnp6CK/ZFlu+OMa6/lkNm/tN/ILvNHh5btNyJiiAOh7AGXBLDkarzj9DBMjz4E4kWHef1E4IyPoEyFFzpNw6My+iJZkBTPuBbvgPyimqEWQqAcJ65bD8uYMNgcx30n7Pqu1d47xOrPjTkIXZJyuogotcPI/gpK5buj8dv/em80QZy0xlfL6GZPBLFBW+nt3sYCJUyE/TJ+DUfih2L3KLdZJMWQ1kV+KprVxHJcLJp7ggKIS6KHU1wYgSz7ksnyXh8MelTldIxArI6RknuQgVriEpUFXtAIQnAbis4xMjKasbxmwLaaFOZZex7ga5BxBhXV+2sy1jTgV3bnj/YIDTRNv6MVXC32j+1q8JfndEpiZ30bgqZhE8qe2LlMEHqLPH/N5Wdw3+GRmp4hfAwjKJ5SO3uUg9SJpBe6+wnXBp7j+8ZRzwcNwhYiCbuQn/2X26JZha72Fo2Fl3lte+gHMng+sGKw81i9WvdDsE/MIs7U6U+M4mPrPCqNZTldmH3Es83far2a7Zx+3YP//Qe+Oowiex8y1QhM4BIUsHqinh23Oc/ycwiI241g6hqii8CUIFP0qQ38kP+SBolhlGJDlmvAS9QnUIp0VqfuIyj5v/2VaGAikIjkS2+PWW5lSA24X/N2FaD2W/KKtGI0kZqD2AUoJUAEAzbvB0qRnm0/M/SZtTojKVLRKbwGjD9PC3jsswg+jrkKWYx62YGehxqjNJHPbX7RIF+TO7Ae+B51alpCGVMPCzUsnzHSQ7RuAeYAVfY9R6xxnTH3+o4MMb/R1q0XUuTNyXav2L0bYXChMrlWYOEVW1HGgh1NYWKG0E4D5tF2kK9v65aB7a37w8sQ5eHJOPyh0yp6rJMYvF0VPquQe+9TX2DG2D43mmsKvJvruMIrOS83s6vZRuX6scJrRtSc5O/3qbwRzZUIXgvTQ8iBZU0bS9DbpsfBVApezIfCZ1idzZNtpi7OJse9bE3SwizdnvlWpflY2TziGNJo84XXGrJAXxcKGhi7HjA9FTTykXcvcdMZtdlgTGBPreniA3N2DMvmELKE9ipkccfZLfFnWWlqUVQLNcZS01uscm+Wl79AmWbtBSX83OPEuiBq6uxM+P6jVivjt+RAnZuH/4VS6S0BTxKvXOPST/VKrgODrzeOPYShbpxYMuMGB/KZsUYcaWxM8cej9bE0qJls/89vy504jcGPDgjGQpdrOXGr0o+TeMud8RBOS3PWwsrEObYbaTEeYrOEqXwUvSOtEXBElnGmW6n/r6ve+qhAegm/I4zM3cmbg7CuxMvR6fqcJrJy1pHUedwMCnuxUssxDN+rmeabbweyrc3um2LHzpUn+ZD+I0XyfxfAs7X7Kal9NAUxbBQ/jAEE/x3O5w7pLsEP2Gbn1xULKKnjysVP27aDnIqyIduQNrfubOXrl//rQObQmU3rlJAJxPwD+d7aCQI9kJbmOfPrCZSPFGoZf5Z+ChpUODrFEFPJnyGI+IGnAm3QjpIeBsbwMFp2KywdfTJqQh+k0J5TexFucqPRyYd2nSeYLHr3DTaaX21u60/Eu9U81V2yWM//aNPrKKCKzauEUeLZf6biolm8k4c1oTELBHKWok9Agn60sf+JmVY7CdR27W1dV5W4CSgYwNPwsPD9llDnznlW6FEjR5Oqav6tyG4N7MOnaOJNdgzDJF2O3DSsjp9F5KMK1DrEXoUPJ4yqRjmfcAK325/lEaeZFR9kkhgctTMIEFZOBCr1wfl4EGfGwBShaUnfFzKIzQmSpwI5OF1lGABKoYDcW7X9PnrZTYFz4V6uN7BYzAJlWYBwzKFamH4MlGJxxIQIS97XMvvlGmAYssydrcvLs/V84JTHzBaUT1n6/RjuPWcfNtH7/nKZon6CKSlds/sl8+ma9IOsnlPu474d19/gxOZFKlkbuN4vE81dI9M3uPtvi8D0EKYI5j0+mPEil4qpLchSKo+8uI2RQTelJq0to6FWTtVnZIYltRFn3D15n2jYvC1SMOsch8CzP1d1UkIItk9ZXhuhg7Ex6HBcWvEyjk1iIJYATm8vz5xvJ2tcCCe9Ug4nrIiufZxNQuwbqiGHe7heT2/6H4FHXimqI7hljbb7LgJtfrPywxUxOrkQz9HnB6aZfM2DP2VyRrZF+9luqxedSTzyzyrv1+JK/nQyHwnWU36wFJMXwWnpCw0mMygvmJIp2RadRGSfTVtz5Oz3RrNZdKuTaIgLR4Hry0OiZwodp/sFzX/s727x8ERSiUYHjjP6im8TdJRPBWd9QWDqIWLdcEZ6aUZiuMbZCfA+hmhvXwFH/016bV6yYLgBqQpc+/NdVU5PzrfSklrKrcv4F3+sbcrgaCrtkQdn0U/g7DstcS1rLIHl6sT1cwb8fyxXRpIw/dgto6XAm0/CXivXN8IU5HEudk/ZCY1ZpSMVFZZCX67K/Q5ncQ0lZpHo19KnRvxF2tyHvKgTuWhRPnIb/l9vlDriPfl8G8d7NniCeAcIToWj2M+0dU3cVhXqBgRUl6QNqV4dkzgCI7q6HAQG0mm9faV6OfT5mPoswpFvU0WRYqJcD1ClG84aOv9UGpW+77y8r3WSo9ufXkkCHkJHM8WbyKRhquYpGMueGFDvDd+LXhP/f5yPW4YOSxZ0FgQWePamhfoTVSPKJQu6468Xbgzajg2sOzHaON0xTBFpKGsj77kg90ODaicOVY0R3yzQAEIMoHRo0tGfJBo/nbrHtb58MoRdudfclwqyf9/kEQfvta7m5wJHe1aXaih2Y2NrvNoOsU/rgO3zVUjtF1ebQnrRNBldnN09kx53pWwZreovMqyfzG3P+uIODerqL6Cf2grm0Cl7SmXElxXLm1L96nrU3EzOCUEZQaRs3/dOzwE11oLODoDO+EzC7x/jtxgdUoOpQIdEDCTD5cZtyWWLEUYt3/t1Fm1plM/ffMnqU9zFUJAkaKEfl3gHEbh0LegQUpIyEqIJjmYoDJx6AAoEg8UvanCryENoRWHvnEt1bbW+m8aDNMQ19pSVThKG+hfyKHE9tHc6wO3bd8JBh/0MDzSydTYNEJGxb+vhvmpP7NDiKlpilgWw4yGLh7N2ZXHIu8e75fGpp6vzy/wO86uJYmVWyeWUmWocbnochoPfkc74M9/AmTDgVChY5A7IzsprnOmaoLqS0+Sh8mz9hUJR+RWzBqzEZiLeMnuve3TNkubA017lf0F1io5aqhMThkaEVJzMSi1czBt6VjwiftMT1kUCZoxByJWHUU/JZmBPzxLLXutFfRlsrg9PklfUjrYMLnHzijAqn95entpSGNirb2bjBNIl+kQIFVkuSLInk84aauruDxWMokDKkX52M+SieqPSpy5Eb2/wSt0j0XoWyxexbtCE6YSQIdyiuz9yWGlTZig5ywq6gdzv82HQczEodwd/oEqx4StULWBg5qV1G/ID6KHpxk88wVdLTtfbQebJBd643WUqWl/Gel1p23c/TUgHOzQzmFqtbVy1396PNYIBJkOJfKj6hLlpelouVs5tHzKFEQvumzo1nT6UJpVTRScDfFTZ/ImNSscT56poAWFqD/9TCDztFUthKuLUAkgsBG1gvT8a9VcPjigR1CaVXPs99aWkU4tmDruJ+wkdL3UHTCKa+vJfnxXh/lfJIFfC28+ag6yCw7pfDjxIZ5Nnqq0YgmPePyZSccT0+bTJKQJjpHwnvovkesxbGCo2jujP3NGcUFVQxaMemaOaKZO5AseLtD+o9gbTKBNyGHp8fAoWUxCB3gJ6RjOUH8miKcs7cqUj5Q58lQEBKUB/bqrN+mniDay5Mt9njge7Agr1sg11bPqivpXBideqRFWc7JsfdbqA44oKfSVtoY06CfGgMGUG51nToruZFjv8N87z6iEkw0thTXJFgX3ZdYHOmIpFwTGQwxBXz6iqeAAX3cDlMcLY8Ms682vBg7iJN7Un841+SEt73S0/AujtTFA0oClU+0zP8iCY/xZu9ae1DNiW7FHIMalKpBWxpfyYUztAwZcHv9J6KiL0BB6K7JdgaK1xAgiKm4kWz2147hbXpy2EiVDYMZc3BHQNbEK/iBrP/wffDGI/yQfz5eTbHZZ2NWxR//yIBbDAnRw3dN/SF/O8xvODpuvZzj0Cw0UtBn0VWBquF8iGX7HsAaAsfpYnJaNpFDD5m0JZXQpUvKeZI6NGGQqe9XNae6A9o2DBnELAsoapldT/0UVFyCDYQ1igwJzDR0BMTNz3kiwyKpu1nTSXSmddBKedtndK/k7de8wzQmzjfDXE9mU4ZZ7tSLNKTVpkr4EH4wuW/Ewj0b08VLvp474Warl9XTxbj3fIGoxs13SfvbuoeP4ianr796MGfgE4VhhIdz6Cu8mCr6oTFEhu041mGN+WVRkSjgY8tToAV+/olpv7u7mD+mdAyCL6pEoBx8kF612baYbSFW/1K3bQRkPs4656MxdJl2Z5HswhCsAI85c2Ci51ntrsb21DICGFmGZqCeTaITk3oV2XgG04bwjBKi1ixtztW9sk2GFD7KWqNmvUm/EaoKevm42gLl0cgY8cb23DO7UZyzTvx3Ly2btw1xsTWZsFILWWtRn32B54Mf4pp819ETLEjN/GjsA3fSZpalr2sEp780cEdQIpg7NfGYr5PgYv5Er8DQU7bh3qOV6wsjfuvzBLNPyavFudOqyIWfC/SFkixi0a6thK1PG4SmLQMLLpsj3pCwb1AprdZaPaHHyec0ADGptMBa4YmN9inrk05MuVn213+MlHFSGmldbTrnNgULkXY+Z8GTvjROhqlIHDyVPS5LVCuewNvDIUz2SxJGxw3Rw3HwG3V9LEh4uzfZJZ1xCV9lxLveVPgbct+scLgqVIEEiTrfSYHYDdyH+cvSbKufddp4MfYuVwZ8uvsfeLoUZT3Fy9iV62ylcdJZqUM+3AR8Cbgx2/HVzhjEesO/m/i++sHuPOmfMvMaZked8mGX5Dm4pqAo94InvNsnWM1zkzVveV3gQDcZiWi00wDXwuB3BbzEgg8UBp0/I5j5w/+zLQE5MWNi2O/MV7Mfry8xB35zbG5TdSM/bEayZoAs0i/ct44K3Jr+5Dnv0xpMadbuDYFQ2UtAs/ByKmzhd878+ybr8PvxrdRnF/WRInFfrLrbjug3ujS4FDTLQGTRgdX1wWN8EZ+mcus6J/HR9AOcHATzc2Z7enxpMzYrwQ0IP44jn8//wI+v9rCEEjejOzx50RVqwYwzyTV8cBRAXWbBUJWKFZPHWR39WkQkbCRmyzcEW6cwrprfZGTHBD3/9AnmFITr2Z2Dsfx8Q+cihtEsX2KxE1UBvfEUU3X7itMKnwXMkndCETzrY93H6J3Kyml84x2Oel9EPyTJWmxpWofHF6yXXIz8+EwA1OucMO6tui2v0NojYesMkXkR1Y8IHicc/m9YdaM2uZika5bnkBLv/LsdcSfeOE1S4U/HP8rN+TKW5qyNkOQuHbjxUbREpO7GQF16s7ftdKuFFUecphpfmo7pCiGOOM4HU738IhOlzJ+5f0N6W6kxoiDW3jzuEragzVo1r2W2fCtGupI7eCsWNY7iUgNUN0fe6fdhOH4a8xv1F5xffqWz4Qkga7wjxUGAkISaMF6PwExV5dMwEUOwNKh6yiFgcC+K/zQ5hK7o/gmom+VUH4tpvLCCaN7DEDFCBREpYUffmXtZcCPsiILCgn2y2dc218uhv7Atsst+7kKa9E5C93JhmkaZETxjA3Cys186gC1ioEk3Lc43NSOA/3/aD1vogkbArnpdmpbA9Il0uKZabQpBdWL55rl0nU6rLu2uVsAPh9RQxrM0CAAJ7ZLTv45uIoh00Eiq87Fi+m7kqbTtfk4eun0j66A/92x+Sn4//ctdqx77Vtz0YArLLobbcE7WVytLpZvL0Sd756XDwX7XV14juVTEJPbQSugu3PlpGOB4HNROx6lkniqNI6tcvsVCdTuUI1tRO7qBu2aPtgCTJ0D+8p+7vWjX7pzR0B1a6I7NDH0j/FlByGS6uwmOal9jHPhyI4+Qqbl7RfPTRB885vLYHkXuAIbb87b6x9sbihFh038bbycmMzf9T+BZ3v8prrpYbIPjGjJSZ0TaOS9hUm4KECZfFZkSXlJIyyR7VWKx4vmHxOdxh0HFYSc4f6IHZtH5UG2wv8hWv+5f3s/L7z8BKsg1vDzW2hulgsFdS0NfdPJd9H/CKA9UVZn98vgBj70vgX6Gg+Xd3MXx4qthnANgBkr8YSZ9Ad//D2GlOpHmGuRYjtfSCyaHfC//Q5Uo08F49VbBxY55sDkOBFxEKITnZYcdGRIkL7OxpSemNfS1/mKAJ/8+qgyeVluPtxVksgx682vPNhOGqbrpMsBcu8bNmSSqg/zg2odZy2P5OrY9WbZzCXa5RVGKt6LweYz4fx8MRrszElAhtDTHkYfRo+9VruGAS5NuLqXPNt2IQ1LFD9LbTHiRLnJ8mBTL9kEKTeeo0MFqSok+nE47pESOhVL7CgyDFMw8+XX1k4Fzc8vE1ZkrBDKnL7dyvLlxYicGsLDZfOHf01a1V3C/zmtqr9XPAXU76kqePlnhy8biYkwPRPBtdGl9gVqnX3dldF7qaGB690/4Tpax5BMpTtikAo8MzMxtIfW7qGPBHl4sx2mEqdJK2mx8BDaL7nnWCfxXpISz2qmtAih85XLgvbkPm148BZ9nsuLq2njT6HVScKJUqoiSLzYe6WE7kWIte86QMhLSIROng9h4Ykvs5y9p6Q3kAGjZuX43qAY+jhisFTdi8se3KZae1+7BA4xzvPMqE1YUhRROeruU1Zz6S7aJKtq6JXKrjYXjk1iXUDvJAc8w5c4JO0JDa/NOYnuAfcH6IjPrMJ58hYfaRad54Y7vDmzipRzmgC7KXBNKB4mchCRKLok/23/TOmMt5lv0ek2leShnYqKO/ds8l3o6rDclLPpInYuaU8jeezy7qDGc8NfF/cjRcdJBEn2zF69ffJ9DQHz7h278E6X3TgllW9Nd2z6CNi+QnP5TJddVayh8oQbWFekB2nAB+gcY3Xxmm0O1s7HgiGj9iJBbNotiitcJSSGlMr6KRiIaqxxscy7Rr6YXS9bkxbVUK/Q5rVN5ru4gMd0usZWjibi3Mqbmh7mIW+O9STrcFmuaxKHUnYxj5dLBkp4q57SwmzYtPxKAnFwDp29iJnmAhJV9OFLgto/VPMRFirCZpuDPlf02CcXh3U1Ps/0qdCAZHvZOnknrTGqqJpdFYxv/rzjGbjGg6Y4Cbvbomq12PnOndn2IXPuxljG9vqPMc58RyN9Po0l7MYh0zY1NAgifTrMUc6yvPeGw6ISoFGTDBb2l2GwXphmFEocDWaLFdl/51oz3sXAhLTTMeaOPvy4c7/dt/VZ90wpkdM4GVR3aQPalPcZys02P0qC0JRiAu++Jcrofntylu70Rc+xms5xbDawFhpE7iV4gxKch96yUG1wOuIC9eJr4ONm+EzeFAYMu/7KNiOkfSHVCBkJDEFSJTKRPWYEAQ8j2zGoxOTKL9Y+nzHKRrvQ9jKMeeYsp4S27oQkpylirTITVNk3SVkTn55Xe/Cl/rKnmR57bgqj6AiGfZNAvBw11IbGzHsKGF5L8+Jlxpo3FaMUP0XY7CrwwO0H8PFkQ+4tc0LaHHPIQZiL3w2S2xytOxH/MTYciy0+MGXT/noZt5jvg3Um6YYdELATF+uWBnwnznA67ijYp/m85Ha73aLUj8B21yU35pz+pGsrteFM9v49xbGiR6qO6Co/GRT5f/0Jdlsy7f2p2bcjbFTPzlKfvTQpusKf0qpJMHJuRSfuem3sFxoCv42md2dUMVMt196M5NL1lEq3dVNJyKGtPmymlTt4MfMDoVOwv83SWuO6QAsmxl5Glig6RvM91Y+Fqjc51X2XqctqdWGrklIYCMcFR6ylAkdC86nIhJJUgUVlAaUmQHyxQ8S1CfsWMeJF83g2fu5OYkVqEaWaNaUXtp3seJTsLfPxURjvLT8taXkmyPfAoJgW90lPNCANDe7/4oP78zTH7y+U35xl/tfqumyk9wCqpKPLG1SoNYJz+vlT7rLoSmUs9o/0JVWoMhngawKoQX//y2PwNHzdBuFH0KJJe+Je+GLNOV0SMuNhcUxP6m9G1s4T9QuDHf504jAnQXIW5WJUu30rbT0yiGtwLUgHql+u8qZMrY6aIu150I83FBCm6xcNggG4G7qHTQwlYSXYDFvJejQ/+qoSTdUz+YTsEOScyaugVAmy2sXaTaomL2dzXGhBnCUeH4I3NU23oslKoUC+b08Bt5O40QgcPhdnK9iz+K5L61rftOyh1Ku/WfUyVfR7EyPnJ/YRTCM9ZTBVsocOoBjuOz7oDMFlhKSeeof9tHda1XpX+YS6Wl8pfwWlAEVvwBx+mGyCYLhpRtqVe3Olk6BkJK1abZhxTOT9mT83W7aQck33fvtzfTiAeydKt9Z+/2apiO9rvAfS5spzzglPGP6vuUg5PPjcg+reoC0KtT/cfuHZgeYnv5KN0W4Gd1sPI07eHv8TT9la7u/JRFoCvExHnNLD1lvYNSdbovkMwkoq98qXyesi/CYyQp8QNIyn7vHnKc8n64kg9mH/kd/0X/3XzwwrqY2zd61R1i1hzpOTcpGgtw7LQTHjVkcwTyXRWOV84rgyVjmLL9m8yYYJ1WmdBgFkeBT6pzomCa81OZ4T/pMa4bs+EfwA7Uewj1n+V6T4nf6pO0wHVoqcqdleQ2KS6NK3TViHCNG3C7J+6nj+dlp0aEI/lmmVp794elnlOfmQ7KTIzTcljmZtJQEbyelzzChinMDLduzA42j7xbx6JwUuGzk/Xokl4pjhWWMeODpzlDhKxNnNoDVQA8bOB7j+X14LM3hcEjhRZDPn91oTFUM8c/xUoo8Neq0VUAS+UJ8G3r22iGiiJsGqRj8piOaC0d5wmtlDfiJdmOumSHicQNebMxF7/2lsucr1tIrBqz11LsEqiq6JfxpD1KEqU617eT4AQLNG7sKcp7otiAJDiBQJt6ieYeCZZruDcdBdbTpXIYQEWyZJRqL3zWehYNdrQBeqcu3dmz6SKncNBLPtAYAtJPCuWXMlkMgm4XLde+wFvU6bctFMjUyP7ylV5lptajC25oP5yMEDm5mKSuWDQ2HN8+0oOsH2Vx+ZDWP/orBQeojV9DBrhSpSwyc2YRB6eyKlNX4H6w0hbNKI0/Axi6SIJH7XtkeLDXioi/qEvMRlksy4YKzoDNekt4xzeQ5UFVoAFKGZxWY2Tz0oe9fVBrCYdkWnWV6UxsDBJwSDkW/zKaTBoiyrAi5nmN22LizM8Cii1FYPGvQHiwiVFU2e5vPgLynvu/dqiZbcenwwn2EJhoNxa5iP0cbo7Ealqw2Yh4AVw29OlR1be9ZtQAKL112lmFU9AfGj6hflsUPteHFkz5XNr1BUbiUxP5XsVyJasPBN46UvnSwCVVKiIbhLs5YagIvO1yVh1gEC4N0GhK8nEkfh/RFaTNLL6ZGojL3usciB44eY1xR7UeM81sYq0bPyn/FEALn+ijaUHXb8CU/LVWjmXKFOTF5IxLXrvPDUnLLhFT6zieoJDY2feRQLU7YkwVToLD+7okuTdh3OuD/ySTYFplyXr50S148xzf7y9u2u19VsvheONNnleAYHk7NLAuZkDSamrBh17CV5RRnAZQ6pJjJs2iIbOamtfvUR9fq6Cbed9K7MTnpvIgdCTkVkpcBtoboyT8Ap7EnCz0x/maPqgmaeVmusLsfl7p+WzDc6D4a4SXSO9ILhvLsTTQHyU+fV5GLBPneFH9Ny185w5mwcvomnWPrm2rqQu3txb8uUupCo70eqrxYK4VblaFoSG4pOvn8ns42p27ksUOy3WsB1HDEsCmR+GtyorBrDKSsl0vmXJT9iDZosVJd+TqK9aInvMfqpYy2zRRWZRRNF2D61fqWwOFRUXobPf+sEd4bYiHJZFn02bUKlmOeXME+1+0x1TOCwgadc5LspbgKc5WQ7tr1Ht/pbJF6WgwY+7MU7SijPdmRxPrHl5R04wU0ufPezruLgRZ2iuqTeOCD6Dutvllj3nMCXUNzhklJbfJE2O/SZRkdXSpYYkc5Vu/Kn04C1llIpZ1OpVIai6cNV++aKZttyzBvAOz50A9C12BDNh+rSW+kkpOEMlFKPnkZzwGflLm3WdxfMiaCgV4okAZ+YtXljzMV37JJFKwLE70LN+QkuXZiTZPrRuhvOJ+IvTGFGIGHLnSHuKkKx6zs5Qtem0TedoB0q/jPdvFYh7OjVq3W0/7e6GIML4Vln+E4+5OLcoR69CV9AxhodpCB3Etp4dkqrbUcCWuMYwKHgUymGNflrVK7Nzw3HqtQduzS7AK2+Lj7BcqpmI88MRkhdsoSWXkV0oH/RQ/nMOXXx0p52e7zp7lZyKh8fJ/2ay45dgKd8zB7kxzklsRzAnZ2Vj2PgwKA8Ax899jS+YVqpJYniy/ar0T1eH0bnBVUDB8rlFJcaY+TuuTioqGruGVJYxjjUeyjwbZa3tPsGUE4AZgIMOojglcAsOcpjkt7NJ5bcBENT1qWVF2w8tTsjiLtRl/OSHElz/neVVZLendqo6xo5ZkhMzWMpEbptgYavIP4L4daFDpYCGI77JZxjjGA98xiCe9C+xGixMEs8m7/3Hq4GlYgukOrLCuUFjxL3/h/or7cVp2qTXeHw/RzKv3scaD1fXn6hOBqRmSNkUVq655Ww3yzNjmcjxQHoCcKpiIiFVPB5mSOVCViAeAjtzZcwWrjjO3de5gsb/pQDl3R3bSI0iPnU/QDQZpQkcxVkr1P4/YjEuduvrNiQUwh2dPCO5nZMNoQZP66b/CvglBwRbDatTEyhXXf9LEt4NQbI86yW4l0c/p27uveQkCtJp5d9dVinziVFrMoR96L4ky5OJNDk2ZGQLiFV7R6ErNDaEAvRIaKGw0wdGL8tFoVIpaKYecb1r5p4KU42biX3Q0EIm2GvJugNEjXzDkhFZ6yxTkFunWKj69UFBwAO+/ZiWhW3pyPYRUvJBhwjc9pvsiKj6VBZz9tzdUTXEGWra/VM8xT/ceci2OfQfZCtzkfDj4mRHOjXZl2LgErLdOL3yPBxaFreUH/H642wGfxEzZtRwIVE4go7EhQ3wfkRW5swj0KSRHuPv1bV5AcquXp9Qm3uSPCLFrG/0yESqeCg5omqdLeOxFNb/cnumYulGH/phDlxHFN1pTDwLYNTM3ciCpzGgvrh0NO6SdKtnG1IxKFEh31mGzjEK55RNEWu7l+zfrFxU70a02Km2oO8dujTZW00EAXtkqgYquuyM9R8E+3OIE3fNvptrgkgZ9GIDGE3sket5bQpkmbLzRCZhP7OMEBXe4B7HUEFoMmZ32v80jryNcezMo6KBCliuRzdiM1F+KDKPtfspwiFvH3BeljN2OB3yM1HMKTFbCH9uZj+ZPYwUv0DqLf1rvWQxvVrNl4RSbp3tQnHCshGkcT8RScnrJ3U4AnMZf+CNbkzsROhhhICveHdJzSrcySseSadweTQssNdCRJCc9Y3z5/AjJM+vJGSjjD9QqLquyB/rnm+nA+Fu49MCYg/t0ZA63CCPP+kG8dnKnSIZ/If2shkLKnz1fEE/G9jiOlFCMBtAuKrgJYuBY2xHNOSiNA0mbuRKPxWrkTN4wCMdHe9+phjl4gkt9IWX3Bf7USWZAWcTfWDK0ZH2Ae905rJbzhK23mE1QPzC3QPYSaiuYtzjqz6b5BPeYgSKriLcwIziM9I/7V8VAumxtLKet9mnOZaKMMXvSS/pZM7VTINfRpzh8Y7mI26oQ+WdQMghwEqXAtryXolpC3enqhVumvoKJTE68fvsil3AU+nVO5M2QaPkrvpQ7xRNdXpcvDomOHnpRBlsRYL7wrSFOIiMAiobiYTkWCGLSorCoGGfebrOraOAdymjhqAUvp0Htqu0uBXJnwCVqdr3m7KB5SUvMoBJXTEBK5xK8wKyK1fIVmFuZR0CouhNC7JlCW1GP/JUPCTSrwF2Ryn3pLVUwHGEapqaafEsjWhnZiz32NS9rjB5NvHTMw0rB4+g8NGSPaWRzPhiiJEVdIVVQWoiMHZSerCVy0Mx+dPosYDhHeE5kqD01C0MBcShyyHA8+JhYNIinn9abtn6mQ6vAr4TU9oIsnmGamb2I4vPuOV5uD1egfDjVg2ejM6Qhdbo4XH4R6Xq50DCeUxJSh5Yvg2Am3KOCVdaHlZkJfHGJT5GW6aHgXjB21zv+kmYOzEXyf8XWSp5Ye+Jp7Z+Y5goIi1npD7qYoD1zarJFemyMOygYzDE0qSfFy5dC8aBkhOIMwpPrzUT53nk1Dmv45jz3v87Na+u4hMcydx9EgjZ9BoZn8SUae6r2aHLUnwrzdsPhpowzLvmAbrcBomX6jC4oEQ4blTImACployxQFf7W9v+4/QAUDD7rugg2fTRFQacLITWbJNcqRas1Yc4HTBnAsLFWu6VfqDhRzsPUVfkEWQQF+LeLZ5mTMOxXSGdnXj9O5gFD1RNZZn5NeOgmsj+54fR0+lJQtHcqcKtzljQ99KNtr0DY2kcTOWjkhBQQf0d//Qy/4aaEoDO/ia0jMb/e7X7Dse/RLWOHr4JTkfu/jDG4Iv1GYHyM/KHnrFc83SEP0mf9biS4/GDgkxQ3B4VQ+GeQEiKWA2U4r1zUQTFw0OOx4/QxDNwi7eJmbBwLR7SDcxYRxFqKSQJ8jOKc5C5RS+x0r1rm2EoDVLLmR/zPXYDEZLYAFLV5rpIKcdz4dcdBklZw6rJ9xowIHPX9y6/F3hoOmdw0gUDCsGtfuP7+EYsFHXmPSimvBL4s9DGj3g40cMmg/+8jHpx3RS8DHsV22y5EWph8AFxAUn8zQIn5WRXgHbv+Xr5GveSquJ+8AFNSIdYxjqJcsTVtCXmjaWwXcNtQMlUyQq9eVl0JAzfK54EDKY347l0I/DlpTQ1uhD01ECVO5dC5GXHozRigkodDlaVyksljeaDZfBzJFBihTAEkhuSUUBuXVwUBp9Nit3knyHipjDF1CKBlrVg89+qKPprFcrusOzNDywxqyASQDynHdLy15AAGNK6LnpsFBhbepJuT3976qrMElyW64Fpiu28pQaXqL2lrg+RqRcmkf8mbRPdSXTeVMa9C0mAh7ff3BiaXU8m9+WBc+fKO1toAZUCV/Q/xCqHqCdXwvd5BQavj8gPiQQySPaKJOkoj2zT1/anLv37e/mog17vVMaZ3QMDaJuZW60XksZDzmYcpuUxCu0IypfAzHLBfpFVb4IxwEZyve5gxcAlgTBmBS5MIjIs0gLzlE7/jzxoEKOxLeB9CK1qSPkkRxy2i7LlW9IGXspCTp7jW0axlfPQZadrlTSX7uhSh5zICwd5RJGClCY6vBntamyHwfWRnC58nV1ZTJcB5oV3/ixnBL5zJj/1OsdC2VqWS/+pV4SymLwdZS0pQ6kq6sAdyw/dMcKLGwqPSGtDdmnnDiLpzQrCwJ6AYceiokmUDZ1LYTRh+F73BlpFAOngk3uiLQXY2+HuOnQhlIysdmMhx6ROS63fPidfGbA/ui6VC5OtFkwS6U3HEVPZXxjNu9WMknjGVM2IJUnUPd37ncJKO9MPcsUGTclmqD/YOQJQ5zz6/ZqkGkd+zhQo5DWStfhkmEZ5iX0nRoZ1xChmQla6XnCNSSQdGj6aye5rc+kXP+pHeahy/28VAoz0HcSpsc87dkYeYlNstoX+oA7LXEawWVIzF7o0P7j12EtdBcQ6o4w4M0t2u5dVk1+t8p7ferxtuUHFcRJ72jb7iBw6fpBQBSX0H9AsGpARp0KwGoWewTh1NCs2yhcUvkj9sRz7FyHJnHCH29up3GDbwZM09NtWnsvShaXXtvHke72trncsWAJST3QrN/9jNufsI7IJoO+Or5WTXhhjBUIQVkd1fI4rZqu1OA1KebFPQZiJGVP67F82e4uz6mJrrXKnkFE2AastJo44ruAbWmCbfvFZvGZdD1KVQa12kC4BZyi+2CSMDJv7Izjixv0ylIXpuZTcU9H4sfClmsZUcdqqz23rz3ES4G/CNp+jfx12zS02czmh7NZZRGZaWJtKGMjvpjwPC6A2ZnFWkl57GB6D2msA7QRMH7X2/1F3Nhb8wFFz3+14X9dsWB+uAEHBn2tquo03aGZB1WK4dPl4CU1TLqbi4pBZM2tzhjkYUIawH/OQmMWDMSTeMtmO87ZBMaQgeuUUA1A4q+MoUO/EW5VL1XWd4UBjsdt2RCRbOYCwjGko5WIBqxFAA2bkwURrl0z0OYkRQNxPN/xYo9sJwdEmEhqNjbAl3u/2naBBN9nRoHQU5jB5BETZzAcrgJbCDJXyis2+gDF4OFJd1m0z8eL71u7xOGdE9IXQgWXgcAPq6mtl6u0LALSVm5P48WwiPY/fF85S9BSNpTPO1Kcq175wNC/fAOBplRB5UAcldGqQkvpSDyfHscRSq9nzTv3/Mkj/e7kwqbEhuTwZjZ4AmezXUQ0uGex61lBea9f7Vbr0WdWl8y7RnBLqVVqIXXp1jpRuSAAXu1UZtNPND5uugXtyamSBS+S2x5gJITWbfA689R6BiHJuBPNkiRHdacNE2nzWN5yEdz4snUR3NUrty4r1fg2st+fbup+6sMc8PmiClIYHv2CKuENfGN+TSmY4CfA//t05CCSKBWXtvXtlSWqmCeEBcM0oODeuksGXzOqGqrY7CSHkdo72sYu3R4C5UlFsgZQLUcnL3pTUUSWfcSykKQfG6iLdHj0HTeMFgG+Hd0fYBjXXvmw8BEi8Lr93Bx9qLU4lGUKUi8Nm17qiBmYb2uTDB1xwO6M9I/mTjysjQUgoGfIjIB6HF3fraDmjNCGVBpJmvDsv8Rgua2yd0xCD3l7cjGnTE1jJM8B0uIeUNUc8+3xVqOF5QBQwVggYjWTNakR4rKl0nntHwo+6fzSWTKWaE/X7tSFQ25bR2OTbxEKsGByjRVuaImK0Sp+2R1ghZHmzn0ahjdaUPX8KDqD/nNMplENCt7F7Mpyuavf+NP3OL3gAX46aG9IKLs2CmBlpE67y/EAs9Vqdjw+6c64fsQnBlrX3/zkssHY8csgc5qnODUp59qxW9k1EyrAEchm+XjXBezmuS0DBDjiyURBa7AEjWvcMvo1KaIio3bWqrwasR3SPz9NBX6au8VVdyMcl+uP7ZeYt0w0QOmc9ajvZF4EvZwL7mTUY9nPoeF16A9kWMOonRkXxqsADoKwJgJOR7TWztzj66JgKJfcqsQ1Syp/pfPek4zIRdDu/IAr0jwmX5yXt+wtMqbG8fni15HgZtAE50lMEwodvbpvDQyK19ylpiYEFK3CfgfnT2aheWcDplD0Msb6pIZHWUvw6EV9AgGKBaoWVauS2F3gp+ha+DMiHqebw4LSVT0fuXhs+Uhbksb+nFcBlXUB0BwjEufGBKeIIG6MSw95r/s6xq19/Bthj7xGyqGPYOBNtWgbjwGhM8WDuXjiV3bo4XoYzONX/gNizXI22Dr4C56VK6LJM9YPkyrHUcRIuu4UAxvm4gkBqqH10UX1Iz0j3smY65CF1PBR5ETuxzChFXnJzi7GSTgnN+7c8n/ay22dXyl5p0ZoRz0Z1SdWN/G4zV0SLmEF8x0eN9Df43FSTM6vHXn2EMf6yzDjefzGokql8t6JmiQEjjNC8RBXu1F5Z5v/gJSRHg4zyLb3/F/nb5jsHxEwTpdBbzN+zw206KtgWJGWGwjkofQoElfE5QoZ/hCR2p2Yfmeqyr/trzGlvf5E3XMNgq2v3+x5+wS6CVJPQqVDkFWPIPbDwQ3xhN5xTWeT+rb8q+gcK8JxN6+6Bo8bvShq9dCnABmt9gqGpfyha8jLlg9Od0eWSpjy4LHYPt3487ZgCnFp7oPg5FGNCisGbEXDwvi+vKVkNKwVcpF3ehGs6Ox0ARa/vA67MzRPNZ1XLg8Vz3r/GByF2vIfouLQAMDRXrOIhSDW/50v9oGMDi1F0zu9AJUcZ9S8lscVLd4/uhHLbMjmkgOeEaOAND5/pVbtquGS3HWdNt/82WUzbMQXBrYxyaNTqLdmQIU+hHTaP7eoRxox1ZlHd4Fb6yBDQ9l593cP8ENh7hp6mx23jgl/9vLMVd9Np88w4VElvlIBHI5yJq4CbcAQN3QHVnxr9zT36fjW2CpNeXsI3SUyuVtBYsB5LCDNG0B93HjzVV1Hn9yddTAbh8E4YkIuzyoT9+fwpq0MYtQsDIZnkOO3V1+4NrWwY30ZmS/72xbTfnf+p9xCzZjHUX5xdsD7TNCoUnf5FAxO163skY5ViUdniu2K4oPg6KS3izsOBqUx+m544/U/4S0Uwbks6kSNEic13bVAi6Ts+XpnoxEhZWHuC/2lFGKZUUx0z0Kb1cIZ5NAToy78WTR2UxSi/25tvRlcvIFvEmM1NlDPISi1/Pj4JKBq+czy/X+fToPLwVyPpU4pkkxJqDr32KvoQXAgcPQXc53B0cRBpF0ubShLokEc3Livg/Wc8e8ogng50BxMpLjtxnqyYukj8wu8YfjXIGRE15rfagUuyKXlbUCAcOhsphCQAdGi/rZrq+7A8gIrHuzwxjsKlxTS3ugggTgOYrhLSaFERCgFDccnuA2ypprWYX4l6cQOPZFWPCfxBCoOrx3E9TwTgsmHyjjw/78uxkebfeXhcPi6BqCX6/3rJ0m57kQ1ojnR+D0KI9fmin6asG3dkoeJiEhzG/aV7HnfPb3VlqFbbI6JlEWcV5DryhTc82micmh4gI2EEsSI8eu70x/Kt3/bHr7E4mmEF8RQUDLxxJDm7v33ERiHomUhyT4XHz4nuGnVTthkU7xVI8e1jcA+KNDol3Rl3DOnyG+zwf66PctF9l19z9hyjR+JEClu9PLkeKthsFbjxOF6cvtJU4wnHByqQTqnXMP+G9+dXxvqsYoGrV8xqycbfCPWDg6ajSj5Gbn2Oh8gW3qLZfhUaxcIkcJkmqBBOXv/KSaQUVZSGR+kBXcloi6UvU92mCGe/thD6NdNpvdDBNEx7/ESXDFTVGfAOCmHa8AOvQzKAyBiuxJIQpPK/JBRfG+CFhkxfGZG8jQzATf5ZSX+hfrRR0f0gEYAsBNkkNwH6AJxuwAXIq3mRtg+Rc8I9H6J0jtYLktShwgYb9hUWtjiGcwSi3Qf34/WmN9tVnG3/RnElCm6NcX5NBDnz1txFV/yo1GFQ5HmFnMPDltu5c3ViCZr/3hvJLmt5CNJyLA4TkeZULXN+2LL0HUTmzin/Uh0fm9HEl+VZ56y930yW8H1dFhWKKa5M79rUmMxmJEtUnbi38SVg3yQwQqMSVH6/jJ8JdvjTcT85cJwkYTpSSyP43j1I27qpevfODjBgXWBs5Y06FUa7iXQ/Id9v+Ju7e9E2YuscM749b67hmi39gs4JVn3G3T3FTb4EB3CXEkxbY+pViEu3+hyGI7o/6xVdbRcdirkgUkO8CeYTtXKKa41WH8XBNggIJNoAF2LYggecX1LkUn/uC/T+QJf0q3/Hp9RY3arWw/oT7jMMMuEj2693mRF6Drwt0zEHvlPErDbWt1z/5hv0pPM0IvYeHnnDZGdzC1EvGetxJOMULSrsDgAMUdgt7vq1v6PexCX6F8T9q/rrDHGGAdfyhBAiGsr7OTIuPWJu0uCQ1DmghEriFroOvUHr5lhvQ7lKJKOVR3Robp/yY/nWQPXQTrO+tNUJv08w6oCaMkANseH6OH2zRb+Aq/xAe/Y2m+yUnxJYBC2wESKoLUmlo0ZXmZ4zz97jhw7zFIQVPyT7dzMZNcyh6T14pCVgBF2SC4pT69TxRTCv7CqArkzPFrncxiRtkZghVexUB/TK45kgcfSZX8oLa63oDLf1soHBIhKk87l7GMcnFVyc6jrgd7s2oJGH6mkRwf994pKNPygT/iaGBNaVAdcAyv7xSvOIrIhNQPxMBVrk6yJV9j2lJ6Lj1o3rC4Dl5KRhJsEiZrTDW6xprZBorwtmsR45dQDZF2RvsmINNKTRKNLzgj2E+Z2gmg4pZqsIOzPukgxKGXv8ukcKTr9E4UZmV0eZFv3DF7OMzWlgLT+27EERSglpMBjZ5eBz3NGOOSR/70K5XPBUKXeq3tJrJtr5u47OQ+zX/wDl6G+mQQT+rZDhgloVYFrrOo5prJqG3avjzsI5sWTmwdFuKxLR+ufA4bzHjMpbHnPbNJW5zNe1u8kF5o76xyKaA6DPnXKsLER3VBEw25Nmbdc9SVeLVTCedQrx+ilAcXf0EgqtlphK9BIJSCurA0D5d3VrAQmzS9Jm1i8soibk8gwJgf/uLbGKgIy78PcGdoG93KxASIC2T/IpFhMbMAXg3nDgSwMDIQdCJZIqa1mhZ0aU1skAfaWyDbkwaK4jyQnVk2C5H+octxIVdNjOKWnFSQ1U9jraz4BGG+jtZ6Ro5NM+leaA79Cd/HNk+f+YrhWoROX4/KMp2obDv5YV2NLOEsVqxLXTVbKcIM5wrQ1WajFiD5RbHd0qzLKhVb6wOtHPblNC3tfmsx/S/tVW4FnERKyuI9n4QtC24P0OIt1Z01kUOFUEYzbFcoa+xBNjEPhPFwH0tmtBGJSQveb7A6fSI0Hl+wlSHcmi0eAUI9515Jk3MvhTCjD65LEe1Qx7eoAmdcOcxiAD2l3oTDzD24F8AnazMP/Hs3Z98rTBu1Ra3hfo7xDWKpxZjTGaDFcvVXaXdzyOwiXt0s8h3EGvXlV9UW+wxXyx5gQvfAx1vunLRHLcye3MQC/b1j3sDhoCeCCOPDL1NKRhubR4Etw02mLgr7GpM4pYLnkmAu6TCTVoZgkhvAMbk+ysNoHL8cKnYbuEvNnrQVwBWeKWZ6ZXW5cVrjnC5LAlstrqSzDviqjcjguZX6cQMAyd2MIBcV7ez67+Zngbut0W89q62KXnK3UMdzLuzxId6ibq12L+r8CCh0FoGm6YaIoczJeJ6UKCFc6P116dwJzFHKS5xI+25+PZIYAtQ4ORVt3SR9qCh9qtIdCo/3bqX6ZpDF+bx9IwXe3Q8R+IBYkWXMXtaZFTUF8wqAlFI/4k4VC10nTUkibSg4Aq2TLhxks+Dvc+3fCnkvVqn6KhGjZOEfbsQDGBrclDrCGNPn+uA/T9IcVPpiLOA2vA0VGTqLIUfFBft8bxgbxmZ4RM2b5tutsVbtbknRd/Q5VRSvQFwhY/nJX9ujaadkRHizhwZiaDzMBLOF3sqZ7O6IKndhQtF5+HzLMO8UkXVyL+S13pY8diH8CqJjMreIaM0qQiKZ6HgfgVFvVKEE1xqFd+XeYL+Am+et9Fg375TKwCZxkmHOTbytxrf8WuOs4DBUikk5VlprLZ64L5cRPbdOO1gqYQ2bnP+UN2FZL4gVC8erwlSeg+4iImLXmsI0eQmqcJp8R3yWTSEXFghKuZOKckSZNW6HPjBf48Y2nat93OdPRee7m009v5Oo8le3mXmBaU0m/WEUlvIu/ppZPLlpZb0aADtbS3DJ1eguVgnuVl9loeh8W6Goj4l/k+O+v+mNQyj3NxkvUgh4272oa/2z1ReL2tlrcNpvUFuWImWWWlfsmbXMWhKs0kVOxlHv3xUWS4pz0XpTehsy77QdBhwNl3OvmfxcvWPIfYUt+jghK9clFa56Eo+vchreMG55Bchln7+SDzSYVL724hOE6sSyrmX3pEa3xM+ZAFaHMnm+jp4utwHeMg8X8dwAzfD5vKw6+HHhou5aNVVsE1oepPFNA6m8UYQ6XaTNonYLDsthVMjux19BFd2zGTnytuxHLg9smpeFoueCt1qK5aMwVfk4RbspoONAxM/w59mJUP2t6CpSnpsLz1rzaVFnTMnuLE7PkVIKDujP3dOoBS7UYlnxSOUuhVqT0RN9/RnmgO+KwCUcf7OoEYBx6sE7lDa7yRKtTSBWIFBsQTHC2cmX5ooOesRsTQxUM30T6hIB/nHG092KP1aNVKoiUxYo55nacaYTHPntE9815c7mztbDtzKOblWmCMn4cC0JqJWCDu9FcpQ0xHp5dkeDYxmDCx0x9ipqDeCSx1Qn8a63g9O8jYW6bj1KuACfW1Mz9iHNwGmt2tcHVXu87CkyM/7EUluyPOabZ0fSIOXNLjEl2oW0iDsKeKLJ5ACjs/Dmezed/z92LOcQAPWHlUJW95aQv9IpoWU369sTPiyVqTfK1mvJpORGC3Ce5v68PZCwWrkrHF2XzxDhlB+zIH1VING8xh4irTrVzqIQy2Ko6K/dB9qaVFMIy9KyvuZqKmpuGSG97BX2qkJPaWGdU+rj07/C0tDEjz1Z2yzcdHNju5VU4v01SVt4tPMkJmPQ4ZZbGWBf7LIkQ+oIDn/lWYMdFdbx0Zg2zqCYtaBxfWZzLfVWZ2DvpjdcNCKXVzUjYDLAZNPaSHb1zxitMRDAsdgicT19mUJKwnx/4DgNGrIAA0uapeL6IxO4ADhQx71Oh60pOAUvYtXj/mnHgqNQSAMihclQ+otxVggIpA9cgyUufWDw6kZ5qSwXxJ3ImhM+5Bwb9/jUdkf7IWx8xOZxFzuqzG6+7jXYLIMV3XJTulgNvfUatRtFhdmrqfmt+n8538ayfFmI0U2Q7XU1y1KD+j8ZDJyOegIyhfv2Kger/FP+F4+LW2PYzOiFDRePL7w+tmauI5O2LV+2aJ4wtjttNopzSf+9Gbnao8XkXB24xVzI9HAuUhNWfZ/1DLjoOtdY2GmBlFm+qX5n+Dlvm0+KqtjJBeTXREbgw4lE5fJaPa1tstX8JS8KS+jTkpm7VrKeh7rKk1ubUr+Sbp8fC7C6ObRZParv/JZxQ6KK6JX8ByvyzeFesEWxsGvpDtmYfUxPkCOly2jAImUXWMsxTrC+lWbHpt9ChAUHuSzxMEt5ugHIKtATjNpa3qesvrN0DyTIk2TclbWumk8EdZFhusO/9OI0r5hV7fE8a7b/4MpgENt6jJEN5Uqllyr6JF3gB3UFoWnRhbpTRTvFwVF5CPksQ92isZBmnFmqMa9EDzK6/DNNp3S6jCXkB5FPHAuBJtqLQH7p6DVjGcb0Pomt5RgeqH0LQmbm21c9W99103GfI/xALZYsUmf8VsNcImoX/aRUWzEwCauqtduYE3LsweAWLnKUU6bsj0Va+YM/+tlRsHvQQpSKoQcS9NfmIw1FPllccvtW9Xi345Wr2ZLb6M1PcQ4TcgZYX5cyuZMxyUsbZ1SXxAe0nEZpfjLyPEDbVZAqbZSZogMpqqwI6bn0cqoH1PcRpjZjr+qIUIdPBjyOHUAwzoxvI6cMgeVC/Q1RZRgkmF3vW4pdCL6nB/wPo/g/Or7ET5E8lUbfxh6MuQdp3LsTQOmQOpDrMPhWIjwu5dYxKQ086jC2HsV1SBA1NvDJPdmWvkVwsu5nM84XTdlnPjlVnYBcjGv0L3LOjogOoYZP7b+lVDBdUOwJA3N6/UHbH70vn/EqDvLT0SGQW8RBKM6YiWmozKqfqLm4HZh+LNivDI+/RTcL54U1fegg2RVDacCMRkNIBQLlQ7Sgo9PsLkIKRFez97W2T6uuAmj5nv3F8dItZIaFOzE7m1GnevTO8M9GdQB3orsqD2kg4xcr5zagjO1qj9c/NIYAnGsUcknYh28+8AIolDHI111pNXuYcCO436EYUgAJchKO9jOzwMMwF21qHxRU1+43g71nCywRh9v9mvzhHFRvH6R3idT0T2aNoIX9neqloGlT0Tu76zD44ChEn/0EN7izcyFq0MYiZWY4gY1akjc7dxa/YXK0Z+r1lakkMp1db8gihCsFDgGk/X3JGGTDm86DZ8OHzJ/LfOfxICa+7qt+YLXOpPqIzkBxxS7m2B54Sx22VzUeEzGELm28eSweqyP5DeCVxC8B9VtYlxFPAyhTzCJIeveB+WRGg4hd/S+XWYOz8mP9mYZjumDeZomYQb9RTbW6PJgGwxvl9SjWvXJbcPjT0YROLG6QyTuuQOyycanaU2rSBirCMsEjmjeMdhyzcLf802aF62xxq3IIda+zdtx2uAHS7LymIxxmsfTGSWZn9XBifkHzYzyF0dDyTulvPPRQYdFj5Uxv/1IOMoy7+bNwDh4Y7LUwrSDDBT0IBqyKxtM02yPMWhs7aYFFuhPyaScaVbmG3HII7+Z0ho7bVuF1+qH8rZopzmUs1KomMa9f05wTaPAGZghhCw2f9Fdj8gyufzYutQjnag5OVF6k9iT39op97i9qNCQVGR14s2XBJRkTnrBfJPdhoazsHVr9jjaexeS4spKf208ovjIlfAsGAMrUFaBxSNBoevklTwQw7J+6pveoeIEyQVoJ63E4vCO5FxkWcnBbnTwJnFfzF/zdvY58xTNiTb7Y2CVhH0QfVZWq5n7a7RnX6VqmOCUBgI6p0nNj3X/7MAl+4p5DO5srWwdYtfT7CFUBNVmo0GYLQ7haI1Z8ii2yDOZoWu51N8N2r9SCbWBbwmAHt2XwyokHrnjnkhYoZ37HNMDIqyWsiAY3Uwla1TmkuFXzfhH80SUFg5vhfiIP2Mo7PrqK99l9Z/IjRPFmwicfKo/TMOzjTi1M9jAmRMSygi8GGibJi7S2znTi3swHBY4O7bY3O1168J4ilrRgbgMgZLxxRTgPcVICviusheVW98B4EOwxDvutSLp9Vdx3mVSSOQJLFcUj8ORJCcmwcQhcn5Msk0rRjbJD5yZbgrWcZHFWIba6ltoG++mmCv+tyqS1yyz/yd2RBWOm6hEup/oaZEb3a3tkta3ECM9BNy7ZsnJetuGKsTD2OPIjCsl6bUTmpT5YnD9IXdT23dV5tcXP9YOo4Lzg2AIK2G1D4g5go47gKvXUd18hmeDgIi+XT1r8mk+CvH4pibtLteL2/Nn5AZXiZ9z8JG4HPaKGQRJ7rZbv/oNZdSK7NWSv783jMMGuSj74Afwds52WbeTTPsMrfwqL/qT9DFg5pMlhuI1+FGXK0y/OhJe+pzV2eZ1ibg7aqusxWEsrfgWsNONvOD1+hi71FvfZDuLaXsFradqxe1EtdUKzADGzkFwXmKOUv9KMATXTcuCTqKqLlekqdF+a6UamiP/RQkSUc/hGr+S6L+xo/TjIwVpA8BzKqTj2Mty8C6mLzkylkysnypRtXgFIC6sBD62Pew6mlSb9RvimgwHtmp81JqBm6JMkLuSfFlpakocP3Nv/y0t+fPoBw1csG3Sh0yTzjYo6kJXkyVNp6Yrsgb76LWU36tM1gi8hG7QsTZ2/7uE7ShLm6McDD60nHcf3ZV6qhgn7o+MOMv0u/iA8lUqnd3VgQJGKAddI/GWCy26Pu603PMoC26/ZEx1WV7H0MKS2C9iKwn3N342cVJBzqaVMhKZ2MEvUfnyN5+zfKIsp3KWlEKakq+L1gAfsTULcOeDOGQ+azWkFPKmi3Zip+7pVeptZ/tFgjz77VDdB7gOUToxvgwpb2n+WaBNNMtm6UcIHIxesq/eHLfBAYyDWcb6IvN85iNULMsYpNCrOePvUYSqHRfN0Wdbi36iXCr9uIWuGmAKeQBLRt/syqv6XgqrVXFpC4cYTs2FZS9U0U8Jp0dG4Fg32H5t22s78dDYmGbcWeS7bKGnUd8Xd/u+HM0C/q5we1HjbcZ6u074E7DxKsxu+j1vw5Dq5bz2FleJXVvzx5GihMbNzVKeWF1F9K93RGluZMv4Nm/NAwh3M8SuWpHyMXhuxJAqGfiOamKf4u0YQZzzGHZTV+mJqQcQMGSS9kJtI/MCviwFhc8lD/ItQ7qxDED+fpI7vEgr5uqDwJeDpXae4ahFVqHcrtcnNkuVmUXY7bWcDMok9rB1eTd0BBuqvol791KG2k7649+lQniIKcLfPZAKswWunWol7QPcHND20XS248LwJE3vvV4ACGNETPQfTTTPA00iFufw4XJvJHzWiVl5d9fvi2v7ZX+4T4/iQfgIm6EyUBNAdYhHW24YocAPOUf3eB1dYqPQUtkem3Kyvl6k15K0GydJg4an0vWJ13eP3YE1RB9FR2HEo5wgsFidofeEMpqu37en7j6Ol8T7S9M/nS7LaSB6oZNbU0D6gAvjuJALaOl0afwwupkxmkzX7itlwKRFpeZOnR4Nw7k9d9lDQnW8hcRp4JDGK0tytMRpaGxtHTGu2tr1MZlBJy+2/ve8S7wAZymxpI2RM09dAhauNlS7ZCZ3wzxes6mYJZfGi4efYOL0qSieJlTFK27ou0FTrKcEdwqDqb6oMYNOkLvDr57F7EubqTeV0WxZYEE90eAVGaeYRlZcCp+5OFPIKLOLWrzXdozKjVjDJiaDyW5AMu5Vk//TV/HD47QgPfrLV2Ur96z0UW8KhuzLSTguEPNykxqKfDc3iKwoDUIE5kyYZCwm2ImKUohtzoVtxf3xqVlB1uuiBJmo9SQvP5FHSm5i0VeAifqyCabwcIphsWs15q5T3NK6v+Rog54+dh6eOAOtECDsdqF+M/uASdXS/cLhdckp5ggCcku9dHIJYeszOtgsJ5ZnKwOv/ujyPx2FiqE4V0bzRjqAjwemtw5Scn6ktwcLUqcKnd0wUY/c+8UemOQDDAjiRLBJJMk/UJxY7rSPA2rstJL2m8d92WePQUr5rXFEUqDT0OYs6g311CzWpI1Ydya1W7iHWbgywNDGVprP/J5kfDfNFyj2fcrwoK5wYIJFa4XGWinLCdWXEwDuzuqUVcoka5oSjzjPDshnByjs8BIWh+kXDL4Lgo4K5qNQfqjGG/tE+8+hTASeyZJqFPjprxK70PM3VqWeQ2LCBhXbVtZePidklC+q/997RJFEzM1Uj6Ww6PQP9RKXHyfbYjqIb0A+PnYH2FiUONEdpy2qZL4z1CkJQUymO3fiDGaeehowlvAXR//SigjjeMspzni7yzMD62cxVXcNfESwBxGiJ2CSax1Ax4ODcwGX/hEv3SFrY1hcyXO9S14Oaz0VtDVL+12QDZ70TaOMm+V7yZR9s/W255uWC5BSXRm50uaQYAcPQtqDjmgbgwX19oLBcmeJEUDfC9bFmTK/0w7Hleajfsy+8V7q4K2YJhjGF6+vsNlitrMAEW2nqopyujnTltyh14LdxWHTXlZxz/J9mNWOsYX60LMDzZ82dpyJHOEu8J90HsXNk6TSaNWUKDCmpc6u52VBzOWIyPTyFwIxQ3ozIUC516acVo3BSzs5T3AQt6xbvDE1ZTS+pTqlIFRXStWdTz/t7b5CuBlEs6zltgmNSLM7Dda5zF2uPgsOLdjYJdDnmb7BKrp+Smfn6ARRUetZjEkI936/CmdxPy5VMAt9p+wFpfBNNSx3pVfgpmTW/i6SpsuYdrnywL2nP3Q3XsqrEBXoFVFC4ciuml0FFcNMrFdlWdmUyctVfU3cd8QmOdmfHNbtZY1nASmAh1uNGAFOkzr55JlqvVbXGU+2MrapJNmkhxPMsLlsFyjKEvz8ZkurDESNxi6cIj2OZZlxKIsBMBb49lC2J76mZWTUF+X02BrZVNc6EQZ/LvZbIGcv3+AonAYEiqjH8jPXkEG5IqM9rKksQMh5aigNplknF0MwwCWMOBMrLgt0ziVZm8ywbq5NopMoUQlq//PfDOFUTZLDqckBV5Zdri4N+OnJ1QiTuJ4lss2VGN6/T3cBBQ0eLBWJ387qv09I+TX0rFjzzZP71UJupfsJfu0OlF9OX9Hkw9pCPwv4h8c54tCzGhFhECssmBgpQF7+igFAq5+A3lnhSgqNM9+2zq40c72sl5buaiArGFVNY/MkI82a0Bv/l3M+AEL3/B59Ebac6n7so+5OwKYOPc+87UNwO0HDuWpU6LYj9tWh1ZKnqAqHUWxuevH8qufRNzd8IueD5N0nWSBWFWhfPQOALJxFe5yOPmAfTl/efa1ConfvI8o3fp3Epc5Xllk8ykJJ1bkgIfNfIcLexgNKnHDI3xJeoLDrY1tJTjgZ/hYH+m4IcrVkNSj25PZX21+Cfis1NZsMPSDXxkHJBZv5kZkNBOeP/xJjGp+IdX6tGgCz+av0Q4H0Fzc00+0gonSgK+9WoR+GGngxveGip6lw/TF41o9OQv662M+s35skfc/NRMgUSyrWjoVR2JD1IobnCRaxMSKuX8rREGOhSBbWkjO1mXSlH6Eprx0NBxVzoh6sRyuLjovaX7Euma1PapnSlwIMp2V2J4CwDLiXMne73efy80A4cjxBOONGUpzzNg54v7Ev5PcP44k/jqggdQ6GTYeF0lNJRLCUO/7DSy60mMF0ywwI8CXLk1e7Wz1C9X0OAfY+VCXavkD5wNCVouck/2hFY0vCgRHYBK70rrkaK8wqvO+j+qqaISY8cvmyLqKRlhh7qxJepmWwVYbFTM5XA1jBsH+UmzXMMjtJNRwP9A5SocTXXmAobuNMiPd/4YPJ4f/WppM4jlFtf+ywWCAIkddc3xYItRnUEHR555SGE+4FLNFh9OiAXZYFiSZmLsuetDxcH1qE8XHUR0Ua0IoZDyvUkW0SUdr8cWYE3MfNzBd/qPho6pkOhxUuJoF6whuTOEQJ0SL/UBQolBcWh7+O8VW4Xp4GAaEsTiEyXaStKRvsDRgsWZacJ2bbQjpBnZXbzlbY026HpQsL3Tdwq/OuwfsXro/8QGniidUir9p1cIyjbBXj1bTheJksS1T+8n/QmYCPlagjZRvcCJuLU3I9Zf23Q0E9lwvt1kHRgc3q75gKKfCItIPSeieHAdIxgFI9SVltt1Joj7LlUf3W+XYYWn2cTgPbv+BlU8WvPiCLyBfvQEy4YpIQtHsfIGUgOsqcdbAiddRPNgNojbqA7SKS/NplpBQq+AL+QtlyFWTiT00M3pWjzzEf8xMnLvGrqn5cdONFLu/AiW3yloSJfnss8Xb1Au2YfeL3SH/m+xswEt/Aqiib1Dd2tPsytg7p+j6xZ9VsUNfhq17lNl/I1Va3VkqkGnire1WOCYgUpHY3xXw0STzEbNmIs1vXzIE8bAZMq9MxkiZkkVl3mUQaPz+F862xhif/vejTfXKznp6DHUdU5F3OCslxgweGjXefh6WE5YHFzIm7gtx8OEAitsOjr1pl8CruxRjRK7BsUKNpLtPq4uTzaHNssj42bA6Dlw31i/M+coMbBwgCYJHWfvTQTPcPLjIuKk/8eXnGic889DUewx2lEPQ3AnfnIWxw4w/wNQ8ZDx8HgGTw3OJ5RhNLlTxraRFEaMcOJV+Owf+ElK+sGHoQjRMIR0oMJ27SnpSl0lH0YRaxopfLtk1raJGq07C6YQmcQwGNYEAuVc4EtZHjhHLpnp+825Vz+cG+YmBwMgl3hVY0vxA4vmYBIUXFC9RNba56vJRUyRoTMcamstR+BUZLVzvzV8nTWRHk+jpPC/pAf9ruI1Nq+qo7gSxXylgvcCQfoWT1yTzE21lKQQDTPgBl5eMMmjmP6tkjn3uY/+5n5Gq6C2TPmn9hJu35WxRXbkAzkbH0MRwQzmRgY9ISuJYvX+DiOETczPKF6OZSHhNxilr7UiT21VDCw4W7MuduUHEWgkhq1QTyTXZ12VCUBUfI6C+xhPhAukz099RcXW1Cz8oLsew9oaDVa1zDfUpZx8jdhNRJaeyL6YnrGCt2BxtzZ2DFHqMoFhM6KTu5XCWTSTOPD/P4TvjgrZf1eS63yLHM+EHkbhnzke+73mBVWUaJeu7hWsKFui17H6ovlA+O5ijimvRH9G0Gx2b3J/prey5faOXUmKfsWv2JC5lEYeODsWmERF/KJ6zhrX48GneiNSs0jDW5sgNQ0OhpHo4S6yqASJpmBOa9HZObo4nAWTt6j64IiT4Ui1M61A7No8ZU6MbYs4t38dL+HM5rkz9x1Qt/LuQkPduqaZrT/Lhqs48OPf1dcHVYVjpkg+9oFQz6nqQb1QD77Qq1ILCh/dm8TqNxV4DEk1haASwbufPUjCla5svSHOH+9CUpaEg3kW6NRNUjau6RsfhRwaD8pSFpq4SX39TzAQk3bxroJGaFeAPtPgY84Qsj5GH2o+2q8vbgvNGrnaC9juwoPUCwBMgFKsv+v0GO9FRESSOl0nmrqn+PBPe9+W0JAI5UZtO2n+SMU0RMmMmV8i6JdOAanYyz8HSGi2SyzxBTXI8FaMxIXdIA8IGrqQmizTmtwbOUAe4cmk7ZoDectFGE+jglvkLXZRlw1+50mFCR7tj6kQ2h4d30SXmbAFjjFV1+g6I4nEVX65Fq2IQnOVwM4GHA565F6jwAI3ZY30fVVylp640t56jU6r8hqEIw/uzg2YOa0E5XARgLaCHvG7E3KdWu23w6AxS6LPDCNxJsmjExR6qC5/SC5Q4oMZXFsYeX87CPPYi2G18+sQG24w4IbssZ97u5oLHYRe7sejJixGiyudKMlqDXySJ8uQzZ0G25ICwAq444LsCi1xTVT6X4ieDQTrvQMFDWFVzVyjVW3gwuHUDahcZVj7dwAk0mzHvzxkUCZw3eVxYgXsK6nMTg8b+3UZbB1GunXDhF3S+saZTc7YZSdvt0nEhPmm8aZHn1sQRviqL1IZa7xPSnGZTgPgFs9ZamMLchWLPbYIHEj/3cQG67yWgl6Kw8bczHQcTT5HzyOJFlE/Y0r07gBq/aHBBrOnEikDgiGSzLSU46K3HFUswBIIrETSLFGkuN6E7F3f61HcAXQ/MijtfkB4Xvm9VHxogT0bhNR6akW/i+KbfMpllIjmZHY2PjFhkplV0Mfwj/lmwaColclKSAt1hCIf/PDAZdn2xntUZD2QGzDf3q6Vob3iuj1rtCd8ThqUBQRbKgEIbX4uNNYcyj7200aNpTJ/HJ0D5odN1w9MQUhnwQm3AvNHJpILdlDSO9pMR3ZfwbZNG2lz9cyXcK8+0R6xmQe9UMYjbGhIZ5QQy1LKYUWJJ6DT7i/7irerqcU4z84W9Y7CHnFFMVLj2XveoDvSx6qBOym/R1UJi90fZNNKP/EF7T7LED5Mr3rbleicQh1y+j6w4TrO</t>
  </si>
  <si>
    <t>7rMMeuNt8dBjz+ZqGUKHaOOn0plj5qPOoT8YGs2jTeTAiRS66VS+RCdApqnKXSsWUz5jp6xPc/WUuQ+ICBhqesW/GQiiJj0OjmKy7CoYaLd10VmKuL5dXhcxJ+XoJxsmuPmJOmOK3agPnqv0pzIduY2VJevALh2DJn8wX0rr2E3+p+Wo6LMT/jQZ3lIb7oBH8bI0HB/s384gHl8UbVvL2Ak+gpZJv/rzym0KObQBTQrPJYiGKcgJdqmyZi33k8qO3isUPbjtCpQmM1/ff3GXWrXvvAkrcf2QSFcvPTBT+dD6SrgjdJdzhaw/2lvZ44Okg3ZO1uDkBI1u4XkeXn7sEfuebRGso0KCVUUXey9/Or7FAZdWSO+nQCKWfPyf2LcLIGIZSUFbbVAwoA9hk75hceN8oqM5QTNlSi2nDnHXH08+0cDjkodaG0U4HtjJPkBA7MZ1DiZqp9ucKZRtaVLOaNGfCda7+jO9sqT4SyAKr8JPz2Vmx8vJjAc0QovXiR3JVXpDRPG88y1Vh5RgIy2SfSOGxZSegUXBqYSXes7HAV/2s+y9Dzqp3PoiVsHdpxfEM7bO7JM2jkKcn0J6TuwALYl3GaecOmHJERokMypkO9co0lflBu+1v5vA4nAgTbbd5WY4mezeahK9aboxEAoKeNXdS5r1J6792QNYCGbH8NhOecg2XtYXAv+V2OhqVGfmZPvcv42Xrr/ggcL8zRdMvcePz9gv926SW7RrCI7NESR6ryaIyNY9bFxS2eek2PMGJclhr3E4Q1AWe7uq6NDMkZujMu4PVd0PRE05zYOtbcWwrNOL5QY6CXPd71CAuLPGfy4AgnnIGT8Ec/NVCInkfcbH8ojUYXBs23//vO3kO+oiztRxqqXAVyhR6VLBTNf1KjrDeov7l2TM6p6cHkl3sqt5GC8+XN0VYT4x1u51jRybM+P+nLTb0kZw5F87ePXDfmYf91mCfsinAjDa53R2G8pBw5QtsQMF42FPbe2SF73+/cCn2osoJvbXaKePoaE65h4BBGW0Jp3zB+oSj0bqVbZBLIc0aII4kFtw2Ps4EXop9bak/snKtsMLvsWIn6hsCfjCUMf0srcUbqHptc6ObUax6JNmjmWtrPbU1JLoeGATDCGASAKKUQB4SuXrbuiy/lKzXi6HRl8jxplRZ50J8wfZ1wxDeL3qbF4tpM8lOWwH7d9TcHNxvSE52ztbAid2ZEkBulvsLo6cJUgxfYCnadqIUMLeJFXk0fN7pjajlvhugc65Xba74UTxni4rV5Gby0gkAZDWZ5xRhlbrsAx/iqG/4VTcRMfucrrpB6Nb4/s3xtmmeUeO9N/CITTV/rzZyDBUZasabE90CeBkPYwb8Hm60733MzCCvGP+eJLxOQFiECpdN43Sr7Fkqig6ktcZotITgFfzbW59bhd0nxiUi4CkxH8F0xxxg5131CzE9M7QeU05UQAl5sZqhuW03rEz2/8rXWzpzrATHgHrqWz2UNgo80WO8IJZDdqi1bxSymc7xup+nejuZVnlil30geTWFesQmfgsjYTotWb131qYy3OhFc+kIGWLeOxo4mKCoYLDVS+foY4J/zKHpmmDaTwT3Xvi8zR+zYy4Ix1zWsgfqix8Hb5yOgOGpoQVuRK2cZwYfxZA1MOLTvJsSijPoacwlQHVze2xGMzdnDiaalGpO3xqEXMSBSzvqQe3ViOMOyisAw+puGsJ1jt206Rhta7RHWfAkQgRXdby47WbpqySK5D5Iwp1/x5114Pral2/KXiZaH67XrcXtwlSQB76DYhRnQlYqlV/4I4E/gBSz3YKe/QbVZhpK+9xrhClvOqqaZx5ztSY0VboegWO4CyTk+XqzDLmkkl0YtFy2afO+4FOcCVJQ2j4RQspy5RScQTKiODqf7tqLPM2mMM74qUA2KbAVofQpIG6xccu9YpvGyx1utP9R3tS0m4j6eMkqYy9eyQTIoAf+WZt3bm3qvbg/gvGrPebtVjSWyO4yJnfRlyZllULWVy2a+HdwxWymIa4VxZcQq/Mp6WAcTRtopdTpmLkwFi9tP0yfeCqB1Hv1Ws2esdFdRI140ObKI/UzXQelQxM/YF5yzdIlOVfwYa7/Y1xSwDdOHT5VAveD0AySmT9m6siDAHI3wNv6pXkUTKsaMbL6lWT1W3eqj/bHKOhbsRhPLmFdc5rqb4gK0OZdL1efVEdkBSY8EEt46IdRpo4V0MoAAlYvF5NLVthWMkhn1kFR9K3PRwHxDcZF/JbSnkNcLhN0EUpELjso+du70IyuvMeFiWZJKGkaXMuSN8REC/uM0ZwGyQbou6+pt/VEhXMsUorkEwqtEbnv99QHvGUnTmbDOOR3eMf62Qi/5ZYgmHKrlVHiX1JQRW3mg8y0PLO0SFYGJGciHSR5jVPLfqVao3R/AZmTL2yScpvKcII1y+EEaSCCj6f45/FaDd7PSkGxT02tLseR1N8kon3mQjr/rXi4UXG+5von85HfOFFyfO1+hFoHjik97ItgWfDQ2f8oY2EEujJHrbitxdRNTFrNakXXq3jyKfRR/gkUl5cMhpv6w5fOUi6Sl9TWGta7GygTDH7dDGWvwnyIG4WSkPrPKqZaRgTt9PHQD/efvKa0dcqnETTAs2cpYgcrtTD/TLD8hqunsn1UoMQTLrkxApSSkjwXMuSDABaHt1BbzL74d1j7yk2sfH6PmOdPHGMz/Lub/44nBdUxVzBuw/pJas8JfVELeXg9Pu2vjs29BmzmQmPNAFYHHqteuR/9HZStTGZ7pm83APIWBTPKulsMtOncBwq3nk2SHdy8++G9IgrdHDaYnIAQPTWAcoPra83YbQerANVSFw7MkyjxWLieadW7pWAVPZY3MoKeBKIPgFEPj4o2lHgdBPRRJvGjpEonSVhdA5pmXt/QhebDwb+vtvmX+U1QZoLs/MacMrsIqbsGdKnppdrwHTVJH8+u8EZPbqAmJKNH6nRiWmvSDoOB3Gmnl4EUVEGTFWWn6G4SWWgK5BwY+UOqcNi1OV8JQeBlA4BBOz8HYMMlKYny0eCTM460d7LutZ6wTDs2K+OQAAfDNgplZLLWbDQdBxQBGgkmXqZpKFcLeK0k0R1dIUkfV+lkHB0sszQYfMQ/JpNSYHkGGrgszKrRDLKW2vGFeMXQ5A5lfRMztPwZ02H+jDTV/ESNER1icMeffwzD/s+NH1T53x/Hx0ANe/6rGeyhaYdDZjzbNvhV7c8df0rngXLjGsHqaLIoNsgZVnmf8JJQTcBXxYaF4YuzslydoRUjB0lqNvRgTSk4yrNehxuYV7KBc1wRLuvOgWEjbTTzkIw+hCzT+KWDxN22oJXes/dPmnExcr6xbt+fq7d2aX7ZVfhwZpSBdNigiiT6KBFRltoyRUwRQ8EQ7YtmIFmD44g3V1ARBSQ2KFzX16ATtbV+lahHXJwaBu3MbsAv9nx9uN/SxUX8b1HgpL2bIExRxooVi0CIJxNhj+wMGdMJ/RlJ6KsRnR1y7FMvcRIvoMIrTLmroVTW4CM6TXqhgNITDdWjzQDOF6VOsmT76c6kQoF9+fzKFM1iEGDuy1MmrCKFJWlbGKhUShNZ0vBZB7SBjA5nTzhcj3Db9q4Ncq11WIz/yE15pOPWfYnPky1BLLQ6pnHOOl2/iFw6imoriHP/u9O5qqqsiuRypVsKucRgJOJTT1lzfVdfWL7vpVyOJCCrxOfmEKegBiSrGKa+T6yXDMsgWtmI2J1d2nqwwbITHnlO9khDQgeYvDKlHx1J/3+Y14GcY2PpQvEfLmQOj/F95YEhSCF6PI8eSYIhhnRg++m73lcOphOvdsshQb3Im+2aGuRG7pYvIQ4t7gy0gpqOUkB4pUcO4JfYDFDJ+ZAukzduucz/w76NWRsoRFfJXWcKmgAtQ8Qe4T0ymg07v3QKjb0hjfPqHmxXGrzRnUFS+3LnpaF5/S4ktdYZaF3p6Tmp74r5uIfV/azjPKV05B95xiq0GovnyU6/ze5/9chr9zCJcKcvg+pUOy0nbLCagI3mUNxuBTbAlPuPGCCyCBLUFSxEclu0/I6iI7YoBEivlgfOfQkHEV2qLtiveggjzwi3fjAWJGZTPCWehONUyZVlxsK38aK/AffwEmXTum5A3SQLdznaAaTlPgHWI3brKmvKY8f35Q2D42VoS8LqbUN10wzDb4dImd9GpQ8LJ6cK8htTNQwk6ZGlf7gvgKs5YtxIglLC2UOMlki8YbJOYxGq6EWiGJp3LnY5WQqiL53IKC1WEMxH734OKhUOhWc7g6/JXZxihhD28ov8SyECpv/2Cz+73O/XUyiCCkrr1HPd6MkvbmS4dnj0V+KXBblVh/iTCNDn7sHPlu9qpO8I1SKaIcxoKiyfnAS8lscKvK+gkj2bv3YuJXIh0eDWyPULUAVpFDu1muDA2HnD6aMsTbyTBX6dtToDBp7r5XGSce2JE5RoIca53ktVkAKeqicl5wh6hEAZwAah0pEGR8aAmBSqk2tGktcJumb6LjXc0yBTU+es9lJxII/o8yB9++vnJUWwL0+jXWsUcXfY8EaFm6Wzvvga8D0BMriuiO9xbOsszzYht+E6zw6Wp7MKeKc/CVJBs3kl3P62ShKW6g23aV8Q1SlnP//mry5NIHYVBwfMSb42UfL8+NztVSyc1ZKH3ZYPCpPobPpp1dEsVnH6qa9h1ciSJj9f6ZxYJ9We30jf4FszVnYL501IVorSxoQI5xe2JAoVQrLdaUBM3rJ1wK7/cI/B/Ex+x+wAfsjFRt9B3sIS2h5wsOAAEoXgWtK1tZAYsawB+gttenLlQnfspcQMObXE3TprQPO8Fri1i6Jj5nZrWkzI608FsDNZhx9fsyNbxOUG4DK4RZQbvIzV9saTKnSocBOFq+GXUnXVNYhOWCl7kZfhig2ICK4iCmVZ3A/pCzh/MdomWn6ySGPIUnfEa16CntXr+vcVT4ZvNNNh3ZJs5nu1too/THDJj7A+ZdJCzYW7m0OsoOpFcn+EO6ska3GSK74oJ27QnN5rpyzBD6UClxmZyEVd+shIjW9iAqQOfHOgo7Ep0MvH9djXMv0gCKQ7G2fD4ZGrUi59ZLl+gXp6rIi5fsz0fFJsPxu2fdHTvH4qF3R4c3hToy7bpKujns2hghN1GDXaTJXWN/32OJ+0GEiow3WLo8jURFGzTbQwEMYahxcXgo9OFAxSlUXFf3/7E15ke0rotS701bw8YmrUsDIaQXQp74/zltE5D8f+fkAlreLKUCVi9tZhcPXyihpvYNRyL4z4S2uejdemVgWfnUfclW+yg6ggUte2vdLmlGWdCr85HQEzGAVI+ViiDzrL+W77JKf3Cwpy9NxZd6006ALVC7Jua96FZ10iGksAxjpWXnaJGXUa18KQ5jRbDnN7J9RwBF+5WfSQPisfV72bkp4nCG4TR+RSzh+PJcwr27uJFKv4DotD85IEmK5HAxRNHzArRBs1GCg+CQ+WVe3XAE70H0JfoqvkkEE/oHVOMFvLlyyxVY+Fj/+hO3dX6VKjnsMA7r0S7lfi/A0S7tYBZMn7GCVIpnIvUPGPUuGicCAUjW/9KuWVcZ5sh+Z+svg2IbOhoYJ/QEWR0Cdt5wqLNVp0qcfjtLzCpDNOM/Lsyz/OQqrTwFORkYMwDbUi4mpKVbQ/tjZMlGtbmAg0TEjAQ8f2GLFE2outfBihm4uKKcxyhKVvB9Snclv8g+etrdZBNs5cZSi/R5Sf13S4GfIFkncn/n3likI30YXqpBwSbf1cLEJ4p+YL7lwwHX4uusSdodwNAy9Q7WbXj9UtrrorwZ8RCT8dr1gcqR4FwZIN6JmtZV4iUVP40E76nkakO9iKD03SxEomXycurmIJ+skHSg3oZql4m0JVGVrOGKXN7tWz/9Hui/3SaSM/ZrUz6foYvPd71e6+mAKx9pm82cEszezlt60myGrTK/xoGzNtyNrPVumlBagAX+iGQLVna5fPqPlbd4TPsW7PcnOmN9McTQB1JaE2DUKkUbbl6ws4qP+G59qJB+urEj9rSJxRDNcvGLSgq0kuC4P+LPudQzQ3zwbc/SR9qoRyDoMHAtI+Jwwc/oz3q3BUCvPV1dFmc2o7KlJUD0XBjd4/joF4t1jlAiLmla0O9csBZRklXGcMUE9Z8VB+fPbLvH8OKbiyfKkNxqlIH8eT/xxreSyQDPkYE4B67rMJyIa0o51bLFc3wDDpDmcTZcAYgZBgCnSClvmyIk/aoz2Gn1b5zVNQboQARmmnRBihKDuDoAKipmhSFuyP/vmmcwj85nYNzGDFJOuS1klnY4+oq2RjKLvwOcVbPjP2v1q7SgXeoB9e7bIHUieU4JTtCisY8UM3scG3CIqNQnJn1NkAkk/qBUNLaM5bRBh3uLMH3xoR5tU+D1V8InUnowNbkYkpDylVsJ4/K48MqweaM5ZYkUZMMK3ZQwzUgFqmtqLdo7+eK2qcqj5zhMYOi1nnZzKaNHY/jMVzx0DicFSwpqA1XcNkxWu+PDz3mPkrm2X9vHAxmpBxg2GIhTBTWdbAyGX3J65zOzR7M8LGHpcFMaZlztBFe9qIfWEFcwyoQFP/ZUW/uMAvwK75xbKlA1rkhd4Hkjz4e88DEbmd1Cbel3M069GdLli/JhZKfIEH8NYgidSccPRYrbhfdUNqFyW3T16KPf75/vkOdbP+F4gQZMu+SFMWqg0ZS/imCj3rEThC035iOR8IzoF03zwIrDHEBAqMdyyVYO/kVGAzvxLzZzMCfpJSCPLDf/YIs6FbHFuigM2is6BCvUvKM+5y7tIRxE8yd8njzk9DZ6p3v+h4/Feke4x7klZhQ7l87469C5eymFgZNZoFXb0AevUKMXuseXJRqNZtCScrFfOINRnVomW6HMRFkDbrxfDJ83ptPZu2sH1Qu7gI9kmTwhNCyVqPXZcyF5NeLTMSFdKM1+f2rKCg/TH0AIOlqt59dv1MYhk2mEHTkXWQ5IcbnkvGNY+hW6EhSy+AExciqslimfmVVNyOY8pHo9fu9tmgdUgYjjk8ILXd/QwbGqVSY/a2zsyPG1QF6xH2meRRWgoXJSdfQaMz81Vi4/Zvt0JOx6tVRmeC9JJ0RgnWBEcNZ7jeaRfiz2F+t9bkUyqlUqeXC8Lb4BxD8xnh4jYBCIjxvARW00dWf3AtJOp5GWB2QEyIWJzkGGQg5IN7WEwfhWfLqdFserCLR1hRTIAlCmYoEFNWINGe5EIbtMyGix/EmvYL6rOGYZ02qL5S7Fd88HiKvdTc1A+YRwRxgTy4Uf2G6ElBVyQ0fhD7Kr7k3IK0TcMQyOP2bceuLMqBxRjxCNNopoefChQMoEy8PpCdEf1K5+JTSoYkuHFJBWGoLXC0cC83wmsDp6QZt5St70Q73zJ3N+H49+AYwzTvbmou2EQ9xwgjiUOkrOFUknwQkjT0cfCX1H6cAGRXKC01VLcLvC/mqDm1JxiazxsjO0QUiJbK/d6NIIS7dHAonZx1cw7EtasqWCAB3XpuScf/cMKyyO2KXsVynoBIIBuj0qo/xJBSYjXeKZr5SI67E124TCXwDSmL67Nzlr4+ryGLj8Mc52SsHX34XGWd/M9eIbdQ3XpQpwi3R3hM3oTQCW9vUeNJ0wD/09ScmJw3fwd6F5TByAKI7OyF/LkxQrkSWyQ51nsKUaO2fApY9xf7mWfUkzZN2+QJVE5AdAAJ9rqZvVT5HDfm7Zd1+ioQ8Ml6uo4Zh/kJCkl3N+QsZkv7vDsIWa9su/X0tx+jTsTBhF+uh7Ab2ebx6VzlK9JNDTMyXOB6jEwIDzIDrFrbJczcwf8rB1hEPSM1oenoIe4LtTFp7XGTor50ibF7Iad1Wguf2TS5/D6sbac5RfLdhX/BgFJhzfpyTe3TYfxZWnA2nA21PsYuCMzrXUVjdEnipiksL8TsAbma+cFEbQ13GKNiBc/PntNPV0AZ3rno97egaRYAnp6UXMMV8iwNd1kPCMcYgCvJx618rlaVn4LlTo40LCQCBibzqQwfhRljHw8kgsPasxgvM7ljtoyWgcZXxOLHhh6CfYnjLsVckijcC+175WRRabuAWgmbcvk8gnkpCX9/AzFu7hzknsh4my4Le4e07kEoi3x7n6vG7ezJaJzr3Xx2Zpwz5KXhrLMlhvHp3lI08LDDhypmzzCTTWeNdMBDuyUy7f9Yw1UMaWgiIXxPqP28d1Nk+32t7txg9l+2zKqXsdcFkwUKhgq1taXV+ht4MWqbutNiZoGm3hSFHN0W5Sa0TxcIrI3l7AzA/UUfCdDsWgyo/VdAS96UwRV7pHjvfpoAAcqdjg4wt/oQY3rrKKc/iJKU0sLXNrvzvO8ylwnAiAZf6AGNErKN1pAaumyysqC7agybOXQ6gA117OSIlxA3JAizjnWPMEOFjURbv45djgpE111NHF/zDjpUAENFjwN2cvDSz2WJ6Kn/YASYr0wKtcGUYddDpaSfMjxROEDW2d+ZP5DkLrmLWULRTsKllq5BkytPw2vgvLX7C16laHY/JyF1zUGULjgbGFpol+R+t4Z+A5342LFSlsvogBQU5jJYAT2q4X1CFFwuArslOYl51shz6wsDbHDskViC0sS5nlKiaVeeSQ/CeDwSLPu2SYZ7T1A31c3/tQpNrNozeStHbSAK38nGYwKNcBMbZoEx5Us4UT6bk3Sg79hL/++/EKz7uFUanz+dLvnn8e3kUb9DSFlcA6lUmy7J8BEckw2msIp3sn6M9QvKegQQ0K1cMPcoa5UiLZHSs8f1hsGqAlOiufFFyGK8rMKBBoOpmJ5NVR+/7Pef3+mZ+U5ok08LpoNm6cFvNQUNHMTyxb4FJkQnDd3wmfzyj84HKXpOgF4bJFREOdWZApwmWeHXZbb7uswDoBnmQfwhM7C4X8dRv+aCL3qNezG6jyvz0quFoAjk2lbtH/EKzzE3Bn4BxE5THGYIb2Z7ZEW5jopaLpiB4n1OMDXx5lK0PTe9pb1LDTwgvwAK1i3x96uJKVc/aLVjk89NiT2ve+l9SBjc2jV1SAyvBqISM4BhZhirSFuZPowyzJXODNKirVCNjDxaYCbCDvYDw20OJvXeCR6FgznLHSepOerHcSoJLb7zm8yoauDYB77GJPel+Hwr0FNcxM4haXE7rLv4DirsPgpFQhgGXbbnjQMiuuKR4QAboDnZWlpvsfZ00fHP+oNus3w86hlYImanbE6ca2WOQnsOmq7CkG6FsvPqbAMhoCbJWsiJl0d1kN+3tRiQydNHlshFE587VmedccEpTrNUaO1E9MGw/lIDXne15UwbC/E899jpPUlbnVPqew9nQMq9zbyqNn5pb1Eni/qcOQL9MywjS+LkyU01SWR01SzknovdlE1TWUsDCtbfiZt2N7fSpUmd7dgxIzHSOtIVJHwZtuH5ifEmzG7qLuOrqXHnG9QdcW1EyphTlS847WSBXPUn3lmQ0RDAPpU4WjrDkB4tqobl5uwZCzs6G8RrKn65yIupqi77w2am6a8HrN8a14aaenX8Toku1tfnQWkt440mEE/+IGWBqCFAdscZzSTMdPO1ircS/YYmxtx+87m+zC4EbicXxdFA144dUaUQVIu65bbv9GJ8qLFdajin8oqhQBxe8/Wbt1NhgB5ECIM9RF95Ljs60GWjbD5ePJkoCfu/v3Ra1zsc7JwD1SLO/svO2hHNsU8etiCr+CLIKTc0BuZc9J0cKCIfPgptiHzGUYOBiAkgQy8T6rnAlOKtJVh2en1vZ/eCW/8AdnO0tvOUbbIpf0Qffh7vmyBt3HrJjNcXaJoTDbqbt6aTBhgChOOmepBZVwOcoe3I7lyoyzI2KWn8U2xOnRwGR9cvs5TAIPYEdWtCVzM0ocdlml1uF7BAJJK5t/EqnTO8gfdd0Qg/gOb4I51wfOFNm9Qal8zxrzTe7wRzuD9t3CbFw1+DhfOA7gzElYmsDmh62Vp0OoE66IsfzYyLYNN7OCByDhjCj1zoc24LY5DAFvVnVrln4w4nbdUyyI38gAIbr49EyheIAFv5y0GnhY85GaRlmjs4v80SOBuyIVp+XBKg4Kzjd10YuN+TSGs0+Fz1I0q1DXmlt8TtAVNny+EiMNV0hjlzysAlF6B93qha1NneOUp57x6WidzmmGFMa/LKYcQyP1pNtfssobBwnXyt0J5kTFlimtmlv7Sb2euAHgv9Ovp5PQ6EpQEjRiG1smmfJHUBEHQ3xyKB6Cwo1is4vj1W4kLz0CCo3ZTsXX3JuV+ojgSgnG4b7E1t53pRJLcI2qgpm0T4dV4LSQLB1PgHKqigT1nxcRt/Qo98HjZ9SL4fta888K4nk8sopCVlOwVy7bIPWPKDORYbm5pWaqEtM9l2CWR9at0AzbatHVZJUfeaQK5O+iXkA/9FIG1jyRC8GtRAUgYes+LIBV2ovi4JlkcQkFGQpSqpTZ2IJa6moLB13q5JRdaFTb9NoKULcSoauOKJuTql7Z5dQGpyWi41jtivjlUx4VwdIBVWFQC5/pvmdCm7wIWZH17rO8lks83x7UJ6+dXsOTIsPuFDUo1rcsPFW+E4KnCrnxOwCbNCUcNZ9H9ng2mrL73K5sgy6DZUkx7v9BuAslG4z/G9wBPqXnjZEzKjze16ih66jnydbrOxjZv3neOdv5Kw+0utdWDRQFlL8eoot2y6Q+GQn8Bf7HvsWNExeynIULh0mPH5xO4eqLvwcq5yRnBBCztc8ggsxxUbIBXgkjmsrFfFBVYfTJ/Bpxr4Jk5GrWwvNd5cwtg5O/ZAR1fKmh8m+Yhgo/n/p+orZGZyulyyUv/A31u5tROW7vyiB97699e28krUmHEJk0tquUa0nfh2ti08M7JFIfYcxdoXlhGDGc7+4rfx9ZAbACz6nLWFbcFGjPnoUrAqnZX1VCBjugNQXqlZb7t1Uhs/z/iJQOSEffEAa53ISPpT027pRSp3btvPHzvgDzdWTqlYhF8TzMxhbcdgL7iat/PCF0uot5CrtWWbJOY31drAKtR/pJzDRm7+kiZqUXV+9ujQ284M1oVT1c5uchY6SYrRTCsqGB97HX14ddIEkrVTM/Gs3qHDH1xzttb/cYcLXCa4Z4t8JOrBuJd4UABjCbVmA7c6ay7i4fWSzZypcU+aH55sfzloooPXYL4dvZLrGlDYPAwh4Imj0zOH2xS8rlSnL/kWlgnkQTA4cGUN+Bn9UB1paOUkVEmvXQ8PC+kOPZNUPldf4UT3RPAUltSR1Q+cn+PuAerAnzj8WP7wv/EPsn64vuvJBv2BmVHz9U5X1Zerq75wPriTwzc4yADXkh3EF6KQpp0KWyQIYCTN79NzF+/wmVFKcodxhAc7Z3IAvwcQ3rGKit2D6y9sO9gu8MfGuh3GFeeSwjMaikydoZL5TlNsxAaMup7+QREGxcNW/aID7+KNM2KNsBEt8N/Lql2xeLnXSyIm7/4HU6q2qndfDGE5v6wp8iKi6WvTp/79yBbJVZw4Rp7JE71+NJngF8zDmC2URd5OetQvimFNsKyhVi+fg+s7t0K6SGyooRsf1h93dbZEASzWmiG8ek14D4+yPFEkQ0IuBSMLM/HuzXgbdu0eCyXNROOC7Y5yOcWtImiUiiNA1Tbq59t1kiVa0g5QDeMKMGFqF4GAv6NItiaY1SvRV03RLBkHnT1SvvfDVxeih3871X374rNTSOG1LcEqGjnOVFBxG90ZeWkK4evAb7zXp3TSrsKR1aPnHBjNV5hLI52QLThTc4QnfiB1YVEUtPcz5FBzJ08cDAtgMDAlJ2nwvTYfSatR9O0VnRfpKFnTIjtiRk670RVb0eKd9rdSkAVpjpkjyWiJZ3phznEpe+o6ZxXnodwVl3iFKktYnLCgBcdryDV8tqoFcE5ZuZ/5nC+yc5NGMW+stghovnOCabBHjM4H77F3YDqi76Wg9WXuP4ChnH/Ksmgz3MBekknd5PzVq3RqEMjkSAVzB8yiAOpDuotiyayY4RcM5Up+rFzWI5TWAA1RoZYNWIFdFOMgICaH9UvJ+oL6Rts1Q7x0wzpXqcgBOqFrZuj/HrubhO8L2OqhCiATgyAuFbMDYTbdHC7NPyjjUfCO/0XAvSGNHjplchac4h1FxlmyOrN0osrGkSfk+RQN3cLl2WURYtxvASqBXI52/5dJ1T5mQnSgmxCNGoG9Je/s8nMFjz9gzYr224zI6/Zl2UkOtDmgGjcL9FPjxRXbctXV0anR6HnNoQKOratyq6cJCNfjFwdBdotrWzlhsTvhlm5hq+8l6QjDZuQ92TAwKoJ3tK36a7fPK3+IbWGlt+xpAXWWMT5pJ4Jo8iXXQo5pAIprcVZL/Jj2gcOjmq/VqOiiOWMAoaXeHkKntAotb8tvd+wpRaTJ0T5ln87D4jEITSZ3mG7esvTVkZM8L54WL/1QVqDDNybOLAqe87mS61/SBwybB/7XvHJWUAgyVWOvsWTamrXjEuKMmj4uQYDL7t0wVbkUTAxEek/KM8Tlgxw6QAlKOljF4trBxfuBzo4gIckXmTuLLFBJu6j6z0dnzGulCvePtgaAifWTZXdTbzIIH0NYvKYNf2hU06bquBR9hKgJYv5QL4n2REOQlIMsaFaSix3iTRIxr7Ut9Bsvw9udAHmIIij5BtJrXU6QTVS6GftflXAvj5lYh71qkqXpa63SxFPtvXo0lLHxuGlwF41hFSH8sk85v1NkKz1l0ZwBxHUnGvb2AJP0sJ4Ftk09rB54x+j5hxVQXBd+34TDRrFEwi6AKnONR0q07rLUG0tq2k6IpLl7PdkWjLQG3fnn3H2XccAzXGWNQJqKJzRd3YQcHzFElB94StWA/lk9xmDJOV3bK/dnx8BW9mkPDN6NAmCVbiUYq+fflH+i0HUcOLkVHf6jRKEWDQQ4lrwQlbUhG1zlGUdhpSorAwqeZWgBVMSquXWgAbnV3VgGBMnL/6KUrYUSnzBdfltue6D1PsmP7XXcvCIvWlSGRR5zcOVkgrYrXFCPhvC2+XvjehA3vLUVLmLon+fhboHf45jBPRUdRTlFV9epgSw48D7Wwilw1Eao+hOTj9b/c9MJwuc6GHolNe52/SIYqnhQROC8uzMjG7QJtu+pnraykNfqLASJHsU1zEyvh6MUwn6TZjggSBFq1ifRTRBeQ350vDaudoEY3klOHFi5w5Rm5HBf/V7snugL5tmCvyBnE6IkA4VugptXxLC+O3X7XBrhLFvPz4Zajx/INZ6DYptm3G9sr0AdJwG3sYfAEe/8uF7/oMq7GaI9ec/7GHvmgK7ziGA5hV8B8QVv9Tfsw0pbqiywOqPdU2w1hPD4k8f2U4h7FLgqKaN0LUHJow7NSxrhoPTTJKt9LlRXQ8Tlp9+ne1SlHGKCiIQA18xJlgFmC4bQAvmIkB02SzGulCNb6lQjVrhxkDFBboWVFPW/+Rf1S2T+uQ7z9HsCvAfES4Li3bQkU+SUJUinwNL4rMLVvX4zMQhD7LGxF5yYEj46glvs7BoVy3DPK4eIP3VjGU8n6aFjpfphaKZ4/1j+o1WgMepTYZ14P219WUirvUj+eRznfUvKGoZCffSVQXjAQPXON4o3knUEU128mgS58p8B50MVJQioLKMjF39spgYPshK7/C4QA5fSuVoDFdjmU2zd1IcQnVKLgBBwzDvjOHKOCbWNesvOGzs1ijeJELlaAqAiWb41kibsJai1glRKZuMmdjRRZoTbBLFBZ43ZMqQ5K11qwvFd6hEMRdZJce00rCh6zAy1Q92fxX9i/cQFmTffGzjXoqyz/j685lN7d+PmuHb/hqn5mL1j1JVuKZMQWNlXTrwqJdwPrMlCmRnLUk7YoAcjk2AKdE0QcnSCKoj5aJLQYNnlwXRZb06ZcA0HxJm9m1w9vPgJkqYUGpR1CEBCIaAm556Yhm0oJ8SXhR/BHhpmB5YkhVbfd4mHJH7h/k2Va/j2ZXmyLTtCrotN46oCZM92S/1Xcp8SP2YHmfd9T08+coOfIXdGkzBdRRsMuEZw6VE2XW1zv3dgaRsh3v1PxNITb8o+FXMhQzaxWC/PhGMqIP0IkcV0bHNIRype2YMilEJOhr6YSPyfgPO9w3ErmJb2YxgQZYUFkLQALoqeBE1DumyadTFJ8K64X1IcZc1OYQVp8yjH56nc+b8yGiyUledbpjN7xdN+Kx1C9VXbkDZvNlqasjeT0MYafadTsD3KXEAjSYHbnoHE/IwC+Z33f1cHycmOpWstzshjCG+NBe/HQ+Ol/YwJhxraZx3S8iq1P+vSwJVBrTiaprDBo+Wnypn+eRnDanI94lV+iGpmoxdPMN2mrhErjfFsO+r1JqXOYYRmgP+ew4+hoGMhfMSSLsIJSJjnnr1Bs7/Za0veQ9JizfNRIz+xlIwKsLb49fs9YQ2G/21KhmtHpfklWeI7la53GIZ2mfkVnT6DqwSLL0tuT/J+3AeTqqqurEKn80anRPIHqyeqmO3hEBqq1HW1R2aIGSt+gXBEiNstiLcLyXfB4e3vuLsFk0StKvIOdmemvGe0VpTcb10QcTKjoknpX0N/ZtbeNyyHfATphr7hZJ1qI4O2YRm5pPWyTAaZ6+WdCzWt+KJB7lq51tV68Je/LOB3lG5u8aQaqCHwork+RMPyNjptVLdavXjtjawitjFmvgiF0cUO6D5baWYXpClu6/82TG6ZoldFwBFWGVn+iWZrAC5l5pER1qAgBw6es/R3EqFq4DPJGGyoSpQwheovwn52z7FMkJBcPUYHIzQyPFaHa8s6u8J96kPf+yCetyeNwXiNx5/rk+FbzbzmscGlBumxeEHUnokuNxtRTOV7Zxtkk49IALRxv4uwcGEq6vZoJqZ/r/Bl6w9Pe5/nWsu2SyhzgYXNquLCi3U82g+U+IFlgdCv0Jjoo3cI5dU+y4IlUtuFE/zUIVsMPK1EySQn1yL1oT420GeJHDctEjad34ZTIij8wggFWJXCYmfi9MXBYn2g1aHpgl1rxBoMvDLH7KzaM72J6uVriPYS0iLA7QeahuZ6hZFH0m1qZ7ISykWxgabJcYkHBbFt4Z5P+A2TxvCFxlfINSxDPo3WNVMPoFBm6WtIw/QVY4kfsKnosRkQTx/Lyue0X1BmpkyF5439yds4Yt8Kh5wy6s4LHz4sBnxZo+DSJK6mq8o/6bsGg2B3dK9u4lA0xvO2dNxbgZBecJzIRm6rkKIpv/JeB4lEyVTPpZnACGA7kt9BV2GEsXbu4u8X3EH0JMZq+0jZCe+YPELNGDpDwlynVxzSgowgC+iJgc9TV9OGsSTgd+q+ac3KnTOKl6oqF8Ge+HnGk9KocZMO23jy32y64KW5akIcRVFZLasDTYnuITxIxsFfN5xxbjb8GGqlSSpzhQCKpnKiZToxLuGKcT0zYrX3wEXlm7nMQFVLxFH8S8RpRhgbTOBVdXrJ0vqLeNXnolleJIAYebljXPYMr1FEwuz6lIW2oaHpKEe+jc3wh6Zs+/OpkhkGBQRHlPcMflrOLFgmKxDYa/etV+UopNPOPFxaAB3dwg8FUbtiVvkZsnG5+B+4bWJqoFJ27TF6C1GNIY8Q9fd0ZGxaScUFeu5qd6PCvvUe/CINbeFx9FJ3WHIM0ktQJfAV80SIzEuZe0GwuQSV1qhG8+QtE/Hk987HqTiPrTQUQ4X7/CwMmC+gRUmBjY2y6R48tIrYY+aqn1Byr2D2GC964RD8nPeo+qMn3vecw6AHccv5QNA61LsiEAlOfhxxepju+K1AjpxE16BRya/VWOvoUxqdHsvxtJsNI4ySHUnio3t4b/12hSL/2LEn5pMS/vWtuj0zbT+1m3PRSHp8hOu22MtUhcwPLzCJH52Vs6MwypzmSAvgeaH8WLnKk6SwJDgO5aESyAsRKkCY20gfqwYt4g2Dm9shmZhLMMqJ371ddWipibF0ub1enSfuS31mKJCNCpD1fOwG+V2HPtwfRSzCA3jGLAYfuVjqeLqk+hZpd1GUJ0fCHx0eUrRisiWLz6w8/08PFw+h6TQE6f9nIF2TywhGxAEq+nujAZlsYcO8mPWGRMf25GTesfFjiXtJR/HcvGAef2S6RmC1RyEsQSbtSYM0aCRZ+SdUldCSXHm6xrSVOQXTkrPaXUyzVXTWnVawt+kp9PvRfDPLdyCeRTnSD8yrE1dUa74vIacIgaykAiv9ALRHNl5XGFIbKxr2QMtDhiZthkKwUx5SvY6qIQyIBdl1uFufbKZXa8svmwGqAR5eEdps0Upk3dLFEWLY+c9V0tLgi+FoRGkk729aX0hrVdWLKjfhFfybU4HXRzamNZ3YiN+230sYW+3cI6WR9QJTk4PIBSGjbOjWQbZjyUQDWQSY0eeqnF+WW5N6IAwlliVHWBi20YAg6dxnXHmh+RskKp9N2tNuNfO0E5c4shbzm8VxHNxcCbjFoPf/Di3KWAs+z3S6BS0XKN6OBEkp7ImpIriNvTgf7NuIbW7wqykfxPtRwFM/gMoEaJaIZeTjP8aMSHz2gifexsTQSGSApaJdreNjwjf6pTvDbZpVZaBkdwEniC4Tp9M1h/jYHlvKDPeUUfS0SfUz8vWJOrbDPYYNRPjicGI6pM+29Z9WiPijbhxKkozKTsTKfKhYJDKAkzwdBd1xHCjCRX2KPRh+6RZ/0DTwDgxXOmog3N6PLtC5Q0Y6I+fsz69E5zt6trqRfZHOZFS9uO0NBSAaCaUEolQVlMUei/KLdjo67xJlgX86DXYw9/y0hAp97PnlGBRzaND20ZV6YTuymIrZKr8yjAQWKKCcANI8jnjCA4ibTALSQEPPjgS7iHxHVmJoioHN+UQeRok6JT9PlLfA1k/abjVJiSuLGFO3EeLPjqGUm+GOI6F6b4cx5hjrS5DEKoev2+z7PCltnbcN0QYDXSl8a/XKu+y1qD3u18gXmHu+pmELZPg0m5k96SH65aFA5+fOFx8tVXeF6LvFUySP6gXMwxaG9bXaafwxoR8F4n9ofx5aYZhMmCfrEO5m/7oCwA5vAUI6ySYe88Qp9RgTlBQGzzPBDMg0D0wPweOuwMOCqVflgyh2CQKDdc8twHCmPPmmEZxaFqr/9eLmlgSgaXPEX48i62QIgvvHWc+0KrRUFbkrayHhx4pgwsg1UuH2mOhA/xJ6GEy9qU2Gd2bbcThDPa0lSiOCYGKcX9vZUcHF5I+IeFcz3zXljFVx7h0SKakB2ONHxCBOGSxDNv4T4MJfEbZGl4Xn6eCfcLvPk4XYDv0nadA4Cye+50G//z3ZTVMVm/QOmtp3/a3Aiu6JUrDD7k8G8/UiaN8A4fL88co3YTLCZ5oFGPYp8cTn5W2ArznRt+5MvGkucToYZ2aO5QAUKVxcdRoAw9S3h2rmKuBf+tG2EfjJqLlYSh8RTFm92Fizx8i2PI6yN5DLNNWZmUevK7UubsYgrqGGMuQEmEQwE/czyt5IQebVvDcFW0Ixy7Oplo9LRihLfn8bOZ0eD4w8DAzkq3gmKcfP+vtbilN0sole0NnZBg3Cu2frUUpycyh/PjakgpFVc6QkOfSply3OPx9RYEDFSwnTb6kq2Y8HkJ6Te8eolzxWhld9Sh0KSdPfrLCfN+yXGWPy0bvoLNAQKZds4sZO9MYCqEpM1w4XIK8HksX3Z6EldsBHqIJGEJ86kAgOUKcUDlLX7sGht1DZwLFwA70x/ZsnkFexIv22e7wn8Wrbi9fODTrl43ERuxN+TPdatDYfoc9LVYh41ZAqZSlKhZOwxAsP6l+F8aPwDqvffRUU7jjIawoIyGplMwICvMUp6ShKFM/YcnvKp9bac0fsXf/dUuVXKww6EV1rR0XylOJ7/utPbN1p1t1VMIppK29VgeB6EdiaURPowwpkioCasFWjW9nv3gpLW90NEX9UyS5IBC/iZj5bTTiyhj1R16eiLdUXMUT/aeOWfej9L60Us7ZSriyGdlCDDjKVfmoRt54Xz8qKMBzJfs3ZKQX5hEcfwndCvs6g/mtAawRaDKBmnoVyRlCxOCBbu48gLow4aETz3rDoMwh4TFnj8JpKJPE4bgt8FNKm7z6T94UpG7RcQGN8ILkgp0HW0kSTdJagPjlTiAAwoOQU7oZ2GUldibDJXdjQZJ4LIEXZOMz5b4T7AA2761X3G1J0dSP7eUuVqKZ8GKIT7OXNIcOyLFoHtUUK7aeaYUVgKFDceqISvdLEa6S90MfjZPQ/M48u/Tz27sDFEmLdpanKRMS0TMhenkr0+14qf+2YYgSUcOBPPQHEyc7CCE9g5LespmK3enO8ZqwpJzYFWhQZwThR2LbXQrM2zpnA2XOadOaxHekmS4u/TMx200f5fy7XD4TuE65B2cL2SsYpXWFluYQ2FxxPk0N469xZqFTToRpskOVmd6E/GWzWmldSYd4MB9tFrKxjjk7LuSoT4LYOIXJkd7FNuzm8/SEfBxRWmYnmF+/mqFqpi+EremfxGruQMpPDR77SypC1gLwez+9BVB/Bljr+JW15HfDEypchRM6t2D9yKsShOrYGn9hr1V1vI6l+RK66p4HaeqHn9whXYdFSqcWGbwSraiOVF6UDvWILdic2p4xLRgZX5IV29kpt9bnVC1RIkADBb38pJmGUhmkHEV9dslLWkNpYJnZutgVrDgWVvHGy+KSIxb03k3KPyJl8whFWkpJIVQBjoYfBKm1i5dH7u+rBRCrB20GPGNtXsK0DT/Hfnmef0d7bQcBw+J17L3PwG4462CXEWj+Gmn9ltJbyjuhXCbzlm0wctMsJK0SKdTyynsYyy0ad+N6HsiwcqH2DO+S6rpJJNw89RqqHXakEja8Z/JSsVmVIlMJ7yR7B3GfF70ckVVtYNbdlI5Z2SEiDnA1QsCWv4NhTvxIbKED5Abmozn+slWVkBj1LrBHqov+LClIK6AjcUEEr/wZ+KtAmOrg+8tdelwkllI5dwpjxLZXT9GMAB5bB0b8c3bI4IWDp+Gp9u7KY94pYf891+duJuhKy9Z9vTRpN30xHlAkYDWuk4+q0I6qOaz4vAkQrua138n5dVqcBgr/B+sp9u3sO9aqYeKMyF4f0Af4OsNcUYsgmzeFSZWE0YFANUgtyPY2BT6OxvN9R2/vQAHwexGogEdJUhAlDzkAVCioXtS+SPMQNd2WNg3MTISjCLlAQ0hJaVicgvOZ08b145zlFmp0GDc2LrgGYBYEVz8NuAAJdYen9z8QWUfkuUn3t3GLNaKNfmmZw4jYx4Tr6TxKMfX80bi5apOx399nu0FP5qlpB7sIGqR8ahlxy9sAPlQHbx8f2VF1P22iOUONpQoUmuICXdh5ZVLumh+sXV3ZwX4bNinS55dBu6JrrKjvVQAI9heQvo+KSJVddi0JLcnKmD/wI12SAb7neaD3Ypo7EeqZvtAHuGfX5WCm1AEnW9FcDVYpwtcuw2sT4IEBL6f8Jy4j0ZPE5XkOwq477UqR475kbZZzMHA3YEbebE3R7ACwZZ05x7C4NRU5DdzSrMprWt0ryWkkWAlSesXiGmCtR+s847sOyrmHj97jahnkNDcEuZkjPed9Nb+uJPGXKUdXKnJYwpTSZ/Su1oEP8tmhQzCrCI1DkrlsOSRmPf+6ITdbY7VMjyixNU+AjZqvCzPHVvX5Mqw2xIaHn2ofZYmYBTcc+9QIF8pJG752RM8iBlhPbVrXPYXktMXA/Tbsk8fnPynMWW3DKb2RfCoo2sZFcztkim65Rh2so8hpkxsp3YuFQHsSSdWNQ8790phxRy1X8t0f/Ke8fdgFIpzTMkDshrpDeorjDo+wcNKEzzsRuzW2lOOFGHgVw7DIRGQxPQQjLMRl2SqGFZYpbREomIldXo0mc6zKObOBP/MtuwOy4E5p3a9NxqQSQuBurO1PZNBJfEZJ2Q5IiTrjNcnZAfkl7+f97YXmSIM/ySW85dZSyHMfOCoXdd3kGW4hReoXErNIFWUOVFrD1FqUoC5pz39V5g0keHFOTuujFeYrZs+NugT4nVp3kj/xIy2+2Nrxd4YgJetDs0r/cLSHoM9/Hp6UgBQHub1NDuk1zAn5Uy4g4BXsqRA3Ou9VMTykdBTwQmzPJTwJ6H+u+eMnPAIbb6/3vHdOf3GEnKVMo2Lkz7jYdYSG4WsT8bvKmZ9vibO87jJkKPw1BJgA1C4WPHMtT3Q6lb2sFQnwS6ZR0f9xXpqZTo9SfjqxXIITjuBgs+eZXVJJKHBfdyuNUIqB6N4J1dtmblPOEFVxuIo3+38tdXPuYci/rDK+GvpMfamocerNG4/G0fisvAn2jeI6tgx/cMauCm8rajqil3gSmYvoPLroAGPFQuyFj48y76dETcPi2/YCnNJSpUCpmb58Y43T9e/NHyTEPAuWoe7YCuBTabKyismF913BKAatHHDk32Y7IEbCf4U7bJEXhHReAoW1r455QNqAuF6/BjdSwY50+rCLnzpcwk9UPhkr4tVJJ4QWAoyCRd/6I9qIjtbGx/TP5HdVCO4+PVtaJpfnaJPcWtJ6zbwqAx3GoQYomE/IKzudyvDjcemIg2B905sDZVIZ+XZ+iGuAUb17Y9Wf7q0n4A11EiCQU++M5bqIvsSXAUZbktObDrnSOkZRYKKiechg7DDhM8pDEyBCiQ9hJmah+XNcZM6uVKmG7pPyqdh4yrjVXToXUMCt2JwTPNxUCV2q3UFH8HQUCYHISOADxyrz92F9nORHxeA8aRLlrPLqwZwz0gP3ZEmMfpPuGPktr5A2mCd9xbbeRj3sxKZ2IgC+ddkqrTs58SsXP8O8DcyNgQB1OwsXjvqjCX4hGhEGrL8frGvFqoPMYv84FjS2IywSUER6b+pB1NWtBhdD+1bZJtXP/WDrzeiGuqg/1SUgacqBcreriOnGNeSvvOiOcM/skmPd/r/6s1DY7T6/0BHKZb+3nufczGNu+JPvcpocL00IGEr1WQdWdXQJmrd7aYBI8s8DD+k1d/vgzTlEwFdUZNuMCkECqbUHwS144oipkhuiYWqWgF0x2AXDZ1ugZhFPM8g3qSoBWyJABWmQS6VWmmr47iNwYhRhtY/cCYYESwL5Q0qTQ+qNSkoPzmZu56KcujxMKa/AmNyUbhOEV13Gbk4wK11Ox3dhnCSNF11MjBMwTyhGoCoNr3QsiDTh4IoxBMUulNJBlDeHrJaAIeRhIPAdBH/vY/9lN1Av4UJ0RkvZHWxqWgmLAU8IdHARJgUn/T9nE85wpVRuspZWi4ubqviOh30nex3EKMQadW4vQUs97scVwv1doqqS7EJirusv+9q+uBO4m3ellqvRtWhZY1RHgIaFFjg1iPMOT5/9TQI58vqP29Zwk8uZ+cx0+Z5InZHrbAgXD48z2r3juc17u0zQWMtxc832N7/F8s0T8jnATIyZNQ4/UZIQpb6AA+cYmvGr44l13OquMTcVgJgkfF76bUByIdE83FpIMoWHnHqkR0QsnBRukP2ZEFZbqdJtN0GXgL2ue6hW62QtNAoei6jj4Iv46f+u+1bZTeTA19MkzsJOloBhwTEpnMMPozjOE7U7lk8B8ngs161LUXlzbNvFbAxNYHyxGoObdXGmOYRVltxFWwZ1wDbsDs6GlhgmYqoj6uo0nLJwIfsAYiA0q4/37R7UpCPKgNrOmQgiL3wNxTTG7WLvGv25/ZtQU+XnkSnYaZYCvddZbetRNryj3xE1w49391GmT3QOFVZqxfMFgx+HywXR5FdqKq+UtEqU/qYvpQdhIkw+X+s98ZSGuCOCqb0geIQCSLBFotlrFRM75/fx1b0dXPfVCLFFiFJX4Jok/A0Ee6purwzsXD2in3i2FhFGPbgGqEESKpO5ahechu2846YhpLYSEN04dQosyjmM4GU/MjQZYWaGkiWDDN0iILth7hd5sg+xq5hZjO37iJ7Y32eISYdXnRm4QBl9m4y5E5kAQFLP+JuJvN0DXQ3gdmO8LthubP4qxrAXxCdJmYHcyHwMdlIMuYmJRgJ3RsxcgxPjDTi1oo31giKcXgRF0kW2N695/CDLAM9WTq9ccn7IxTGEQMI7vz2I3d5lXtnS68xrSuZXC4W37SjyPdeDiXnGvHU0QYBw+Qcc6xtEMqlGN+Px5Dv3N0ROEzfadJDn95sPXGYrmECho+pO7mA22/w7FkVyoyTH4V3xoqVqe2OKs2H5roJoRd8pd3shNwpgQ876uXppHeQDmjif6Ct386KPhuCkAkZmn2IdYydU4lUVFvqnQ2pLd2gQlAIUKyxjQkwKBH4IUYydj6gxSqu5xyFPbLGJqNyeKXqAWmy4ZVoylWFFAJVzgaV7CD8vRZmp8sLu/DqbvTqJbVo0GBKl4w4yQChBqsxlnBZoqDBb7BI2fWBHe2HnqRpchIdkEnRRIhv/glANYYm+4Zo3hOdJ/UhRisZaLSevoIKeU0c2RSPOVYB3s9mGZTTi266Q5ZrL0mzxyXpv8q6ovJNsBU87hJ/VlHp1xpe6e28B0iheuxrGfA3c9rgDDN3R9PF/yaL2/gyO7C7aQeFZh00xGk57P8xLe8whb4nH35zBdbUmMdBMbK6B2eWsxNpLVZUupCtaJ79Sg4OS+BdqMfDOhT7DU0ZJi4vrab6D5pFaiMbC7sTXNJNpXaZ7Q5I4Q2UOeqYF/cCftMHLaa4PMcf3Dy7l8mgvjA+r0lKvxZe2qpCEHdbDpFgiLe30kO9IM4HMOPIjbFRO/BT1wPBWBAPY0iwTcB6hN5+wzJ/r/hYNAxyEudFow7THrdx66gFLUQUixutbHsV5RKA3OCN+LIy5CYaGB34O9M8XLIGIXAyXoaea4neOxH/c42PESy/kZAQ36EyeEL0hKSvf8eCjesU/+jTJ8395W8K7L6mlJETfLXxiBGGCGiQJ9YxRy7Zli/BQhNKW3DAFVYqW8dHDGR0TmBOYPxo7kn6GOO1itm2rLcg5sBEVLtikZHLyMDajHYEEBgkqz6zS3V7Cb7W2QVXRgvjq2r//3iATFYCz4AzRxFSCWgc4AHjEKELuRtajFsd2yUHm2CidHIuTGBPm5jKVWvFAHgzOOUpLyLihmE9Y2WP2M6CaiODc07ic5OS50SWJri5Lf2tDEL9YJCfxgphly4o4QfsjAMbVZIYUz5MxX0591Rxw8JZ/3VYDIzehMLOALdom7OuvnH6z+NQ6mr5ZOR8yF7VQ3t7ETi/oFbjyY4ogHww74iMg/ttlgdM4YfGK5wCGpoRYanidAm5reqGQl6Elir/uin/9eudWr4O7VaL9KYdOxfnTdW34Kzatshw0kYCjsdqn+br3u6e+G2/rVA6ThrQkFHSbjD0efqitV70L4e3X5Xh0e6G7TkK/z+9aIsSVnI1eqjwEV7I1rnZ67dDXg8wem2w6WkDLA8HbkDh7JgA/Cw8EQ91A2nPz/zdsqFWYpq/t9mOFiGobAtLi2gm+crSj6iS91R17TA4Gx+0BhLJPCrILcwH77hSG7TO8ezZ0H/XqFqeKRnma+sVQjAZ1aFkMA8ofClyYCDwuNcGVBOYDbCvbUCzvNdOi3TxLeQn10dnfF2PGJeXPCft3+NllusfMmt2CSfMUOJm3xkk+K8uCf3p83TpQXpDX/w/nnuQ8atetDl5tZRXLGnbDnh6zNi1bnOhLvwNpxaIo/cGsGvo6itgRbSuI01togB4qeBglU2A0sAj9aXaGs/60P7VcYCIEXNXmTrIHwryZp5mzmiYZKu8EIUIM8hU5VGUJXe9bdShTEgrOHksQh6JWi3UZwkGXIh5IQnP6dRn8p7ophhr8HFecQLmn8NIcbsxmkn0drcNaynnB4Pk297l8xD+GmLqiPWq4R49xnJId0vW6Z/HGuRyWOR30VC+uF/d9eklK9upUn+RCqjoDKqNok0dK+D0L/q+OvmW1OcmKy3azAMZb/0uVrdH14Wm5bhaHD8pdacYua9v/rAZ8PrR3GL/R17p3HrtiqbkkO428ftGqkHdFWvzp0gpP4sQO8bAIyAD6+K1tr8Qeos5uuuGHrMtPnSmnbJYG26EySh3au2wrHdjz11Lp16ZPb5IidQsksC4VADKblHtuzFFRgla6YDxd14vNzDEoMRDEDzUH1B1Qzj6cPvNKcNA2QHIixwErzyZM5hyAP3FG7hbYLrvlY/2p3bHlkZfkwZ2ChcsMV5brUuRmqvV0Nkp36u8k9kYIfHu7vAgDZCTLfN/AcfXxjjbmIvY2rpUGw3lmJqfc0rNRNlVf+HlR7MQqfcudKQfEvPH3Vjkh6fe6FgtdLUpEd10/p0KHcBkXI655lEDEv+/G7UaJtgIvaFpNTHCyp0hX+bsd9qNDWQOUl6F/tlEHoNWxcPt+OfWZItPoK2Zios/OS17B5dnbZSbyqUmnbIA3hDKl9LQx1+r/thNIsQc9IC/wc4ACqYptV5Tp00PpIsl+YzJhQCwLLNUtQJAVUlFFXP0eZBQIUD5S4xL/tYTX0fFDgOoifLrTjokOVcaNniYkli8c105+wF5GedrQfTyBHjzQULJLJ/dwNaIa3u55s2KAvA/TR/abpbXhv4hlj/Rq/TSDdfU6ygOYO4gjzkvUyFQUIxnVchnyevxxmSXHF+CSKklqHetbFTT4u1cWbjyFGpo9vcTbIyNBz6XZ2O3hBKNuuArYuP/8rmymImazkImj85H21zf2ovItO6+t2F7A06xFcvsNSK0ETRo9476m0/EOq+wrdLCn6We1fpHnMQs+ne6eOLzhLUZ2pBEqLCoNNqibO2ZYwrdbkMjtBAg38HfaqctJI7dBRuwcY6vk5YsT2++EMiZIUj2acAvBfcJhHPAOhxhJ6vHPxo4GmUt1BxaOlCEFLQtXNdNhyKazNY89aXHCg+xmF2hH3KNsw1uRtWUlF4s1MEZTYuI31RYQCqTAhHXays4VC2sAVxb+aZyQPh5YmQb8gqciVxvnbNQJE1I2YpwcG6NH7F/A7CqpK+TBJVdJPuX0nhXFb28+zlo0wdIMiKSBC6Ni//EFTaOlJeuyS+iFrTiOpjDSvsJBPzC9KM19ecfyVuONboTopdLiKDFDO2lacP3wi5JclzSakrEj16N9OhBS4XmtNhLL82O2x3X7vVWeFkQa+di881OYhyJWQggPGBHmeIqzpyJSSgWDYM5SSc/Kfi8eCfl1ae13bWAzNxGaXzy8L/XQCVjLzcMK8uwxnlCmbSfefw2oetpw4mEuoM++sNxnJ7IfyWYO5uyS4DTH3dWZ8l6zRJrP9tFv8ciNvA0tA/rVBsyWZZGzFREyPKPy9NPlTY2NhGaQEtqv1Q5vdVhtEyP5cQc/YCN/mAt1OJxy3Qp4gPUEMCfV8kLuu5AgtZkQL3kK6HohVkA3DGFQcaFL+5c/EjyBaAiXXnOBZkwtIgX2pNemwQh4+uVE1oxJpPhvPdlbPy2B92DrTjsb+JkQkBXXBI9Zl4Um8OXSv9r6augFBRhnda5IjTYjBO6YeT68yywS4wbu0B67oO4IHmlvCROZHpkwYLRV/Qe6qo/r/BawepBF0AIYIsX52SYwdmPqHdxP4alPgdCT2pEGKOzjorBfQnNrCd543RH40fV+3fNVI04UOFHepTEyBiFS2OERBfkA4AJhjlvXGgbAQ9hFTt4akamBY46d38EBjBve4U62FqWWYvaeBrrhSXdq8HhIoYkGL9yBJ1FdTHBI/57xU290VddQ+T/7X3qFr9j0MCPUBoniUF1PRFFCe80GrlBTzoH8/TVoUTQqdFb04tS3H3k25dM1ZZdD/tnKrRsg3tSozJVHK37Vg2kBvZQ02zAyZd69jYHEj0s+FFf+pvNQdUDT6dYx22Rd9Ydxpolnc/VqL/kGREsOqlLDfue7Mae1Zunb42Wt59bdaLsW8K73tNlsQNszys3vxv0kgcyLlUmJVaFlrDar8P2AUdfvDicKaBdEjk3kuY9SjviMsio8mvH2WRJxK20sMvbKSBH6R0kn0DnF/KefsgCnYn0/B+3Xnl4N5S6Dn2bg609Z+BHQvROiMr/ntmDhq5KckDhwNY2ysiu6pTUfYe3itETauKfr9Okmn1Hhb0++u0ZcORh6EJmmqmHsUVM7ezNbxPfMx55Pvut/6mZT6buqcF1UmjWe2K7T3gthQe/xM6UJbxYy3lp6QBaifLkj/bm0I8XBBTeOuZWqHGJ/p23DJbWMxUzuas7cBQJqUJCXoWYjY/MNpXrQXo+j+0Ip4GbZMgX5YNL4p6A3gkt3xAGN5QgZjaVAMYA5QzjB3n09CBfuT3tfBZK4TG+UOlv+sLW36ae86kmXUSuX10yZ/W7LkXc74vNlCAU9AOYSmVgn3e7WE9FaKu+gpOueRIHwcQgKd+shxrww2JZ76XlCU1lfFxMRq4xvCkaH+vVxfhi2VyCkU1EIegOlLuPESeyGZDaD57VZT7bw3g+moipB/dfxz4Ei7nVNwamIN6bJY0IVmGorjwvQsrfqlbj/Sq1E6XO9vYQbmQL8BnuUffh9bICsVsZtgGeJTz6QMADkBt55W/C8CcR93/KkknSxlpKjADGqzNrE83/Vzl1Vl931e9fQ5VA07drTZODHB0usQcYrXunA9UTdPAPW29LZmWkWUkiIo64Zu14e7bo1ZZj8QlNgPBtYiPw1pPeCYFibrEpf+cdxy68PSyQw2GLCF5JqxGkAB7/hQA8Y+dzgRei3KvLzJlDYm/RGxqOz9O2SGdFZWz1ZR8z8BQo326nuaKrLI+CcK/fveAn4AZY3/B6yYtVKWdUtaDgw9EJX3jLY6gk2xFCNDTDCeBfSw7AoVV2puKZYsiNmD6Y53RCZpz4pBogXtGoSpT5nf+7ALzzVE6nHQkgRzsFqej6VkBC9a1w1AKhdo/c6STgACboxL8LNNOiw2yoUZvjER2oZWAeZxu6P26bRfg/ut4d0xf1HktwU68FqDxTtAVMOzx06f7XMcjMy+9aaCBhjPBrOk65LHWvf2KpfEc7snInOFffBOvFktIgCXWT76fF2BsJP0nSVHogTPGzv6QEOUuEy81DpUGJk12njeMihsmYjh4qYRJ4Ezivg3RoU5ExOzrRMTe6Wv6KqeVHVnsm9/HA6Rz5q9+jksRjKUEIQiXCEPzB4APW2yWM6TNhB53w54fQ43zFHZ783tm+L3UCZdQQ/1VNnI2+rd6I2s6KoUDzYYTs5l+St6WzenOCSD8oTPCuzhs3dOvhJxFA8c/8X9SJdqY8q0Kgz8I8eL/bH3tFmECB48XRpvK43AxzSgSMMa0pQ/4uX10LPLTNjwHYOzDE/Ik+4OQFyVxnZAYS+lpRXl+gL7QbCtp5qJvMQMFyDQdTmkPWxde81Pp08ZhWLeyND1tmEZ5IiwvhiutWHKQvW8N3kpZtr/O2fmGHhmQvhEQheYRQSX9JgDCoBxAK94kya7/BUffGxZDwwdy9ckUx7tOxzAJSQU3ZJZs5clI8aBI19lL8ex5s6dcNGQ00GnEYi50gp0sS9T8na48Ah9NpvV3HCetZ+mjBGXFm3AoOMvEz3Mt21D1e/iDm7UQruzL/6na6i68ytRw757QBlw8ifYIuzyWQ4Dg9lxgwK8GYNYHTpaguCIuJS+11nq1qw59IelZDJO/2MFnnS5ex0mWaouo42SW/aRxU2far30EwbFzbEWUuNeZlBEi6Q05us59+v0rt64ah0J1nESENchipzDzk6eD3tyc+LAIqfo8KBp/+0NJY8JUY/78JFCrXWFob0iuuwq+zIzRocl22PpxKWhnvjP9BFBlCylRdob0qeLhWQX8peEDzYTYTrwXFxvCQrrWzX9TjMce361/ZrG5r9FMDkbxY3y+OixkkkKzvNFfIWD3EJGUooRpmsUvYaLmrl1GMZFylD6UGIM2PGesXhC69VEGBwgZSzBcILHA+29FVEjK26mtYIpUHraR5JnhvVL6By8pr0JhLm76LibmyWECQZ7gZCBwojRlPoFV5FHOnVVWKftGCYhHgNb77D9gM7mEHCkzC4aDizXmtZIAP2DLlv4CSi8XyWfRbqTK1tVVqH/KWP6aEMm8UB5Cqk/64h5z+gKpC+bJhoRYXnA59nXF07AScEi8hIzu6R8vJi8OWcsSIMNnl3ZKB2oW6bi24Ds/PyTl7OPD7ALaJCE1cu4RBvoiY278ilkc46zrXbTDKSbRU3FU+6RzS+D0/FXViiVWoeGH/iBfhaHopC1lSCXUCA3xsIHp4jVh4/8+AI6aC1N/pesThkRI8GOtu9W8BPobV59zJqHS/ny1e3YYRpsNwu4KCvU3IeMeDPDpIX0BdKX5jdbCscBFyXrwBL/+j0SL/wWi68qcnH0Liy9e8whXQmcKXpBoScOC7XeRs+DlQE3HKvB2+2eE6IjdDQM5DlTrSp/uP9OZKvpLrV95Gys58FvN1UlWIzQpURiyFajSxoyIyiEWZ1RvEqwYDuW6V/nwPR4rmTL57GpNx937BVFxW1Oh3SIa4Izmj6PBi/RVAQ7Ybno4IJu9SfgKQw2xCXw1ZnmolCurjyjxTa/WvWtzqijzsyEjM9Pzac9SXIzg8ir+2zMDj5TFznES1XQy85TrgbZbitp7Tu65l+UmUjTYyvhBphxwJM9uQJp6AxhGUFMuQ0k9LS8VrW/ipHvUJ0HRNhFGisP23dzV/kPtLyNHEFdXYSP7ExR0aPUXJj8eCE1sERkV86onzkotptgPyCQGRJcVe0FTWbETCwx8OPmIM59Ubbs1uRhWZIk1hFpfvl3y2duxhESsK9QUrT1lueus3/iCl4U5RVBRK2KO3kAXoD5dWo3xUou6w5g9kpSP0zWjvlHVhCwaeqUYGawWFWBQuB3BVXqCP5543e5Bvrq5lzkVa3Ka5O6G54yFzux1F6pBdPHq+YWde5j2bYcyuf9tvJfFHOJdmzwsnpuAUCm0avk3yWBLEbQgFOPlELb6O8VDtUA3mFqXurtYsDadz9pu9zuZqu06IRaCvp6+N1CPXYtKy+F48/1i/9Rz7WYlald0CHQVJTrVKC42bU5LAfTbuDAXbYM8AT0xb2b6INCTEZAJowaIvwYOGE5b5sB6fJU1ePJJZZ4XPFKX5h4Hjr6OHDm29IkiH2UpL+PzyvhwHuDAa5WWuIC19VBXAKc+QFflACvxWfNGk0ooM5P9zl0D6ac1ufFeiA9Z5AjKuuVWsvPd2hWp3j7Y14hLl+OaLgYQ7oxgYDlz7iiiXITFYGOe76roTErtqhMnZTKlW/IQ3uvxAah5GvIJPvyobmvBAYqNHcuQ2ErYYkv/wySP3SvcXHxAEH1fBAuO5p2aYBNIa/d/ciGeRbdGXCF9Eg/mcyOQh4ZI1WuxXBObLpfMCP23ALR9BFyK8Al24aCmXzc+j2bD1yue0PI1DQnaLVzJffdq28Bumn1woljCy1PnIGxGvbbVgDa/DZBLsa432wszM+Q5iqKBH/YQIlDTMLRThF20ks1hmZPQSGLtPXZQWqjyKg5PauUGee1bKaldEo/jZcN+fGfDFCA2oMb/vRvzLpcfXLha29iWus0S0x5qcn8flwhJOJ6A/eQ6B6oaK2azL9lREd/WB4g0U60VoI3HodkBqb63CzX0sTSd2aCJJGVUwmmlhD8i4kb7/qhC+9Kfud3k5MEMtKnfums/v2BPXvHHUOyOUNoqAkmQJiEmEjZmPbm6SzEUXTG684XFu7baBpN0pcQbDVDVyyDoO0xMEmRi3nXvghVapaGZDzOCAYl46DV2Rw7re+tbae4O/qXBvHfxZXGDWZl0u46f7lRShEMR/WxVhInHQTsBW1vG5JTKH5gRAV7ls8UGvCt+FlrsxFftHwtH958bwpYtYE3GvRexe9geUnHyH9/rCj5cWrsGNYX2kHymVE3O2WiH3RBUDhkLcCHcWix/DZ6nW3gs1D2F39VGeH7rzBVqH+NZvQPny1Bfu9rLDc+fSSDwSTpBeXPUJGbf9xNiX4fdNUYgwoDgu+cG7YzjQt3ZDOaTzephFJJXcUn32J85LZoHnd1CHlcEhBxwdzxFT6WDZU5IBK3tUnufhi/hkIhLVieW//7dB2kTmXidD8mjoB9AGoOp4zQVbn1a0EYVeIyDAzudoeEeaXONSRuRephJ67WTEayUNWU+qbu+MG4rmTTv4/fLc289eJUYzzMFgIeb5SWEtbVsJIBDGfUALdjeDqB+FiXwjUbbbzTdvJ3FKRbU4bibWxgFXGxaayQLf9pWZgzo7JpBboFbjouVkbyviubXcqoBRpLD5M/c4qnC5iVtAs+9oDspGS7KpZTe2Db4jVCB1dmKp5rf13kq3Iqdt0TqQlhN06xgeHJla4lxo8X+TF/lEjULns6iakhhUdrCAw3nG+W2OuoPVEIhLXqLARGVTmnKpbCN6BfewaLc3CJvRDOkQNTVgl7itHAGAreF+j1ELsW1MYQpGreS+xB51oUtcroOINaGXZY8UupWUYvjFd7VksTqyQ8MLMwNuhG2StrrEc1Yw/mdCGFVC5ECBXI/VuCf23ncGGgIIuMcyfHZXlcrTQOT40hRoZu5QbGBYi8iHxxVolFBqnEmI7FkzGhOeQ1Mbqn/QabMZDX8zwQq8QfjZECxNP17v1PIO2ht1BwX8np3DY1IUh17wrNxygRdrUeLg/4hnELJQHhYDP2LXRnogERdqiwDOHP67ksbDT8x8J5E20PgF2WnI8xPgnPSNqzbQhmbeKPU7ZOtt2mJmuiqrY/PEAy31Q85DeDykzWF1NEOZZf4BO5SpNc1ZSNS6UMsgsQ7TML7L1IO/s5CC/UgvXpO6mhm0U+tDU2DaR4Smo7vcheJ4SfQDKTyhEMvbdoMRkFK6oLmV0TzEkxkRhnUhWVgFw4AxrcF4WvzpFjhdF0wnPFZQLCiUTPpcxM5ObLYFG2jQoZN/ZzBmKMf7Y56kBwdD47Q649zHacUDv9hSipAz7DKh9kIqosVkVPrOvw84BeM/FUUN7ta51orbtwcAQhTEKzARrtS5jhi3bfI+aDvRccrOxpepw3pPDlvSGPW1+/R8acUY5WF6c0480sS2VxTqYLNFQ+GWRvE6TgzJ7EVrxLGx3fS4PHs+3oFnhS/dKx5r70yWzM5B448F2vdiIqK4LexQWMQvRzU0eScZs3iUW3ByzWNJXsSumOoW7wRICvYTkWCmCAL7VuX8ZaBJML2jApKFw/2IY9p7bXvayrP3DERTj8vLW8w2Y2Ovj1py92SHZvcNm54CAzTbAd+Jwv9yHDmcF5cBjvq1fmmYDOXjoyIda6WCLpVpSBfwJ+Z7FdyK7x2xE80Iuspcs6K1mzh9Eu2hxQ21nnrWVq2zq6ioPVtVZYTT1gAnvLGSVMd3QPuZI4ceincrxH4fjURrOcaZIG5DuwdveIW0hv0v0S0mHvI7WTomR7dK/oEgSMD5DScto9K14gIyYCk3cLtiTnExRwS9pD0Mm8KwXN4NP0JUjebINN/d75nfxZC8B/OqQvPuJYwVKAs853AFlveXORg9BZPdSSC3AULLSl/V7a2UGguul6mQ1x39NRrxwyRyEVoTEU4tEMn8xrVlZvWS1BjmsrPbEWJfF7nZhHNBLxbe2lzMTvZfL6UW1tWMaTIPEEgqIgi5lHprmEd9vMEuq3/nP6e+wHrYAbYygokIrx4j1lj2HBpTwOio5nHxxq2AprcomNq0TQJWeMa0p3t78StE5H7n9bHP036OJ/BrUu2hZ1G4FOkiqRfMUZdrstQKT1/RtLpZJ78MwQWRjdWbiCUqpRpAZ/vbNxlx1VG0444ROzBUKsrdNUlJ91x0D7oLvEVG+gyXEs4l08kTMwB2YqWcvoXNb39XQdpuOI38nBevgYACQx5489eT+RRs6dtt+O5IcG7A5ppOHWQOBOUvbJO/8Sy5t8Mv7+Kr7GLje3NZY0x9zo3WAVx5UiBrQNwpr3twN4M9pPvW/kpbDotwOIUHBCA7h6jDLxSBmXmI7gVXhoSm9Rg6g0EAvfQEg8+oef8mwECtGN3kM6bMB2vhH8uQBrOuOI+17yArwoUzw5GYnZBVuNJGxu4aScDRsZanVsP9Ak58+ZocQnQQtKQL0UcsWFR2/tDigw5kK3mJI10/HJxB0zUbJ0yyxjS/F2BxQ8QMM7+vdw6G8w4amtCdUUVV6MdMLmi09FZNQFo95U21h071Cqn6u3xjxVnpt0BQ8</t>
  </si>
  <si>
    <t>iZeEt5TkZJWNvQ1G5lKK3VL3cTYSF6/UwZwGW33ptlLkYi7OkdXy/T/NmCjIEiuAPn3IF+wStjifkoO2w+FimyrZ6R8AAZgmBm3L9GIDOYWpsvonQI1c68fdL05zZIAuPChq22irGH1B/eTkvSdH3thnSky5AOW/5YgdjuD6IX+Ss5wPUDxvrJtgFPrSxr/bgmWeDYyEeiV2CUbAh++i6lEF5J84aYky0MYWTqE/+a68uzL05PjAltvGmEiArBOYBPO80ro07XBubyktgArJixFYSVs1521s+ADftLn7Doqnp+OVtItbmdUWn0xprm+ivKzGzwve/OT7f8Q09aBjFrxWVZUKVjknzUpAV+MY0KIStEFEuioVYG1n5K7MloQELHi2zBcNwIOq+hiwJEp5EHOAa+XRBb8rxHJFaW4LrOV7ImijnfYuAXTv0mvRLYo63V8ZleMqw8TPfE9h/7Ap7O0UeORb32Ni4vyvAS7wy1odgevK7/rljlVB9gA8iVeCRRXDDHEErQf5Z+fAr1JRkq2qg2yUcLOJaFK3zI8poPEouEBs4UpKfzdxNZzy+ePhEFKElvstKKSKDqphtZuSBoYXXk/+hivqO8Jw/8MJ5ydQVEzS9TNyH21l2PY1P06gcekye4vkkspy+wS3Iz2mpV4lBcxlxO5AwNPDGUyN0Fwt64W6KHLXea5BJIaERUJ+iB0e+WTnW6GfHSnw1h/rSHH++UdIisXekhbSd5U0/z1UjsDcb8SyLGiN8LD1LSVhbcDHFSGz4WNMkjePdbT8RvysfIB3JHexTq8p6YV2+D0lKrD/8tCdJfZuZRYBc5a9WrxNkXI9Xb5GIJgl0iFPUtJINVjGtbbJP+1wgasPNhZSxRc15Unqk5cD70tJS+beQiWnqcaxxWDPuNJSUAbMx9bpBd/1jzU1s1R3O1QTMqOG6vsUz//ZN3pXT/VuePRhwgXNsFkwLXTC5Qe6PnXp+gWxMkkrfRnbE3HzATk/7B8ULpQyYHs3ITQwPDEyxCKzwYEpyuDwRlN/wMKKJprsyM+a/YwIjf3B/PeQLCpOWTvdDn9hud4ouoLZ4BtnUVam3png9EWpv8/KdMKcMi0UXsmh+T9m+DjR0qs7V6P4s6+aohgxztHlvf7NPdgB/mv2Oi0s2IqhUqMP35J6y2ZBIRR4LWlKT2HkjampDOgg6y3Y0oANmr266KEbEEC4S+MX57sbutaQqW/85KjquaSyTJyl8O+Xoj57dUTed1tVibpyPU/16wLoDqquU0UFvA/ZlfRLTCgF0bSGvg6s4l2cnJ0IeDSHPe6LU7VpuWXcBrgazJ9ocmOcWmROXUX/7w9ow9bxY3pivWNx6WNHzLy6CBOzydG/VzpccRAIqsJ/EWExd9oc39+SjLx3R6x+oir/bwOLGfNk37jEUrGdlEhfsh4TFoYsN9/c8ozfvl/Qm3a0U2OmDi2roTeFWErZTia9Yu6pe9mBaaNe+zXAmSHRFulutR8QOKEUJwgmWSg/yBCOFTIybJX9GrBn4+PeyN1fLXfRZfPE14l6+7nBQvoz0FYucuog0WTj2Y64prYwgVEASvVnDgX5hozzdqIbO4P8t3Y2jq0yaLL6mgGNe7/TcpGGpPeKb06GVytshP2EfDI+2bSw+YekR9sDnVR5PwNoYPSnPeRY1CGo1StJyOgo79M4HBg+qwnEQ1g68Npt1CLpy8PXIZNV4jRQfws7k4A2CovR3SVO901Jucrlw7tBnrPIsTNIM1dzTJZg1+12XQySmLmBiIu3vY/95FyWrZ8UOY0MujN0tq8GldwNroB6dRVs5NCAD9tUbSkJqDVVX2ZRQIQssD1CZW9deISYUqy51dujL8+fNLN3jc068G6PKk6FZjDVpDhfKNE+P7R6VYTcDNW0Cg2Ja0sASs28/oFdPc8IXvX/xfCwiHyDifJt1NJjskZeEtH2NQv7CybgKSEenkV2kclopQl+4GxOlfYbbnx5nI+h+FY6q7WT/uXnBeIJ7/ZG3RzclRFmdFYR7kesFuvVO4Bjpvfa9Phg2XMmzijJG+Wq/3jzBaxMI/bS0nUzyn07U6jh6St7IOQvD4EEXe2VtzGKrRGlUrSagmTGiG4fpdWpo/tf8Ku94qVlCwE5zxh+BuDuE61hbNtcWUxtcAH50mHqMlqeIH/ZNKCKdej+PjxbmjszZXnr/emrnRdCaa15JsbvScTo4c+ESSDOjbWLN2UGyDWD22zrcjHDORMq/ArQU3WYDriouyVC962AiIR32RQ7EnFWFrIMoT5ii8xqAlYscckEYPQlBfmAHF/gjKeP3ljVZB0HDzVNENOMxw7H+qYzDxpnQIpPELjVgGF3XUN6txdNXkexdbBtiKOhvtmZPd77tvVs5ecE5GqzxRWQizL8YIlTZrd0uNIii2L3Vk0KgBp3he0mv6zP2awZRCTf8f1a4LASt6+xmBcHuRt4cnr2xMjTswxAKwloZ8ylWuFMNhzrNRzmhgIeOQYGvVvvgn+yjey4pMnAwFY65TnxqGI+Fj4kaWrCPTaLG2io4/7FWn1usRHRMniC/KYC1l119/kKJEzrlGNYXEy6JSiRma7HkIY+1ykcQecXvR1FwoFpAlFB2olTBXu5fU22miAqnpTRpANa4BsSxH65QusVF0rbfvzueDY/apdtcq+HcS+o/GaaSkLpaHAzNtsDjsZb81hTgHtwpHhItc8Bec/NNoC1o7zN0IwJnusTyYNLSJ3tjlW2yu9Pno6kZSg7NN/aUYlMUUTFcmn6/UDPyHxRGtTiPe6KJ0TBgr5pFJnSefrpFMu8gVQ9kG88RywzgyWNKu6SFp4vUiWF8XcrxPUdomE0uUMyhvj8nH/TCuwgPhIoiODAV9uwzG5bRdNrsCWzvJtRVVb1ts6KmOAKk95gom1s0+oWsXerUaZSbn6zrmJ4J4fbnYWssZyOhlETsOYwQ2cZXil6ZZdMIcAckpVcWGDZ6JLf/tV6QOlBw/ly73H1d79kIOnECxGK9U0mrUYNQlC5hPaPSQbIoUdr+G25hvf25s6v7RPGLATqnl/UfQ/hsrVe5M7+KeqItfKltI0tYCULq+zqNZ0E2OysUDw4kvCUKHiOCmeufCWM8f2CIwDYp3qnm7kzz+hmrm+/2aauVAKLi0WyB9dvK/T9h2yWnKCfqXnWNp/1y1FfJLCs8+/hVbESiBWnfogrzlpYS1LFSBsbngij8KRFftSqXbtku1ZwMYKDYDu4U5Yv8vRhlTIfECJZfUkEL5KQViB7zu6EKOfr/9RboZBulKoJBpHigtkbdtHVobxqKsPgYPWa8/9KwP5df3Oze8fuQXy2xgyjrQAixTQlq6C8p9kPp2cNTmQBNlKvQV3aOAYzWcOOLnkz/LKhu5Fsp7qFSUu/CScD3NDQsUwf/7Y97EHgjLEsPz3vd3Y2mS3s0ePUNFtX4VVbikicTw9Zbi0SOZ1slYUJG1v+Fd6UnNTFjZubL0HN3Yx2dgE1ZAgIa4+arlwgGXrrjDv4Nb7BecPs37OmJ0d1YkXvnQdDRTrFVo2ABo6FBy95ue8m8HaMxWL+vidGBFBJQ1gN1qTCuCrDD3/F3c8+/SekTczS5rTBGhuwmzq8Z5Xe46Wn8ZzdQjpNTAdIJ6D9eiTbPYIGtU+gNlapyBv9hRgySQO6Cy2vsCpqqC0lYCILQk0GOLrqeSuaoQyBJE7recQLUVeqj+qqIKr9e16Sto4K2SRpoqZZJHdCMy9TpmsJtyYwYVYL9SM2uCrBMg5K233tH1sDbSQiSCQ9kzQUO7vN2cOYvDLvs2cgd5CNjoq2xuRbXcGz9O7hyFIoXDf387St66qDl/JkchSt4lDjiXZqwAOZkHJ1mS4utGjcbRfT6qi11fONB2ncQijwRnPSROYnmzFzl9bf/JYtJd/YqrKqHEhdrY9sB2SkM8eCI6Al/XoyBaVIlGDVgDOK6Dqx0PCPTLrOb7+7cANm1cuB1s79KzCH6OvBf5VuO++TVbLdnrTsWasftQwFOTtwVzlZAr+igp8btm4gnzGO1DmX1i9ukoEUHRWoiJmP+99baUmCL/s66SCY1Dhf8sjvsf89IFMHKFy2jARaSpAJ0d+9LOI4tEiS8856Q/wJcrLCj3f8wm2e5Ee54Y7AXkT5aamFHciXitiaYqofJCZFHOUNWHq0f/EYu/1fd2WBtRKF+y4wv9VNyaPyrXG5kCXASJbJvcXV9pNKi4L0rvHbLvPY5q3X0K374zua+Vcp/K+ryh5d2iKKsrSjaF+e2dtsk0j/OVIDohi3J/Aeta6dZoZTFUYpXw3ZerUk4sTrKsL4j87vcOn6tCz2HOqyDv4s3UMJF9AJmqtPyHZyeRr9QBMp9iG0AbTxQ1jPRd1pFMuZgu8ZGSLmjZa36CxD7gth0d6bOqg5Y/XiTPrDF5Sbw3Kjk9dHQ3OFlP5IHE8uBvyfaCQ0ayrmaYj5l4H1/ECgF4WUTMZlo/SKamx+wficOw4Wto+H6ZEiuyJg3XcYCUWK3tBvQSyKQ61LRK9+TsgeZCVTYxQeIeQO9dXqdwjOcBw0FcqPN1HOmXZnSfweGU4v8ptix24RnU+CIt/bRlTTtTz9VuBV8/REKTb7omXfl0o2AuidkdYdUaPxgfpmfqsd7qgnuUn0pZltQQBraB0AdxD36jmVrfxVzGMU+n5oWn4l09AxucTaVVtxeeMPBYCrM6VxQRiHejwyI+0iX5VLEOwgeHQ8B5ofNSl5CW/yKOeKuHeiaoq6cxU+iRSfFv9GWKJlKKFfIqcvNaSubEerhZpjxwhHYefKuIdiHGNitIi+vgIKJ28KBqA2PC6yWueYMxn8GU996T+UUgv1P7PI73zQ4i8egopsliGPK1LU3h4R382f61LgnB5SH9XdUrp/ctbUdd+NDj2cPqM3Isj2410zqN5hV5UDpcbWTvXGXyyVx6IEKmk2mltBL8Iz9zzhu9S23rciXaUoTtGkXUP6uL0QrqJoF7e/qyMVuiXyI0bkTIRVKEKDdJNX2suTooVsUZZKCgI+MrPXo0iJqFfrKAaLFqsfhVpHKt9BDW04AxM4mHFeSuusO4JnIhL1jLnaxHIHtbLf6uMc7UwUgTaxJDQ8nylU/HNvuuXaBbfKBLfBz6kk0vLz1KorhhfcJEcWNK36Y8HuFQZ7Qa4BZmMz0AT2kUXuTKMXSgJwCwMW1BgXhegrVuQN4QmbQwLXa5/vkWe4Akz18yQvRvGjxckJPacxlEU4utUCwwWybeZl+IbUaSi6PDvWfWFFHalqTsD/ojgQ7LWqKG77YyaflFcvTEbC6M+MoN3UKFMyU518kQZRLyPri5Y59sdXi+zRQS9KHmvAtVNXLzg58B4MTiBCqYBX30q+7gZP2Wjyti3V4BqLH6ibTukl/D/wvDVaJdZlYN4fHyxF3qZtRhewyUWGRCoqjMFqth18dQTnGFMldFTsc5Oh1Dg0VGBoAODPx8oJpLmB7+vRHBlswnAKttCcxH7VSu08X4DsZ/Am1bcRMgiRc6M5T5JNStKGugX2DaOS0yUe3Uj2iRbg6myX40tYXltiib5Dvw3tW9DSW7Gfe+PbhfDq7kB/LDqgwyvfa479qgnsjm/Cf6DbYorY1Q23KYqB3GdsLhp4+lvFtzQD8gepbVcF6KTJ6zUHDVfdOgOHXYDQjFnqRqSC2vxmDXxVWvfMrLbhFCXlHPOPptA7CNqv+fsGdWJ8KsNd8EdjWlJHgtQEHbREuBgXXq6g8JTk36wvMMk61jEYk4pt+G7bkF61no7Bn+BrEq24B477tDqM7xuCfNY0aVnyg8aQysqJbuI11wYcEUHD83V3NMVAcPI4hmg7JrV30j9FB9KnQ1xHRuterV4GxHJvUX5/LpJIhdgv4FvWvs6E0Vda0xcpiYax7piwEAOJDaNqchEysTM2knfkMVpPc+s6VG/v/LOhL+GkIo2zNqfQAyDtEvHweAcUXWQ/3l6/+N6yJ2zUxNGpo0xsBcq7mHKdhsjl8MyqSv51rTjuzH0O7hhV2J/F4+hVzrucgsMKTDNbYtgzYLLgZMnyxVAzsCzluRq9d9YxXpeiPpYD5L5/c7545zK/JWN422LYI0cLoxprjoTMf/rBKLjX2wBBrQYp9DcoQpf4qoNNyFpHDGj4Dr6MBCL1vZoN3O67pPLqzeCBUH5UwXFurH6zOTh62dQP8zwNL5DDBM0c5ryHs1Nq1w349/KBc2/d/phA7K6RID7h1E2UX/D4+jcAASy1Cscc6f3bSDBLr8Z4ISJKXLfogmkH5KCpR10+AKpkRXVytRNOQO3nRC3yhxeNyIY+sj81/XG7/so5axRb82MHJSQ1v8gzdEDI/fZUlVZQCWEH/YKqUHxcThRPfnEUfpATk04kI/Yd93srO0LIhfczslDYzKGCFuQD3pwfB2GWXHX4ORojekhsz9hWgp/qxrAlZEwRGHeEqB1qipvtihCpuG4MRjyU6CMwbJY4cO5La+zpWWZUYW1bIyna+RVO31LUUUSdYLiZF1ih+67FGt/NfT63xJ85tNefxZUU5maQPm0iw+1QRpH73OBRgZ1XDVGOMS7PJ9yfQ0Fboq7PD055/ZieDPdv0TNe3UCZQJbEVCL1qgYGdjAt4tvc0u/lhLYkDGXMkRGR6MlKhw8D/Bx3F3FJnzU1iE9WJCQfh0Lf0TnirtsCzqMs59SttYckGx3Pf6Z21nG0c/kJWi1/4P+NTdt9Qv3JuceZX8FfWPNmVrTB2AyJk0NaE/aIsEas0lpuOtMiNYp6DzCrLr5Qs7hnn3UpfBTPUqFG86S0h1UV+2ZUOUGutBlt/ssqgonQKANYtkULVYyZ5+qp70W4VwJy2rDc0zw7ejwEJnMtrHKmn1pn4L/RqBS2QtiKBZmw9VfH/lSDkrgezbr6Bm83t+lKRepCvlLk8NOSFgp4hhIOOFofG4hf5iKkahjDtepDxm6qtD3Fg5BY1p3ITuAPOYA6g1Nm/T663bSAeOocRqpA76NOzI5pCHj069UikdMQwn0ezLXOL8GnXB3CEWvZjgHz7XnI+TZtez1g8Kc+SnzymcGa+V/Tghcgf80N8S4umKV6vJD1dN53B4nC2a7xh4QmOPzWNtPkSV+wDLJ24uIq6QisIV4n41t1z1BwZ7b9jxdpaTEPLQkT1W6M1HF+Jqfgupr3whdcAOe1emMp01kJCPJDSWG8qd+Rf32Ksyuyv77TU6bshVDRdPiPzvU0TFkrHw6YqfIwBnwxa3Tx/OmqOaEcL3vS8eS7Mkt9Ung1ajdp7qLqWmEosQbzkoYh7lqX8bT8KrR+TXo13ZUu5vtpIUj0g4bTvH3B5n1Ja/dON3ImlMV5cdsFBnjl9cfhVCUhfy2HATtZcZxBpAw2Q3x+A6F9/QcBAJX4A/DjDgssPaKyVB79doglkYY3sCyG0I4CGvjSy+KmYrW6gCBngMWCcq01UX8zG9+Aq2G6SqtoMkB8kaqSKLai1q8J1p2QZ9LvYZDK86Us1eFWFFxoZOVIKnYMTcWJj7cmoEBTVYebuQgH6/XOrg9wNlGAYtzTTlk59OGxB6BFy7Eu9Ch/IMB9yb4/xCloa5hQPS15RIeZfDXJhi4QRPHcd2/nUBZNrgX2gfhtBbss32UXVhsvLf8rF6nCW8XGLvWkva1JF0FwjKgr+ohlxHPe3fn6WtT6EhAzlByIYN6NMrFT+9cs8DYcgfjAF10V6wGi5dFZIkvYeiqH4nA+JGdKYn28zXzwvqO0EfsF9TLBU6shDB4nlsBRyh4NXR0SEoF91zYUbKGlpFV3e7Rcy2yUlhaVBkkE+o01qdkvhSg1cfyB4SG2wt8mPUxTY90ABLj9FX+DVkwxq3spxptLFatG1HmseqoofpOcYq6YDJUXF5I9dsB3aAzTNyBUhubwpQzrCHNGddN73miUtIuCYiTm4ahXeC6vb2o7qQSXFjBNoi0VR/VG4W4l3cgB+JIew8EMfTuB3/WDyjTQG5UPrt9QA5ma61wR31YM3qYx3xVOQfsKzuoj6HgMHmOxYabz+l8+52pnzufyYnCDkwzjeqNc2hvuzHbMqOyjhAtZvrnbijhefnAKjTIWDLfIFIViuUpymeHN5Ip+fJqnwOdyTXLVVlnmtSp2MfqRMqaCoOqiGVUx+Kl0dJdmxcO0veIbiuseIM3w1jZdSIBnAP6ebjYb76+OVj/CZm7EhoqaRpgYCZeopx7ymnUglDSTQ3fiFlouoIs5wmTfJIu/du7qqaYDPYPn7xDSrd06M5+Z+WBwdPdrwVuphw8BVbONLdel4v+8Tii0fw87bhiL4PCoINYdXEPRsisEsn5PlJ+vVoQIBdBpeav7tdmDro2ua9RJGSXUmsPAqvDee5k6exVwqyuiejdJZi3DJCugwNzSbgOoL9xMH97h0aseqlP4YMhj53Y0baC2euDajbOq7Kb3neR59D6FjpsdBOU3Nj8mbzEbbN6ihQo954/rMhYR049YmKcwxM93PGFW0pMO0W/gOKrHF5OSSf1cm+8j+5+H5dooVLF7uiJKYctUVG4Uqj7VPvAqw9r+rjf1k1WpuRMGSS8t8jMtXW9XlTcQI/2YZtmvmK13NxYtm8whLrBoxdk7N1jM/bqFJmW2GmfYLTIky3rxmR19BrszmpwK0xYM3PmBb6VyIAj+4f2532rSZ3Hx7VPwGkIbac9rJSv/8TGsQ1AdzhbkuQhqyGV+IdWOxTiZu81Q2Op/mGddjvlV/S5k91bqr8ptYUUXsWscS0i/Th9+jH6/ry0d03y/pqhUeoax0Q3jOBC+cUqFZzjG3816nk8lI2JTXO1HPinSkyaPBoE/4lqW+mWMBtnKck7S8rJnfPBvqYvu4sPaDRXd0Q5v/5Nr7T5Wu+5TBomBcE2CgASHFE2CXs83/J56FqQVWamIwkwmxxzSei3Scs+PXGrRiyu+QLK8Jf4DxIrDeJYkVLLrtFk1WMXN4HE0jxvCWRgBwWHCGBsm8mzjEbLypGy2ZQcmCITiz9our0PDpBkwu7XzZKrHZl+NlOZ02WpgOj9GxDdBE4ZBVnpuvE23nH5C3r4Joj4w7T9r2aH6+SzxoQrO4JpUeP6d0Qez+i5uuhnwl/TbX1F0kpVYYwyM/dhUgnOjclq0LMXcx/gALPG+LtZ2ujcZiVtp4b8u0U6Q+md6AHRkByu8ZgQO75izzFJWJVCXgbx1D9k1+hexEfPTe9y21qHf07aPEDY/gOjMdz3tLsLT1NsR7LoPxKz0Exl9ZesI5dSd60ah427JLWjpTm/3SwJZ7xwaPQoyz0Z+zwCGiUdvcQEYOIyx0xZkCdMBLuoLbm43Re1VOlL1QIXaVH/2HJpGpB5vL9QOppczL4ixQOA5PWohlVPVjw2ecv9TLZD4ypu80QSmCdo30SGodhDCX6x356dOQ9DAXobiymWTGc3nRSl8kVyFmpdLxPklh08qIPce6OYTNqPi1c5AAfsGTLw1Ee7b3jKet5vpqqAvCP7dKzh1chdisVjekYAvY9GrsCuImCsz7Jjd1KIYwxgCvSX8kAxn2moOMxYIJ4u1cbgAW/xxQcFUjCEnJNxT87t635LTPyn84V//QQuy//Oe/+ETU3/bAmiHKsMtzT9sWvwkssifzPxRgh6oZ0w+IrUiEOTlvIgWC91/rsfocewYXg/mvYeVm4ab6aMseWdsbM0jy5FEj5r4IfwshWbrohEF2bkDHTQOP0n/JpcLB8oy9xB5OUx3L31QuDEscYJSHIb9thIefngDp4zZZZeKzXpl4lDNPplP/eEHkqHYWmMorqWeEVHzLOxSvyinxBT9vEXFaVfbolAYWjOW817ZAbwE4nMZfClpdLP/1t5kMcyZ6ADtHlxfpQ8vtE4mDk/NlDlNWQ6/1u3dPikQVt2ovWpA5SdHGeVjCTDCRsMHmLv3/b+ILWaZ9XBc4ln5+AQVceKCr0FC+c5GEmZYZxn6/m0rGHztyZkOxD4OMqS9jIYrrBFdSJtmyxBbPWj6IRG5tWQDOWOQBObeLyE20mmnRM1029qnGn3ZeH77TYrGdtirF6siyncvqgIBnKMhHCblIhNBMKLmLlNDPhfX5W70HGIbicTFuF6pGaLonPO0wpBXOzbRKOU94XAGNIOO8qzom+Z2Vy0d6Fr606EP08iLPoKZKfTuF3UeSDfQQGf1VY/AqZ9SgKXhiqxdcBsq6rJ5uZUUPc/JBy0OUH2+RRJVbvyCCj2OoQEcJr+I8s7MIXnTYQYfz25F1NBUMhzI4ZGcoa5wBTrd5LSFqTOHztw90VExWN9NFKnQaWsqB1X/TxTOyyqjtUgvxIMneRXnj5WYtS7avOIsZMhz0PaNjmkX2QY08pZ2VUGlbkpLXs5GubKPqGsVSk85Ueu0+tosrgUtOfr5Preian0kH3ERW5UOim+UzIhkVMWA11vpQ+fxCSxGgMhxamo5riZzfGDWpTZACrJ40MaajmqLmV1UkuH8Xx6MqWyisPIXs8ABWlhPDmTna7aJ1VbW7AxuG5N4fdznnNIbhNrdy1jLwM/jimBKZ/ddzGYYK5QhCGNbnsneC+ccA/3ICAbW4wwGvIGN8XfwoCn7VO6YWLDtdnIzgt11vSqONBeKNVAfEZ0MLfbxExB5TK24GhKCSoALUbxksg4slyYlAZkGd0vgORSZqlXAj/oSROe/Js4awjMOKMEo/VucR3ALqZQDzlYWwWjul5nvNE3OANEuUwc+5Bkv7+I+uMOTyMLXpMWJVe2mx0mO60+amQnrypZiq/HAWb6ND7BvUMki/WEHOg+8oAB6HYMJ5+rhvjAPvUw/+Af6PCq7dKvZSQKKS75qYhXGz0ae3YTRHcjA8VC+GU0DwrZ2LgKbI7dnZHEvYHZNi49q46KTyXHtHF3LFwFVxAoAn4I6ug/F918+QDl8cnncLWSbeCsaKsGKT2oFKA3773bw11OqWX1zFsDRbTSP0dASaeAEo6/Dqno1WCk5SBsViAKQxpPSiKT+eoZzg+zEy8zQVQ/L5IMfFcRHPwsZApUEBxJouVYdh+UvSf4UR4ziyfjfSGRqYvJRIFWR+fHQvfLax0QoB0StXLSMhTpTOV4zsGaovbuh6h3a0jiNyhiEVztaXTDwVq+KvMWBr4Dd6K/npGUOM2HXI7hlyfh3CONyYwQYFacwTiT9/W9IkPr6+cW3iJOpmzb919gffm2bncU/lSr2a4ogmo7c3A9sorTzBhKEkvQKuQ/uc8mKXiqV5Z1mDH8SaMVwqiDmv0wDYhhc9ogT+tn05dDPftNtf7Q7QbKBqWy+bRKvZ0vxfyWxy2eJwWvDwgliErdkpE9B+U+e7RoijnK1TYS9FyNbixQJ2oQQW+NvAuT1Gwt9z/qowzCC0IK80i6oNmzxVtR133j2LKxEPyqEEa0RDO9KbeJIJ0l8AX0TAD8/maQFsA84sSkhJrH/8sXSY2I5J6xH87lO0tBY8IqrxvB1towIqi+szdKT9Y5SCFl8+FSBInKPW+zmrWjJSnrpbJnBqcnP2aVmjhGuV9EL/kIrnN8K1nFs2fw705s2ID/Y3j3uBqQDaFv6S3gKmnpUZszADQPTWhgTtGqoMLN9B4PJcpDPhZcw4Z3ttNAWYx0stK1Bfej0S3+KwRmKaN/2gOKbd+2NRR+A9t738sMyIpttssLgsmI4g/h262WkIUKy/CTPom8zyIA5FA11BKZ1P3LYMTwxAVHOieAd9sfhNptqhEAiastwL5BcEkqphqQCO4w6dr9o9z7K9GO6/63PpCOsFh2ZDc5zdKY2i0UAu94NZAl41F0rzhzQE7tyyrXBY3lhyxNUmGnrsDHf28g5jgM2ENLRnD7su/xE+SY4OZrlMzFaMM0pFLEAzGsLC+yH7DEkqPIGKM1uBmJ083SrixVQ6GvePo7DDOqQY98PkJO7DHuU2aed/2CtxNA9psMCGahxIa9fx8g+ic+7UWoHM9K3OCeGDRT2EyGs3jvwFRGXXetjy9Y73eCYZEs//IKSNxmT3BYZmnWLiKcX8wwgbMduXj+Z+lnAnlpOsnVVt9tWngFQZvUt9XWm9TSW7ME7XgfT5WPcqQd0iXHmUFZmd25p34VYT4vMOCXhgOnulzkaNkF/47MBd94ntJ0YIQcCCqWSnJpqQHjCoKM3Elh7/abhWQ87LaO0oi7hbLoo7lnq2bagCEy+80ibsS849NzrXFf35q1yb/w5bXEzFz5NmGzNSLcay868/eBKVaHACWyZZoTaZYrULWbQWaMY+SlvtPwhiWbqbNq4Sk2n0XMGA5MFMm7oHfcoIcY/AfOcOKZG38TCPoAU0xqjHM79uQBB1I5rp2i2eT+sU+BSr1tl+rXoq2wdfboSTQLRM+VEVstV6iZ75FDL/nMJDGbK9+uhNKSNM2cPUCYeEhq0eG5iq94GZLI+9+nynXmhYO312rGoHwYAxn15ST08fUj+ljyKztzc0C1BghvotMacKn31Ahcs1Lcgo+FpE9qeS0iIBYloPktEDz/w1x36NILVypXliE5c0p/oWr1XJh0BbylDojmEa2RXQCu/bJSVAFKVYwNmZlX7Xsb3CS2wV4GY37Cdu55gvFftsloXImXcz/Jv9yH49pOCbQ6PhRdwu8RBDcFYEuimlMNGLcOiU75+mKpS0pS2Sr1KDm1FJqT4aBzMudR4rfSjQW+FA0iKj2BnHrIMEZakLel/csPqD18b5QmTtB+x6Khkf3N/fIuQfWtKLtN4paO0CCUjjzMGDYJBJ2+1rsCezNnZhpSrwnI/PRZr8lUoai05KjTTWD3GEtVBSF+5q/mb98xMge0bUqbftFKwizWcRejQgYLNr/6C2ZA9qFxCr7HHZA5rdBmy7AmF6Gyzx3Ag0vwwjM8EtzA5IYvBxzDCvH3IJwI1YLSeSBN5zxbKNNe1W0y8mNmxtHfj+eLOW6r1FNc16TjWJcnilL4Ahd9aEI0ORIW87TIvd6I7NhjytI4++iGW2+b/U+/SgthPLTOaQeI5KmkAL3aKSuVuyBgP9XphNzYTmU0+nWCrJrC6THwMnWuVNO9QBKBSLdutCbW3HwZJjckTkMvcm3bsBQ0+kfVVvBa5j8feSt4DpyJLDvEcXQFQxLcQe311KEXBd3TcALHs2SNzw0MVcRZyYLezkDObEyzTOaID4IR5hB9bej/coJf8OxupDXR70L7XUcR+RcukkEI7CDGqVQihaEWoT3lJLzrywlguxuPcJODpjAMsnWX223YaZkVroNCxdRrDByCpZK46TgAnGar9F5pCs2e8qwuGEf33ixWhnRk2EOtz/Xw0HBopuA80GazLgMoRe5ZNFyh7rONXwcZsElrBpQzDCoWhTraeDCi3ymBgQm4x+F0xHTaYLNip2sggG0Dv9ZwJVk29slKkQIdLO2Jm/JXyB0726SpTCWjjVAccAkHURofiv9qiV/moYhFSgjIqPy0nkHGPbD4ae2YsQpRV6Ug/8jtPAtvOihLs28attcTPU5SJPqTCOIN+yb6z1Vsx4FFDreKozzg3fr/UQlPNmZNFQMzchwQGYKeC0LXac7tKQkV3xNKyl7/QXQaxl22wGk2t2ND18SIjgctDRBT33HpbSOmJDvJJddy9iozam99G1TFzDjDpXCF6NlO68gU0ylyN0WDBtXfXLE7FRw0VJYXq8W7v/qrZeBtTOafUqFBwJgQxPZoosWhJ8B6AElD9djFLl96ntjG57WOJvwCa/EH3S176Z5jbhsD0qCT0KdaJ3PmQ0xbABPmqrkIjtasD2o2x0H9hF+p3ZNhEoIP/0DQgksbqpunJnGhMRDe6T+8UkjffXpAT4+ffUAnllRyjVbMWigk3h0veHhWkfW0O95Egbk1RfTe1ThM8n2Q3KpmDm1iczr0vVtk/LTP6heXC89aDiz7Z2RU2VoIM0OJeMsLdb1HIozBIm8MkkfJA9grayjAb/h9EP33ctmgSS37xBRsLoq2HgzRXWob5SO6V/uzjuCZNuCVx4G7DG+Rz3AYG+MN2Q1D0+/+JKlzMUsidtdiYTWSBVPwQOlQXHxCUZvRZmE7eKyoKCqtaR+hh7wpfK5/nRFtUAVjyMxLkPrWFkByvKee4LeMFnI1swHKmQHA1l8p7gLrs1kZJJzIoFuUtZq9celwp5l7bpk/LFvdITzjKC+nBPV566uVh9iwd9sEOwO+7WtHokUwsN0eWDLa9x2z7jZogGjXVp8VoGeeQoeCZ8rWjdx70HFFuyHDx9GezvybsN6yHUkVB8Ya8szhFZKUMS2H1nt6vE7NgY9hW4ZmrOVwgKnU0R0feQECrZCC1siCfkUu6xLxoAgmiKskLCGPeXCylOMocLhoHYR1N+KYC+s6AIsMvT3OywVrSda5r97DExDsxkYGO/VHgBnILE0USO2CCudVedU/ybx3PBJ3IqvlZrUTqF4E6IiuYK9NCzHc4Aclw90JMILWJTHgo7Bk1XM/VRdblBqD5x5jd99x1kwDscFvloEvyPtBT3JSWSB/Y5b1VEkLGwifqOSiJ6HLkIt5Aj79pUGHTItJONc4RviE4s0SxulJeEUQtrdO3qounvCYKwoM4cCAMsuhz8hCmuUkySTNWWs3hH3SjYze4YFoLcgVlyPJo+6TwpxYCdk+ojTAuEQwLeRQqRodT7awM0joVweh3R+iUbq4YtZ/y9QlwYXpJgYNp4k6hXBUD8iHHYshQ+6pnYkR9V3y+cKs0I/F+JSpqxaxLzaBae/ApMIRHEIBzlVeNvfXCK7En+Rb47LbAh+x+bzTftmfl2Qp0IeP7BCGFSuU0eyUXpzUnKUY7tEkxHkMaOnxbz3H9zkJ0m8F8NaucmpuMajUlYiuQX9Ez1VM0Hj+2YPiPZKtNdmzQSux/PsH/6de/KYOOiwSpnmnbHNkp3BX9phFyi6p5yRMOt1od+uYK+ueoGlgEf/gjpitb+CC93U6XWQZILGN2IsBYT9lo7ZJKlPYmVFDjxCDZU3+vs5gAq7uCCzssJ8iioUfGfq48Kh4iQNQ4egt6E3NZtF0LqGWjkmTr+vzDBCpyYhRfU6/xJUPMLyZiucY9UCzs9gFpFZCJRM2XLlACmlkoEzlaSOA0d3ACme/VtsIOmobTvLgdcyCRX+e/LzX8QkACkJcopHD7PgjOUNHYVYsie5DaLfT6vziC07pS+4+JHH0p4upw5GuwviuvSb/UDj8ZiFsgzjP+sz9jdFKv7dhOpsNPjH29CZQ6ZOqxw/78NPVbOVfkxpwJ2B5zY9XwF8QDAQ7d8L7KWm5+61VLXApPJR+/2UFEwU5sztD/v6jzog7AHvXrDK+7mjrpioEewcX8Tt69Xx8gbO2C2jUtxne03YPJwGwROaICrPwcqT0qql8TqzQ4XmTfwnLVPvyhlSs8PbZoy+3pyi+Tk3uZBCYHrvO/h4Z/hCAKMb9nxHTGMr9/NOgmp9PWDHq7IGXxoDgDQcyPPwIlUutcIHVZL3dcoHJCCVLqkGWPNxIUiIp3GPVfpwE8rB+QN8g8c7kan0SeV0cLQCtIVz14Cf0aCV0jYQ+EVRw3EoU/5YZuJEN4pSQT4PaYxWcU8nXgjtvYNI7qFTfWuK32NyxxIxLvUmBSA5uZeW9Tr9bPQvMMH+q/AG74kFQ/eCvwNEzO6i6x+lFEk34h39WVzDYIK+leM5PSiXK3964ih3kx1/DuiYfSYH3dDxSBNHIFAAGaqpqjB2GQ0K6cpApeiqm4WesiFstx7n6GOawKhlSigcg6pAMB82fnG/Jcxi9oVpq7lB+kwDf7/VOmfIOSr0xD2bixHY8YShcdKDcG522KctM/ZRgmNbCcyb07FdCcHcpj9DYakb7SncBVxAEbYiRFAZ7Rvm5+Bk5mAR9xGzs0+m6ZuqrUXYY7na0DHbKwIr6dFzf67TtW8sqvtRm+8QkCKdfdYCpxr5qcwkCHTmigYGU8k/uto0OBGOpUNYapcvVbsAVneK9/x1iT9FasRSoUY9Rv9D+6blmhYiIZk1bAqRyuu1MDkKGpbUeDt/MSPQjNhj2EY0jmPoCaIj9rDmn2sPfmcZxUEb8PrDrCwJc5zTJT2Q23W6zJKba1UwdUUrraqwk5D4fSHAcqiNBR+n016g5k3+RSzDmnZS4/gXAc4eNS7ll0i8tkA/JduqeEZmMxL397s6jPK2NCx4Cv5bTB+4h0oFtoQ3f/iDwoqX8J55SsELRp+6W5zOHaTYS3xCTmEEJ3zH5k/pM9ZPblXGlatArR9aHEQZu9VJXcr10qO05YIUuiDcPeA5RPO4ak8gegPtlar7QsTONHtWZBTnOK/FSZN6p2Jgu9hfRDKca2Hc06MltrEawT3CJGSm6ryNEbihxnznoQi5EmQIZ6ocCkh7gV95zfvfFbZV8eSHnxoQwCBwFYJn9SRzKr/IF9x6ckLxeaPjvaFqW59RAw3wNsNoGlx6il1BUYtQ4Xcqs4Rz2LXPb90utjnZgVMQlUnNKv0jPfQ6HDMkDGl9O8c+yCtjYg6Apm++fyN+M3E73YMGJ7PSqRCFyIhw/ES9L4iWctQNOYroqQmgvp8yuSEvOFTSj3B2M3OSN+AgxoZFCcXEFfifu/nEqDue3ZX1VNW5n1lwdQGeO/8VFJdP8WMg52KsQOlBQ46oiVX5ZOD2GMKGiVVWvsQDr+UmV9Y0eDQCvVhfxQ3595dKNGq8eb35lqi/FywA9F7bBReFDIxuS6kQPGtsglzetLbvXsyYSJQySPJnW+ItVRKWcNNkfrIEQSvdgRYbOvE2Nz780on/lN6jGnzsLjaopVZpSQ60L545P9G1VXxPc4A9UfehqB7jGAC7v1YcGStyPhKtKU2/ni2uEtXrLv39znSmWdYzX+6D7gAdLPkv2Mn6k0j+A/AURAtpULp2Jxg4C94T2yvDV1zIFH/R3dvCt1MrcwOQx+HPCumBF6PZShTgaOjmQopY6S+f3+xqU8+z+jUNT8iE3gN+rIbNWj4QzINo9D5iV8RsrOhy69g/HeNLB1nRBFZeLjYWnF3E38EjWrHi+v5ovNNGJN8Tb92rDRxBLNiDCwzhU6tpZ0q3fvaDAJvIP9VlcvL5uiF/Y+NMzGW0FB+msi/B2fNRb2WvU5tpDa1lBLv395GnczjXpftOuzrMOdhoQbmKiTcsY0Sxl1lvHV8aqEnXRGlUDkgLmLGMOOsCfP7pSnjySTxviC/Jg+94Hx/MbA44T7sQjxIuc4QMDP2d8AJuXLifmoVDgnzP24B2hAly1y9pYtx+IxEk1ZeeD0/jVKTUq8fQM1BWwKoUTUdoi28Vsbw0owugk/U/TpKD2KLNZeRsOhYkHO32J3kLXtWhM6QDvypnjQ1oaE6XZJCx6zh9wmBj+j4QHHUmPt9eSB0Bxi1afG4eEaI3z/wFegy3MBrSjynT7CbDkejxOGITJe30V+OcQBgpg8UsPRD9OGjqQ/YMSGIc2KnE83GFGRYMDu/JwY79zLyhoypOKcbn1XvYodUYOGFfvdxPaQ/JLnJABEVMCqTYRwyT3i39SgAFqktYoab1W/nbfDLO3tULrea5KSYdzMMP2QpmpnNaXxeSUoNdN1LWii6q76W4C/tbUXf8SglyyafZ8ttv4ldbCUQlOrhYpkRb75Qk1mP95Pfx0CP4dyOsZXZb0ZUTkl5dRnJ5xEGC8xQqyArsANer6N/SvwX/+unIYFAX5dXC2G1UB9y05HVsB+NOzscSEZfyvvIMGHmWzw5+TdNG9LPGJZoHfNt6ypfhHoB1iEjdytNErmFEKvZgqK2SrzN7fa8DcV78JUyUMytcNsqe/IyIjzABVuYy0cymHBYrsX2BXlnrzptCqkz7Dizi7Vm9YUTgQAu6KUH7ZJIvlhnsY/pKNGquk6cxy4uy/ytlJEboWglU5btPP5aj2zL1cdOW63yyQfyf9eXBgWITtCX7kykdPo+BWY6MJrBAFfpTVuO18asU7/NvWQYlELEL8GgobWOhuBpVlqlDCIqcjPVqsceNCsws1Q7G5CouvClIKW4oBTdLQ42gvNMnQTYIrA4aVBJYjwHjCaj4lPxP4uQyvlIye1qM7H4JHPW+fOnC71rsO0B1oUnvmmxieij7Ccp1yLOm9Cy+fXyY3i4xhHwXK5Hy8uP6aDNJXoh0tOL3TLuCaL3hkroL2GbsMVc1pHwN38cXkbhbEXiIfdz/Ubj6Fpt4FO7ippoGI2gDuaDnt+vvaJVCryq8NA0SxRSGd9jP45lrw082C/CuXxBKcBsU4VDkuG/HPZWZsqReeAKOyOFugklLhA/QnoV2Lu3HkiZyudmKqFmUnC0nbiVx/jUoaCqqGCw2v0IKcuRQWvtAbscQlKKkFWVEG+H9sUAFCcKP87cAhqqnX8ygeDsF/uwSVQurlEgrlnH63CYArBtU9ltC5Rubf9bYR8y+J3aydHJdIgnCgCQW1qIaPizC3ngZBb2Pz0b59fQI0Jqf7DOrcqi3HoNSCJIuKV1+crrSOY8OO4iwc3udne76Y83lu6+JkOBC0vGoGC0dbgk+jq2PwRYjSpjU4kp0+gE4S5qDwo1m31L7nNmlkBGjIcSGKjyD6FT7sQ7w53NkH7uqnT8JqoOUk+rwpglEtKXPZ0ZTr517LXAEcQgdS1nna+07fjmU5ElNldrhzMGMX4ibT7yprpyazu4vY5nCae7n/TPJ87ZJG/a/2htYWQbluegBBPhPicwXhqeHhAyVPjwDvpS6Znokg1ERFseIHph1AtbGAhBqkaHQ0HE1vU84HTfVWX3/p21TRVnV3N36JUFtIzSrNv8tJ2ppw1k1M5H3Z5f+lqf5/Qw389ElAOyquhiaexRJrxDK/yS27H6uPKbAC8kUG3ZLaWKoYB0dyHFDrjJrnZY3EtdaQCgBhKmmGAuNh+KADPzhUSZxC+L9WR9WRu7D8Cz91AwQH7RSrpgrz8mlxJ/lIxCLTTjPbO/MtILCgYFjRC9AnuJX6VK0Bo4wG3GD4zqbK1JkJEJ163GueiMGDGaxvaZaRiBrgWr4vqi/IN9h+w+1VYF7Ow37XemhGy4nyXLUuPE2igNujyvB+oIHPlVQPgtuDrK9Y4dOSxl5YicOwe2o3608nSH9mMbewLFqH/GGb0Tqdslxq/3m7uirKQ4ESQmZFtP1gsKIlAF/by9rk0NEe2uObTNbEf0uhoA3Ygi5E14p9MGmyVU2ULCf6o77ayitcD2nIKFZ1/DFAo5vPbPRLA6g3dvG6nGB+bbrHOKAMnGrIuIC6wd8dJoLn+jjcVhGvj2aNCrbdsZVebja/BgkVNl4HlLWSiTX0A/dG9UoGNm4nNPa1DZC/GHQ65gS/O2vST46YsYeHNzIR29Tq04TjVULdlKQCD4yti58+4uakZrkXGmL0/cee02ZWibyi6nAdtVKvzxfkUfZmBXvcvQSBoL8FdsdOHXO9USysGxBb74QUdXjAA5AD87H0Bz0xx9oTVqb7GIpj3yYwjOiIDDhYf42KikMyz6Pj8x0DRF9STmNTqcWETwcZ3ntVFLpp0p3yvhczbcavsakfLUxs86s/qyw3oaUAdTJCU5oc9iVlU+4aSRRgZrrIAmzYRbX/tev4tmBIZsk8tenPb8OXTBL0kaBrog15DMr8D4pnih+WJUzOVXuZLS550cDULqRQhkLg4CWw7b+9YhgWnV8EQHOqVA59jepqVFUJB2HNhCtdDJ2Jrb5cJesA8rPq5NASljijV2sKjQxJFGhV4dxLNv3q5dlw7h8XYECLuhZoN+wEJZ53uF14/F+Xl5khlHXfIcj2Nf7SsLCKF7iMHFcPQ+w6irkSBIzv+AHM4/i2jb8MDboe48HyGNZbrfvz7i/8tYCZdQzUZk78BZS28NATKKr/1hrgM5hqaQUNm9+yVAns1Wgc2LI3WmHhYXOW9uwiXHtWp/H+hZLQ3o7XIjEOYASkOB30AE5Q/as997ybP9n2PGTC7z/8W5atM8Rg/b9YO+rJ4WcTvs09kiZaINUMFasaGLTRIr3eL2f3UAAFD2EH0cpfkTrXLliRsqT74vBHgI3gTwrln1sZrb6M1vbkCo9tYSOo0g3eM/oXdUguHjzRTTvGLZYios/6v3uJgWLNPHApM49+ugZ0l5iVB9QI7/dQb9qLj0BsBpmFVlWqDgz9Qh7Eqjp3R/Js6I+h8k5FGE8lB0Bdes5htO5VK95KiDmn3OUUfgcaoD/q5ZUa7tV6KZVSNo4Cj0AHGJZ4PM2HbgIdcJkUbrWRAC9CSaEZIr5Mp1LyXl+eUP9QmkPHxDHDIVyVQcnTWqk9Yr5hZxyYTQZxFeMdjp1Yg/KVDkdX6r6OQJ0ypPlWoeT1RZjhW9JVvbPDTC4u+g0BcPNmO2H3l5bwRGPtEoPuXdCrAng9GTLC3TRtwPpk8d/UbSSsmiMJFtiuusZjeLheBQmasVdnn6Jx9LLP0t4Ys7orL4kwFQPe733EyoubURImz3AfvdXoUddYI0JAz1xLDiMpy09HEybbYFJNAQwILE0NxUbuvAYa+KohtCLH/GB3JovsXKkfFlWzIK96oBZdjQNSm4+sekHDsJde+UpuR8Vn7YP4wRVqLwzi3Mj2l3qNUCSRv+G5YRAA+sam4iJRlasu2fnQfvrO2OfxJ6zSddFVbNt+g1kL0x+t0dwboqAlUbRgFrRSCl9fdSd8tYHy1eSkYiZ1+4vALuksFxU8m8sWSSJiYIffzjDbyL1o5YFPSpwGZ8xDft6eUjhgcv/1e9fw0DnuWdxG0CZE+bDrHMZ0VcT3rhy1Fcv2O4zSjyPe8D4qZljZa/1RfMaJfITekGJ+DdJY563fI8VRGdh6UYAn0qDbUqTkwK4KmT0QMRusotYnuCrooHHT+bG8tvpUY+pCrAzXLh8YIXyt0GaDfxOjMwwL9PnsH3CKW+L/AmU+BXKY4SK3egHIG0R3KHHUUAX7YZQQCMVEP4KdsekqNGNJ7KevrS1AhqQNzOajv6//aZdAWlXv4l1WL9N2cHau32SZ+6E9Ci1M1ipyQe4pm++w1OY+nL/waAewBGakY5RM4zbXovq46O0hFOmOIB3SD9nKs5JQLte6EjNSykiXTUlJsCfaOFASlGkYKyL4hpy+/bi0wnbB4YmgDTtFJB0veAxx8wiJpnqqIPLyQKZeQcb7lQjdm7PvYhUdCVDh5X3LorDGnI8q3bht6FFB3+Wf4n2yU3gag2jW+1sZ2DPjj7OVJkkEJtx8FEI58LV3KRfXP4WuQ5xpGOtkShu7CuoIlHq9cAfJ//McBusJl/efQdV4SWnEc7NRSFFLLpN5L+YhN9sn/fpbhsTaYanVFRx8Tzwl3VUYVYYinh3jkv3VVnTaa4mRSXsThUZIqHhBjnuoBA+6Rld06Ac7g7aeLoj3JdUFWFJSnCaW3ci55/OY7azn2BBABdlOf4OWGtz5Eftd2e/1NvT63vDTyDnc3Dl+n4pf35n7e/mcfHpydcTYZ/D4bNiyU/XLMblxh83hnx3deH16iOxFRXa/V+/S9Y1IeN3RY84sbn1KDvMFVkmeZ4FAO/0GhUd8zyTmeUAdV5yVDC2XwTxoU5P8np9HBi4zwmMui3eUmKrXtXhh4hvLrnrLOG0kZYRhk53wBSETTyW5+xP2eeXhrMqYNA/un3WuFqqnqYFBRGMCPb9BcrVFTWtfmVUhFWIBZbZySqy/tkSsERR3uvELfko+y8Qo/yOzNHE06zD+mZQZPiR9L6nrb8LS2bgpiF5xVcWzobeNAODQyerz7fnTp7k2gQ3w0uKLrs8qmhAzdtAIvxO9CMRi8nk1igsQSghosVNxGTD6S75pPS5WVG7XkzQQPf4ln3eHa7NyIJsivhalXScS465PAnLp2+d8YL01SOSEBtkUX2FOyJ0out+NbKQAQWxDV0SZ4CLCRBbHzhJ8DV/Qlah6oxlnP2soLT7KiqMrp/F0kJmPO3KaWNt8FL/BmQvbHFnXAjn3++uIOkmvGPzCiCRD63WbqK6H5pNFxPxVdydALR0xMx/DXcvJehuaYbY5Eh0JOcPd/YlGG8fxPWMbQc3bBuRb4odpwV78M8XnGKh278TnoLoUsKZBZFijvxS3SdNxiyMpiDpe8x94AY/AEk4bdZWVHe5TRJJmaineSPnismu47AhLA9F3J+jzg1DjeyWtZFGg2wZNOZ0JgFVDfgErz3dq8wQyn1k9oDLnWs83tXAzVjRHNCFqXoxqLtU8/toh9grYNFcvH4eHR3c/n34Ri+VKKXOYnaSQYfnVdd+on6ZhSJpL3OdBWMPZczuAWfmbff27SjY74HAZti5oQ8l2hNhJSidm6H0yIXmCTOykKWkbC7QChCQLgbXbwLjLowNTVbEcDLFueaE7sRVLAQaZWKaDbJByq3PF11RjgZTuJo4kaTkFjgq1qEoF693bfk0PKEKjoSUdji+VojUZ1BwXxpDTJikdNPLst/xclSM4m4V0BiSmwiBc0gu9zsrvHoZ5K4GfDG4liy2UOhOnqJfLCxV+nWWaocastxUFccpUhQgVfnOKmIhu8KxmWIPmzNynC/FekMeuS/XT/QzI1oLqM+OQ3i/tAQMyywifZOJlUqOc/HnTZ/mPpzmw3F804QzdL6C8hVcgdZeSQuqKO4HOVEcLgUDk0m6muY6ycPmQJa51D3MQ4dYC49vzcaxC4J9L+U422SIICbF7eJxa/McEWP9zQ94A59sIYs7mo8pzO6++vKXzJNo5i6vMCpWvWTUzEpK2NJr9fa/eHHCxdEBzWw+NEAmnbvtuXguysC04RBOJM2ZaU5o7CdcdGbDVhA6BWW/WafX926wi2wl6VM0k+rnujLxBeqvBasC+M2Lan4V+R021+yWQECwP0w9KY6wdTRVNRzMv5Fas/njqexZ0AsynbQJb0N0kTDW6rzDwRzEp6vnyyaIvzHT1pehCiM/+lJJlrazUSonr8fbQ3rpAfrextDmPdMeLODxziODGqQ2PQLGsznqlPnFd/ynBUhcGarRuILLpDnmy6BndHdjYDWMISuSp1s4jEOAWonBykEVCgI611X63xfQstPqFKzZZ9Lw/uW363k9PwG+psFuk77UYJ+N0ZphyJzR0hEFWgcjJ4l5MUihesAFTWI1Eg3tvsGNQ4+uJkx30tsZtGK1XoEEsxJSBV6qPmO6LvhxFHCEzqL1JsGMkzty1nxAMJawOIl+bB0o5r0yH/9E4W+cxdvI+KNENJk3YwALA0bywL6z00rIc/TX3jBFvpiX4NQBasxebA02hOBGq+hJNFHZp6nS6tJSIP/jTjSSSjFAcGJCdr7x7BoECmwwOBqfJY1/vRLWuS6nX9e6f36CVjFyuWDBWjOh1mGoEa6pZfWgn2up8r1fJ37JnfQ/UdIlSMVrm1ZiLlAuBqz4kCCxm6VxQbI7vpJ4L8ruDeGx5e4Rdbw5cBQmWxEdED8V88UFYWAe5miJrKDFkFFGoJZyOKW7eD9n2HCEiRmV5lxsFh5w7LUsfOmRlEtO6dpHxMnhPHWdoynuqgfHy2kHzlyOhZB2uATX/SgDw1Z3gCaKcKhKOdaIrVtbHxFPxHY8/XK6PsCQzqRUiDQhJn2VpFqtBPhRIV0EI09v/CX62He2Z/vsOyWBH+C1ETxLdSCnWLu5nHUD8jZynivYEmbA1EN5imyaxAApQVxyxOExxMqlyGGrgow1r8HeKkEN8KiFMIz4Me7BuY6WP+YU95CIwx86xmNkwqxjLQSU20UaldWml3ubDpM/I9xruPiru2JxQYxaVFxAlitzQJ29gTBPiAsZCJ7ufSxWr4+Q4EhvqSMXd+cUZWbgxzMEVg52IkxIb3MPcFU2eDqI6uGvaAirGwOdG5KkRDvdMiDZoBdJfsGX/tVxS5CfnGPmSHvHMTj+cxo0WlhS4/Q3Cns+ZWbh7re2/u9YyLlg9zsGQsJqQk2ymLCBcnOyCYCxzHdpHjlFxSPiB2j7cAk5Q33CBKuAVGcBqCzXIQ+s4AVhJ+c2Ucoy0ZnL2T0E7xtNdAYxXebAQRSitzckzBIicvuoixZB1Fa2rpM09/eXRMToKbLzw0TejB8eAoApsXpFKnyqISG/3RBxxeX5+1399xN2HpUlY5ooonKmrNlQBpHdUFyD5tl0fAmH0j0PUGEYIc9ywVMAJ4BYctM1HHL/UZM+svrEb30IjrOBL9xoZaarbz13YiuEiZZc9XD5Hg8gREytFfSQ3NaxL2NoOzVXuRfyosVII+xN4DqmLeXBzsHQIutGYIQcYgb7q3OM0JN5+jA7QNmFbjjlKLlPKQPdglBOxNrs6HQDD+eHwX/i8MQ6GzcgApAtKscWJ300j3cNBAj1t4KmGdjSZOcVdqKHniSCL4oe4pGR+AgcKH6KcJUWRSie22C7tXF1oURWqHRXsRwZGew+N3HYKFA0O0kfnwvkIcw1AuCxMJP9Yj1ei3voo5zKQIiARdK62rp8GfIj1ROcR/IZoXCM4RKJ1k0Q2Gffu5I0HyVlO3o/vnAFJ7rZtSWKQwkVj5NX/xIgYGTAInpxJl8cqIUO0WycTKVu3se5NaUopKi8EJ94i25NcPAiRrBowdPtZhRAoEOxBhppPSyxTaACCCdiADnA18fFQlH/4TgtRwrG3T8Tf02UH/z9WSB9bQz1PSJB015gsIVvLnUklpwzxVRUFGL2gEn8GoIrd1mK6htNEMLp+AsbmJolyKKO8DEcXwz9cWXb8efTl3rit1xVNTbRT61uluP66n6mp9lxfEpdEnlClFmZZ6e1J8TPbD1lAw7ughRexy4i1irC/QcdTEmpsFWMt72MInE8X0lZvcaO8k9XgxpTZ8MVoxoyNPx5/ttRwH3MBGlQzLGDnYAH5toRFMFFEZtiSZ+vC7WAzD2Cw+RrvRXz9DfPAZoDE02P8Vu70KaU+2/RfqE4a5EOwxfFng2Tes86oCJQCka8VnE2WFw7rt+1GxOzOBVvlxqK4FCymRoTor5JI0vwo8m1eiHSmCRwltSiy7NV/TAaPvlISwIp1ws8KbVCaSthOQBdBg0e1s/ykasAuHuxlpACKUyVV61f1zT/+fRVqeivEO/+qvzF3XzzpWyWA/W5r/EgJ982X6WlfEsusjPdOBMLiRfR7KQp0ed35cjVkIVdZKhfc3GKCVvrqBBR5vEZ4Odcb4gJXQyMHRy9NVipMbtf+fDJjdN5w7i/ZdMjzVdJsGM75KAEMxASmU45mJuYg31Dy+EUQpgbEyeA8hKbqxttUVK0hE+3XpdXzhj5PMa1tTifrOpMwPuwKwO5gFWjkFYIlkxAH6HOfeKu5pkFKRMoPBPZPFoIOblUTyno59E55vZqF27UpNNVgV4rDZpf2tAjMAW1+/VOwsIOU9bkJNqdsv9CpZWeac96pAcpmOIvK3TeewCFxoRVrQ1uM/FAul+zAm0iQ7fAadeWQsO53541b/CbwF2AxMoy9+SD/pfkA45SyXrgMjlwNRqyh/NcQPDIXR6+gkBhEkY+EDwRhp2b77/4OKxWXEGFU6gKs/6NBYRpGap8tpsvQx6JqrVNy43qgaEGURFq+078ZVyy9g9xcYwPP8AiWyegd40Es1WxuypWlv6GtmGecq31dYg6hK8NL/fY+uD4WoRuzN0mpCXdViHKZnjHFTS/KkD6fsVfpVIfMwRgG2OqvOLagfzfgZJiF+2UN5vJ9v4T8liXZ4Vm5aTqP7pZNJg/5ycZ3aBJcSkJAhllyrmOdYLodnEvhLmp2r4GIlIAaVQN2+hUQeIns+HG6XF0yJsMlkp1Xd3BHI1+hbv2jpaC2839yVSI9nd6LI6AMuV96q4zW0f8R6kNJ3f4MCz6ggLg8mz42fXLG51/Q73oXoAPpayQnaH7epInURcBvWc0dxUKMYZ73fUNINPF3ZxnQP/9bdGT5Ybw2fbr04ZMJ3MRK/nAzz9Gj8p/tKUU9c6l3GqJxo4bUa3CYgXsHKESFrInTmNIk8knbjagtKZ3G9GKkG110ozhgfqGCRxlLNNfmT6ixV/jRFZubvw8eYy5Vx9wPjYyunvpcPnABoWGUqZ6IE6h5GF5IRbzrHq6gw5x6+HZYRuY7Mh57jnpuE4jvMjTzZ5GfBbi/xtrMP8aa3StK07ZR1EsVe7qRUIuDvoZeWtNXvrHjxYERrAPwQYQy+ab0xsTx/tQiNO7mYsrzOhtrpC7IeUuXvIu6KOuTEmYzAxY/UO6XgYcM3b7wpeu8r69QhY/u0bTPud1Qh0sDvjD6LsewjbjIDxfuD6xXtv7zJ9KOPh/EJ7OTgFyTqSz5Xbg8XLKklMmug+5VJljJesV3XlQ7NBQeFN6Rhgjq6uXQ/boflc3m26+W9CPv2ebP58Ha0hvqRJqiH5SvUck53RMNqVbL8AP0NQEof+ziI3AlsMoIxb8uPyqyigSlNGpR/8+DBku5P79/kZIZEkeEpY2rE2qtTcHL8DJbEIHkmG7xkGwLqTW1pquNBkvHqzjympUU7TtAgKXaRyBqQq96cWMr6nxyFwIKF8w50gX1knS9JDBIF692Od8SxdIFRsRXm8dH0IakBHvQBAgOEzyiEp8A3+ffOpFltls9/CUqeCJc6zwOhvRLJIX1jArjcYhosp/FhywOQmlLoyfTh/Y9wYmEPqAq2cLKFP+B57llrISQ4ccRCrJORqB5mv66I9ZvUoAuBgDJGZ5HanGmoUB3zK1psF8RJbMwxFT0zQJd8uuGzI4gD8ZLN5JUiEn0hLYx1CV2JvFSb1kiS/oZMJuvoD+pF8q3INwgxzGheZ5Y4pjRn5hSKDLV+hpRyBGjf6KFEwtM3kbGiUBr0UVJs5do25y4fk7DnC4mUYeCv6FAor7IjKZ4tLG0YKFvucC+HVTX3fI/ocKOnb1KuVch5R3sXmNptqkBinmTt9HNqi6t1nysS+LuEzVpIMEEqI/nD8DsDzLESOuY5i9T39SfSHv9STgLdtwghZMUHIwNPjq285OIgWdKleaQ8yBb0nH81dFw/H/1zrPJPZrZ29Gdez0gP3+/5bUxe2aEXL8zGdJKqvrbVxMFOslY6kBtC48DT9QeDNJkxYytem6iQ8xZEOmDAGWAPb+NEfLwp3f7f0UYKU8iNU/q8yS2V77LFL/TQWhTTjqthPbwqfwRsR6LXN71qkEs+kG69FmMcnc4BKdneB2YkwXZlRK5R3d0HE0ZgA49DhKWjLsuk1l3IyaDIA/+kjBfbuy++JqDzUK5RkFZSZiUT1I+WFF0bwtc1ctzlL/bFvIVXznyQBzCJeLKO/yO3RetrYtzkf7HDi+uk+0bAmo7EulesPN07w96hRjv60wn+D3Dr6q6U7RdaFAc+b5wdi9oPX8SfMwEzuLKUyPscyw1cKjYCGmrne1BiPH5j2D72/0Zfn2baPFdL/RoCatZ4QC1/KnBhY+V1i5eofMuVeLmSjXiu1/qsK+0Xk1h4V2sVPbsIireJ1EEgMxzHtG7yKNMOYjS3nce6rr2v/Sl7aOjtWvLmQiXvkTdmo+8PfzXuYXCGF9p/Es+Wm5VFiXmgRhP6WFnhiQgqOzIikiVQRoFTIWsLRWvPcKRIMbO0bOvXnhNBhKTYOXgyWTpFeVEb5iYSaHJkyjAWxt9yx787/tP6qMqe9CjixubtyYIxCgt7jYJjAjRbLymFZ++YW7eSuqGtUVU/cKmokSbVsAluWHzI9rVmDoD/+MjxXxP6t1U0XjQDW4/Ja7PX5q7zgE3b3ZxP8Bj+t2pA3TZJ3HLzXt6BO7VnitjQ1olUwOAYRTz7kWyALpshKzASeJJV8JYAztytkk8b6IDQZ6DIAuIFvFZGC4Me7cETUhQ4UZf/0M3WtQVeJoiP3lUhfKqadgK7A2L7Lbk+Hp9/tutSbMHM7/nzv0xuYxry9MfudAyQjMRWvCgKj+b6sTsID/dzEKXMhbXpJSTUuhJ+q8N7qw1WAtyhyWEvpqo/O4fp+qsw24TiCfy/Bnx0p6zDZlOsk0tSI9vk3b5boLYHxNDa0O+kaZtp5Xyhtz0sL9LDlvmmcNxfGJl8LmDB3dDjr2PrlpTgCWblda7pGyZW9UpwQl0SrYvVjhslJ/gKtUX2pXodXMQ02kA5eQQL/W3kUPaxWzyYCKuTcfwB2vOI7nHptirK3kfZPE1StpzUCBSwaF8odk0sgF6oS0iEQcw2ejfHu/KN8bX8VEn9pnaWx4CaRJhP+yHH5ck1TO37qu+29Wkk1rsiIX/VXIdUzCOT3c45n7ntYCHnJuiDEuJwiOHRItQhII57AWa4c3dBapWHfoR987HegC7VG2VFs24zolDaxJQhKCKaAusWWob7ssH4sL48og9PxVs2fjUVymuO1oz285WumxwjY0LLD6nJXfL6C8uqusUeaq2PoN252ixY+bCmRd6ssIWa3zDDcdkFdz3iv0jPkFdx8rd8f2EJz6U8HUuAluzF1itaCXuN+Tm4hI+RnlX+EIwr1ld3e3hbafY9IV1k0tiDH40wikIY1t3fwnwEsceaEFUeARUiK5CTiNu5mdguwy5cwKQZ3c1HJKMyYZ4sF8ueB1hN21YHGoqwr9ZPurlhmLgqawn0d9mVyuLuRVrT/+14c9ugDcz6/otKD02+vgCmN+f0xFrwez+AIUUMQvxkrTizbPv/SjvmGwNgKHbjaJultdnGuArZF/yzmYhQZkcr9zrNjLrnlK0VwN0YTPrWXsso9Jlu7zC72KMB6cDdcYLS9cbBwqsnL03DnsXaNWx/D7LlzKKkEgkSNK2OS1lHrB55GtO9pFkNkBX632idLyrTvynReZnpHAvwJzHpCtYxrn7oKxC/Io2V/CxODZrkr2OkoMtXDqFaT0Udln5eXrpJyRSoLQfKZHppHyp38gzI4No08c8dL2sVLvFKMFLWpGNnnyJXDJZCIoU1pjxO4As42XdZ2gHSGDAaIcMfoIbiptkK2tdY/LLUyDKXbQSttOnIBNWC8lzz8+TsoHftpIMb3fOJ3U6oR/QntbMX+0Wr3osMcR/ExP0VwsBHN8B/a80bK8v5FxdyfT2vxD9M6S2vUQ+OO2tH5F/9mK7Bpw8dbQ/bcEAATWW8UN4ZLqGne+FE0HInduz0w5wNEUQ9DFY3RfACIFqTXkIYoJq+BDLFxVj2oFnQjDHQTCVZVCnjZZNF9tdl/0rYKnOlrjrDiV92PCknLCPwjHT02OvRcIVLOA1fdAN2TOABaCLCJusR75ZOW7nIPg0wjqNH7XHeWpbXzUaCdR8yYEpveU8TrFh9wnPjXmF3LsYcPjHzk13/Y0/GA2bFfW15uW2zKzqMJws9jDo30rnq5God3V/45R2ltmODmwbpybPiHM+/0+4xqDOx9gnH3GV8PKfMCb15U1mk5YttY2YOQh66aZqW2b9V1Jm1IyPcUSL3Rb4rdZK3zbReNLQnGnCdf3QpbprrO4GiBgmEhX/AYeFclxcwngOFxrn32rXzzRxhvFhneP5DfDmDZRF7WLvslxHT1VsiSRnqX+E4qCxUIqX5p5BTyzZ+q78VPughjHmTWPqRV5gZjahaeD7Ulp0VMjSnxDNZjYEJquH0Cp5pt3G+Chue7Nvg5/VmUKOXY101lh8KUwdZxKO082zh43qcscVXVUIPf5kZcyYPyXtz+ThX8zfOecwdWWCwH34c0dlXjeiN/Kd8Y2Z+YKb6tGo7UvNzgeqYxOUiOiZudxJW3BE2jUiXGvHR4+l9+4v+v8JojnQqsYir3AcFsQxNEsMb9qi/B69YGdpEZLV8faFSrnp2OJoM6LeYdT+/RRORQSm6UX/h5KLaxtPaKB4GbbY9d66QMGQzv8pHI12suEyZvOBi2XIl4S/RF+JmuuFqiF+EasDTzq6wbbluz8R4LLoEA6Su5L6kyn/snKdPGA3qU1sILjkTcgC51VNKyYoyyK2RoL6nL1Z28Mx3ctlYX42cbB+YMW1Iavp4awZxNPgp0Ukg9J5Gowo6yxwfTtXp6igDel2p+Q/JVZn0dz70GfAST3eKCJGBg8l1NbyqAT5FRqToak0YcWURkwRbe3ebq6ZsVfpx4zFCz81AhklYtRMs6bPZqgXuXuxKwirnbNZPaMytw0DjG9rvQrUCou8D+LrJ9s2uHsNYd5dv7vHMiVo5sAQDp9R308ePTyeThcnW78jbAwGHrXgeIWtUVUxbgHPn6xd1A2Le/65QJyLswzAji1+ffxoHaOJK/bTNjQ3UA29H0fCxJiQW9dml0TGr5XRDXXFZLvVZAYhlsiytROW8agvTJku84Jiytr8YW/NoRl2tKReWzr2wtRzquRfBSagiaXfQQWXvrYmPc5iJAVmRowgbhY2Rd7Q4XQzHR+Xl/yd2TX6XS47OhIEEsNcL6YCD9SzER5kEAYUMS32holeo/t6CxJEw1Qgm5rHGmu99Mircm7icw+QRqH7ggU7a+i1UASXD1orvHmTxL2d/LOQtb0aL8eUalrDhW0MypoZVv9FCKX2u0eOQ5kThEuKUZBfn52Q8Yj5Cym4KPeS7N0OupFop6C0njJSEjohE+RXbKs9JcWw6VEcTEMMOoAFMvLn4cNQD/HvbEY5kYLonUNqcSXWH0HpKyIfrO2bHgGQCII5qZ7SUDV+vY11Mo3Fe9O4eCOkyF8bYa8/T4FYe9ERd2TrzSr5AQEapf5vIIYqjr4PRRPoTMyhCV3HJ9NNdSR2RjAGdqYVyrHqVkbNruttLJZPrPHHHxjrsIiNoC/8aO12dUv8RBmc1w/X5UTAFxB/Rzn081IZ9SfQnoozT1A6jdyVOupi+uVFBpI/+kl3o0HZqMQUUicrhrtYb/hGPgTqRqOEbOTmTU7l5iF704kBhWz1hE0AFKU+TTblAZmXUOFMR+IOkpSWzneYerHxtrE7yNWB0ZQVnWauMzDlKF8rJ23NlSbMkYKHNXxUs1u/gk0RjVmAzrpK3Hst+yxzc2Ggoaw0mwmphl89Xc5jZX0WJUVlDv1XhbcdjNH5ySH+/lqu6fDztmM0pRj2uiiy/iYFkzYmNyzz/kOM+Hx21REn9LQRPWepv2fj7lLmE4YUmZCYu0GMbdyTtdAbbPqT9NYe8oSQNxKq+lTYI319AFOyhuKklbu3Afs61d8ZdlC5pHVsf5vFlb2pWqK/yHqB7QaFlAXJ4ifwdDWt9BoXK4rJQRZupiTh51GOSOWuHLFfi/0vWSzjq0UUjTXAujUeDcnD6lyW+mw7GVe9MAPbn8YXRQ+FsEpqARKCNMWm7XxwEfXw2/zZ16ydY4ODA9hLoiZkaNgpzb67Ob0xTAeqrWMLrBf79bPin5yCD1E3AjBNCTV4PPK2He+U1r0Upgxi8L+bYZ7FrKw4hC/xOV/zcdMnQXRkDT2zfdZfmJbloD73T81pUMAik3AOUg4a8/oNqEa3lppJ2leiSEjat5RunPv7PBVi2tO9YMQ1cmr+2Qc1jFMQI22ySwFvs9l37qP3cKGdIkHH+SAk8rVmVL5PuGhoJ7PMkKx0nlggYfQKDsmv35LYpaWd2e7N6aklul2ueCJpjuKdqEYfLxNELgKi1ZrANrtF2DBIgpu3sEScztiIGgICIYs8gkXCUBFWyDdwW/NNKAbIviIzgS4HgRhnXEpusz7bgpnMSBPubtzx70b++7WObPGvpUu208+il3A/CP+qkSEp+vtl/2i8i00gYarkUsNAkZg6Bfqpih4cA6BuGX4NO68+w6C2LA9DTPWStl31TwNxXvAcAZ4+dnW4wdVqhUVnaBlIwMgUUsT05huewcVNWy8AiAKfW1nnrEKz10DxvalS9cYZ41vVGexOzj9TH3NYplCD83hIbn1Di6DEXCN6QBWlxE+szXZJ56BjyORH86j4vxiqaosKJQXbJkJaCRUzQPfTxAlBn+BVR13TBPbFbWyepm0r++KZCTdoZ5x54FVNoW2FvBqkGSyaXF9YIj6+PkZbZj0ZAHwoZNmJa1Xx0rmPAqPkVHbVcwhvdnLMRcfvjXNG7mTJ/40lz1noPQ09JeVt2vJtEHMzfcxm0bPoB7+R4j9Rxu5qXMsegTDIz6JY0hKVJJenQuLi8P3MZ0bntzoQpOQsNuy3OZDT6fyf1eWFB0PPMQLu5hJxJS9NrnqFx0dou6uCTuvVYYNBMfl5GcQs13PnKoHD1jbysAgV8BERcZGkFIX621p/0SAskMk6U</t>
  </si>
  <si>
    <t>LNABC/mMcHchnX5DsXlUIweJ/cmIBGlnhJJ7y3JwVLtXUwGk+W2K00fajxZQzLGiM0Sb5r0fAIu65vhCmS4qutsCxG9YBZbPsjZIFmcURRUIXpHDmTve1a2zjBXitKT1W+YSEfj/vsYZcDmm3gEowKdV0IXbuby3ARDFw3m493x0YkYWkU5P26u/et7umHIQDB/j5SzEacHwjXnVeiy3HEK8D4RZcdRMs8DI+XTMmTuUiEQ6TyCNGUEAziJ87qiikpUqDNbJ9HvtkxB8EQQKov9DxB8JrMrQlyVsWFS1q3XkO37jCSYSKc89hpWPqrWNWnoiK3WCHW007AF+wt7imC560sPIexthQ9P9vtbptYVTaTejKvMK6+5d1WO2l0bDhMkJOlYCti15JxQyevw9xCrE+KqFqSybKBNJ3txQNp5fAgk982fH1hbOAKk69koOpUXcQDjlIH5JtT4lz0/O3Vl8uQU9Pb9dB9b2ROshpC81bEYruNtlThLIbMTuee1Z3biEw4JLWnsRAp5xhgHV05xuNMdju5cDt2cCqc7O2DoOxeQz/C8DuuesEbSzpLFxspTmx2OjfHeIrq2elD7GSQ7IrZPbRPtz/l/nCqXqT2dcOLDS9Z1UmnaA+U2G6SMNGICGsDH1mX6yjKihjoPxXcyWzleJ/n9G/m5gNdsAKhzJWsEpr1tQtE3HlFAOjbg6+bkcRcgjq0dYzMoL0/QyTESBx3mI3lzyMgRiyKskCFU8UqsXdfpCg/rYa7tjGw1cPjuIIXQghl41O5lrtkTrxCycVDHGTUYmt1p7R+EgksgrTKhGFlHvtQih3S9V911p3ndLiLJiOWk7Ip/FiPZresZ339pcspDwDp5tlMfltUdY1NFuU7PmvNI8pO9kX8EegU6fufUNzYWCtsUMLJrchp1lWrlkClOE21VY61j/94o5WjWnQupjdOxW1xMR8zLy4MmcQkeD5B+mnqCZVW7F6gWl/LIc87Rc1Z4pha19gP38LwouqlbPyohApS9Qt2mO1B6RbghAw+Dzy85G/hDuf6a12T8uTvOL05EXTiafYb15FYEt/LyULmgosnXlxQvcC6P+H7WlwJ4k6soDyatI9EDBEuhchUl9lcwPdf7i0nXF9zeOdkJoZ0wSDff41jJj8jNEEQ/KFEgu9C43hcw506WBihjjPHfvT52VX0hLrVkSd3ojGmEZ9bTmFz/gKMjevMOIrpM6gLV3rf098AjN9i9piAgBCFBgTtFTpgTiiYj9zfAuqIo+P2C5NvOR1xSkXSa+8n/NFzGfl1ayEXgbBuMtpyvmxPM+R/qKpHeqzqtblt4m9/4onGV6mgpJI/T/6GjDDp2fjBkw/6SWEuVFpMk7m41ByFkmhhAaaZU+dfy+r1zOy5704ogN40M+KZm6jK42LiwRBhhT/GXp/7L30A0BxPpss4YffmTg4JIb8wgiNpnrmzSQQG9RhN7XWnv4BwuJPqi19L6zzqprGp+VQ+crR+MaA4p4IAGsTwAYNr7Gt/j+gftV4Eqwud76V3s7xMwFXK1KbYiqHPhb6nWcLarNwCHqCuwcsVrcq50OwTCTzWuu11qddYCEn/adw6t4XtfK0X9XLeyIzbzIsQ7FxDZ/LumxShyvllWzC1uZP9jaaWnbitwOWM3AtBrTJLwcZHuXt2tXkQdcMPYfTo8oaIkX8HKiZI7pihq3lAumjIcDXZFea48sGBgYaWRf7jviAXD0D08ImpZHy1wAwd66HhdxW+i+/5WkY16NZLpeecCds3GRVnD0MLmk0mw1Qgl9e7mHkonGDn+RpB6ZhA3vlCsQVAj/vEEUBezzOc1asrlRIFMkp+MZELvPrUJks0NEsSVIxGVYXQ2NW3Wyvf3g/3cGbzXNgDQHmtw9DUpSGDdYq9Etq7r31ZfbGHsGwqqFRnv8s34wx7h6dPedT17Pdd27D9TkYI5pNPRpUj1CSdlWXoErNRtVcwSAWvMqcS1szfnsjeilKARtUlxPHuehE7GSyQc8NqLJ8NdNjfU3Q/DcVLNXG+YFNHJGFCUOGiMf/dF+mT8lapKpMAGEZxWHBRSsyiJUvwHdatXqCbjyB8uLHy+OVoAgKMYrMsdooWyeFUCKPKAbrGVf2HjD8o93Imy8qBn9jyFGhvIHsDLozGhztIDD1OT6kp4HWKgojWauIu+6szREqS4Ezd0sDP0W8nzp1xPpsFsuzfx6iSPMWuSjCy3vRNhm1+QzVVYa9STFLxXbB0iTaUdHgW+kgxYtmbpTvwho8Ccl9bWK4ZFIQkCuaHEmMZ64O7gfYyrqLlO5QDp8gBvpKfbRsNP9XCR+vbudtTvfCfzo2t3wZAc94lhh0kET/50ut96A7+/7JiTXhu5380k2FRL105LutYfVF9D3OpD5s2c3TvbtTR8d6bGtYGgjQb13RnryTvFyBMacRFFCx0YJKTeT+EpajwKVRQuKmm1oiuXbxfAWMoFAf2pZwqgizIS01L0QQZq4qguyRPUBpEpbnfWUfiMYoczml6IHCqsQhiwK9c54+5b37hrKYq5MNgDBJAErXN3DX2sqyFNcZZJn0byyGs+gQpwxNJ7ORzq2GSQOQpds2XeRSbLBM5qqxgmr4vEZX02AsI5ohsB2v5OER8tCF3ZzOb7TvhhAUKim2ZBSPheH/kR4OA/tvDne8wu7Ep7zC4wVpXlLh33ub/uHlJ1/XxX1J+84/nKqjwczmE+sO1NW9OfMOykHtNZjfymtn3jeViNJ7My+nxKQSdBLIbhWu3R/azIbU5Qm0WXjjCfq1V4mxSZXtzDAqvQRdqCcn0GTViEy9ZObkgyhPrkQfqFeZ/c42b+pAa0SHkAziuk2jcqnhh+NxeRG8W3arM3791SGL3kyNxWum8rJx3LhZ/UMxHNI+2DruOVkKzgS+x1E0ABZLC98RO5TUMWtNy9F1IPvszFXzWGfwIluip+P6k4S4iJ5K6J2ecCDNi8XFaick++vvq+rMbi78R7nEz9sipiNGZe9xnU7LNGNudVlMlBYDBFxkt/610gX8V8qBGVcLiFSt5e8wgHua1YP5KKYDGzlSshP4zx+rFzNeLw+LwBNiCqoxAOECD3SiDBtFHnzlQ6KqZrLkuqt8FMqp5YSsMokCPSxaZmsBPak8RNrNbKoAXVEsTynEax0E11NIFjmBS4IaJwvVK6cFwigbqGIXYB/8UJ3zirQJtFVls7CV5kagzyxkXSExfP9uuApjCvhkJYq5OI/n7McJBlO357Dp7zCNAHSNwl6mGk8eZQgPiyA/qTWt+gLykRDnjN5637yOAVdRip9XoWvZZiChvRjK0C8RiyI/jwXMEKUWXaQGkzJlalKRTk1AfQVeMu6GbsdLWWJI9Q1lo9Ugq3YuqQASvMsqkNdtrtQrfOy7gOEaYiaQ4d6uGH0iXdblDg+NBBCMvieoSIAm/S6P75Yk3cbr3lc2ze7eeR9KGrGp7WpK3CAffV4vlWczbo2thWynARbZk00bnUzKAYfYpR/ofD/aozVNfTCt/4zrvqRKNe1ZPJaqK33WMeUJLzlMq6/OmOltVmhAxrvLqxVlx1TpSGBAeCF+7i0fRkWc2A974vEg8vgwh7N5klKUQtBCXioAHlZuiEgwzqSbwMfD6u7Ta9TKTAb6x4stHjatLM6N5F1DJzRTBtuFGStsmn92HkbAzn/o+H6Bm0InJR+qnMkJnO1TTF7iR0WJMX3/AVaM405hM0kbzRkbruqzca+OmvHxO3IZAOIMqEz+ve2tNdIjsMogN5yKRlnpIbLE7rI5WEY6aNdygQIGCJ5S/Jg3cdJ6W8kjt8zE/iwVR6Wc/8y0QDKqnFQSnYyEGJTpYEwSNZ0IdgKBZ2mvRGUjZ6I45corOFvmAeQz9LBlhpr3upS8PHlEHxUEPOTthSIOhKTMHag5i8oS5BwY5Yo1IWL0UJnxsXND5/jcRadGcpN9RljZP32WVf38kNGjUBg5tABWrXxIUrc7uB6GlmBm0pjjJs5B1vJhSaESDS4QmoZtF/g6GmGOr1UpOTpenUtdeiBPFdDZOHiGs0iRlxj3d+X/3A8leG0rRQ0abuhyaxEJQrS7TpKOOV8pad4xgX7BjrfwZQD2AvQaXXiQpKlqu61bbj7kOiebxyWkLuICkzlvFsNotl91jXwyH5m2la4pegEqWHCZeHsqhh6cPcjqFOJkmbnk3F2bHyBWWQp4Y4Jiq2O3MYA5vDdqRyBV5iSw/CoBIH8KVp2Mug2ZFNICcSQmUJctyDANX8ckOQ1mKGnQ0M3AW9jAHRstVtP6t1H5fw52RInDdoNz8nljIWvNTvuJ4jxFd+woV4gNafCJQDFaWUpvDBZZOMkCZWiz+W+RvbWPEFMm7us/IpFkQWY9zXLjV9YFLzkOHDYjJ08XSAl87ERCZHu6p8rro5qSFvUSKh4xGYCVljtMMBFjUSjxtmDa8YsAV+jrFUg2EiyFA59v/iTX8phOU0GgZZ7oMTbbFbStaAEkyjZCSzZ5LAxXUFnDySxYzJs27vvn5FxxU6rKqWCeH6X/GPGW8Y+XGh2WT+Xo1WoX+3/tWyHyUoe4GBYqA/F2ikhjnyH40Si+68Dw6GDGBAUNrqWPTMFUW9sleTp1ZlxQiXQVnV2mMNK+SvdfT9nNkZqI+lv9c20xqqydC9WF1VpbAHNRwO06hl0Aij2h/eASVQoDGj8QD6zhvFxU4QEzWwRJ5B0DPb2zjPAe0Eg7xRJ5qkdC2gjltnjWmIm7oq9TRJUTiMx81tBQAKrX2AUv+5QwyhYCyIHPnMYsV2flfI6cOJkk5nS/7cWxhwP16oQSn69iRCI7XtJu49aH5iTtHVQzVM64LUtifj+02XeJJ22yHPLM3oVY0UK21aEjfJpFA08sKU3PsCb57OkuUZWNmKpL/X9j7LgNScICcMm0bDHYqRvZDzS9rk5ff/Ue3qRQccGcqiIegQJ4jBc5t55XQ3g1L6hxWV2t/qVUFqpfjfb7vh06FRgNw4fsaw3chR2qrjfRgYFZ85SynPY6LgJNH01jFK5O1Qwo7gtIyUn3xsDNHdfNhbDxucfOXim6Be4iQ2p7LDor0qBnOZF2h3Tt88Jem2y81n5Ol4BV0verwjJG4NkdIKyh/2qfzsrzP3ww/nm19dfSwpJkOqnpwTz9f2uEiiePoKK+9WooOB4FZpYVol+NfGR1GpXjSm0sgbvnaucPt8hsd6reSkCY1swr2+APBJ46hoJ1AVEK0tpMUfwYDIzIlcNLv+z92JaQR7Ox+EypCmW91upgL3O/umAqGzbRtHhxO4/LrP0WNdrjeKD88sy+eQl+FpFmfzeByt2xjNoZslKUaEbi4AzTasnPqGHPMDL2vywO0cUMig5QHEfJ/UP86/aq2STndh3kyoDNKeF8Ipgy94mgBY+uVRX8KnbcTywGAFAIlOHJcGPx7imBaUX+m7yG30c82m9/FeakP8irvHgq1WV+pYG0Hz9ojBJXM2XnzSY61i3XFYvIJIbo6zFZYpmMTY9dm8SdZO3YlpDI6HT7ib4Gq3sWC4MwAKADbQ92wINrR3jtd7oF2BaxXVwgSiiPR6nIRcFlzKQjaZsmOArdJieqxt20/UifBulnmff+eTf3+Q8NfP+R0Be5AONzHEqPoe6384PFXQkkuvGfflFVtSPJ2s2LJqAyXt5TrugWj7yaWgqw7HdCtYsmPuTuCzQ7JBgLQ1NTd+3P9E2pAIPHjLlTfkaTfYC+3QOG3p3IbgziotAsQdu4uhLtE/BVQVTB9OwjqrMVN3VNesiTH2DIUw0b13S1ra8+HlfYrNavr08jRCuuPnnA59igF85QHsaJlphvatUvP3TqeteTMj/5VxK5FVDcE/uPS8Wisp1fz93/DDZj7guhJfr+DuhX0jKPX2enkbEj0/nWzZB4Mr+DsAj3tL2O8SLXMPF8QcFwumdxsHBmJu79dbRWFOcGDUcc+iCfB4awvf/XG7FTODzWjaJbbJF3C9kLv9LytPf5Gh0qhNs0VeSpyU0I8K5K0d/MfCCpFIUbhaTkPxEbidZUqEFYHxOWMgE6q0v6LPKCDOl+niKNmiTmQTZHxAph/BArMnV5eA0Ld0vN3fWIxMAFMpxFaoaklT6qJEL8vI7oQTeqm4gfkKmd6PFiEctdVsCYDz+a8pHGgfOIuRZZcbVAwZfXY5iglVeWKIZ8K+cOFYJGbUISpCWl91PWjbJBQ58sXaHnOq0B++qGxUTR27TbPkdYslOXpUyyjzQBYhnNrXsQk8thWgdbj8dwDEFy2UD3+UHglJEvXJmsAz7KDjRk77jdLLRzQRwrJfLfKXOHAtclf/kdqhjjtByB5dQBnxNqrpo6/H4rNUCfDlv6P4IVfelE3E1YqMNC959nwLWe94FE/bTiGOitQa1KyQENfzLyhp+9JysvhG5asnWGj9EUuVFfWQ/a5rylOfTVQ6HS7SXW3ZoblN1Yx8Xs4Si6VuQ9x0fVRKDb5tOzc6GBpj1vfAMJyLgYerASF/VcfUFXPJixKaOAIC0fsV7bfOEg2k027DyjEQ250GVxJKBseZfU4A3CBvegH8wfCvrX0ouQ7bTSaNV5jXJ+JP3yN8+ekLxbITBHMQr5CSLtF5+0+2q3A0vLYM2ZBQlv+cHOFUZgz1bz54eR4gGp1vNpR/W0Pi2xNAGE3D2WYtSvfH8L2x7b+zqSRg9I8SCTR2uqfiKqr3IHLIWwZMi5xtKzgLmOLvi1WJPoWTLwhMn1YwGWBceJuOA/TkY4D1KlZ8d9bgrkGcVovfkl8+1IM/ZuwJa+/MRwoVKU91EYr2Q5uih3/wT5bfwupDWfOH1BEkrSwbyCdIZFtcw4FQ6BCBRlyjx2yDA6DS24gevfy4d+1lOUqpcdiLKKrATt7ozamwhI9DiYFKFc1tzG+FQ2k1HxsiRGdWv7fVea1yI53OaNgcDajrDthcAy+e5Z1YD5hjduoKRwauZaZvzD0MH4pNT6u3rnGMQ2FHhvDJ2Q1xP54DuYsr/yUwMZ+OwBBu9IyJzzu1FFhhrLnS/BAgS/qvcmRvY7EdW+6PWr2a+IdhLXGgFSp1fYBv8gpK1mC/pyxoZzpRbwXJpKb428Zg4xZG6VEjkjfJ2d60kEbmeiIeZaDiGR3/Si7OXyS3Fu0iL6w5SEBbtrp9A01UGy5/f3Az+wSiGigjMa1Onm3KiT3sobtTHulcAr/7tQGFl50nbnbbB7ES9XY+A7E6Z/DJTS0oK27KmcjmxeEklgCmgAvekPcfU8pVJtaNZ1GsqfqaRat5tcPYP+kJBwMvDsGnAWPGniVHN7XNj7FJIRf4JRHr/5MY+nV+AuShITBW+6q92rxutkrX6VopK+mtD/rnGWo/wkHxkNMNCxTywyQxPzwWtZKshAyAVgjaNw6P7L6CkQW8VlgF9q9CyJpDCRLz61WYBudqQL7AwrwpXINPGWHoqzIP3ewa793PXUV6RvATJ9/tqHmutfqLT4pT2FbKsJXiVjQeKMCK4YDqrkIhwkw/7WBPJyf4r4w12Dz+8EjgpZAyWnv+gtHFkxJTzE8rM4KzpuJr/KR6Mjxza71b0wMRzTWwm5i2AAiwJq8JORQfvspyPqq9shesmMz90qUHQqIkz0pebhQ8+xaulIbPVy1llxKRaKXAKibaXSvu8Ceq+cv4FM/rwET38ryb4VoIXZXJ6oq2df5IC425IcSvPDkg+wqtPmMpAig8ZoRMdsEtYfMJddfsljy+cQz5/sJvU2tPfXSnYNJ2QEPLlUWoUqjd2zwv1HL3jUUIR9f4Ga12VI/BwgWnpZlnvkYX3qHo8HVZYUkz4Pgl3MbIsN8N3F82E/w6g62JnIBcyFxvUsXUPiwCul5yWF5Ozi1KFCnYtKvHqbAHYzIUnfaXEdyPmQWd5q+9jZ2M9cpWFwVmAR0Toxh7/ys5GwDAz21SzKpyTWUa9wIfBLpJznrXqdcE/NwF72htKqhxAr1R5iGCfKq6vFZlGhlKwmvrhRaik4cGo4fijXTmfWAr0rBYvyUCt4SuQQSdAb6Xojbmj/MaPTTE7gA0f6VJGJ/AORxBR5pWiBxQoT8+eaFi1UIC7IQPMVwUTo3P6FJ8oG/ABhOzg8hO98VTkK+sLNs+R5EFNSR1bIS2d2WLsnFCF/jl6AE5+VcUU0nNAs6pQdhx3wn6XXO3bfmCH0vv6aUSVu4NomFmUwBvlUqwvBZLAvVVIAicHZd6vnjJCdDf0L7qGUtrt1/9LQ39VGDRV3AXkWWAeKiM7ntyvTS35sTihFyxV+DDDPXDJ7U5YqVWNWXA/rPDZSRyDiYl2JIGOL+u7V9/EXT/n8odRKoiFTCYcLXMJT+784IYKAg3AWiWCuTvDSG1XElsTqjMBb5j0gk7DrZPXJeaQi7I7OyYgH6ybCfl0NRSvIbena49fZCrLulh54SKtTKiMV9OyIK7oSLUbAmxjxmCx7TwQz1uO5BgNgOfcNBaYGhg6Axvm+WgDiJXBH6wKeMu6UYdrexDt/mIhX3VNZem5e24y4aeVnzebF/LdBErBWtF078B3JbZGV6Zic3EgmY9IQVIDnHNTjiHfTZ4e6cn4M9z0HQuWVTmDDVfBGW6QKVHuLCPO/M3QelAUhhrPF1z2H4fyZ8V7JbL52/39T0HHIokJ/KAiNwXHHIblB8ajSOYJP/OaFMctaU7FI5uh7NcZq1g5g9+wbyF0e3DtW/b8gBWG4wONGSvLfYyQCLAAy11ITx6Ep6lpVY5VpwFCWs/Qf9wxpfA0KoK68K1JO8JGDndwxG6yVkXRTYZJisGpZtycNwzoA86SV+ttfIgNqGNtYfln0iPCtsC+uA0oPECeRdVwLy6SSxXvRZbcy5xBatAjgklm7MEb8xXAkwwtrKKFjWa9JlMowBc0vr6r0GS4y24OhTvnraBgj7uOVcBBruFHen9j+HxjY5I2HzLtkjuJ1dlxlMXv/+YCg0evNvHvxm0hVn1LeaEr9ZV2yei+eUIuftq3LiOHjZpTtnpINKURxjnH/N3RHKjhb7PDpciJv58TG8w9g/ktwSE5Nmw9dKaydA5v227oZwOjHdRnirAUZ9YTZ6meBAiGiZ2bDxyxh575Uj3/R+xchWKoZqWrDx4iO9WF8YjGCg3o/tPIYhJdk4f5NQ+aerWNmyAd8aPPmX6DZHn7jg8vtgdkUYVOx5qypKiV9G35u4Ph6iWsY4CsU4XKQ6H7LfpWprZ3Hnb2zv8SfoKTRgI5kEtpt9OX8NdBmA72y9KRMZ731DQux0TTjGYKtW/8RX1FRaxDy+bt4T7C06YCscraCx8gHtG5InoCGTracxsf5CAnsxscAkTdi/0tBuuY0CO8DCujpfFV0rmD/opNrkVzlWVmehB9Zc1mhjBteMj2J32MtoPyZPbzSRCcH6Gw1ifsDcJjQ/kvapApMWxd4Y6mPRxOlIluZC/NpCtEbjr5YwuHeollGSg1AuzO5Xvz7qgeULY81Z3z+h/SXWkeyRcQ8qI0jaM2azjW5qmg155Xp5fJt7WqwWCBrNmldYJ+Zig0hJ3Y4NxEZrX9xCPke2djqnLUETZrQJ9j35zlTyoPEepfCrlZSE5hk0lCYCjW2aFga+vMT6igXF+izsTKwH8e/EtBpimvW9jYz6nXJ6Mb62upQ61VUDMU0g8z9iJozPiblPde2BxZRsMsO8am6WpP5uBB4+VJhKVEoTw3olaG76x0+0oBYRCriNWYDjD7cuvSMsZFksdSHwN2u+DkxwqWiE/RAh4DD5g1ZFwypw98UBAHF+LBkhqfHAHdjvAsiu2vFLA7JPBtTx2pOKNVZbfX/6dbHdqlpOC8LJ3jEv5q8BOQ+yZCwJ+kILSgoTYkMb1u0+YyJ1WObw2bxycFi/Nzl+cEJKxj34BOoxs7eHzlngK+lykH4Ssi2jgVOc1ztF1X1EiLBy9wtMqPGYiml0Di6QQk1QJP+VuaDneXFnhBsoXoq7Au1/mmdqnOot0aNmQvADQcSsA9w2IzZO4fVbfsXJHfTmwZJHyWpjQ0XGCgkRf5fa51+r6vu+3Ab4/ddQRq4V16pGOE64MzmHwN1msvlTsn6bfkJ26N3mKIw7lJ9DvY+UetaM3Nl7kMbTk6qTlDeisi+n+UdEW9sDsSH2g5bltGLAD/uPiqsltwFlljQ4FkfIpvvjtKVK2ZAjYJbACekSkfWLwjyeCuUJp4yuOa9+3cC5vZKcyuj4mRjqyNzbmqJILupQRPWI/eTqjOApLJjwYRGRl6pYhPbw2OTsOZYs6smjZtd1UeERmCN08ptwwrQIdmgxrtfxQG5MhxifaWKp5ytujuxr+ZjUJNfSPbay9s4rHfjn/q0PpEuK/Do2VzSq2f1mEzaBkLk4d3ATUrskEOF8mHsq/BCzLpKxI2AKLi6Vkhg6PoxjzP+XOc3TtKW6imm4uwW1jPBG1e2qRK2xIpRfSdnVFGr3Tu3sGtr0m3cd8ITqgDWg+e1EZHx9XjRJLCpjgmN5KDhpOoWEDtWMZO0RoO35zCjBCH+/CQ9GfTg7UOcHFZE8Y474PysYRwhdM4QHF+obOi1PJtQSQkPtfdKRNYtZEI3fKPIfUCihP+tSMkLGUNu6w1hngE88TiZlt1eTO41Os8+OilbvmT6UFS1nKEBDmfRpaJnj4G+Wf41Yb9ewxocKXBT0W/i7GRuXdkLrr+MbRwtwxCWEf3nLEoCVOWzm9k6PHAO7PNljU379kuPE9hKTD6LvhKUcDRg/b8ArffllndPz2XJBm1laCEB5BlMT96HvxLKD2/w6tawnbFiHLOTnsl0ODPdMthTW3x2no/836XXehxGxNXt/kEEFsjt2BBBjDjn52RRgDd9au8jTBAaoO4yu50NeAjuciesptg0qWiPI9DQjOcEIQmad89IuNwaNvLsuVhmplLt130xAc/sPWXV93vcklARDqI0qmcS04XWYKIgGLBGws0B3/ZvP0uzS5C9V3I3EMylpKXM4+P+W7rv7SHrc/eK/7/XHnmHICQWZquQ79/O1mVMW7613qkRvv+sxObhM3tGr3Q39CVdqVxtryA0IoBk7VvQzZO/cbBhDUxGL0tWTTIj3Yl3JAcDIIADvPaSrwoqpFfZHjqojqpv3l6lJEaw7eai7hrd6vBWpYo2pdhJWxLJDAyzQuTbLqOBH09I0DiPKfrKm/EPlKjLRNCMnnpgTfx7WG6kdNyXw9Ulyh+PnFrmTmV0kyNTdk78Oeatu/EsOOq7eGoK6QhUW3GR4aAbj5u0Inw5jQuKq0ofKkN1Ul9IWeRr79jxBUMoAlvWYLt4Yj66jVufahF0sKUSe+eHbB/G3JAwkn36ssqL8XgU0oL8fU5NldV4VGpy6FR7cT7+p4IW8pww+RusNCycdVxFkWtd4Ogi2pBrwHmPBwn5LD0z8q+Is/ScRVvQZoasVoOeAoz3ASPhLz+1zF7EggX3Goj/3FrWHRHV9eC8Ik2OdXyWJgWjUDYjzWgX/4duSUOyhVbxV7UqHkmW9Holy6VEg6iuIPIJI9F8teeSap+S2tK0NbRaMfc4QzSYUs9T6mRFBusaY4cq8r+T+1K9at9ysCiFy4UCNmxYeQ4SAzyn0nV/Ib+hoq9SlNRgkF+hBCaU7q7G/4pLbcvd8dbgQyu5AhI31y4fAhyfBLsaWdKrK155uv2ReUuNaax+lDvvj58CF7Mc30jUq2ujjRmg9GK0uPsS1XxHVTbyPwSZEWGlykI/8Zi4CVP+pODJ5GrwooiELYQ4h4CtlPkJTK+xBTlrVx56BIRJ1rkMQscKnnI9J0WdcYxZeMAKuH+Tv2bd/BccGtBIPdt0KXjk1X7i7734Z2YZpH/1f6CmL2gKfXy9nBHFB26WdcKaOews2ew9O1xc9gvWx4f9HNKbCciBTkZ8X+Q+waO5nrdjpBnWIpoERf6BElgwhH8aHljK/ENetpj1mIblAkPo3S4Aqac7yfFSz1115KHVcSH2+J/BJKtzA2qOWUjOYXYLOk4iu2Lgeds4/YxKnf//i70L4o1dojz+YOclV4JzNwm2J6ebubnzx5ODyR2+upliEtNolqQJOtCa9jqqJ5826U0VOz6DN5DKsd/jKmySjGivwwLK71Rw5XSWqf+WOk9ucsEwM9xNwoZhNzn7Pspt1Mon9yQOzBaFsMT5JfgQZOsEhoHW5Wk5HfyrmeryZ1PnbAZCFifsgxURH10JQ1hW2m/PlIxeAIOOumeIpIyl+gIdlZf1tLDK0tsUtt6YupnMGlM4lcKIgkoLY+wbqrMrWQW4xTFswTw0/ke1VH0U5D4E5ts9kMWOXtBwxui/ZkbKTxeCEncZq3e84HLsP0h2FUO9c8LO7XGwYpZ35jxuxssVXu2ZSC02EZIljc2fgfTklQYhoi9wWZKegwHd2oythkLPOYotu6pAyu7NxLcEJoE4XFYAyLoK94gXvM0/eLvAeT4seZ0ob+im+ZTPWUFUKGSIdu9+M3lKcX0f6TwetORdwuERtWmb2Mwa7SNs53CTjZCIDYD1KfZ5+xIYbyRFSfwfyB5bezqLYTBF/2UAdt1f6iYRWJDalWwUWvAscCL8H53ckMQP8xHwXc1zbSyr0+Y4tRvwcPcC/xvI2ILZ3JUcDTebbf2DbMZfyGhPEwNnKj+tz0pAPn5hEdjGdWgEFMtmYmjAVcJQ5mrcLD4AP/89IsJ2Br7Oiy0+Vgzu1I92IvMLWRy+ICHo3DaPrTxhkZglLCMVsVEkLOs181K9ewRKRUvlPoTjIi/pT7rqW0NwrcVW5Fve48r9JvytoddKO1ey5zHr9so0bKDvV0+TUgCQPgUFX3Y2+uMiTIRy8NHOXSbDXa+t2v8BvM2HAIl47kE1aE6o+RVfhRI3LHqi56bxJbUE+kVHWqd1BW/tWw/JbWrSH67TsmGbwap0Jqua33ffPRH5JZb9YVi/bma24SCIC70A83JDWNGD2Li6qqC+bQNWFlJDOTV+3ZrZ7qxcItyhexPBTm30uC5S59zLTobjQ2awZmpvRmN4b86nRv5OPbU09KVU0vobuJkUp6mYoN3vdeGD6lAfRbQpv7/LW3SdrzcPh4xWjktjXOytDKGCIlqaN+kpNcSpqYBLMPUpxIgahR0J3m5kM53svdIbmoW9mAx5xR2A77yplL7GlDUderYGa2fvtZJzvO8BYdzZgAmkUBxAdTIPjSj57VabDwAbZi7PXoSE1bCA4m+BdXw/F5nVZrXNefw9AM5oYDaJd1yFnVOh2DQr+lHEG+7lWPlxOI229Yw/POdVzrozbvXVAGOfwrEGxNghXRGJxFlymR6SXhTjMYouWjqotyiGmmpSMUX2o3X+VeblTOwRrqhJuOb+m1u1sF8zTsHIBknhCKyNGiUoUiTUmSiqwq2wmFExSbAZaoje3cq/v5O2UYOoSITDSecNkOuwQjct6fkLHpRBZ8HWFKKqDUxnRfjAiUER7NsqyCytUVfpcxgZc5GA50YtAWE2u4oFsDRhYwshfOaLqYRbfevMNOLex71cZAxKpq8tScVdc8ny7+YMmnD4DbrOTFEPrbjnHkeTPo0E3e7OCwgqdMqSV0GKJ1D8dvOHvfVc4fNepoDAZJxf7Iq/n18hZ5384AVVaKaLOH2W/9C2K1K/tBl9FfRP9wSOUwD8soY88iRHhKj/DWPkb3n1z/wSjnycZ+ERXsVe1VEqxLwNx2p9jL2XRf5vduGMgeth2JZ6+6FjoLIyLmaLjo2wPIMYwflbwjVxwCcXRR3rytjI5GhnNPKz7T2osIWFOJuRxAsXnPhuZG0mxSKaFGAm8zm9Ir1NsAdYwaU32L1Pbu3g3Dobo1IFrSUuH186j0nIG/llRbNvXv4SCoDGVgFqtgn/bTdk3vd5Dk03sc5nqPonxP9evo5qiNiHhPwXDrVYY/uiPaBZrrEAiQTx8m3LCgXlFb7KpgZGi/FaS5zfStsOm2ShLSWBHF4w/wEdlJdVwUrM2NQl/uxDWtErK9G3F+V7TFF7VjgqgHCOwGWGaTs8zY6N0GDEAP4ocGMApf39QwT47xlsvgmPYhsm11p32dqk3T+/JgaGQ95xJq/hT/dG+cUPK21VmAqZMAVtaqGJgcKN6H9gm7g5ULew4p/pv1jb45X8W+Oy8EThImZ6Ch2SX5kjXxpg94HUS0P4tzOV91B65f6TkNamFELoFPTC8e74+qQVIOqrNcER5AAa3LTC6bdzjwLhkGog9s3JxmCaqXwDKfa8o9lxUJ9M0pAfLtwm3lTA2/sje0iAeaBBDAqK3/YOI2iJcox8N9NyEDY/xRE3empgOWcfZwHPwGqSMW2Kx7BJAiP1RlP3poiYW4DxPBZvUnrARIecS2zHtvW84mxN7Qcc3XbVP/BO8cE/FOywFpU/CaTSXEkaIUHEIR60CAIN2UXdAjK6vpX8CLkeTqQR0wQwl3Scn5AvRrVJGvuXloD3DRAhNztvX02no4S6hYutAiagbR1xSC0AoxTKJD0wxA1McQdhbEOD8sYx4FuAbK6LQMnKyQqjfL0XYGEitfkWtSZy11mxodPLZFCC7RQADiSsXkphqH+jtXT2vQNn5/honUAC+rtD6biXbFJdm42CTJ8ChWbrE4oHE7p3uW3k2Fd7lB7DF2dhgz/hjtsskxTxF6arWZHi+oFcda0PKuF/H9oMVAefFGx2gvlJUZtNdUSXSgeiV2w8oGoVbRC2WgZyhsphxB0MxgSyaFs44+XmmxlhZC/vaMRWlxS//YmBgsGBQGAYfBoak0KwTCboymBQ+/G6VrGG9sRmWLBsUkXglQO0sjv7IYLxviQouEQVNDGR0wFJO5M//cuciedJ84dTeO/x7QCOOb3jK9XNDjWV7QwVn7vitUsB6Aa2Zt+GSqO1AnjzL7sdZUzZ/aWtR9Et/SjliX+ljIdyUflaCzBf59xnos1jOwQINof7D8AE7tZpzz8FwIIxGxQWQLv72uIAIcyJkSoFxvpRdpApK8RcmebGa/CrnyjUPz4EqN4yH/QrfBlNiXF5GKmoVv3j9i8KkzdvfVXtIeHbs3j1dF92yRgbA/cQ/4C0+5nvqg5jx63BxEboAU1UGbtxv1Rp5wr3+g1RRUI/K22Jl0X1ycgMX6O7C6rlShN5QbMpaBHhhoCncnxlWIFNedxSwoX3dQ8wdEaPfC56Mj9Df+AoB/59g7MG6q4fpwOR/h2As9szbvyZGnRpG1zbSoz2f9nae6KczHu++6ADSXBTU2vGVH/1bJKQBbg0yy/Ly2BeHou89ee2UF7xRmefIU2/nGQKsNhYOrqoCNX7xsbQkXksVzSKoQrcbTN4NCR5uVxdwfJ5s9MJmwwtV4r4+uy1MFTLiz9FzThsk3o0jv3e9FiCpjo3bwbNkvmZ+G0IAHu6m3OYVm0QGadl7m8BRtElP0XlgGC6WKHVlm8dvHFLScNBd26u3CTXKPcR95lmkdVnDKMrjA1LVHHnXkA1dSXq1hGBOI7VTQX6tl1sZ4bu6V6dTJ4BSezp+hPCd4cg6ZbXF+AuAAjOCvJe/nYksSimDx8fpom5JP0mWBw165vq2JJoiC+wYSpD6K/7M8BTn/3go8Y1HqU448Fmf8HKKLIkmy5eII2AqR4uUa4dO99SKNHvLq2oIkCqlJMsHfJpAXTbgxI1nP9h5rzwsnM2bw0mDkIsnLL3ulBrQdUZhM7Gu5rJMO+cThyz5CK/wukfqvCwQDkER4fhDj925YJ3uy1DIuPXNpmkCvWL8rbkuXPB0ZqJyIBN5WFeGzhekXbH27e8aX2wX9u/5T/fEIrX5EGUwp+hlNO6kLvbMimufan9wdlIAdgYnQGT1n54OPYHQClTtEyJNu2eRJfqnxodKE1a8njZjYhzbhSIP3BEZobkq3HunFodLpUFRM6ajTa4jSpDS800AWHAWJQZ6FcGfR7DFAUVUK7Ml7ZwZqybWI2UVaTgX7dHv0v/ZrBu6nR9879xYgTuLGwyRScEyDLXTTB20uhXKxpOkexJLyTuC4tI8wo16dTtvvVhF/xox1K6PdtGQZupCZFxRZIbaaUI2NMOt9qomS+DNgeim+GkKvGc5/4HN9EVoAPVOgc6Hw4YwP7UZ0wSbHhjBFl9DkC3b4LIBpLvUqat8S+TWq4pSih5hJzz8ZbIvzbASq6ZNEhWAMMOUyw6TuyfEV2xif+xJ1DWjRSKZwSMhXMM97B9MrnR75/URk7a4VKIJ7jTquYHnI3oV2nvbdWEv9Hdu/9y30+n7hcznPUKNhn7+I3I8hBmhQgNU0sn2FmA7YZbPo9CZBl8xaHARLoo2Dz7K4f7qkNfxL5E6VwQqvhM2QlH+clXxxa3iPqJW+a61FE6XbIapdAf4aPJHe6RVfBlbNiW/jp+BN6V0gyaZMv/ofB0B00+MwcT1a9O946f/BrC6HCQ+hl7ZQE8fL6dDtPNFrDH92Yui1f9iaK+3WRBPfDKoJe0aApzmL1bC4UOrXXLmxAFhMoBz8aBTIT5/VD/z5l/viTzwRUymLhKiJoAD+igoX/62jUM+1GdsebIafqsuPMIaQDUEcRCxocRyxdt3SWgeP1VwZ5mD3+YypgAzJPQIuUzCwr9NdaZ5MRBxrZtLc/V+o7f/Ctk38PLDUMqCIbomzjaSyn3MWNGBQ1iu9qRCyAjhBEvfVoYejZjGbsU8wCuDYHgypn9sCWX4oetV+yklxbfqG125/M9WDDndXxd+IhDFPDgmq+qYO5DZ77S7PYWY5Q0OZpVN1fOtL1UmgisZm5oK4HhE8QOC6B2GLYfNVMVPX6kfLTL3PGWgr/wbKNYbtiR5PFSARAn0x5V0c6jJM+TsmLy5ij26T4k+ciW60MZOo2S0tITj1DHuoQo/HHfv5LWT/R0pHgE3SI06XELWOwo3j2jRGR94MQjgdKQWazq7HHns+7kTPOsBXMhSz5wayRBssUbZTad+GqFuuvmKp0NCxgxf7EHWjS2aBKGypuo63x+Uon80fNg6WtNDWU4fBprzWxnRJ/1k6/l3O5/msKcRTzeDOS+BzedlvU1zGfsSItRFg7g5SwBPhUapeKPAqnuEOLgmIB5V2+GmL2kLZHuQ77/XRLdePLnD+1EoFYwCcqIjJ+6nHYp3xz1h7aXzHbyDCOeMi4LBUqVhHc52SKBHd6Z3J8ZA3oZe1h375XpBFt0Jdo9ry9lVJP8DVULVEEHZ+wTdG2Ai3BVc0d1lqL1bb89JM7Z0YkWEoa35yq9sOBRf0TZbO8TGh93DPGgRcCFqaNNdWfvgMM3eig6nhwLA5/iY0gwvesE9B3BgpK8I0npvx7zZr0CYFV8P58MIfbcyxa1N5lMX8Gt5/NF3n91Ch3fllxKSVzEpR2gSzdGv8OpcsbKaErsxwyW/k7qbM1WWN8y1N5oHf5PtfMd2uwmPK+03wuQMbU4NHYRQB7QSTrIXF+UIVZcccvt9D/b7R1Gh/BbwAyoWMKtmLY+mMunJkgRmiLhl5OS7y9db+VJT3Cv60BUHeBVzWYQi1ER5BXOqqZtM3yL1TA+wuCkorvXb3ZjV5ta1TUjKHteoFv4oMPE/GTBSABmrOmRPpmm01QjGoCq/xE/hO5sPEertlRqE/2jHCZggybuWe7EiP7pcJgdb8BK/xE+mj+c0dCGIGBc0g+766wQ3LaIYgnqM6a17FyjKzMHyLqVAeDH/oZ6tBy+26lV7mpysaeKVJP3Wi9JGyjNm2voNgrTmHkgRDykPG4CZRM93uBAGXIjbEl5cwE38DZToWJLVOm6YZbQFhO1+cS0NibzsTeSyTT/9O09HFDOmrRbtOggpCqP26Qxgs9BHEgA2X90EUslfGOwO1aEjtziAgeLd0sDiSzitNTpRNblG6dROlJoBMYrMo9D4j/bKZHWW5z3we0BtSwTpti09azUuvwZHqZ4UZFKHp7HwENwcgIe+dORFgcV6BRbPriPPA0OYd7D89uE0HCmfTOtH4RjsFxEq+qsNJ7XeykbQxqeG5xRtWTY5fQRRZToCVAPsTlqUzoxwoxngfsWE9pGI3XBvgjekdTlWXmIpRS3Yjh0r9/Fc2TDqIYeNDaHRGGKPVF9x/2D3KG3G8NkJobZXvPDwuzkNccr45ek5rF3BFMAh0JNUktZ0kiLxW9MWziLgo6nQmeme4ovqKy6KAc6W9MXD3Jkc5CE0Lb7Y+CdvmAZEMCj/pHGZLqie6lEkW0AQQzxulGO2Z0Z8OeJ0tksgobWMSwhJomigGrXxqevYpXwvB+Sx+/5bDPrVXaAbHJDDPJSsdPtPkty1Tu6bbFMIth3LuR6tXYIVo2NjwhSHem5GspN58dF9WBsj2EV0EUcXyNncaF9C1WlX/CeByXjzLxBfdvbgZWMTL+sezSKZ/fu05PRQEpE/8altpOwT9jyRSLP9KFQoGpP1HUAseRFSYGpYQlmhnyu94gJ0biYop9v8FR9/U4B8aDpQCQAYQPOO6yvFf2AHSGgQZT/ErgZ6lIEXJd6lYm7OC3yQBj4AtyqZYYhwbY2WQdNX6FklkjTIgB50lhuKs4qKwTaLsxJ7aNVi5VvLwaVGqdaK9QqA94xR+8JIfLL/0o+MlAmozna0kaykzeSioxQB6fJwpYgAHVLQN7oTKdOu11xFgvJ6FkBYGYjKq37VOAqMbovrtdv3suh+tPh76qlsHPeXBq5+OxhemNz2TUPjXgV66LbnzEDxdeVPyIhSLKaA6kCjI3g1/vptRJUQcOZkZ1wyMErqOF3/MZGpwnUB7eu0+f1B1E91pFtmdg0h23n9Loof864svrbIhOA3SsmhYr8SfkzfVNZFk6fEgDk3VMMbI/yyZKJpeXx7/Gq0aHxI+4CxxiI7kRSvIb5FbJ9uOnXGL7TcRUQOJXzmswiktGiknMbrI7xhTCPQeuGpF+a/pDdia2iT9Z6YjWwW6x4o9canpJoZCSYBkpqQ/ABUD6LOeT52UGq8tsqrjAoKjHom/ry3A08zF2DIdEcjQ4jBkfw5hHYMMkl194YG9yMaUdllBFf9Tm/8E8H0wE2yOBGjceuyD/glcZo5/EN8Egjf/mBjQ6+w+Fa/iXJq3Wn25sRwa5roPZjgVhP/k7t9mn6W3DYlOhUoq/L6dEYmyT3t7l2VrYdM7Ob5VZkciA/gdsKAKSH/bFqrqxM3XJfOsZc+yOZTH7Oax8pVWV/kXKpk2I734WYPQDSE2W9/XfQTChtz45RFLgT/0StipRzaH139tD/ZpThZV0hkhR91kp3X4wGH9GRglznFlCF2haBqmvLcBRJ0RrCVYjpje1PVpXVONgdlaS5WDj+Gmfi8e0t9GmaLa5vyIoMNfHmdXHePURmSECqaxP73he8T9gK70V8o60OP1TUL6MLH+nD1YuOIz1I5jz0vNweI7k+8UA2E2Nd5CHvPpphZo/rgxjHPSxEjpD5Rs6Rj2TCxZj/ne7Th9J1pqhGeU4URD2Z7M2zB2pMri7Znoy1KKWyuVBOb1Poa8W0r0GUVQpDnu3zZAFt0I69a9W4Eqt2Jp6my6l5k65bM5kFATljGzSw1YiTtZ9dvVcAzLdlUH9cF0sux8xi++yKpP5lE6D0g/V8loc5GOGxSC9h+YgUAwEj7rAMaVq6oEuyU/IZgvq6h8nR6Pig3FeSNmePWASsUDBlD6vDnL7nv18jiiH61jzgxzNOjYhal5YnfUKTSuURjtWFE+tp44QZs8iCyIOqtwTFRdrLtyG/CboY2POTGkJJmirl/4Xd6ee1a1Kofj+9k+nCDKeCcwcR6rliTQzIyrceEEatJjcIV9aT3eX6GG09woYOVr8WnoV9+fZpWsa5AW0kETm2k/A8UoTSaZKMUM1gcOpMsKhBjK7wlmmgizXuCZUu/mJu+cqPc1cAhHuBnI4lj0xOSrFdb0kmh2deaqIEuGi6njpK3jhR4UwNV/Z8OGjB25ltlcCTqjf7W7qvxfAS/V5tYSxrWddWclHEnwmR1EP2E4ZW7QwB6goHZsc17mWgkRemWhlmzPZIw5Bu6QBoAwoX/I69VvVwSTsn2ewPMPv+IiXt0EG1ZVgpNi4iVsdLvvao08Z9EufgmeWasFY+8qRb1XWrAG/YbB2JuLF/X02zdMQIsqvyOC5tlscj76w9CIOETirH8IAIXxX8UyTY5FELr3oar6SX5qaLWDzXU+HX4ej3xldvLLS+lbfg2rPmwU1EWXgYlv2E1bmgSu+FrKXIUPhiNMRc5N7vC/ENSjSLO5+l4x03AZ+7ATedXkG+v7ASFQtRJAzS5etKueZw2GRJyHNvrnDjjU9wiLX7WTdlvTEehFjeg8FvKcmJMjrj3Bz9KxILu8rxLoSUHwgKiUxN2bkTZWA0+M9F6GDxSZ6qH3ElANtI6dxkfxggTvcKIqUMCLAQlUPMsDFSoq8ouR7LyifY1ajj6iRQ2vYRqxRnfxwR9PYhf3kP+k/DQPHc75ZcR3xnJFYXK5K+nxn8sdJ5kNZ3MepfPvXKRyZyasJmVB3RvIlqCUHvKg/s9YZfuClez+zflkgRnQ9iORxgOp1r214N+YBXPkvxchRutnIeyzj0h45b+Ty37bcEIxStEBgNMDD6kq3iIdBXzWBgfbU5R4AmurrqTtTOQeM3REVm/B2V9PG/Rt6hHsA9g1tl4fXVPJOOv4p8YCbB0xcPzH/8zNbgkbmieDR80z1QwiaEtwFOLPEpHdmKc1kKkYZFshScoWh3K+3foI3e1l5PtiQaTn6wiBGQeEe9ut1L4F0tpzFXJxvEJURuEpQKVezNMBtqHxKxUgN36QyHe0ryzt0hLHJ0LA5FVVyX4w+BAY5MpHYjXYd7z3a6SyAwbcFt3QleiG2BCiV+JjFYihwZagrBm7+6JKDh7QXC5k73XYJo2kC2SCjkOk3X0DOkbiBj+saASOkAOMX+VjGn1BntTmDBYJEj/f7qOc0Ucf+Edjc6/yFMEzFtywqjjgLJ/9Xr1GQhOYuswON3YywKP3YJOm+AEzsGmqu9czC9X9MQDZ25EhvTgC0PTTuT7fw36XooRqfNJm6W3v9jH36zbfU39OJvr29gbc9BLjOFf+eM3Ip9Fi2GCQVx+trWIxjFG6dLLQc8PmOkIa52voR11H5wTHUl2ehC6RmXPNz9EZX8ebRvlY7/JZP9IrOltFhZMagpJOy4YxCE/ZN2+U2ph3VALUaT5AR2cJCX1vmCwX7NqfFNaMAH8Ajd/JAP7gddTiwoyKiwyWQdo6rlf+NypMAcZmTYdPU4NpgHRVEixQGwzp/y/DNLH5toGqsdVT/oURcn1CD36pel3tCkPR3TfYMYOSkJCRugLWLyNsz1MwHmvpoIrc9zCqAiYlEXFXJAPa8wOvvbXO1KrlvOjBhvxgIPbZXK6KzIbImuMF+LfC1H+UUvWy2KmMwM20nvezExODCQ6ButpZRVsoq7fOB+QALec3qXKEsOmdUZHKgAKP66aq5bkHosWB/np3iTs5NjHPJCp+pS9Dj96B8qGLyAaF2EzVhMlodklkHDlLp05JlyZdkGjAm8G/6OuCHA+9CI0OUQ94o9L7QMOmXqVk6p2Phfn/59LC3cpcNkNfKbUlYAtJ0yffDscqlflEE78UwVRStQNmv0tSEA+5HtcM/wmTaL1+zdRuWWWf4sNXoNl/oWdQKwDt1HZYpzrr4+L0scpI4CGOMfn7akI6uR95BQJ5I0KXnL5qGmE4ED4PY2k6v19cYtKvVi6RtAVr0Lozsp6Jss5QKhhPOqtjfZXnsrxS1DMQ+MItcCRZpLjqSsa5+ngzxToZLxH1P0Ps7RXt6CzdRubVSTYXhlsynTmBI1K4bWFGm7+r5QPYBvPKI4VOpoYXQRrX5p2WitHvDXiXy/9DKZBqa/4j2HzKopAqNTvfVQPGVqoNPjrXtbh+zB90ggv3Cwm1nnIRx/gH3DA/uxYQ3ifC/tvAEIK7vYvIeFyQE/edjemBTr3g3/Z0r5R5c9a2qGjhuNCRGm0LNJzWsupYJKGPBrq5wCkI2Hdm+Y7Mv1UoesG6plUZzNI4eZuV/HeMB2YQj+83Cmf1jE4VMxvcIOmyy4LPS7GK2MgajO2f/e9KivG7RkU3kh17UrXTiuqboOCpGVDkRk+CPU2UChSDoQSJ7WtqIedri85r6sf0yyoDPHV3El18IeD4p9ueBl+kkQamomj9Bxdtz1LuWPQveMf1p5AJkIzLj8gtBJk61LAAbfbJ3x2c6bO+32wiSCH8l7YMLLy72/vtDLIdkhyAHIncGelmQV46lAn8MPfzvdzKcSkScg3f7rTSdmtjCqMsG4fBeeq9FxZ7GejudHV3+trOgaaJAhtbBxtWj1b0Nwg0GagAPj/ycDgcN3nXUc5KFpqLm3DxYlQnCyaVO9AIQ1z1WcJMuMV+hSqdxFKfQDXPjJ/67G5vTHQeEHreaOHz4we60ShK4TrZGw3nz2hfwiRDCM8SAXt7y7aD+UlRELF1o1/GzJQC0FvdkoF65JGSb/mmICj+tUjReGDplk1VLUVXEVfxX02XGA4jqjkBYC2jGOoD7G6WP5bbHKPtvUAhK9prnV+oz4ry1B1JVM92tT/wJ0JhvC66ONp8jWp20/WNMTGzcTmKMDR3xJfWwfkSW9usT8Q/2/b3sAF5r5kvOv//XSClxYlnn+VLpF8v8imuGBO6UQuoryi+4Rj9enY3Nfu3xJrvPub2nwakk5sn+R1ZDApSx7jeTQtfZCC7Ny4SRei8n4mpRjIegDKnObprtbmH7ASDkSVtQUVvfDMxgd18Ez2gIQrqOnuKYp0L4KVAiUeQ83DMrMVOzm9QCu4zAe46nfozbugTyhgIjh8WBiXDXCm8SlFVBtAQ4T2pTso0sYrj27xmXmunobFOXPi9lO0OUyoFBdIyNikUE1FlHGCZL24E5tN1DztOjBPBkah8uUpQI99WHQiRuxSPltIo8btfVvsG7eKHQ56J/nycwyO4HkzmfD8Gy5wBgrYsQlK8hDl6fdQ4mjMR8WGIrpCPL3GPw85YSTkV1b9m+nM/tPqrzCl4wP3MnoPPOlstOS3DnHP0U2QfBUn73CEz4+EEPL6twyBxDOs6XvM5DZyCPhGUalr4UFWkmiYJIP3PIdMKT7bp8KVtiRexI+Kq23b/wTyCQpAP3l/EBDugkQTn+V+nlTMBStLCkm0mHnNBJdprrfi+McjqcZd3KJOePS93SyinsDI4ks2GcpEJiOuMgJEmzrvbDY/hFfdZiVbSAlyDqKRXrDIknI55QQtE0jGTruU5NXi4dCJjYs2bJn3u8R5Yeio0RdvM4isbG5IKhj4Yoq1A+Lpmb1aBLqqG49WJmgyRIEngkFSjnJH2OjNj77VZserbP/lgaM1cvhRbDXZYbdaOJDO16rdUZX2g0iwiefAvZvW8jTG2oo+sprUaOiXa3MGCARJ9ehyadM9/gad8NL1yrewCaKf0U21Lk6ZLsbNP0eh8bUMru2XF7K67U3ssE5NyR2vpPfWwen3NJNjHxOlL0DPHYAOZAuzsh7SjtYvDO0A3fbJmn1xcdYQXgeUuzhaoFLxUs0bADBn62ZX3FxGE11n59L/V7goLz42Rhb/GdVpxjJkJ76yGewATysrcMZqMNgIMsxWP9Ap95eJX5rkZCmrzzbAwsxWHR10iap6Ox3I1aUx/YlN6c1XyxvrH9NM79bXRYA2AwC2vUtD6okLQvAhQkAqI/UlEwjoefjJKYatqAN3ezIK6H0S2MqEV51O44i7foW/dZn+u028wS31bX4RJUmIjT2PbZtOa8b6JA7i9atisoI5cceBgePm768VLHqbBNayXDsAcAUQv31DJrAz2pSmrIPWWiDWCWkEMY0VaCMTuDYhwRQup9mg/5KSF4DZofTKUR9/7H1MA7uKmZfRTVy4TjslF7Bpf7NkdBtXX2/lEIPrrxN4YnuFxzF1DafoEY1MIGc4SneG83G/Xr46KtKWDeb0j+G+D+OuXHSgid4Qsb389UlVYT/s7AmYzoaJmIVvhgmFCyg/8ZqqcEDVDLsrtEpkcsyWofTW5iRWB0nRScUe8lJEs8niHOul5osmU4zILQRvmR7Nkh1k+PaY0hCgHxpwxF8Bo6/8kmVjt/lWz4eOLLVMSX3d1NLOwDavgKUqwAEIaDKWuAGTHKDKARk4VxNUVSbXgYzq88ds6mb2y4aFyd/UwTnxYH0T5C1YbR+kIXl2yt3KJB5y6EzUI6kwPIxURO7ZjbH4CaZCKnoE1zDK3y7dxTrOILK3mWA+ZbbB6YB301J0qscT4IsKQif40LRtMRouDlxgiRz/03Ee0YgkIGmNRr7lyD7yaen8ry8DHEV8DWmVJCjAMAo4EsaRgGJLO3wFdZ+2lr+q9F7g8+928jsebFd4YpVK9VaP1RAFb4GrWO1Ch/hvXohDIwgB4EuxXzvuhunsFKN8dSbi8wgALDFR/1AsafYNRuB0+wSgcbrBCaiLjQ6GU19yplcFUYLoTShq/zqbDX1LCv2M5EQxcg3uQVXSgnpPogUuoecl5LHHdM/GRvR8zWd5hD6jV1JVCsEBY0KgbbpTgycf6CUBA5vm+o358ToKtmLjVPse1J6GwU9qTbW0hRXdzvD3oZt5ohJfp5/1hHL0QNgP8k3NDva1feAmWg7NXaW0FpRQulEXWHRVdpuGiBTffBwqgX6QVr0HB+d67TFMIR1idRzRIE50yQJLnVrqu6P05+ZqPeirN1wu4A1QvGZTLixlkQTA9GO+S9f5dEpsYXMaTwD1Zjd+wmoSOoVpqucvvX8Bdej4JNpOuU2+GoRTLS9pRoUXF7DqPu5OBg5vF0A7IpMq7tlPuBrilNoMfveS/yWoFJeJovHKSERvyt9SEyfyvTsksBpsXK05LdHWIpQrb4zCwybTV40wIFOiLA59YmHEMmUNRkaSF2jZQlGvjFHLpXf+mSCQAWHpZe97ThVG4ftRr/mA6S77LmsAVeyQ3Zy0jnzh7cAOvXVJrmPWAY4uYp+v5ywr+TgxkkiHrIz1+xorBigGglxIT2tdSPIxhedLXoE4HBIo3VkeCn6yLr7aX8Lz4ocPHQMyl7YNapROLBcuC5QZnx7hYDJbBXg+GcPv5lm+nN2ULqZGjEfslEUMPg5wGG2Ramk9g/c/3/k0D808pzno1TDjkIv56LsZSMmxHdfqv2QSIL0pFNSm4HL4EFQWWn2waUL8PZ7srsgavTQK4n0XW+B8myJlo/J+QJ7DOcc5/HidxnO5QP4ShYvJLQ5BnJuPvpuY1u/RKfZVToHAgxQNZPBEL4PEmQ9D+m+P6JjQFuGRNlzWTaaIQoM7DOWM5omLqCk8K1eqv6KbflHfjfot5HUWdeZJCx4pGRLdAEA+VrEDWg0bCVZ8D09iN2wg7vwIDtrcWtTimxCfDdBkTuSPpuM9JGtq79pe1C6KO4GBXyKgrrikIu4GJ7baHNxL7sxxHyY3jAnE6YmIrnYo2Ydg4Q88tHopbPKS/TlQ/e5CU2DckhLpsG4EeDdOEE9W/0lrmnxYi6WMOPy7MiFzV8fh/elCgksqdOeaaIS6lfkVdua6YmDp/bKOd7wQG7ohh5oK2M2t1BoRJgIUkPeKjlOueYbE9dbPZFW6ansnLDNcfsaBOnpFUGGR+3xH6SHZUv8Y/1Fa3mk9HFqsPhtD7swf1zCbf+v2mlfrwsKnWEurNjo+IUwAb+VdM6kkkX3VQ7lop7+glSM8YO9o12DyJNH8Oy2MTViszlpQGo6tFF878GV3WzOZZa3zHKC3Hs8PjwKZEuTk5GU3MP1JzvgpaiJs5PsslV+gdjNjoTZk+PkZltAAwS3LlBgF5W+TJJBcy2Fy2U0abwtCPQgujwCWBowIGYArKKGhRa3IGQknsBTkMwXWDWinD5nh+OB7Wk5UtYSBySDRaV7pVN57VLR+PHIrBXe8SIzPzP4opXubiCkOVLWesIz31shAK7yxogIbw0MGK/+eEn5Xym8OG3mv/Mkjb8CSsBdrYFq9fXHcbb0+gS/RWzow0pZUp96EQJfnkYpz8YqoJkpU2oIcactdLdU7s3peAwHoWGMWQykcmc5ZfqerxvIec3X3CU4wVL6j4Yuad4XcSQTIN2/pyK63gMW6/WLCjoIKwDhpclL6TbHZ9KlE79XtgXseKUXzgOVv52gg96ThqXK151iFur32woiUmOr3O+LYKnocKpQq9no3LdDVSuYtMUa+IBLxKOgSSWmqEtb8rEQSV3bPghg8qcYG2f3EJOiJnaQw1DXBwXVj7TlKmZgZj41Jq7Uqt3NopiMZ8IBlpgumOOuV7qoTMKS5u6m8H8hC7ZOJsiEQ/0Tg3WwYfUvZZ4srZL1GCNe7kkSYoFseFkGhMdH7nlpkpfJACFRri8egYGtB/Iti3uAdTzy22RDniDouxVIFE5n/extsdHQ5ALJhEUPNENoOxnrXFNM3/HrFwIE9Jj/BkApR6M8CFII4jOyTYFsbbvrqV+G3VMhPdM0czNG2JQOjmB7csdFSonSuI7p6RAHMvav7ltDAc9oTueLFxWHmG6eYVgYwpf3AgSIE6VNjqGoMYM7DrIycb/2nQJyqhitkwKKdMG/zZ5rnDpBbg25PCVpC4MzRDdjLKXwqY3iX8KVlIJMYfWFhrqnKmw5uhsx6G5Isw6fG+2OL063fdOKLVlku4Y5QAKAVyGIrgMF7CjgMQiiMw2pAIiQGEipONM6cnRGD2fXU9N6Mp22YL560h0pqGXvZsA6He7OX4RN/ZIufi41hSm2l5KwBvrd+A71Cr6CLPzn0Vmn4NpYfM03jexM8IeudkPB2nHkUx8kGCY2pSdFUPoO2Dd3sLTzQ70zI9zyW36VSOhYCr4NcXYv+OuuBf64hQIJw8UErv6mWsUaZWCqTILdYRkhUbJXqyBS7x6w7UnTlnWA3/ZLUUpDKpcEG41PKc3F12+gNOvlB3fF8JW2M5aKNwAoT7XyqMueQoS1hy8xgCqY8/alB4qKoyGxznMlVhkm2KZoyoF7LBhHVMe1/ZS+4okXGjmgqZ47o/Q/uLuHiwV5KVciRK755hmKLY3sBo9EJA58jTzyr0Ozil5Vbq3mXAbKmhoGb7nSZ6L8zCHMmnoqUdywFAbsXYB2ylLwnwFaZCUQwGCpQ/H+WcvZM1euNUWzuGMmKpKh9B4PAbdmzYbjLEyrz8qeedAwHXCpLV8x4m7bLYVBdZ6/Hbd3ekEhFR9Ii7CIJY9x+MA351gZpc/TNxLPxIp8+7KRhzc4TP7tCUt/dpQtYUAMxhSF3WI+CdJ8i5z4P8fvYFW6JwTsYURkoWSxnaeFnzeZV7tRC8Y/oxmUTBx40TZxs10dqsiwKl67+mG+66DcUnVFmr1UPPy3m/n8Z+tEBzIg2thC7r75XZKxpfxmMz2MrEY2AOLBKZXhM27MEC4TK3FJ6CWRoBSHTHGb7tkG0TfurSxe6HUE+oGFgCrsZh0Hc8tclVEjlX2T3yJl+WXtIM84Kccn9+zVoK9yd/9kPTfvVdEPwWHEmRXHqODwH+Tktj35VNDlDEef+DM4plob7mLUpn92bEFjEh+SRUVJps9isZRNXTbjrCpTbqgBbodFD6ZrbnwCuleUV0+RNwpc4jYs8Sqtzb/6ZMjvnHar0xM5rkeUYFxxxoPiuEmBJBEGma5QIT/GPj6XAbNq2perpHHTBIV+YgF0v4hAvwitGiCiOdwVQYgqrImthwqs3bWAnCezWH9ZlDisvaoUdCZhmGaVtcIb9J3Lsv6SP0HcgmDA4kGuVgXOFCx8T5YtyDEP9AZEQkbm+WQoYW5AtSK2NHSAhqviNq+462QUdryFhOS5WhNWIGaWW5LRJMjEMwHM3/v7kGJErM85l1yJXUEeAr8LENa0Ua0Y6ryoGQh31JnqmuNB+RZaQkl7ZJnYDTel9BRO0ilrs/mAznggJxYTWYRpaY5hupHhjrHEIy/Qhy1ROOxn+JWoxh9slKGrCnX234+oxffyIuCbmc6ObN8/3o+xaBkheYW2GYPPdo6bpNLg1FbBOeldGByZhfKUp/r8yHYoDstCLpH3Alb8vLD+mZS5xleZF0EWHlsMijwEQp4pdLXsYshyIzLPdc3sJEpJZoiY+lfQ4HoJfZCJNP3JTp6mU0sxp8HZ2dZ0ZAKvgYTkcg/bP7lrgO9sa0XvTwSGiNycr65wR1QVF6iZJ+uIhzB8AYJ1Z4Rtq8sKWYTaa8uSan/NuR6sShySa/Ie6CMiruTpyQDdqndS7meL9Kl57aYh8qtdNlbSrJgQLWoNV3zmTFnPqHW3izb9XCaeeJwXJDBiaAFzHhqqEqRdOsg1vapyUK0POCJsERRTnNXKQ2zJ9PO5pi/ZYMJ1PISzMKQJd+AICqyZCsw4H83p6Tn/yWLyc0ZytUa0fUt0ESZ2Q3gh7oPaBMUJQITa1h3mqd2cf5orEcUo2+xxxFBeLynlY2qZHIfFJfmezAU7UduXielahdoA1FHsjdQxdDCeW+sVi/EJYypmGlTCiNKkKH2S5LD6PdDNdpvx3Vm7dlSPPTkaRSzHGb0L5eC8p03C9/DtDtlTSo1o0xOmTdoaLcdrMs6WBySH+zlBgMWj0+n5dlmwfYsFFQYUmeRF4KOP9zLGTlpl2BTs8Z65SVJSVa6JLViPAjL8KVLgnNrYg6R6J0tzOZi9Eb8NHSLo3TrrDAt4H6mGaX8J9ZOHRB1uQ2UybsXeZotHEatIj++zbUfYyEMIUFN8x5fOh6DUWAyggXpT0jNDwQUlz1KMuYkVGRNTyRE7bBN1PjbKjsSRzTSafpPlV7GuGkoH7gSxIbaJK6XLgUltT74xcNfriKIahI8oJbZgQQRe+SAhj+XKhAe9rKj0VfqiVZwptCwAUE+HMStbhlR25q0nkW5j46I52sgMtncua2FC4GkK8IPu5q5dHqlPUJDbNLb3PILnlfNvEVRGhnsibvPLsf31DCy2tTs4H8C8cLbF3agtF4qM+DkrpYVcTnm+169DwzWKULN5N52+H1w14z1PYiaHltUs/281GQZ44bO59PCozE2C3RvNZIwqz8ZHxn4a7HjWHAs/J0MArV0GTGeAdb1j3sjZiaHjn3EVQuWGPg3TVsMAjQVm30DyPAl7tLjYE+PJeaG0J+7brnbaHJHtApUyMFkBJFfofiVqDRpHLFERbj9FJVm7X1IO9CdOslh36v9qzo8TdnhJyCo9ZC+gKR6PDoUhw/H260jiuaD0BxAvvtdPWL/cBsx+4q+/QPBL0t+0P61iDbEB+kQTyk4KglYjyK2CNMVtgFeic02PR3IgeLN+CwRXI7+o+eANVYNm2jimuuGWqAceJHeJoo0jGqL3ZKn+F+wILFCSRk175cXSubPmDP11DxSx55gCIwjsz417QJOiMVLenI6yWL0CrzMHU8O4teJkCyqTFYUVPwr6A/qo5G1CD9C13dWxHdlai61LBZzyCCSlGI34Z83sXxYP21xlQnCamVit/CXXqpftPJy4wRv1fKwCa+3B+ULIwZQZm06rcmja1qguHgLufRX6bo6jib0TCZaSHqa/vCrV46VIeHGZBk9xjv/0qLBWjuci3RTN7fB2cLsk4x7J14Ook59Tb4Y/CIT0Sx1lfMBhymgnM/VH6ICZb3/hm5D/jQKhi3mi8nguKERriVAM8N0AKmtKNB+v1WeVJljg6NoL7jWMum2/ziUEiOjtMjLV8lLHB12U22yn2L29FiUSNJFCYryQiMZMqZLN9F2aMHSJViDvKkDlmwLchKcPSHg5vuk/gh0YyXRLgzAlDQcUe0FqH5DrjYTBqZVNo5UecHJgXtOWIwmzkwBP/GPs3cs22Tj1wug7zrhw4TQHmvMQiJmSlDHOoaYttH7LUFAPqtLunxZTM8Uswf+IOkuUNzDMriBkEABjfvg5cQ26EspBwBoLi91Re3UB99wk59J5J8I6OMLi69GL5kefd2qeKMm2n9/ebwkWt6XFW8+D6afz3bU2vhKsaw17p4SWFm7dTc5cUyvy09cnM1WLztI0/ry3TpnCs7mh+KLHpeXg5v9LkSJeIGUU+kgoe1WCdr/a9Dz+0j983c1ep0epZ1NWSczJrLWKOhm2ZR5SPsm9kRD4BVs8MFKbdql1UDWS1GAIhTZrcdEsoBbNxWyrfYZjtrC91dUhubiZN66YppzPU9J1j4z/aanSf0t71b0AW3Usv3hFo0xYzMjOw95gLiJKY68h/ZhBbiS55M9Z31HrzB33li0Onv6YqLUnBNduaUrLvTZStKQYnXefUs1R69HsKvd2pT7RQN5tGBp4li5HZDUN6mCLI3XJUu7xlSHrcSwNVMe8lCNuUjIELUFdGKTV6IjDmXNMW86pu1CGzpfgmArzvN3kN65e30QYiR9my3IrkIbNndhlqPtbcC6yIMg4k4Ld83B5PJ3HMXooYGjSR8skgko7eLd1gHlhVXncWZuajwa5h+jJ0i4gRdiaFx+p4bgyYEUxI98XGbnYM60eZ5ao+wXtgTryvO4v8/ZCRUOFdXnFyFauXiCy7SASPAgmE1grvIlM0fcGkMSz4etH+N1bihRHEYSqaPyYsYB6YLMvYufgEuWfCrh2rpMNz6hpNZ3q64xh8k7YYxGaRlYda201BzEm22EgdE2wmTm5wF9kzNB9M6IPpgSBmE71V6gIrn/a1rk3BwTqxFQ7GsmOaBymkEpjfvDPD8txdqgCucGtkeve2My96Uz5nPM0P14EtITJWN82NxREGL57FUbcAMs6GT/B4pTb1r3pTaWiS/x9w10jxnBdwbP3Cj96f6EzSS4v4ePqjjPtJjE8Da6jXOeTDr+TWAByX6TJTkW3d+2F9F4C/wwLpG0WdBSMIXH5QfONsS386DiT6kuLJZB+5YXuCBp6BtsXCNRztzfLxI+T6NaU9nvbyrHSfMjXFh0DzcyvJyQZ+xg7Bz47pZb0U4ELx2e981j5URPVwYaM414Tlyegg8hqITSze+1vJ+4jpNXxuKbNsXOuaAIgxykjgdaOBPe3LN4JSWnpMVVkYpuEWpN02cF4FUdLXpr29fPfrHlViwaXr/LKIclp9ptAp9OZOhMoFWxZfMgbJPfA/jgbAgqPl+bQhtkv2Aq191DFnsfmJmClJEXd3mnD99mCYSQMn4NyoYG5gRckhX/RDU6RY/6zaWUagWBq3fILQRifoUyCY6RN+qERw0SEmveBsAm6KxEtRUW9CZyX2u5KPD+zfS0CCrN7xS9+7X/pwU71f8xHq775FeodeHIw3tcLKDnjh7APL6TfL36KO4iMeDvWOWqC9PjzIIIz+ykbn5dCyEeU/0/uweuXBj2eHlRuUCX7KtvJrnkjdYQ8eWlUYtXoGUlrTm438nXYiKaDKTKxGkvPhWj4w0q6v30fC+X48pwnJZ/naKWdsd+DjttOZ7s/+GLNfqjchos4G5L7g4F0CwQ7vBRvCm2QA/nMCjq6E/m/Cz5NjO3o5h/zbKAqmtyDjA96jR25ZmDYsoKfh9gvqJv7sMD+f3l/ZxvkeRkXLnVoYmzVZI9ilAcc2vj0jlHb+1Dqn/2l9A3h/j0mUam/2SwRQak1n+8PU+cFfyQxkKUSfPeufTQwtXYc8fIB0zeZ/ETk9my3EyD7hq9w2lAy7HGo0myEgdstmGLh3N7bRucfB1Ashfj32Tb7l0zZX8mR7lt2xF93DvFqt1l1PE8zHOehdvQkNVFVojlZUuwxxun2Er0e8dyoCKpEg+h/GyBngKG/g6rimMUlZqlKUtUPkLZKSy+Y9bZC3xBrNFdQYJW3F5j6xm7jqnuqRnkNXN4eu8O3PslR12hv9+5XA9zkEr0ph8cvwM/hzEq7eB1QUuP8pNJav4akgAdiYVqpUXSQ2W0qGlat9lyRJX9k9J1xy/dmEA0mY9BOQ7IHCVYvEOZUVGDZCtBa6cbaVCgeDLUY9UPwefTDonpHAAkjUkC3MPzNtl0rgM6LCoWr6Ihj4BFLxBuPYCtWTHoF1+QCFmKp4s9vCKUiyd8OzMTmw11YMqMLlH7E/yDJ97ItiJifByq/PxmpCOKP/D6jDAaEei9SKZXMZDQmd3W3Uh2ShVJ1B+2AOkZJVwuqqw0jqmbiV/rwbARNSuEhqlzkSfxkp3yxrhHizruqCoDg/lPeVJHiyc26Bqs6qTBGoi0ZYg04Y92</t>
  </si>
  <si>
    <t>MTcCobvDzqk3ZgMQdIojP32W2biXAkt2FXGIX2vS7J8P8rYLSJ8hC5tgD8CCgICLnGvmktTMurRHBG+CTyuGX6IZEv9ZHWbXjsit4B4e7C7m5UX5q3NXQkqggRkZ3uWyrYIJl8RGmxTQ7aArB9Ss3AWrqzC1oN1ljMBZLPimKWI0+QXn69V09m1vpqPijHn/+DfFA1vdFRvbiPJGuDpkSP3/Ajo7i7mUiTyfgLdo3XzhCs9yVKZcFWas4pemltR1fO20dunaOspmv4K1gmkiBqHn/1bSRKEkf8O7Jcqz79HXcRNmQG/1RsybKcXN7JKgIH1UyLDlGCTlNNh136pRjz2NrQ3zRSPDpv5SlU4FkPDLAfNfvR4XPSbPqUNKReig1P1RR0oTuvUb9udh7kbTNgxYjPm/6R/4VootCCVf7eG6CJzc9asqjTnvsZCQKhWV4FIfMa+DyhnVjcdcaFrP7o7SyrodQE52eQkGDTDrp3VuYEWjy5XAsXlykB4HBwKaSj+Br5IhnzK1OqhaItTrAGjYqYmwuQbH1TkWE7+onABgVf0HvjmTGrlTw6dtpITW4i6yV56UJ/CmxSizP/az6m5rcdDQDUp1qFMGoDW8mKYwwdLccIfLFp+kW+yZ+hFGYqLXVdUjAk55aCdIZX9sOq8iYRo92b7J1PjV6W0rwKvzfSmyTIr6ThTFh/vPHKceXCwKIJSDgizfOEfTQF6ZflZ8GfSL0AzSd/owzIBmDfMKdDKh4S+mhv2f/SllrNNiBtzpw/IewjXFIse11Eli8nupoconQMtJlAzxcI/+E8Tee4/djwCJjULCeQyJ4PEpWG0O3xb/brgL6AHm665A3DkM8XbeY3iNXnCTPUWRH6KyVqF3Bn/r/RmQAhVnnR5LPiNe97uQGtIxMVKAOhY0cRtEbLzdmHq57rNUtHvXVMUIxFnnNKaZ1Cx37jQnSlYUUV8Cxjg9Myw+i2f6zyA3MzgnS5B4NU3BU2cIE9AeK7vJ51hWj3KQ4njZzNKbfaTvL1gXKP0CeE02qHzPEdOr+TUM7geCq00beGFjl78pbXVsqIImg5cKt12kyT7rfk+d98mCqtMM7I2uz4yJzeF7jcfPW82CEgxDJ0u0fS5kMU9AFx2XwcJE5hw+luDdRyfui7AIbV3c8dZANKOx+Oc33yHQQyGszXJXxFBSTNBKbSO7779QZJu2a5IRbOTe00N8ygn301IBAhvirki3vb5QVUWwULeu8CXtPZrH3xRmeIWP6uI9FAlwrKiv25Q+yKlWp48xyfCBQdqkXFZ89GDBRFuuZlNBbud0K8V8lCvjJDyPsaq/UNU/sGGhC3fdkgtp7Rj6ri1YZTAfJe/2mMBmSD/bSbqEyJiROw5N3JDxYM9wY2S1+/b7TPoIexBN1WaMxBaFQnDBiwwJjCtxdi/pgkSeGO/96V1la/KwnVzNCJaTWpSJYeZQsfryZ6ZCZuxQDNzBRmWISZOdbgG/iqLONcbkkR10Bq8Bcpjm+xZN8GeY1aSynGdBW57QTgW0ki4AbcSzJyFtxiDu+nbQ9bus3e/TDFqdxvQdNX6fqilKDlhXi8oexvCi5vebARPp46JOsJkhV6uDKdoBQye+vtexVYBymn2mgrVzFcsjhFOwqgiodxZ0NDy9ilAU6oDcVtC4TdYxFIwYUlGzCyUXRopn6AVT+1up1MsyXQwWtIf+A/GqEEtN716lkVEvhl4OALK6XzrwsCfR2n4SZEips5Iwt+V4G/BimWB1nNuq+SrGMxmoOE8rtCGjyBl7gJI7EW/EV2tLmld7/EsOPuAhA3dhmpu9wqQlQtdfYIQfxvqm1iJAOXCu9k1zZrc6nUwjP94cJ+V9tzlQjxCKXE1Gv6GMZNs7uIXoSzdhdx0YiVH3IRCVu25x+rVmZY16/WBouGLaMiCGgL0At5Dg/2/+eOaVLZPW+laKc97M1ODxzyCIoLUaeqCPT8tLS6oe31qeOrI6EYZ3VvJz8d3c74tIkIsp6V1aMehNdFO3bTR7VZXirMIi531DrpNF49F/WbQ/lmyMVIT0IOyX83BWI+EgpgCRQlX9nVV4ucGTUmgnnmtQZVLjLu5iNvNxTFTj4pfL7bOSoCeVA7NTFvoTl/F2ktefAJ6ZkAXR/G41mkqhB9l4Vxgw7kpQk7xZwl2YFalSifhDr+wTuzL3HXsUo+LeqNBxRaYJjhLXXOIL6KHLjX1fXgjVscVoiEFXl1MhZMWjsv1VpIto1wHckyQUgaNTVzHzdBIvP4i8KoY3tB0jIlG79Y5MCEfRCGwKBvwBH0Mnt4Xw20jJOfJJ2GwxEIBrpKY94QMJgzvGewZobflsBnV36XN7kW/bR3k/taftRGVQE19oZ48fUIbXEc/SBCapByGzvYmDVa4m21hrZ/ik8v7VY4TAhgtT+236osjLBQ/oP3JHQc5B8YCDRQEE8cRkaM3jZrQlnJvEhcFVpnkSooCCU7MQldM3IhfC+lFqA29VoaEvCZ3+JpdSHLpRMrWIPjSjvxF31SHCGlDsnfw2eNkgUZeF0hP+wbOhk4jFSsjXFmwkWV9aWiSH8wPg255hL+I2wv2FM7RwxDgSbhA/qaohuXG7eGsRHMn7yJGnYuUkeyvep+Ds3s+PLVjg9rOL9nE3go6DQYWCzyZvqvR6mnRymRRzVCnjQUJq3p9eKt6Nj3Zvvcf0Zg4/lfw2RFeXtEdZq3+gKJi5g1Z+EqfuXHVKFauWIjL4tPEhhs4P41kakMYdVsRCK0ABfAd4Y3nRv0q9C4YB7H5k09S7Rgv4u45YD15Jz5lWBpWpvC+hYwVZ0KaIadjj6iIe+65JxjG8Ag2Ce6CnrQ7CaNrXZPQlnvMGKw24N1oIqR8IqLO/j1X/TVClH7qa7ZRwfkm/KMUktfCOZgNdZ2l2VEZUFHBnB3p4l0CC9HcSwz/8erXITBljzQ/o6F2aczSWustF6BG9ntwq1XKgsni+1P093LtEKzeev2Q2LyLYCCbyh7Md+Qq+sT5a5wMGFTctqMC55PHU6735W/5VNPxAQUJcKEkQtpd5UmnfQc2VgNw/7HGkWsoPVLT9UYe9mSvf9rF42Bk0KAJENxy2r72+1M2q6nNh3pPYfkfMtNVC01xLNPvIBMgzxTr2St+82p9mTsDeXqRMStdu4xJi+0ixJwyHCMfeyyV/PsHOBb5T3Fw711thcEoc2zJv6JtPRI3w4B9EgrmekpLbRDCfaq2qENQPA6xafDztHbm5p/5PuFFbBsaj7GxENXUeF0wt7lVKbCMHx6mP0V1vqi1ZIC4m5wTxTroGkuWaYIUXIf0al8y6t9QJw52AjO3TAqnhommsyqTa11A4d84QlqGVydlP6HTymTTo6YeyJFlXvQCK2CV9IijiUcPxHn4N5z7oJEsSZEnM46BvlKORuapnBFTW6bONfynSTOm2CE/QeKcE/7wD7xtbl6kI42mHvLUU7A6DMoeMlKwc0EZosDuh3X575T0t8udXz4FhFW5ekiZkmUu2E/OZ2xkBl5SYAxKEZYymq3zsM6Vos6htZ0ySQYRCK3qfCLgxntaXmhXRyGComVt/+6nAULNFo0O+tAH49qbyKlS1RGHpLumfKE5n81XaJ3IQfWyWBHrRDsrR9gutgse3MLgNv+F1jxgnIa60AnOfu8YVjHTyCRwrlDLeUp6MeWaeFcBebjyk62FXNjHj8fRwjD/LmNPbwmXByo4+WHSSIzyFErJ6N4uMwBhuzqBqqTDQkM35HrCFYaly45RwhAhIfxFnUubIg/fWl+Amob6ipqetEAnXu4/3poDbXV6loXuP/H2FmCKQYvXuK9Zc60/NCuQuxw70v6R3sLzFxOn1V6nmHAsVVZBvDC7PvgP3vFsPnkdRh5tVZbdajJlqcarrknbPLTRoqcWGnGos+GO6wuRGmXOE7RKM3FpIr0b0E+KstEvWg3lUDhUp7KeZ/XGnx+VFSKZDexkDjPd48LrXoIEClOD76VTiLBVNbnqz/s5h94BQZJP3u0P+OHFh8GnmjxpxLEgl3yGVXVWX6erxXy/VRk/mh6Yh7T8wkpmlPoTZV23nGWCRXicyO70doV2elZ8EasR9F1692+Sz0XyXjmrjUqzhKl6krtUGN1Tnu0s6osp4PZeVDMJvIpYl2j5dSFYS96wx9itflktbhdpnKpMSJIJ+GQj2WuPk9Rjj9mQ4shfyt5M+6GrXiQEJdB01waXiDHR2ShFhDuIJLs20SIA7K8gzKIc44ylC92j+N8zgsAqL0ELOiKh1fE6KlmGSDcLA287nVfLwfAW2g8yisTwvRYTJhZqud7MSqk6Z8SWKQUvheze79RWLO+d7/6PzD9QwcSB4lT9QVuvdxYQXBZMu6BPEPGjdRKeMLH1WL8oD0uF5NO21hWURc/zVf2VqPmuTo6+Hg8GWfc9SKnJNgONNyx+txAZJY8VRK52/DW5d9LO1grHxepqaT19zJ+UBC1hpIybqytyhzhPJ2FCIyb3k9/znXoXnAQdikeR9DQF2/ZxPcVWIA0lz/9jVzhKgMd+zULz3RrmCs4dlvwppCO5PgugSCLTCaqWSwekFUHTM1+QJ4YlKd3VUw/PkoqaDpeI7fV/GfN9uPV3NequrmkZUFTpP2mCFFG2hya9tlIhkTptrYB2EqUid4RL/VERkkWytlng1aOvZz1agkXLsXHBcsPF8l5tdRVb8H6dYeIyTZbL4oqVcXXz2Jt9ey42/96T3KQcMqqjchiIbhkwFfg/daL/mJdKrxS81YDK7N2vl3B0xi4doXV+cnPPxMMYJhkki8RCMZZubDR9GnHnUA49ODNl8kPX5ZwAc3wayU2+Ax+g4A9xyyZRhoa9VZRallLUKoLNulnC5tAPLUapwPifWH8vR6Q4KCWSWmywkKP9hJ1pB7V3TPJQfq9S3qNQV1nW0zUxcvT2jtLCnfCakikkVk/Q1Ec4YqhulZgCBWrbYG3Haz4FQf2eE0ihdlcV7aiRxGd/6VCO0VknzQZSgZs/6ghWWCTnrmveb+mc/QOI04kY3yp9vGv+Ra6BjKcZI9dCMLk72i/cLtYYtGWF+c6vJqJom80VAjQWbhgyhhlrzpUr9ID6KMX06IHOqSE5xYgS79wfTn/vhUIKiyWmMTWcTVaW05h6+8SWSerQ1VBg9DHtkmlS48Xcd2cFoOOLWh0z2sh9sMnIcsYtVSXHUgGdw5hu9n3EOeFCUPqt5yd/E4Ep3aTukeW5HNK1tEWBBcEwE095st0Lm8iWGkivkPrc4B8GLsHPLd+fM/NoX0MfCq4fpXamBNmPGNK5MtfWGe/0syZV1dOE+Zt47CxFIv7dJ7vjgHrmHFcILRDEEsg+jkhrX+O7aVDo/HQdeHn9qeZ7Tu4rR86/caxq8zAX/rNfe23WSg2nHtGt00PSYMpSeFNNevyKBE7MQyWeqEN1ibkr1441KFvuSTraMQ4aWI77slQ68/xplaJQq79jtGvaY66cEhx6a/3sLo+h7Rx6FpANSO7PChj4CvSBWzWykIqNRrNXtsel68vWxEm5RFVZH/YvxJlVI38GXrf3HRVyy9L66qEG41tyAUseZqPMGSmvFPnsngoRIUFD0Y/DnV32gNCgUczYYXfTXxk6TvfyqRxkpP85QDelXwUzSBD70Mm+28dH4BnZLCrMQL9HXVrUn4HmotE04FnQqcv8sgomIgvkDJwZevaE0mbmnTSdLaXMrDn5U1iFZb+F7RRMYEwEUwTsQ8IKE2Yb7qThqIRlYEV59KwvPIXxTsxZYhZFY4yVIgm/6Gpggfmf5yDHm9aY68D53OoOfhovVhZnvF2gzHFj42xixBycNQNkro4nIvPRmu6mwCyFiB2517ykT9H2A1pDD2ZQ3isulBfJC2ETWwSIg0aZOu6ylaQefcRLXaHWPcENKH3YYKegTjHzz7gtSuYybCvi23KqbDq1fn/Xm7fK7O21ZG74pZ/c95FySQuWRdbFGTaZZ0AZGsgCDOv1CEGXdvQWNHuBsHdwantClDdUeXXuN7N/BbCL2pdSqZlYxF7QTI5nCaaBDjgElM8ZMeQLoHcvtLshFuTrkfvuwLPjceufPDM/zgLKg5u4gPZbCDzcQjzkxMU6mNpzXorerlFZf3jGNC6uLiPWQWNJ6i984ob3VYT0uMpB0Rf1Q7YkEGe61I0diZAubAzHqBdvo1xDv5roRr+Tyq0ocdKvZNAfDnUY5okMMDOL6+i3+9YA7ESU72ucOBVgbeD8IeZanpCmEsNWawcbFRpFpLeYkibtmVhUY+5v/shZa1MnMjpUhtrDW8k3q12e5HXWooHz7V76M6yyXFMyoPBECwDgQu05Fm94dnlAIg79j9Yk95rb5++WR/oG8xEW3UefeWrCGNB8k415SmZ48xnwjmHAnWEdK8HiugzJqJxDX34m1ACkVRIkhThX/za14gH7hOUFh3R15lp1T+Sxke8x+M2U3n1X9fbAB9P9Wz/1wkw+Wuwqqky2O1d1fqCjlfUEuqJ53cl5aKLVj2c/vUcxh9cyEBdnv+Lq7J2NJf6oNrhPyOyHE5pb401Iu/t1HtA4gSkVx8lR23CP5QHlmpx/ZeuCII3T+nCwMfBsaaFTyHjqr0H6GUEeCACkAFYrAMNhzkhLrThqZKGSZxVQCXqnzdTYyGjKg0vblOC939xEbfHp9TKUwk9xWgncjcAayLnzg26zZi1pQciURQJiXbZvGVjbfiI39C0G1+fZsAkppA1uauc5qruCUHTP42NCyCSCb7Z7qHr2w2z25QLl7RJ1EQHcdYZrHwVqxO01n5DvqkR0hOKu9aT+/dPGc3ucwGclE6zbshpNC75L47E/+RRzZvuEA57on00LH0kbWbM+5KH8qXyD+94JpxxxXzxZUknNkvGv6E3qoPRX7F0KqdTp4pPctDCE8s/jwwIIOVM+PwZLtd4sh9P9GE0xJK2drfyWoRbPK053evY5v6i0ijclvzjVHm1zh/HlXPaz9cpE2wLfIsbajQyoXCBS38C4OZAJKZ+WQemlEk6gJHgaKNfNaKOISqqTfQ1SsiAxBlN3PK885m8d5L8fbFZ3MK2Qt4/jZcgS5ZGjmbJ+vFk2GV9lCjsFCo0B4wNEiGSxHDke3bKSEAjWiC0cI9HEodk1oO8HN6bNwjbOetxZNFqZSwcb5pxW/lS4h4+06ge2jM8R0sNQ+vgDhrqhfHg4Hoxqu9khTFWRl/R04TP5jrIUxITH4Guo1kXxqgVC+GekTV7S+iyoJEMPF4+9/nYXjIrZj/sODWZZFtQbbDyJicrgH9KI0bcnfC0sG0hRsNP/8sIS+WhbS2V6qIo0ePvmv/0AQaOCC92kjssub1pPd9Azsw+Q9aS8odt4h3pNBaEPpV6a5nNZjmXmcXjJCW8i4Zz4CN+hm3K+nUkp7oQ9Hg8DbIkRad94Dsj3dKOQpXjeHhQriuI9RFEEk/X1FfmqDjBpTGY+smgAgMUL65E6KPyE9W5bITeIIxcpaPRI6JlHIK+xELYDCPCvLRTbUjYgCEwFvZf5FJw1FYjzeTi+pObUb6z3AyiS3tXurRXqRFzG8OrZbImB5Ntb/9Eor3jdMX37HgTx8rrLiET3CL1dzXUs516FtcX54uxlWIxRHl+UBC1CrevDGfT7ip79HzznCLsUEweo+/RCnH+YPWoCcoOmUUkf2HMeXi1j1a+uVk2R1J6Nf8aJbl3gOr4Rfbfy1h5G1cngz0wthucDkOESiFlKqs4RQ2W0lsqXOvWoD+AS3NQilmYZiuI6KrpjDrj0tHFEbCBkJNFW4bWkewtHn7ttSbmFKSd4bu2n2VWKGkqM6gxrpbuM+uAfeNKq3c1GZsjeOlQsmzZRfTcbwo9itXGNCNURFAxoUyiSqYVzKv/LWldMUxBd0ZufqXeyjuxGrFKs74NZMBuCRwBz7+SJdWuQpzx4lLbZIt1Dg6Xl5qY6Y/RcEjjiS0p+pEWTerchzX3jcxkilsUMROuAkF68ADKW6CLqozHTW/ZClG+mj5M6n4wMAth2Bu0qgLn6EWBySWFWhFQBCPpALbxyTpCcY2jWHe4RFxpJH6NtNMY21EjLXUHdDwqrjy3sdwpCLMdCAGwnrxtPgAJAziuYdRFiZZY7mb4BGjBNwK4al0QGN9ej9Nd2R2UGInLLuWsayqBM0y4OWZslR+rNwH6wayU0010wuchqNwo6dDRplC6HY19KYwqoMUlYriamyrLQWihMD/1hDGM5/rkHONjTMX6SojE57BFtp5dxV3QuVQY4Zp5pgrx5Z3kIHg9mbIcPclYzP9UVpBRIX8CwanqdVb+4YrFBb7iAaeyyaYfH8AJhaleEufyM6KerQeaXfD8wDgxmt6xUgGXG6q6m/KpfYExrIGbp17PLCip0c4XfsRDm3q/Pw98Hw6XYyoBglgpyOGd3RQb3zoDvDH2od+iIKyG7R3hsTJ2vEh6IFv9QlVscf4IwhrOkw3Fy9eikk+YmT0mnC0rylPbEjx7gICfPDbZOV/YCfgNgufaFkd/KZdnIda8rAj3Pp+JP+7sD/4cSuSvkJ3856AVupz4ZRbya37HOqtKaeYxTCDVlg6VvAAEUnJz3xnvIuptfWZxHJrspa8LpnI/WnhuoJIYjk8eBgmWfRVeWCCT32A0Fkjz83J5U0hoyVeP1ZKK/mlj0h2V4x5O9ZTX3jW/PJc32peC6Nn5LbPLCLyQWZymoBGwccii8tgzJkZyo3ocFwb0qYmlAWzTKgt3SMhT1f/DckbrHMmFdrFXWQ2W8mz8y3xQrU7AdBurtNSt1BeMP8czkopMy51eTvA3tJhartqApb25Be1c25C5EDEoM7PNIbb5le9FzjFQEyGuSoW4IcRp3lcnj3ttRgsbbGE/pbZQixzOsLWuylZ4JQatI3MvDinBfq61trMJ1ofNiKIicvPmAixcBDeLV3zXyZhlmiTqwDUO+l5uzSmxXK4RbqtcYMGs2RdP6HsNCWE0e+mVBUOX4ljchfSLkwG+ySkFzM1XNhs5xerYdrFPQi39vq02hapb5FHTEVrIB1KOY86a+/T6irNo8uyFU4cPpS+bvmGUXISucSZ8LK10nPP24xESLKesfWZKY5YjIzTux9KU/8GVmnoquBQqFLnYAJdjk/g1J82oN0FpwM39MJVjps/EfsD2wudFngIn440AML61sIQBUVQGgnIOb1ufCmeQJ1NZ/2EOgsNTWdHVG9WG43cqtcAYW5h/lbnFs43OHnE88HFgrcoZ8ft5lAKh2Onv6t9rHiuexEwkdEGa9oZuMFcQyFjpqE+6agsPRiQHP3toUJUQh0f35taLZEUE4dPkRGbKjGbUuibCE2PEwuuUJhLC4yM3az7TSPGqUcD18/mGA5w40hWgPsErWX47HGL/u9cuUGpxEQxI7oF4XpU3Yte9beNWmL3pG3evKGktSNAlp41TOnS4bHuzFU1wZjA2OOTGG2Wxhy3KnFRy0AjJmTgVwdYSi9vn4v84iLDsO/4eMVsPhuT4plQBQdhUAH9IMTfnYRvwuDNIvS5sz4fow6dyVeLtC1uwVXQOg55FAicT1g7/nuN9Z9mITKWWILifXPTq3urhMa5i2nHL8DWfflAlI8D8DM5Krst+/UffOkF+F87MVjeFfM3+V9k4aEqnZshsEGv4yTNcWsdou1KQ2m9+jAoZkB76bVWSczit/z+NeKyRg6nTpQeeJcZRkclcmkLOU4wzeR+9bCE3CMepF4zp58gO0f+/fUW98AbeQThvagBISoBXgujLiirubTs+nRZM23abf1TBGC9i7np9u97HyH1zFLa65VmbzDQp0VijK4YSNHaqcczr3tY1TQMhP9HJdsDF0+vMBtZNpuNimSJCoMkp1+1hWaS/VTKqJHXK4mnqYF1ului+axZ5EPqNPMGBro0q8hrrt31fxCRC1doCE85zTfHvmk1JDl+nRXfCsPsxq8ZtXDD1zEfg8JVI82BsqfOq+XhgpJ/utKKUBlU5kKC6bSbuO9V6yqng0ANLlf4oqeqPpnu21fTPYz6ngL+4DHJt0ow7HW5J5Q+BucHk5rc+fMJV9tH5qqale2HwnktdC7Dl/RIu554IfEI7W1oZsUCplTIBoklQuJwEGOf0Qzl6w3dwmkQojY+cr458toyXDe++tF90r0Vpeh2m7n/plo5uZxBXvBoH71NJ6ubEd9YP2h7wB+DasOKTup6We/gSKy66jgR518gPNmbDMs9ABUIu1wXKnR/cTbR8pg3WUoHx7NyrBm5AqP6Ries/LGQKPvghp7Jk7Go8zfM89Jo/s8q/4fMhrR7QwHBcpenQhtFQ8nISMAoofi+Ibao/ZfTaL3M3igihQmARihdI1VErZ/SREtjI0ZuUrecF4FlSegOe75L5QxKizDybULgfrXOc/wCrm+taQJwx4ylsx7wDWJikjWM7TVwXGg8jriz9PjjtXeNUYq2KU6qe29szm1t8vut7SAqoOHURBk9g/vzDFAqeby5yNqGry4zZGZKujEepVDUzy4q8CMhQo0Tl5X0rYSc79XQ3yDHNo66aEhvsVQWyZHjOWJerNxBAVph0cX6ulkHvKXq4h28BEjNqDIiSFQK352ih8iZbUlFIGTzYEx+toVBqqAV9qgnSySi7RtTs+g7vqz4mLuVLEeFfAZyqggKUW+e8x73z92meRkptLentNDYjA+FejEVCnnwMJHVhlx8pz06iIjH3pEojbs67XsePdX0rUPwMXDwI0r6KxqksiRYytBiUFWILnaAdn3WYca1CtWiKfq5wqSQzFIQ17U1q3pdlt5ZnGP4+Gt6P71EvYlXKNJZhV85xUZAVGLd+SUrzb7mSywZuSnfe/LAWN3kvCk2ipxNmIsAxpQdrkHJYfQiLc0703Qtu7EU0c8B29Ed7sRfie12rXaZwgtsDo4686bVrs9Ch5CXhTnA8T97MQUzqqahkGgRvh4AJhDpcABHvequ1I7oT0Er/qpX2/kIoAQ8orHhi8MfSWzy9hfD4i9QyJsJfcAcg+muY2nVoMs30R620JifNI3IQrnRg4Cq76GQOg4THUKJDp9QMR1+/MFzm3ATicrl09gaUNm9/1u3ZLWemmBuhEomeK3uD8PhEuHHwuKER4j9KZ1dSD+AxwQesaU6vpq9ednywMXzsDZADD4XMxjvUaRGbkPYQG2VLyGlV619cOBvjFEE9YxRzp5CsLZvXAxO0xLGI9Wj4Kezypv20Bf9/2kWWMBvVQHINHf5IL6IU8fUibg43by57hrttcqq28+cykmkYFN0i5cx6phCYLDkOVaTgsULhUReoGA5045lINwTQcVfYiGSTp0z+rGAgm1fqqw9bJiYOOb4Ll7hUwrA4oYG2nu+SBgnaCNucEx+2sCJFvI2MinA1bgOiA22lZAYqWpBNWEIDid7DYFt2rLMm/D6AFyHE8udingD/FCSYeFs3ZwsJPFvIIHUZuDPh3lChk32f7CG/lXSs4TC9q3FBdQ8ZKg/vBJCvCeePpyr+PwwPZwhpix1W7MHDnLDmqPF8+2GVXKmQrjaoaJvMYB5pPy+5Q/zrimsWwUNC1eTChV20357P5BGyzHb8nMv0f1alHbfEmQz//7mjBaasmRoVFS977dY5t1gUJtbazFQF79IgQ2l3+Eiss62kBZz2/lzo3Iyf0a0B5T+byu/Jb+g0hzXb5bFRwrCNmLGrmpgQYlivi8pJsoykOvdXxPmFa2s4m+hM60g8JUeiyTYtPrFRK8Sy5/fIql6fkitcdjWp3ND/BUJyEMJ0PVLc/Kl0yxIinmoPYYH84iDH/4FXvCUkxpOFqwDGZoB+83fmtXxgh1LQfkvg8/j9iIsb73TX7cC0OTUIpR4Pj2Hy9gV9acZGB2KyqFwjQwbDjrowLF36fp1fJj9Rb1akaz+eIkod4GnH5kHXhy3f49k2mcQbPGBaqjU3Fn9cR6P76AegAZxcJ/hOjKn47SoEzEG9KpSHs9E3QP+hWcGwjfMfMMSRwkwX8xlrvNi6foBzjNLBL0NJLmJ7y2riD1wHpcv7a7YSdS5u0vB65jkTtpvTVn9lKRIM1WEvCgjpbNMi/U0goI/wjcrq67To9yPz0Rq/tTAr4Z2SFadUSOfPoJFAfq+l1zkTDm1iDFya/a+Ky9RPzPqCZC2S4MQ9q+n/kH/ddV5HzpoEqb1ANYWnzwQemfGTEpggK98yBnTI8jAFB8yJtPuk/ZDIbzxlHqGNqMdE4ORsB4vRzB0eJd7Zc233YNxVHUYaZuT+oWEj2VD24+SjUBEy66TGwty6dCEiaKqs9R+NMfSjtPSLd9nQx73+PP8pMO/3v6Bf/KpH6BLVAV9w1I6LYhUG73hEjqKsJAdKS/gBkPuBexldzhKJO+mRWcosDvQenzvDn25fidOSB5PGG7bv+82Sum47vqo2+9as1rZiLpSUSSJWrw6kRmlu4qHaco4J97RxrpsU29YgiMB/pPHmm0tgu/Njt3wLAcTVRPKKgwi8bp9IlRDc066wA3OnOseKXYzvE18htBrqHNnbTZR0NXOIzX1OXP344T/Y38uhPCMexGh0EbNWNyElY4gYroCKf3qtzktkHD9g+GAibcF/gQ9H7aqYRINS+g66IXbKeAVxcHepCrR6JNTa2+9xLLPyanG/6ePwVb+iX4GK4+fwA4fXc2cu8oOWzIrOjXYpAWWOZz3brnElZNGkKoiP9xA8vLzM9eWtx//IZ//9EBekz6UYyU0pQ2AOk2oLrxnPzsO8Rasv38+60McrzfuOdHWg/WSLkOcpcX6ErpHaZF9J0loe/vHjEqjIJEE6jMDsigVkcYM2RShVaiiCVZt4cr9ooTBlRUArnspPvM21zMXb9vYVnJ2zrjr7j1bC6keS/mNZitf33PPARR7u/zoUJUlWTPz8HjIZbweW5W/CpAHzMSDnUht8umIjZc1w6+6WShqnksoWV187ET68blHhljstlqj28VXvbAleVT+dTzFt7wTFmy2oQClehF39RnvVTDhPaRwnrTpocuAk2Tsi53zVai4Nk2qnodKTZmWAnIYRtU7ncsFj2GYbD47P3dKGv1HcbAcKPNLGdQwEeaRZ8+po4GDrBipL/x6HRX0LL4DxGyekMMhqAG2Yfsm1aPRyrrm9B0PzCIF2PvoBfihy5eftQ6D7v0eH2liTZ8JXCrwucHSNIYkwzu4o1M3ifEIsrTA88/s5XVsLX+XQb5/zCU4RnDgWSmlxV1WuoIIhLi8Xwwwg7W+oucXBuTAy9esMBlC8dhO/ESZSigieunsFA1amqGHN0vf5KE0S/UBrQz9cKzK1ilsGKQDnfzcSrEPnLKtKbSUQDEmndR7mJj2W46F6bbxL848Q1PRWFsq8BMA+0AoXw1RHYTdZyE5Qxfr1IMFP24RwSNeoKT9olxZwkM82huUx5FiiHC6bnAbU7fJK/DBI2Fn5u72CTel5yOiQbLXFSCb06JIKP8Zv9wZ8t6buWIUxcPPErUpbLYKIEcoIAT9nTecmRilqaPH+YD7Y3SaogIp0jhAHpSQnM5pnXXCRiF2Yg48eFJuGgn2pqLS9qJg2vP1GzaghzBVOixSVTsq7Z/iRDkKVhIOWTg6r90FJOq3pAw8idGExMD/V4QYCvqnosxxBYR6/xscuQhms0tIxWS4MHg8yekJLkqSh3NaH2CPeJNRSi7GRU0WuGvNB3PFDR9ast5jWXn7qTTJnviFRJKRmCDiXxyRQ2Z+3rVG8cWkXtwiNUXIZ9j9L9/HjEkWkAjDWlAkNBFJYj0ZI5v1fmb8pEzuT/1L4IpOqH7HrwE113vV/OkxsNVRihpZPkaUBAcZE7nGNTenK+HRznANuhMlj0c4bu97u8eZfSAlcvT64LAWvkf2Ve0wKuAYIJciyDet2mesauc93T5B5v4u6vXqx+wuGOBvB7OyIBO2DLcXp1Vs2zUJCH3urTkrLbbHkQ6a6naaFHylzSg1Z0jXDzQiAPZ2VtGNNDvG6dqJiQQh6SA2TCn/M8Et4qYaE16L0JS+WVgqTh+rL0Xmc0DxpMTPyI3+dBDADkldhgef+o/P4PxJ4WeUh8D4oX31V//Z0AhYgQOagwx1DyNZEKDS9jk9HDVCRjX90qeE41snRiRa1d0UT9rmhXFHSoQsgPCoS+81DMWymRHjvgUQwbE6hzkHgRWjogiOPoTTlT3MdlqcLTkHnrbfMrv18Kclxc10DPdmfpJ3lKaRZvVSO/9xZXupHXdYUNEGi6C288AdJN5lpQorzYXrJkhtxho+VDwQmL2H+FPrV+ir7aJu3Hd10u92oQYnf2s70HNQtsZ7lUWwQNbv7Qod3OdzccsvBah5epaMCudatzZO9rj1BWdRwagqR32E4uOZpaGIHHmRvY9GwX5ZiR+NOEePPtKBZB3wBi5cPXuYr3YkOC3//gI6uJrKJI0yngHYVr6LPb+/ApA/ul65XOzNGlKtq46hncStXOMZTjmRwT8O4Jf2ZuCRHztaPGLPxnBK6ofeizN1KvbtZ1U3tBmTYeYsfEqhJuoxJ3NuGu/HSQk/+L7IjInKr5yriJzb7FuXDnL+4v6Nc3A9zYSbVC0ceE7jtYLokBkWzPzw4/RJFpVVrWeTEjnuN3tm76CZPCvPLz/2s308h4hznDCKWNwVz2bG7dLSo6RiPHoPghcz+cHbclWyca4q9CR+HNqgwrEjkVwMMFc45/EUbgs8Ax50zoo0UouDjK4Wi4C9tk9WOoPFOJ6ZIh9I3iXy/ZHWzXClkZjuxkj6kjPs/PnoylBJRcz8B5se4KLHnpWjQSIt1Cgdft5g/CdMUc0uM8el9vbSG3wt0ZvvdReg+3YzpcWtVw6M54osK+4ZLgV16rywdmH8/FEBPSqtvcRxjsBmr51yAgBEYvWa0seTRaLLG1Bv41hdMxrplY04iqXl83QTtI9B74GGVQShGqeARmly2CVIubvO7qxIztEE3CVpWwprbSwjhvM9PmgdSMUYVZus0Z7EWuKTHLnrjdmINy+Gj4NQMUR0Pe4UdtubUpZAsmgWTRx7BXW9VInEOvtJaF4yoCCRkrFh9WbSMPtVGT6x0QSd1Gvce7w5z7TaANOFpTP3KqZFIp16kdd4kFqiOZeSH6l02HEPR3WG4J7vhi/E3B/bYg9h1YTeHTIUYbxQJU2rfHIjuirKwRdw8ACjz/TR95tkQ2wqRQHsc/SgVAaPP5a3fKuo0Xx9Q4STrTkJ6zNC1uw68cHujLCVUbViSlBC7VEB5i9/B8f4f5BQYRVHojfMivJfZqWuPtDHKAzDs69/Qrjt7HP1rrDjk9D+WkXOBYachYfsYn2eGvMPJ7YswUYW1evGIyvVv4Y6+lAMOiNVT+GAV5QvS4Pv33hpcwBStrJn5gCHW7EKhwNWjByLcFmWZ3YQJdkc0BIxxPXutO7W0uLvP5pBKOEH4UREtIMHrPckqb7MSEUeavR6X65csjJzEI1mbuTRkm6rsPd66VLn1VMFEy4PBHbam0fDfCOQYtjP5YKaN5Rh5HGafq+jy7f0tqABtZEqgwQbnC3dq3inKWxPEHCvEx1MwUASW2gJQ7QmaKP+VPyE/FI/zyrlmu8WdHgfwBA1BkQsfGdDysKFrCol640NO5iRMpnIStkmT9lMFol0u6RH7v6oz34akFuLcLj1++Rq7lG2ZtIppj7FgsNIAX5v6YTXbKf9+t2QEiB5zm4ZkBYQtE20y+43mzSN451Nqa5rEUWA4MqjrscWER+mxb8IezIj+GfqNYlx1UfCZt+qA6px6DFVzif320DM7maYDen5FzjTbOdF8iBEs4tqDSN7XWnVhuEujsT2WehwiEiHNjfdFwL2JzRxdQfZFSJ+/sIQEGmm8Uihxxh8ey6s5HBP2aao0U4PnBsom5UIUPRbWm6ZE2cUGeq0KwFQ+6HcN3BAxVd+gHc/P7MpaMZrJ8EoV6EsMnAerRduHLBaQ6ZEJodjqkaLhPDDwaNh2MqDZyw+GhPYThPojLbXDg/f2SHvYMlPB7rkDYaxAnh+K9REFw9Ff2KCJua3wOs1cIx2fVFmS4G84oPmVALkYvXF5aatSuXhqp9HYU9Co40eXh/mTDhKJOfX5Q2Fv5WHwhxQ9jFWyK9rNmujO9nwJszk0XzNqkMrnsx+stS6JoL88bkI1HiTJ2QQpnk2TIDGTryQucX574MQ4+8JxKqVynL4ltEnNZWlCh9O0j1Jd5t702aEJUaiZb8AjKF8IuOnmL+qiADXrclaQwYGbySP26knBj+6gVncRJdI2+s87f14vYgmQq35acCVy+f1hio+Qfj4y87to4KN3K/JId3+CahaK8ictWL56CnGKWJ5mrjdmbrbx/LVu0kQReZu8ke3TCRswyTCi8MgVcGnOJtPg5emQ/O8VGDM539SsgzU/+ZpihzTAD2w/dpJGfSswl7/QM2tjLCErEnxNUdUE24nqEtzp3dcj9aG1GUDs0ijmxN9WKD5WA5J4IwbvSZM0dmXrlWKILyRsQCLnW2c4/GN564///dUiVN5mX6/RyPqVc9jlbx8pEy6gbsolxmc+v52VlyveypOfst3MZqGj9Nt7C/dTfZtzZmc/Dp0dtA5AKr1JefffTTazx2lWbLwUddJpQh4BfjJrJdsO367TztnOnAPlBgnlTPwkRskllH1K15TwfW3Ql3T4ivksVkdKvVlQhn+cujIlgIqlgXmWRm6nGNgDskHvTZFzlalatWnvWNtVgejJxSms3K92WUg48Feo99H3VRKea4tlChiaZGfSJLAXF3mojWIrs0jXgSOkLA2uU8PpMAvJJZOKrt/Fc0YZypV+1ELgf2CB4FPllIwzT93jE3xtPZQYzTsYv8chzAxrqfPfwTTL/8EM6vI7vLoA45s+Cuh3TIvXkLAMpaKfceue52ipTasl5bTw1dd3WpSmyKg2/xZmN7wrLoRNp+OdAA8iqxt4+e1OkdJ8Z+LBTI3XZKPwwlHZ8QWbq7c/+3MeLAHjDXaKneccn0qQ3Z6cYVVj/EXkH92K3GBddqiGMreQ0Ya5gSw9jrdAH2jJGBoKttuLcquxLn8ZJxJipTg4WBPuGUdMtTTLk9GxaQRK/Os5z85imHRYtKz1AyCEYkmWgMhqeEBZ/kfq2P356unC2gUIhurCNRnT/YvuPy6nC1DJeEPTwPdS9Y8P3Anh2+pkPHxfcziRDTp2OZpJ6k9XYAJXN7B5itUM7mrZB77a2s0e5R3mp2ZPDP8GPV3Z+Aj9v6ARfjgTIrFykD7lPlu66nkezBYe8F9t3l+snd+p1fLO2lCiRtUwGYjy3Cnkp3Y9HtZEbMtvZIpc6MhZlsXnLgHvFBv1I8J7Vu095nzV5HSo+poekquUMjJqgmgftEk9KspIS17sfBfRFc204fm0CpSDajI3J8iAfKD3el+4Kq/zGmkzz6yBJmDJrLyR6vxMSSIt2LLcb+N8mvrgsj6whxlMmNhdNKqO+M9SsGtk+GenX4t1MqBehTvv8jI9OIiyHbaU8qTXqlMlJqg2RpYe+SfYh54Z6O7y0IEvCB9iiO4d7rNWwQFYpYasdmm4ys2rdkPmvMTLTGYHSKAHJYJaIkQHhAVH8q7S1Sba4R7WetxQhFgXwkxoZIpUpYHmzmuQG7zWgmOCik/APXkdnAZEoqgQ+2mROY5PN5g3LjCvx+X/tQd1Gr+wCl95JR0kdBC6x2RQ7yXPkpu2S5xjs0IpM0up5kWZKkmdFs0cjtEX71HeshFj1mHBXemWlB4owvMS7xdWNuAK6zNMY3KsqeEqjUHBn3lBgpzOUkI3/sYKiW32fQQXHWal8Rq1oXSlgijL1N8+MH4Uv1IPN/e38oC3jxbRpAkI7SqHUEge+e54I9HaCSV3ZxmD3X+TyC1r4zOwFfnQmKJV2kBxRob+mHLtxn1gaJYh7y8Rq4vfiCpZ3REhAi8SSpSD7ivQDJOZtWCwR+U1K7bYFGh1BLMLbSpD1YkhKvyBiWM5g6n0/lw43jkw1+qP2NeSkb9EEzOuKlzI3srm4sqXpPiWqmrTQVfykkL3zolss4Jk/dU0hkiQr7Npp8Iy+B/Uvo75dH1M24/MfsHYTGJp2NwlpU3f2QG8YgziSwTia91AN5UqhuBM4dC0Bf0gXx6KjD8meL2HkQCNysiSBv9Y6BgHlBS1xvJ4bUfcqi/yfZMS+HwKWqfuEemh2POYJKscVmthNStC3SFHJhDLk7uGmJplf6QX8eav2hO2Cl22DtaO5f1k96EAOYvh4bvaAucdPj/LWrx/WpHNsHxbWTqmd3fTIgc54YSqZkJOE58nU5OkcHA+mVVDpmA2avVIx31U5fFKql+GfK+U9REgH7CBQTs9ILK8sCB24hozukv6ycOYIXbafywWWyCE2VQg6x3U1xRWxqQlEGgWaYWzkSpT6hH5KezlQ79aOT7ojoKad8B/ZT1jWA3tSvbLSTYe8UhMgqy5fxqBlvySnLphW7LncACy/CkQ4/L9b1XSgSUQKoF9KCgLS/Az1V/wXS1whSBqthotqQKHhgi2ohSn3f0n/R6+Udq/XUxtIsiLgwHQEBij0tuYKgaKvTXLvTANPqU+v5XxtRLxz5/AegjaHTvCF9A7twKAfi1LhDjbhIbsT8f3EzOx/N2SxiDwrnrc4KoDoxhUy3FfauyFCx80Rd09jE2MNT2Ny/91JvcsBUHQYp5tQSALNk7lDx9FiOc5e++O1vOCD3+uo0z/kaBYAUkvuNI5N6pagroR0W4Ld3+hk54te2FHYmptfWvc0B/nGmq4qDefGbGKyH1HJVXfox+r78Dm1rBboJhN6Nzn+ZcPOs8gkpVqOdf4x88NSfKnCiNZWA0HLy/jEw8p434x8wLy3bYYvGxJmAsnXYmsEU9sdielVgmsIINTj0JviCIAD9CZV9GmEWL+eI1DazQUDwr8+b7252Mx+xGBJk2L46TZItCZKdop3ccUmQ5Ear8lRkifYoTedKRf4UqzRCYv+WRVWsnMLrA876cc7G4w10lXpZDpBBkMw8G9KHjWrjnsEnOEBXjM2Hl0no29IC4m06SYk78PLGNF2CvzNui9lTvmbAE4mie+UKkmFLLLuOHqZxoQlaOioVEyG8Mp8d8EVDUF5Qk9dxcTDf0D9XELe5EFmyRkylzRHrLGoL4RoZopI/XedBHGHfbTXJJc9lBljpEVFl9aJp0B7yqZSrz1TFJp+3sIx2ewvyNLTnrzZ1nQM54wPUd0HFESQwlD/RARc+eV9X2I8fcceOZ9Ya2jlAOLQSrVBeMgXv+9MDOg78cIfBd34l2rQBjr0NnWAd4pPKFCYJ1zJHPMR0VKbnA/gWiRmVBsu2tmAKorDMCqsfpWpaQ62xgNM8yBE0Nx5GfEoOekOzPHecZgVtt3frRMP6jGSDwKUOn5lUJA20ueiPaetTG+DY6DYxAxmGRW/TM8hDRTNETZpuR+FHCBFaDTWeDrHxUDN1tPhNYu75UUhM3Jx+LTngUuXqznOc5cHkXXHWCVgdaaqyRQbz4jZFswjR/9tpOq777ra+CEBYhQI58bz4pSYX3aCSyYwmcH0f5qPXHZo2CSuGZIEemug6KKArseDxbkG/4ht9RTEuE7gvW5AaGz49q/U0PH/xWY2Taw4WgGu26F0t10BDRk0XwNu8iIo0JoErRHn4iIagJfno4FqmTw02BgC4LuKTj2tp74jwqs7GfDF51R7SFY7CBIqIcQnLt1r/X+hawt4jODcg1+PQTdwgPGrZmqthOTF+RnSzgEBnF8wBIZLW8ibDYcBlklD4+KRkhWh6FLQAr57T5Sm2Ap8S2a3rP1xSswj305FdYPBnsUbdxTgORGJeyPoZI7Px5qxQLFT4RaTzh7K6FIn3ZJgSt9/p9m5xrCB6uatm9Ygvb0fA0seiEqfpCbewV8TryF7XT0RXsF73oKBO2OrN26fUZkKX8dh3TD/Oj+6AcovGeyGgcpPEt88g8UZO/+O82inx8Rr/fxhZwC0IAsJdP7rGhVJdxMF6AFrjZy2TpEf5DnNfdBgqRkFrrW3tZPLE+9gNl0awNrcz4JstBA8eLQLBOETJoh/A0nEBGwA72RtOl3dkHJyr3Hn2IxA/YQm3yG+ttEq3+yz3l7Ne7LA/ohsMXvKTfLp+023B/F/0XMjA82JWskgOjnKuAE8tEuK8RMN2qQblYwEijcV0Udoyw/2DU3hi0MkTxwgj72zSS42I/hFX7+r27qKvLe8131GZkNJDcH3wRfS3BHkrorHPG85wld7iro+cu8ins58bvZaMGoY9HLKUuNKNF+OPk48R8ob21GmDH5ZdaF9761vl6rrgulKLLGPfdjxvi1F8jmCztNghfITv4zex6cDwrDwGJdr4I71d/17NVmUtlVGHpi8Px1ODnnkhHpPRvYnK57pliBuvQHcQizYIj2Vfdjrx7DpxkoxxtrQQrgP743Vb9V9pp0bUzxH9xd43A2Ea5dWOaRdAaeEKYL3PpKyTs8LuSay23RfCAPOtmyAghzg6tWOXLlUXB3w7dtsoaRU7YOhcHsJjBn9vjFhewM40BePvfeeu1FOz+BOqrJYn1Z65h9U0AtqR22LuaAjzaxLDiyIXK6BvdzL3C4epzoWnF7VqYeLbZGTNg8Uvhca/qjqNGKMQxg4kzS+wwkDatW3IkoLw5xufPFKaC8pgoRCWrAFb9/Z8pkqKh9Ff5grQncolSPJi54adp5BiiUdpjJFZ5r+53Pjb0pX5A+pLwGBPaEhLFWhdnEBLUbQpXnMcQzYDaVmbjdl6TnTrAl7L5efGGpSLs+AvNHWPlcQKMIUCmh373hW/FDkn02pjjAmgGl2nkZdxACKPa/cV4KrU6wbJrXdM9IIoGYeMhvqwi343/3YAX0jW9YXvMFggdd9IKI4672cWyaHhrhSzLIpvyd/DUiifSk5MEcNPTkLAWnMebOmMazHHpOsbQtDW+AQPnBDH0Q1GY3xYJfsdQLOVVtddXcBRQrNmKml/TwumdAjV3zCWMrsbLxSL+jFvySw+rCBMclD/UlQtzE0C3jBRMM+eRkF6ZsDqtTyvEIbpnVnT10paNkWqzKL5ENVixKTTJR9OS7fLX4O1LIOlBGgiDoFKp+atY87I28MgKbXNwXFJzudGAAsBSemRL+uoRsEaETwCLOoYzIdrGzgLBjAxShDjCXHniZkoeeyMW6d+Dk+4zqy3Arb504GOZ1bUpWNGvhpVcQyyB1SOp2NumGgSUv2fA3Dba4osRl6OQdcXkg6B1Reg5W6mUB5XI0brojtbTCy9FdmZ66F2qeFJyAj36HeaGTMFa5L3UFD4psv1Aj6GWGGhME1Pqw391QTbnHqBr1smZhbT2vjaSRV0RjrQ+1JTRD38yuXTep6lXGPlBcJ9kRtcBadZbsahQTa+ZOr4UrmdUUbVIAXZtkCBPuYB8w/MtKRDHrQE3sPGSx0C8V4zZs4aRICx5mLI4caoV6JIzvGgzfGhbEkIOZLqCJVf/q1/BDNoselxt/7hwPE0pITVT1sENV+QlUR6MkxfNy95UF3cxw9Zc3u4JvfWMfcCZCHoItTMMChf4VW2tayTLQ1qGVmTEeDTRzAwEZ5Tkc7wplOBT2dVxPow/at8bhlm4MwXP0QYmyKwrujtoiG7kxJ8dc7gxsUBWCaBYjkERSewIet2wxjKyh2HlgHz+Z3JwCwhA66Z3xyXCYAGbOSuf8r7WrOSr6iDMwnlefeg1RufNr66wKsr+3IjDxcZTju+IGGAIHJ+N4AI+Q06GSBKEzjU6U01zR5+aTEviRUPT7Gkbe1082xYIS+tiK/f+AfjejwQbLiu9umVvK9AO9E1Pxl0PAG6wMiEDKmP8YttObaIaxI+Q/sYG9cy4pnOWf7VqTxOMsJa8Tlor45VHdLLg5lNXAr2z04J2uA4/k2h1QS5mIyxizXrvzf3L24d7v9NofbJX6M3rJAaQPU1zvJIwfPF0Rywc6RZ6Oz5S2zHLYDrZfez9j4bKt7sKHD0lng5DqMTRARdV/zJB1ZL9EWKWvO76IlUw9/1rdrOHvEtl1pp9gAmaeoWfV4YfoEsZtYMcKCk0OOSiipaGzvSScmGV0XaOgQk+v6n4vRWPw7/JO9j7T7LTn0qER85vStWvtq1G1RoEmZXclY/FSiKplhc7eUH3J+Ee0qbtQdepzipEnKRHhozBV2+OaNzSHOxNE1pkm2YTU+ni+WOazLdlaRAa6AYKByDkXO3hPucNLSJFH7JGfDURBpj81dslym9gVFYn2Hych6cJsjCi+AaW2azDj6tjJik6emQbprkV9buw5oL4ohruvFibMjrzWHV73ccJAOW/XTL5CCBj2BXFwZ7oPm1acBwx10aMP/DO1+GiycLbL0DFOey+71UMjQ9bc6b4jXSiF1+dWYrR7ID2lb5UoIJeQrc9zlBwnCjOWp9cNlZ9NcGhChgwys5LV/c0Z55QgzhpEIVN6v15W0xFXk0uGMeuz9MN52h6Z7bpFfiI59fjTleNgSa/xikdJA68Lsg3wLHQOnIOZ42CuRBXKNJpmqGRuWom1L93d8fjV9yHrvYbsVUsQbn/LkhI7WGkF93Zo5HXIGcxZqkJZp3SHtn2zRZxQwjl8UqvMQRMmsYhoWjrujnSy92Bvel51Tb45uFbkxMSV6gRxWs7GfxU5AVePpDjXRxu51et0taYBvYdmV1/Bx9KXoP686zMUo7PWJsCvC5u3Cz8azdbaJc2fTeVXMqxy/dc/d7UrxxPK5Dx9LUiMijnQTz0kme1xXTXsRaS7Cb8dKaRxirRQgVBnMXyGX4xeemowf64nnVCKURDZ5K3VJ+zK5ISS5QFkndpIf9Gw5/7fF5+UnMqehQPwdIigp0srzkFtsrYWZ87Pn66cekNGAM32qWiHZ/RLGH6RUPkDUNC2xGiu+FgKZVr1Bl/oKQKj/sCne8DUVtTBsP2bDIu65abcAZ0gjqlUMhpuRHNJQby0XlsMKQoqZfm2akMD4mHKpb08Xh2PEQyD7/cYs9BunquafIQOSZJHkx1Y3/XltwB0jgpFs42dq0HOV8/6L0C793W+9YuagWU8erij/wJVP1rAXLfPEDXo/VUwxGSWfPAZZtTQQZjgSWOpsjAxp3w41IN5skdQ9TesxUoaTmgFd1B0NxD61Wb3QXUqkhkbnB4vsa6GFcXEpp8QEGRGf+6N9gEahI0x8mkd0AN4PfjWoZWIrzMXMkmRVpLcHxhwzz/2vhangTQO0veFxSlNzapVgt6cjbWmeRpmefWtAeu+n5OkS9pgQFggSq0psM+ELGDQJlxgb4/Xq7M+1Iy4Zet8278cm5BRxj5/wbRPc10U2VOhbCgfxhgYh0nJSntaGLZwGtJir//GGtPzuR61GKOS3o39MxSvwhCymRrEESX5JzvTNETMDglDTcTxRdFvw65ryYIhkMY0tLwnmiMngqq8Iy2/DUItQJp0xUw+fZ8aP7TGXATzYBr0ingemoUcdD+jwS3zl2dNyymQPt0G510bo+Mn5571UVrsD6LGrsqLlJvY++su+tOLEvmAiac2XiLe3S6piLjbP51mZ/vY7J+i8nW27/rgASAaexTeSIhDSdZmNYMPzAAKT6xD7LU/2cqlnHdRxPJdPvfk6COF0bAZgaFl9vQxI7954PzO1E7kKysrTYEBCUbDdgR7vRIkgvAbcpKvEIf/R+tebP7l4lWbK38swWYPkIH8G6C+vKbRIuqxqNsH5pWEUSSnmF908U7CXoNSOarAgp59Yz/vvxff+/irV3OT7tmZMGGuVlHD3sK9I8nm8E3ZNc6IoMKvU7w9t13oxUIA9XJffv/ZC7yyWzfZwDR6oJqMCK6eTujSJbeZjbjIjf8862QPbCE1bxlIfkwnjJUJwNVi7SSQ6SvQBsh8UhApxxmoBb7kw6kg4qsMViJroXR+McOw/XOSYgjcSCLdNZJsZXRKfmVoiJw+fLq8fyYwh/7A2U0dX1Ql5IE5TZpCYZ9v4SKn4fqq029I9gREsOhaVnW969OL398hhoA70JIgbYu6sx/7Ew/TUJ9wTsUTce12UnqwuIX1ut1n0O7yIDQ1Qzou1GCwBWrgKYdn7fmuq8nEI1wq/6Exu6onLLDOyLtoBh5eCUToXPGVek0h3k9MG9bxt54GSFSaVS5vOLWD/cCYm/k5LwsQx//nPwxeGkJbjUiY5J4NiPFFzUvflOFxurUrD+TU3osjXAYLo/wQihsUf6dhO0JLQMKlZOPlcwWuDoOFukapESwoGZQpJ+NFIjsFfZ7iCH2tEGNZUf8wgKzuIBB0uTCBF3wFZaKOoVJImHaX5xOvTwS35Ebe/ziULaw0QKFoCq3oUUghF++a31XMSwr/fgh7WwkuJKGcxaRYoZy+y8gsMf7rgJNUGQY+eCod3YkKXFN/3OtCj+3I2NtGNADfVETHGoi7pG6CkOs+k7q73sRdiQaZ/7mq91uACnjcwCY1h1/8vq0J0GQ3AxKUogRbWBytKbj/8k/T7ZvevpNKdlO3du1vU+spDMjO7U56sGoHsnB5udElWUAZZctBnbAv9YDV3U7BGb3nvB5ndZLos6qU3sVEiwpDN1uAtaGIYjExhJ42vBrEa8ZaaOCtmSflQq6KB6Sm2AxK0/z2wMy1tChloPrikj6yDxDe0XUiYqcFr1F87EWGU3twmAFcFRGurlid1IMHLolZ2ppAJkTe3Ya9mE0i3ZnIGYppOkwOTd7TdHrc7d4GCUZLNWlo/Sb7xJW9r84su7Sq8AhC6wwpE9PSweXekVhphI46DsLZxaOb/3n9SpS730C8ZCRt3PgQHyUQmwlwhGrqxDPcjeJA/I2Nq1CXvJgRZH8zcLLDjucrin/5PtLXzuIzOn3Ivt7FiwrX7PHpNbzuOIn+nY73qc9rR42X+g/e1nZrW4uo2Q34sU9U/6h0yVFadX14rEpYwgxvxgZ5iFx+JSqLbiHTzmpqDihZc/fUB1c2n+vRxcmTvHD6rtfSYrcHmeDHa6jc3VcZQDb041GQJR+07nAHDCINAdwmejAKoiDfoqkyURbRhj0ohCmIqAOuJtswqC9i/RjYxBeOrqAjRRLxi00pcbV/ncQ/BbI1xUCx1eRKpMxaCTy9nO1Sn8NE/LEbAu+DSG7A5iIkE2Cl/VkzfbNKC0iyM7yeFr6/TQIIRXh33i2q5dcpTdWghOV35MfuB0IaoTCnV9xQRMEZgaUWvLVAB+MYx0X+GZt0EXoUhaF76cD/UjZtErmH9QDbNOyJBdgQ/Hlw6mWOuMMI+3F4wYH1kY1rn53QBGTlOdBt3504UIRw27s2wdGFHLxlUr0nIqDnM8tekgvQHTp6b9OOKa3T7nKr9pJsT+3P4BnLmx3QD8YKaNDyUdMVkPP3Ri+Mn/o6LntUSsmxONeJh2gg02mVPXd0+cWbvPBU21Je7GsXYKD+BQZHvbtLS0Sc3xPfRUi3LdWzooE5/GKZS5exG0AyDcP6SozR0x9ivgpNbUmaz4cnekmhbHgjJCWTHOXt0M2TJl8rn08LVb0BamiZH8+7s5um34TGNLYlqtLoBC5f8nCcYxT1N5mDxopnP9LxFL7ItjQzNxwDJVkz1/C3jo97Z1rw/xi7cX35diqFNtOA+i0yIrEBNYdOAlHqHGCiEwePagfjoW4PPAL+OoP6D7G0aw0ytt1aOMp6AHIiQI+BnO7rqSwuqourMxagg6ShQQdhoB5Y89ve9MoisWuYLnSKqEXHAeVJP8433jjOX83GUuD0P4ucWJr7IwTvD9ENVgV/vDqBrlAAgFMzreCqQRveqwTIbA1EaBO2UUbNZetpjj2aMQ8oDLyJ1FHUcvKABbscG6EqhcrcZXH9fFlmTxMDqBey5rbSVtJ1flWNFL3x8zs0Wfd4+s8KHO2bkJ5W7fn+RsD7iQxPiHzxK2dZH0phpHWVlRaL1/wqevn/+vxXqiiZ9ykXplciekpk0gDJrfisAIpUl+lZB2aAyUK644bXn9IWuhAEeG6A5GHFKEiLsPjdS7jrqHrbtkEngcKM7E6MTAnH7/zZqnIPHD9Xya4l3HN4yKF7WMUcJ6LJAsuu0Sc1IffHxfWN7kf0zRDCUqh0Yp6mlN6IGgeH2CjglMrxLWgmIlZM2trhWsxlYAY/MS1X5BUR9j+4S/7MHUjJO7WVMXEkF3iSIMeJlCKZZBm5n5LFiBo7KBGEC+91KFzl4ZZnGpxvJBTqhjvXodRZAdtXz8snP7Da9pcEGjZ6s0QFcMpPrmIMJxlw0w7K3XiH8I0s63v3NnnBBqo8ElcAm11WDr4VDM4s8NhKTmvV5bcEbbbf+M4zxx2pzJ/V9V0AtKQX+P41jN57N5/j8qpJSgVVHSTU20FTHA67CsuwgMJy8ff5834TovHVUXVt7YQLDVMnAb2X3P/o7EyV/V5XaWMf4IUZMV/j3oZKqz/BPiZ0pSR4uHod164b2wUxhJCPAeNnXMeiqjZyToZ+qPOtZfhUaaVUe9X/rslqM469pTZbTasZTWR+RHGOXeTOUkQvoVvOTxY58AbHz8mykLPnXxGX/OUyIQAFLQBuqwVp5cH0cU3V7zXp4y1Z4GdH2+OY9Jvg0UtHmaL97DDYvzJd0lYW2v52ryHSeRoGEqjGkgyoKTsmHcEto7/f5Qti6pYHaM2UzstTeZLshJvaDCQ4R6jtUfNiHORwbtz+VErmFBnOQg4IcBOKGiXyslj5RKdkQcq9ZBMZgJC+61Z84OXaID5d54K1ntsQA8kz57ZIuegjEkZjP2a+F+NhaCrn7yPz3RS/82MjCMPTzvd8js11bQbeM9W/LJW1V15Pib7OjkwCV9BesTyoE8tH/TjZZMNtWeIh7USIK8ojW240VN/YGKe6p9Ye/dtnU4EYh6NdWXi5WBFTlUaXSGhbaMly28a/R0+j32Hqx7z+vXa3HDDkU1gcabWytkRaX1lfr9Olly8m6QuZo/Du02XeWyH3vTxIKVsTqdb92UNcIPZSZPmomF7ddO/Pvu+UAyczSPNuUvmAQK0ylzKjHS8GWA5yO31SbMvrntsqkFGXDvvUc5ArkmTZH/m7kTdHqh2BCvBoAAaoGXP9gSkzzL3vAU9DuMGPCGBQBjITVaAF0x+lY3MoS6RZ2dpCuy6GD4u6615OtRYdLSHZUJkbGrpSQaM35SmgpS7efaVM8xk2bRf5Jlo6uLkkuR2xqSN1gitUrLCysv+NYb0kc8gsJiglGIsEJYysyHz+pRan+mL1oGwR3rNeTJePXZ4IdAKBJXAhszhOdzzfi+6p3GqOrEhMwoABY2RcUyCL6BAiQuFQbuQzgM23sggvu6YyFBHTHlsWroYiYB2+q8mwoVf4RZwxQCKrMR5YpF5CMKh0e+IQQDxcqDASOlGrnpOcFleN0UyBKWaS+GMwEa6mxk3UqDxpRQsROfvyBDDl4/OgMJFWn3LjFCjFBMDekerXPCIsNyHg9UcioqpsAJkV5/22mcH7P5DHh/t0CBqBA60gavIlK81s3+w/Ys5KX/qSgciF2qcvdxfSin3hpNNeHNJjVX5lz+pSaOvQtohgXiRsW7cpzq4nrlxQ/ilNoik14UDOGRtNAU4Joi7WOZlXde3uj6kx5Q3lLWruWtN8IlrxP8hzarT+nZIQ1JZJSWd0hfMYCc8PH6WcwUyI1Fou95XNEtSWnEPEdAQsUUyofFMJx+NE39wrZfF6LqiyJRF79EklpJYCQZggHGZG6RVtpSDSLJ6MSCWqaVI2kGQB2YvfqHU5vGVhs+4qlKAwpxY1JLM2ElhazlrAD0IwZtAejPkmt2WyXr5ISIushyHMIsga2Q1kgr8enxKQYogdilFj/a+NZhhgOb/tNNhMdAUf4FgRCWPpkSvf4rnup4qHYTQLqhJk2OxvciTvr/+lvluHDksEhWt4/7B7eey5rumx0p806KTluJQqfOvB01XHdlVVp0LBEtcqfwEHgpUP/4iBN3zZjL2w3XpixGoa7uIFRSf4ACzIlc++LjjauYMBVkFviX5wiXSmR8RDUlZgqL5TFFsmliLqlZdcE+h+4yBnCzPSLu18NtEWDq8Q/af2fDS0iAIwQYVETbpqGEptV8nBRxqfbtE3CP2WfrKHtku1GIG2ok66Vmrqb7KlvmhATpCnUo0GSNnS/tS6iC1hWO9+EaN1yTTe9o2lW5skiL3FlmIJHSdNTPuMGi79zR5iISsz4INvEJCOhum68Aq7mXnSJtnsAQAysOE0AWBPBgaAt5Y7wi+Y2TMKFGrcFyS5G4JyZY9lJfdRpfh7w2QkC7I+NiAfUreEPBot/CpJXxe7x/nvLtzcRoXuRIK2CjhTZ9XaC86lYwn0pBPpqrCQ713dmK33XHMNtRLVFK3j7Ug8r9XxIjL/OyAuRVCfQJBucZ2cr+Qg/jQ6injA6KFBzspWud7y7wIZKIEF6dAlBtvrAgBqEuQsA0c76R+7/dqJKE7smxwiriGF2GNl8RnAZx40+b754yVl0zUXiccrivF9SlNL4HM1MTbianzI8KraZI4pZALx5VtjoK7HLW/N897txkRecEXwOrOcUN3bpYczkWXLXVIdynh8OcukOA0vDlhPuFNbVBUxzrMSx9qLd8ViLlsrhVJwMCbUjOhbA3Sb1JEEvNr1f402QpeE57+4FpI4wG2eGjUrdnfUnWlT7KpmJvQnt2pYBV6X0S11P8G4dMwRlsQuhuxV0T99Q66FfPuxbc0f3gseJfLYodiBhuLOIiWQKcGgHCTD3BeEAJlX+SxvKVjfd8nYbtZ5lnA8Xxxhkw+FaeSj4n36o/Aozes2FxaiTPF1IsR180Wh+v3FFajoqHNCcGaw9NMZ9a4HrNXMLJi9S4oQ0W5N85rqkKA+OdWUcSZf1B6skqEOoCuO9zcCHAm4PW1/2huxRRqh/z1P8I17NmRWrqy9dY7JJkpMT0aFdRcnHQpNtqgXnM8YZUKrlm26oogF2BvgypLGMkBf/YZJ8aJE/GnIO+ejbbbHGsOUenG7H9KLo7PtuK0ibWUCVBwmXRPwEzBCq9+XS5cLn7DspacZ0d6+RVocwAGmYc07RSB021S1UjmGnyNFe7xVGSkfUBkS80o8LkNWl09XXiw+tkmUoc+JTzC2vSgKePpinOFfdpISGn6efSALCTWzi0u6Jl7W9g4VXlAyqLOvIKU92Cjv9BqFw1YaJY776JsxeJqiNoDJqMH8z4W2hV2HPgQQw/BQgP5424m4mPGnB5b8NL1gtb6qbB0WXhZ+0lq5D+6SVfI026/nOKbKaTEu3bzHLj7zhqYyaKqvBAARoRHG8zk0OuB/78U49kMM4SMHxP1rxfeytP1VQpF7XSRPcLHk1LcaRM1kMwWCNVj5YwlDTgAwpPokS1nK3CQd22VGQkfT3JrSK2l/8WkRL2GVJnccacrmGV64SprZDMSrxkHrmIijMmDsdcn4TTJWWLUVb2+A1gqmoGSu0LRBeMpQsfbAYuRiu5+dU6LDQokM8Fc+Xzwdl4tcoFNdLVyNa/Vy1+QCAQGo9JsIxyLEidGbgLbcxlZ9iqoASvhbiwB3CjUzYw5caZm1x9+7UMmRRQSJbi//YDnO7V3SF2XiKSq/MR4JFAouXAftEi1+zHWQT7mScq7PyUQaqS0E87lgB5Fl98JajO6RFU3O9ROdjfdmaH7obmozqUHgImYVN7+v3EOQol9daVjdB6XYzZ6pkD6mwk5CHcLPMRRC7sOHN4xGQVOxOdugR+ROSdM7kQKM3nevtQZh63r/NUO/oGGoq7ObluNQCBcT06S0SXMkxtBlm56jSSNQH9+nBKQHTH508lBzTYOuPeVdc/I5kcHZf6F6s8aHq8KvyQHFUwz0m551aR08cu55acVy4jPlBJZyUooa5J+vKiY/UkX+cIQJuAl0Vp8ok7ZEwpBcdfzRQddRN8mJZZqAAkBcQL62FI6CqRBmBSVWH0pAlq9iTK+y6z+MPyMhVOOCyY77DWXn8veLbK+IMOi/0sf4NJQ0NUnBJ6AaVB2Y3dUoyXlu6ROVN2WkqDZXpfTnTMtqsC5k2sgiKS7s7+kBsy/3Mquk/tP+lVmE1FogfBUvY94fo46RFekzjTgnNENzfiTXH57ZXOqoN2G3PhvdQl9OjGlEbMlUijY27ixpOswKOmf0mt8Xmraq8VzaLPv05ZC9JyjrQgH2tfGmvb96jp6Z8do9jn7/l0dKL0/ybzueF6XmtUKgyoFDtN2YcrxfxbTrlcL7G6Zne/1im/58puTHDz9Z8+OUE08xvbw8Ut2hWxZqA+AfPz656/1ODMtoCwW4DkMcgAHMVohSP7mlGuICPbEuilEZS4CiWyHWoK/vHB1UGqSAmMM6LPIlWMivCkSY7J/9hrfcUqkZQcfOIGVve8abLdnx6PPfGEsZ++UPKqtfqAkMUHlaA/ewPTh6D77K3X8L5HoT5jMgIZYWWA8LtRxPFT6tSLYTTI+bJaX5wafAtc8em+Oe4okESrkoh5WPEkcnI1yDc7Ens9L1r/kpGnTNUgNBR9gGixYzyVmk25Rgz3+j5hnwUL6dou5OZ+/+snN19UHXYqgnfuVnPDayFLuQQf20ERbMuOvezP3NksraxyLQtmN7ql2uJJPzKrTTolpzaPB2tal5jAdrXrWx1IozofRs4SZJu12C7n7mpuw2ARA+fmvaZgWmSBOuzJhJxaqilJcFt+WjEcoUNZP0s6yyAvvFtoIil206utBq76owyJAA1vkS5zG1uFbVbvxn5LS/5/8V8rp8LDDVrI1DH+vGJ1mjUBT4j9F89e3CfOYsAkBwTiPpwqigLvt7PTh7iddrpjBERb0EwGL1Qx10dDua4dk1+fLyGxgK5Wz+eTjseWuz6RrMEA7k7u7gFFluQlPTKbCgREMWbme//VuU3yHHw09CIkxWFDrQMZpNmrWov+WOC9phJaW0fl2PUdBW+0Zk/XM4KAvO9oI/WAFjuOUoWt/8Hc5QrNDhcWGKqm/3WTtjIQ8TZx3O8jaru1Iw98J0yxE9KAXEv9dZ4bxvTIAx25GA2hcKI5mGDRx19Na5uj/TAblZbvrXB8mGCmR8sC1N6ptv8MEY2ifvOlLH9okGkvXAi+8uBxb02/8jv+8ZKsdeS7YKNsiazhpH1mPuimOXoxJcKwJytpmg05rAfJ+T3tlejCuKjLJwcoAR3T7CYFNalAl/LggcoOIMEOXw9+okLdkoJ6F9mUQpgBWiiYRAWCRDN2usujLIOXKKkXvOCcxl7SuZFYMA1j+axmFR5QLUp+5ikc0yIB7uqhCIUUqGSyzTCHzUu4ETtZQs9ojPapSpbxCt1OGylqW8COSE186xUbEsNs3ExHbe4eu8pWnWJGKSxMo6cc3RdlOqzMF3LPhbvVEgjqWFOP5wklR/2GLS3yV6nE4ySN5Gq743Jnt4yGOeAb89wIynq3qEn+BGrt5h/Kkxc2exhkULKOvQ8h8wXzWGqEM2C/GD8gW0RMCNzNNPZrCcoqpr9esPQvtXq9mR+xkGZb9Jy3p3iom4CBCXpWL6qrhOfZIuSibb2c0+Aoz+4zjKt0bLasTjE3o1SAjxAjbPbLH55fUsVqZby9WDPVWMVxQqzP1iH82su9iqqJlmuJSygI9PQDzHBEAF0grWUllz0GoOYUx+Sj2vJHLCzdPvWPu99N5X5reoc37o9A6+JBTBCp+1Z629E66J7UxRTxnsLkMk/CkfbAhodk9DD3n+RdEa76ir1CNBBc5lMGSLlaT8ulUdRjLFFRUeQeJ5RCCwbUFm/J7iF0xiF44bDplaUBPqXrN4r1apR+RiyIumJiqoMx61Bg6jYbwdiSsA4Ak0wZ/kQTX77OiQoOskMUc8Zt+zswYY0vs9TXwWFk2g7lac3FaKEQAvyNo7hBplfvM4KbBFNRpbWz+tNJIQ/J7kudjB8MGW3qHrv5kV0SdIC7VjhoLCaSXXijMJIbcZgT+m1gKVfMSu9uKbLlk2oF4Jz6PvziWBr2pY5s9rpSDhgpCJhEslTC6Fd8raJCYpRrqfMjAjze3g8JbWUubfDl1e0VRCfny9zi9sGiiQOfTVog4Q9yT9qQ5abS1n5X4tIa7j7ApmYibattTfDSybNn8Hfaadl9Abt68TwDmfI2</t>
  </si>
  <si>
    <t>AxtpG5fuKS+BR5WgrpbMkJHdhcmYHJEvMpux/y6VkJeAGVOaML7GbiL8Xs0twsjIm6uggO63RJlSkuqRcbIyUAWwZv6Z2/e0Y4Uk18+ZrMoJKJMuQ3l/Tt0lWxMgn0J05RszZJNKsHw0UH/6B+BhE3RX3CjfPrEdtYpg/fi3J7GpRMEaoBiIyerQLXTjinqJWDdvJcfmhSTv5GviZBmK3iZ6iEgarO9ebTQjfzZXbmXoZW0udCLyOYXv1U1LYSqmzooVkf33n2yfIedEBwpe7wHVUi/MmTuZFKSgMEQnO7oIIkrvY98zGwXsXDCyhu0hgS/iVgizOJaY92FInZYJwgvR1AwvMOUfMb0nq1wBUnQzwV7NE+/2wmo8VguirqrvPx21Y6cHdOy05aSQ/1gAw7y9CgIu+xF3NEwcYFwWRjnz5f7nPsvkDVsPWtbSLILEW8YbqItPNgNNC9YvNYiQVz4aKEJerb8WqALZJVhRawDWe9edNH63VL3uvzh9LOs0eYtVOXmHunIChPNLDg4yd9+N8+YmywKdZmt6wYnDjrCk9XqWH26ZcRE+bfphMOkQ09RRBvxKu1wRTy6uO5sn/aUQrcnlcUdl5J4Yz+EFepRktQMpkZDygRZaxnj/05JDsF9bHxDGj5KkIuUW4xo6zcGnQgJE0lvTpUFq5m2GGrKLbnhwIynFOvHqASgYV6/eDiRGPU2fvEgdJpghXTznYr2rzn4LIjmnxRO35zyOIRSMMyIio1KNymBczHbd2CRb1WH7chKkuKDxyqHBS9h+DynlrUCGqHrNn6eJuE5J+wRqE9Ce+IFvWlfuDBbEacX1IMpOiiLqL2aXYyTMBmle8kz1hZoWcjSWdi9MB6mmf2Fw9zd5toPAq/a//X91TNkfvkGoKuVz9+IEEwYrnZNjKaE/GylGWtR22b0aOLe+em8jJjxKb1fqtYNkROPKMWpmj2KTfsLs7LKTGof+oXMTgsSpk9p9m2OpD211+OxG0+CzXU6ozGjE+ZJNXDcbkrtzanQIYCG2d4unok8i8kVkGBTeaj2tf/8QEUbhy+SKnH66opseqizphJiPuXfxK6jtmlaNYvcWv7MSPtNT1oWrpZE7s9R8DehtRWkgCSD9jwnOf5hi1F1/vK5/3cyxGwJ+CGEf3uOnYeVZmAk1eZ6Nr3BcHSRsZEyhH9P4DFbJGNzBD/CQHG7zKM1yoBH0BjJjiLZlM5MDIUXrqQKPUNK4zxkN2Oi0Mxtfc+EX1jQmQN9RXuikBBYRQLcqktmVCwjniLjsqUGHSRMWpA5gV9hGTxgXhIkbPYKd8KszKFpGmR8PqXRrSG+Y+vfsV1H0MyCLI7QHEk1FKE+X3yyixAGgk3GyGTQ7WCobUUM8ycq7u5N7clxh1UdHO3PexyEi6W6a/GlRhjaNJndpJiXLLnOUY6wGZxgUVUkFmy1H95s9dWbfF/QbSwgaHWPVRPckOGvUS9KG2fLRm4c7xDX+CnRdkvPvOrqvXTYHQinEsW8Ld2bhVh4bOn6WZNHGjj4rL4ZU3szQe6XQKCLIIFuhn9tH+PZoQgglsJJ/qWlMSOJnVqqVZ+ExLSmYdeZEoXqa9CVts9tQDYHJCVtE8ef14FVsSPleHa1U9yfsuXEtW3ZPhkEYDtcsWxifZybmPXpDhH7F96BYWbUh5LBMlM0BlA05N4VFIHz4I/7A113FKU3tAcq7e/AguO6ptAi/jYshtGQeUS3Dgh7bu7wYapkJt4mdQxgZ0B0biU6XbbC+JCqEelEobg8NmiCwGFwuFGAdDSfYbV6mV677RAzZaMKecz4ClSVfeq2EU6JyKECrOP6Knr9zifTjn1KKXk1WpUQN52+YhogwfygGcveQY6BKEfw3pTDnXOLmC11S77rGiYy0HW/ZL0BdyQu3NafmNUZAZHC46+4X1/QFX/6xnzJdROkzml8SZrfpleCIMFK1BpQUFjvtYYsHMLGlx5m9pYLVqOwVe3T7QVT8bZThrRM8Ood6YmhrVeorUMKFrqTZzAyEMkLsvwMVIhm5Zxypt8RodBUICuZkgTwZH84y2kqCS6sTon6TwtCUTKxjUpw1uuQitaiI7h4tRsy0PzaCwUwfnKyMqf7GQg11hVcjSspqDVBYEF7mupLibuLeHIYiuUju73Vjmcd5/0+97oHkkpPmGgVvJKjmw61oCXvFlHKMvM4TUmVw4sSM1e/rYmdVcmxCNlZl2K/HmOlzShiDCzj3GCgc061MsaojAghHbopjRNSxw0DC+ryntseuJlxyKzRyK9DLs+s/UC4cB/ItbeWTKcfEf941G9+t+Fnjhe9/3tzC3d25aQXcyxevq5npv3q9aFNRzi3cL7BT1e22qCeAaxHt74U7p/WeMSC25n62Km60v+G6T9DQvAfuFSqDnntv+a6qA0FGyUzjWExa8nZIetA2duxMfi6iIExGs+5ERNX7HHQkNbpPftFncf2g7l1rYHamIbJy9XZL3VcAK1K3y6y47K68yFdmn9HiomnFzrTDuydsJrrWqM9gDpvxMajxie+2W10dCTkjGC3CdCctpPzE+2PuOs6wtlC9gEVvlRqzktI1B+WUXkV25An3XLxPCTS/XsPMDveQHt56XCVHEx/RPiG7/VOVqewNdRBqOMnnFwLmaxXQCnr+uhntKKG6MsmMIHi5Bg5u5s2uWbkcWM1cvRLj46NYbZohq8DAHFluGIkYxaFeTS5RXm17t7Jgq6hZ4MOOhlJLU1nyXfTXB/uxtQZVgXDNFYaRfrrnEQ6+AxZVdCCEZXyOOwldoJZx0Y2MhICMbIbciXbPCCUud+7w9auhcL61JjA7RPnavNpctq73bVTia0zPebY02eI5/ktD8B3ah0wXlVS8Qh935OKEUTRp8eNrzQJ7g18cn6i/W81Fm4hJD0URf142rG4SMsmwdjs9DFRbuMACu09n9u//tiuWk01TmPVtT5xPtWuYPQ5g2yTxyREwWiuktuhYyaxJlMf3+yf5efz8mRrYeSUbqycDCWrcGl0sJNJOxlcCprU0c4GN3xVMqua0RSA0AI8Oha3ekFsg/cOgYSzNZKFvuPmiOCeIfsReIef2OX2BtDQxq/CKdr7oYdA9viKjo5ac5dVhtZrpTIrqOxi9vv05c18155d2TKtwzT9SYl/vgi2FIlWD51O8CrsI4ayEKJF3sZE22hMPOqmhlLZxF/P0XWA0WbFxhSX7qgYfpFQsoFrxlK9DwK3Ie2ldJwZUoMRF/Y7Kt+5mto7VNW5Osqpr4m4xGo20frAV0bDIrse4oOVzUiIEbgz+WbdJuvg5TWjSGKY91Z4SBc08xJOhot5ym8lhfTjU9xwjx17h5pWzes1S2lrep80Q3sxzRVjNZVOlLt1bYnpGzS7Kq7wL2YpnRbh5cz3MYmgXxozaQ7XdAzhrLBooLF/7z2FJnh7zaqSQco/hlHiC2O2I498VziS5eiur7UhBm9OvdyU1ybDs/M08Ij5jugSCQxoy6bhQgZ2s4it6owHZE5IBI2RWUfxl7J1KRss97Syvw3DLPBhrhrvaSizs1Yez5Dvw7EdLjL+gaNaZ+qSU951uwqa+8R/J67AZ+Sk6sCJBvzIIzWz2X4D34m4c7qlEEqEXL/FIGf7lGVtkMfyHHxDOSrv85yqW6iuejk2It78tGqH9yDzj1k6+dDBbDAUpEZlPTq2YutHvi1PfnGhZ4IsrRFiU965WCE+HYO8NMz5GN+08PWi3ewMUTrJ0zbjLaln/BceuJEIccm3wbA6sbc0ywYalfxr9D+4lxqp5IGnIPDGjLVgaQa6tiHEWe1aXJZ31EOfuU9OFtep2hFuislRwVm/eYO5bxZ8qR5X9/nvtvLMacQSHAwIqHc1Y4vvxgrSZ0W4zJCYNJ3C2znyn5/piViInA2qMV/fSQlcpsn5rONV1QXmqHAKUQghlfI6p61Tk66zDKyzwWVjFITmX6yE8sMdwtrTm+JdFm1Z4b/xmeTthpqherXh6FrsPKctkBISw6ygVbMP/dhwLaIF28vg4Bzk5Ika13ltICR/czQxI95n2k4ufBjj3pRgujSxwnMGnfIPDJIWotV3iU8ZReOF0qngwcXmvUZ0O36uFbmrIkntoFrkuSjoAVv7OkpLkitrj16R4xtnzrCD1syirpmUcBBLdETyAoflf/C1yQxc5icyd4bBljWl0O9KIv+SO9T7fMQruxaN/PkeSmk9vf5IMq9QrOn80upJ3vAVfUeZ6izD+4IrZB0cog2Ip23CgKEHzzdwLWIh0eFBJTIXgk6cHLWt8FzCxPv3l90Vl4rNQYjb5yLseYmrI2u9WUIWwIq3XNPlf3zWPPBft6WzmotZzNaJEnfs8FREVWLdVsT7u98oGqWA14u8Aru1imsCCZBzyKLbEN0M1hBKThTnpESfhiaCFxhCy8RYoFk9nby77643maPOkC+2xYk53XMxw7Wx1uGzrh8IrnP6hknHR9nc1sF/5mpK536ZVJrbNBCZ0QPuKZHeCdyUTFfhlr4WDmyjeJRXqwOlTpUIjlNXROHNSOkTKiCWmKvWnMyQvZfWN3U/N1zLYnMRMbymuZbxBIWuIWl5XnZAlvoAhUm0fgWvfP4lJM6IiwUfP59DIq0wwk6JzB9rpIw5ocX3E4amdJREVtytfxKF5hKql+32QUHkfCKOhd5sjEDouCY2gzpLuZ6oLCt0ciy0gAMx2A2tS7DRcnV1hczjdsGX8+lqNal2hRr/XWa1YF0VAsYQEAIksi3jm1ilNKdXDqXTsXc4e+K7MJN+Bo374esGC105nAE5EjSA5Q7NW4PygKIrfsqekx42jh0jU4RCbZLln+p6WIpxNQWJROx699tw46q9JdEEmw3+IsKCtYthVSWxkKgIIzaT/lPC/OIRd8OxMb3YI93Nc6BCQu7i95Z6UkoIbaqF+zNy7745we/JDjFLzu+gVRHL1GkZRJ9Bw3AMOreUykHl4/NwcJOPKypY+kBmfeK0vRtVO0OzwnU5a5ktPYwNATOSIueYh9idntEl+KM+VdwtTUn9rvcm187uEVOyF1xeKmQa2nR6ZQIvQWzNsqaINa5uY6y5hnlf68AmuBnSxpK7YJj2HDNq3ybiObsJvxScWNWfJ9c1ufLCm45zpyHTaBayGT3XygYS/hTDyVceoeIvwa4mOYUStrVEe4Gf4ADNSF0WWqXVJgFXFOJ7fGJQlS4hRYy9KmNd9nv69fo6oz3sTtnCd5qyMDlGgHgESzF17dsabEz97PpZf0AZxXxLKRH42dx0iFknsMuhHPZdmIaKcm7se99NpW32dyVOo3NvRkhYm8R8fhEe8bXZvrFo6CrDeh7Rk/V93EfDKeWk52YMfCGIvk53UXqABa5zOhGmV0n3l4GtRl5bxYay4J3ByebLSocEunEVw0oUEGEUT6LeM3W+zPrDf7JuMnBbruTsNJB3JSZAYy6ay7L/LKVzpy9Dqa0kxgymBg4riBNOHdlmLhq1EhzttZnKQsqj6vII8crB8GKiZ6Yf6fSe7vlYfof9q5M9ZuAH84PVObddfOlZ6YI5hP3UXGaMvU/n0rxPsm7eq+E54Y6m42gmU3rq1F/BkZY2DJzOBnf0E55P6gsRTsBVM6eyRAcPSm6CwPH50zySWqQ99tL9fqS7fpb8JXvnuD7EhuLjR5xCoKsVPT5yq8qptHRdjK5Jrrjwe96Vz4fktTUB7FJktOrGdw2xxz4+JBtba1hhw2lRlrfGymzmETtqWYsv06r809UdZsf4MMUZstRLk5/+6kSu9J3wr2i8XTh13wzcXh2+KX3vOqIzRonxkVx7DCPc+BS+q6mF0LHmIAfVSbohaiQBc2EVv0K5MLKeFiBHnAvhB5t5i8D+J2/W1sEMb6Vx9LTHs5PdB0lMy8EQu02zBJ3E3YfjCVCRxlClB4+EkzMCYaKBKBnpWOmGMt4vYwIL04AOYvJR0rxNcX6MLIbvlh7UdPGLvIqm6XBie32oeNLMjrBfC2z0lVmd2I4dbZXNwJqoQqtTV6nkYfLt/o2vRl5l7fZUXGMdFQG5zFXkYKAha1zbVd/e5rg5L0/uQxdr1QdRnjHxCLox/XwDK3fmPBIncsJarE8fLNGWptlbjSqqSGiNJEE+EdAwL/OW03TtQKkxKtdPQpM5vSpUyARJMMwATmnJJF15Gsm0D6RsVlxwEyLy7dRZTujICTOC0YGewAPKKYb0lqkdB2Ix24VWVm+Ctdpmn9/TD+9VRzJ16to16ykW6ozy3+/bCgVQ2KRrdJAh+VLnduY60uq/Ep/ggBc1kiRi8uNXkAJ7i4EyDJYaQ6c/RijUFgL13p2Le/zgmUH5wk4dGFtbsJfveLFd/LQK/II9wTHVtLm3ES4a32yzKq1B5XcEZPf20iCaXdb6UOGM/YZ8Y19/d2Oel5XaOONvvvbjIEpAyo1FCxxkQ8WZOL4bQthNRcTS/c2Djb2lHzcEcka33kUitv+SbSdWi+cewY1nKZSn0fpHzirujz1CkMfS/lexcwT/KUnlm2F2P9Pzk8Offjuo/0n42tWCBVZlqORyoqhi2g/2D8mN0ypaVSgyHwh8oF5XGunkJbykQmxvheTbeXWv24V0uWvjWqD6WhvuO1Kfbam4No4NWTHvej9QohigLD0aKRU07q4x6j4vlxYESnezSEWvMx+4BM7RjA5+kP/cAHDqdZdsQrsF6+u55FUWh1SivGCbazt1PP7leSB+fGwU5Sc+VAJFdfVMj7NsVwlBi9XoXDUtgnsDZDnSTZmRl4q5dYmwpFeAYnCL+BFmQsRB83lQxDkxssNpYCafzJq1U+RzzKuH+Jc2D1kMO8n6+4a2iPPFVOO6im/FIZyptrmMqYsSjKn0AXT0qmntkxKt/w1L9pjsZbbXl8gwM6mCMzn8H0JN1ZwvWOyx6HHi5JS2kyrmTcVKjIJ9+9ZFdaMZC1bMCLW/5LggdCUu/wKuTvK6pABnPbWXTJpzRveYef0dNBGzgRx/W/fQh1FhzoDexR7Ey3EfJo05F6kk+IyUT3PUyeWMnejawan1EI7QwGGYGWE4qeJis5Q9XDzkaIcemTkdaOruETLZ06eqUUwkA1omSD+Qb9roo+xGxQsGgwbW1fcfQl96PNjewxehklAsknTl3jvLIptqy7/K7++ZY32ytilZvvG/IoNZbdJJ9ol4u4kCfZWZT9oGDMNjXynVzfSWrg1zo6Nj32C8FqnYzBcZ3qfjgiIITJptuzZNh9PBfbbuD/ip3INIZy7X/UVz9ZWmlhAQis/jLbCss0DbFMgFPV7IBYPPrNkHQ1g9fvpnPcL27fGCfltamZ6GIuDdTrqywiaRusNEYfH2F+Bm+jmYoCh0s2yDTNYnVLlGODt5KEy2r5RZ6kb2s4eqbd0ggF3o/dp2CBbK0xMmF01ccs4+f0LjOcxGJPcd9hGUSTspJR+m/D+AdU0mFMv9ksmcpgUfB5Pbj3j8H3/0h4vNYDtW04bkXVwG6DYsItpiyOPBR6dmeYame/iymP/A7/kVRlPCeBGbsETPOouCdeo5SibvtHnZIeMN+a2XknOwTTbqfTuEQJtlJ0kvx0aIJp1q23mAy9mu7ZKcXNTjWqA4gqSkuWcbQ7sWVN6hevZJ5QmyLsSSqvsu4r8TrGhfOYRAtZfqrl3B6XtAq2qCLyp10Ixx8ga/x6kpGNzQQtQB3k5u2qgkZOd/ymTpRXR5NptjcbCCeJH4ewjrYtCVy75NtLROdtIjzRDOBK5rKN7XSLu9ny/H+vJMnJuzoKVnVpV4VZGh5G/sY/vWVfYbAMDJt+ZKiCb2Yec/c+8vL1hCEXvb5nFbyXXKRplRTPD9fouJAHklXLztgRRcq5CRUh8dE4n0l4D9NSa1h2tjwBEYRuS9y7+z818ivTKhxAiAkU0xQfWCPlMO3WEIqMa9cbid/GHHbUnheSmRa0tKz3y72CKa/356kXsgTvHt2cSVjiq4os0OonfIQADvlZ1S3AXRu+Wzzo44n8zb5QcKnLPA3+ylBZnbKwEt368AKuio606MZoObHpjJx8IliFKta9imhWf/GsuLlTKMHNKXtEY1A1X0g1m/nx+8iTPWIQdisYNjFVPDi41HH6bc4k5ECUEci8cE8Nv9VvlY4Hfh+vg9rxuLZ8U3YGeGfsaOQ0kn+17dD8jqqKcOWQhaGPZXCMWl3C004vWr/NjiF2cgZfLTgSr/QLA5YBloCbEF/2xArOpopxKgkQ2bwQnRq9S2u+YJo9whzBRtzm0zrfO0O/8+RgmR8Rs2ZTmZz4wD8OvayQrMXMX1oqBb3igN9zMkxTK9jXZSkQqqvGQ1UCQqnsrP+Z06hUdnkPWJz050KFgBBAYtu0Vlj3ZCHASJg/q8HOkvyCrxltDeQBRBQNfQJnDaR5ueTxjBss2i4MIg5fESLVwzAjeB0edIlZ2Sli7i2+gbHRzeH2rPlCGI77hB4s4+PWnKRw6B1ToP0k+BIeWnks8aM0v3jyDhuSPLo/sUvI3aWZilOaG0Om+g+SG+2r/mxyQBgBuqQmkw0cLqBg6j3bkMK1w/2IcQ5o53Ma3ZqSEPhU/9R3lqexMJwQf+BaNO1cFROcRY48pQIy8KKztXGQfzgCuYsDJ1R3eNrgMqDvTd9aqvvw2jhxBA6lmh+Ny6VhveJaBcOlPYbCV8EzIOtRvbBe5m1kM5X1OftP9CQXpWzUdRbQK2FoGmiNEeXcZC6Nk94iXepufAMWK3QL1WpF9B4uIC+1BoQbzyf5CUQFJvIEC6Gw8GY9JWFbpmUrDO8OEEO3BDc1JLfLUwuf2Cnn4Gwcon4i7Zv3HevflyZcVIx/RdmeV+fVcxvAFl4bFtdTtxFapYXHt4NF1yPktwD5yq0URxAMzM0/jlpH4L8u2szI+hTCpqBOQ1jrLZ7rrjvTC6IUaxJCxzp6GZsqBbufCwyREJf8GQd5fx+hwATOG8AXtTrR1YGkgShTXe64lgmeBuxs4k7FeyBdLybaMB7yuliFkCIlYwWy+fe5XAb0gfa6/sfA/5s7vZPX3m1PQD4PqODprMezjapzWAf1arndHwMnUTmJzeGLnGao8bpBQdFESoYWL0ctVc/OtUvX6rePxuQLOy58O6MQV9eDLX9lwF/3u0xMWY8EUVqeMVsYd0lVqFGlHp2hh3cR8OiJlxqqCL5PeWQzhy026bxz/nWSe7BdzCbPU2tEjT0DrQcB1rmRTz6Jjz3eyPrjQoY411AvI5127xB6bED5FIBtYPxQCBAcK2Oennj2NT5iJfjX5V4q1OOEGtMltJyET1Ro21P7iGpSYzwnq+zc2q8nAkjDVhIt6zByWjjWV0pS8/SR/rJkAZSFlMoiZVGXSBPE9Q7PCJdZaADKyqmwopzFcFdxovxaNaw/ZykYrg6yUj8lltLSe0tfN1hiV6EwLCD+K6KE70Xva2aO8bWvz8uRNkR6F5zCJVQTX6QnTLR5uYgz1h46yIt8jBHuuUNS7Q4rYDGeoFqdTa3iZA8S9jI1bhaJD3C6YPUpgH1fELFGvxlriZWTuNWVHTg0eVZOm1r6+ZfdHisaOXYJUszRQnN3T+vQB1TVLddHkNXI/pnwnoMOHXAEpNPFlAOAY30mX0wO/p2nTAzyxKOJEpo3dWWLI/jMKnau8bN4+fYOQkUjC61j8qCZUHAtcBLhsinFjyKUKLHGl1Et34iRua7ZizUDiLU1FWaQmDbcb0acOjsdPIU0fyH5DnuApl24qWnxCmD2QIMCTwtra8VcpbzifT46+R2VkHJUxrD5Z4R7sObjVbXi1wOOe3Q75ThJ/lLEhc6tFtXMWzaIzN+oSBywZsEeRBazy6RsfmEvxxUqVUcww1dswVlBI3IsE2Th98jCxYnCo/baIqFGhhR3jjErEkbOyqvEUiGxKhxYTGlGcPnbJ/azYZobsBR/GZ6zHvvP2futYg11pYP95nmkRK3X8RLneFGmQhTZ3KR3OjrT/DYX0x20LUCR2iRV5VjqfIm2W/i2PzRC56bIhe5328sEsbYbx5853c3voPRp9fTjRBmka6mCDvfBs19AePuQNV4r2Itf4xbP0UY6lCw306e+8z9nlumAOyMUUQ83oIcojtAGRI4mrNXhxUGQ4FaiyQliEc/nGwxp8LaPpUA6OvwDZELpkKYb/n/8qzZesUqih/0bISYN3lO3eHDkxzrPMURn91KqLMWrgApIYmKoYpqC/+QAPHJV5tbKagM4lJL2Yj9lyGB4NRVfF1TBwPVN5rjBTaPGlLB68Lzov4uJrD/vCM03RlDf1KfPUBqyoBsH6Jyp38VVnp3JppzUmirlR9hHT1Nfd3a927F51hC/K24+9XTvKa1kWQOGBXMxj1E5vvZzPySk1KWKQtdDozo7SkAUwmp7k459PbvZKSsXuvquumNB1hiEXB3xEw7Z/cKhcze7R+RSSJ6+pC7MxWHhNCjGUEb0rlI2GN80xwxQivBqWVhz9E/z8siJOdKVdMLCxyj1qAT5vwA/bXKaLc79l7YdA+XZpOOol3UZTTKPJPXn3FqyzXZLbTAVZc4zjh3sUgZQbpN/Xb9S8a8DoXzT1toTCjpiEu2BkGLmwysOl02KNP9cN2X0UETaEWyGolLKpnliiFNu40QLxodAeA2dIGJBWi1XvK4TNX9wistivy2/zOqwZ+qaJHaar95co37LTK+RwDMoGdsVNhWin+jVxJMJWv2GQ2dvooQWWiXCxhCHr5kaHrCoWM+YtK7S1Ng0g1oQ8Px0aDmvWLv9h3cGj/qcitvjsv+inR1MrxJ/HEJPKSYpoTL1HvbwtHQQXvWZrgwJRAOMjdm0K3QnjhVKGqR+p3hTaDLvrJ/UGDMv0SOz5GF2PUAbvf+9NJeHJ2KgyX/UE6E5pVkwu1VQlcu6DkRfb30/olFvjkFRQWwYsWial8GRs45l5mo3pm+pfz0VrlVZfBlOaSfngmgfao/wUO4mdtoHszPUE1SOVnhSH5QOu8Ufu9590NLG0FC617Aezb262Jl5942Y2beJm68kpZjIobLfJFaCFFuhiDrE570d9T08ZvUrjSsCzumk20ROyFdbqMsV5ntiZCRLUEin2Rzhj9KDku84ziQ2JfcmbpmpNbyRwn8vz4Stjhmuhv73F9WvXmpsuYY5Md769nir68tLxDexN4oHQcuYEwullFurKgUZwQEqMV3054tr0Ue38sSHnTDAOVS1n35FtioFhDfPN4QMAgDs74gNIu8LTbIdyDeOjLhEJmalaLg7GCflL2CsomTcKKnNyie7jTc0JNf3nGFeuoKJp3GH8zzOcfTVz37mOTKDUQ31JXf2LDt87uV6FjNXVegQ5nhdcqmrpQQlZ/0FRSWFo5YIHsXHxuZhxF55SwGE7YA5SHvuBhP/j1rJh2aAnXE4B28TL0RDSJvfcJKCZwgPsX2kacJ2igvc1qUI15cicL/+z8BhXkKV5pZLyAPhitlYKsgsJSMp47k8rrSXDD/3ylUalxGmXfwojM4Gwnp8SIdWM9j7KeaLt76Ux7Gg6ofENhrda6qgtWnYuDvXE/bbOvIXl+ah8lqITbHqbsof9VtiBVv/dWUd8R0SZWKCU1fsD0ugKBZqRvIRkbeQ1uUQfnm1E/ib7Jy/g5Euhwsi5Zzb6eXPntg3yrZ1GOIYI6xUKxcyTm1iQ9C+avZ9Y0rZl18cMqI17CkryPXhYcY0gJUwW12gp2FA8hSEcYZ/mjKBPKXz8L2zuCMT/fgPbK9PGEyaQz2WejeRJj2pOQRRTRC5fzzzYxiZr2n4DiS0mrg7ZqT6aaKEgg2pCI7t0ELiabE6ESsxj3gbPW3BRYRyO1sQN4NFvZ9T0qk2EswHo5i4tMS4FXHy+CJEzThk/Y7/wIRhEKkM3gS155ahwJhzEwvkzktOLnRox/Kd5pHIyCup5C+ecQQMA8EeU3fydy76aBcwDrVvBUeywQB4Bv8L/q4BDLGc5TMc2PI2VXzbXxTOFtEATcpsnrtnJSYLKBTexNOJyPJezkMSrKkpPTJPJb+OEAGSUhvojfX8TwRd0plurw0nyoBXKRclwypXHyrQqpjpRl7rd5m8RSVRGJU+SrqwpMf93pmSd0Y6Sx33bOLBNmeX0L2S9Oq/2a9SuCNhBQg9Va9MlxZ8eVLO487HWyJirncvbIoiXZmzsNLHFLr16scVSejoa1xpLr+fqLPkEb2uWa6CCnvWYmOJHv608YtjD4S3sd9qoqeYF7UWdymuCuSTM/wKVwIGJOD04op765J0C6AY4uw9eAwooEBP7ek9ShhvpH/KTQs4zKE1+LiYjtm1kR4Br70Ot/tKQVnNEnieHjO6+ZFROyo2wF56hXD71U4hqD2hD6/ggIOojMn1q5dpwa+/EEHR/rbSaYxlJRX+4LAa3BwBJQEPT/b+BYd0FOqYycWeLzSlkhdhX5oiit0T0uPIAfw1kdY7TMMdx+HHVH8h/YdoJq28JEpLrTkBbEQOoTASQGlXsgP0ZCkHGd9et40Y5K271Wsa5NRiTL096YoTgDXwPdbsTgnw6SFx8efsqbMZ/2QPsmIY6fTkqDPR3Lu53IeLUofHtRKINSVPVk0RmWc9YIFh2xwh8BKA1amq36cv6d3Av2J6UQNhoJjagwrGmIeFj9hjBBw3bNxe+7b/6FsSh8SmIti+Fnu6R4VKag40D8+o0WmhXegvp8WXogOa5vkOBOOfs5Cw1bbpZ0maHBqvrfgVbj5+x+tdJ+ncnXmV4yajDaWOwrN+HifSnVZGZzSOMRCZrS8fp0pscZ6Vq8Lgm/vxxCGAL25Kk3xx2hht0aswKAUC7qZN7tOrihDg2pg4tgwLLyBtnSaIsypQNrGmFmCEb8IFlbzGoHHsWAErwA++bKKu8lhv/951wRb08iVruGb4ujv6QqZV/58uGLp7VusIQ5vwaYLmoDU6J2D31BdRiNvv4GYVrEIa2CLBhwGdg7HDXjMrNbGXqVukifbc7BLGKIc+cY7tNOgkTFem/wUJEYjRle1/ln2kO1+VaPw3XvrQFOr7N973mbABMd9DfweVFhgHPa4f2NdJannt6HzyD3nIng+Qv8EAMG05HI7o212Z5ap6kaUSNBOKzNrGfZyf9Vq6q+6g8f4s9bNcmI8AO5DN6I74/ZUf5lzmCh4PGuOwYQmsckAt6VSkbM38vRSoCjMdUYdj+DYm0f/CEmAPo+UtdLsMrxNUvhgZZM+k4riVCdu75tmgdHoKxxMhHqhJdiybdNU/JqsZy97wMSvaoKCxiknUwqzTey0IB0Gg0mvYcuiow4cIU4q06SmbqeL64wX6bUzbCACTL3HrlCcyiaQBjF2ZC8ip+ncc1D1Maw0E3sFldhGTIOmza/PNS5uNR1ImnEJEBn+FoFePTGR1QDWgHa5jlPiFPPUX19fPyobaQKrPyc2n5HQKbJsW9d+TjM7ERZbrBZdG50frPuYGUubOS3CJWCOI/u4OwWroGVoYtsBnSZEPuajOqIpm8pp/btefF20Q5+j59jeLna7dJSxeuU+/dTtksnhCKimSr8pCd3KXbXmdYzSH8VteAN/OtmMkJb0sYT5Wm39MKdYnwcFJ2Q+59N3hZIA/yTN4OzSiR5/CI7RWqLv/GB7/rjkNuMCs9flwrqdvnRqvRFL1KvpU1TxRRvNSUOyansQpnQ2SxMG7wFql9SWiupzTunOeV8HuQ9D8tqxbI7YSEWJ1imK3G7Vw8VU5Xq9Ha49DFqUgRiVJsFk+KJhT7n9OtsGKhgeFmuSSd8mNwQ/zUG1G59sOiolPB2m30BGRq2CZAYcIlu3onNd4ZxnMvIy+yboU84y2uiD+NqBDogIpr96ABh1CmWp/90iMfjx+i1+GPWAAR9ptca+RTM4JJxkR0dHf6lATwQWYXP1ibFMRQS9w5e8KlKh/fo21X1Nh6ki7tqGn+fmS5WJ6QMIzYifmfbRAwJ99yLm+k7UYo7kV94lEubH+i4MXOhWB9v/cUybDw0Xgp11FRhiKpODJS3hNs2KBgqDO0s7StpK8yx0Kcgyo7AKP6dFQpLJrt6Nji/XhGBrG9f2MSuJxTyGm74nZW1CTTz2kKtr8zibkT26QTua9W1glucDToiARu5wkgNH4zDWt6jvhZjq9MUoaWTSqMpAeiWQ5lZBNqGFRF1dnnJ54Mg5sr8GTTQm+/q+jGuI+7oGgVWJjLTGiGOfMjVrlXlJnwx52ycTmRrPqb3rm67hHXQoOjiGte+5BVlyC/e0WNXORY3+I8zrqS5ZkUd2p5t/dSZn66NbJSajHnSH3YPeRmk5Qfn2SSb+eiDkxE+BjnFbIXa53phlcFsoZqbcZBQyixUIv9Zu5zvVTKREXeKVElzlvl7RVsq3YYbgALyYAQXPFhuXW6pYwsey3iRHszbX7RNSQ44M+7ifZVjMjRkn+naTzewLHj6Dh7xSKV10gt5CTeQ0hTGsssbOORznQZMhU5s8hvMh3xz8qNd8fMxjmg1zpvkeV9c8lKdEVmilgRR5I9jBk9KdtPwOhdFOckERmIMXKRFOXNhQSn8WoVjRRwpgcKJSpeM7ZfIs6wDFUaKZOvuRrUoewFO9lvBBexqOFJOdrNPHx4h2YE2iXRQ+AXi68yKry2uA+c6WoNTbXkZXXgoP8sNYIhYCsqcEDC7gifyKV8EY16adebNImq5JFA3SY/M7phhQqkbULuXMAcvDOhNZpcaS2nG9V5CRq4aKuhYbHouq+SwuGaDeogpzLCoX+Q0q0Gde2y3U7vOmcTJyoPAOcYq2TwUtwo5Gej34wZEk2bYVRymJgP/9NF1ayBuuAbbuCKjjjzbCN54ICzdSGXydv1lfognFwLFHDEZ0hmA6HqaxUtQp2OAUxTUEJTBb9fdlcnYS6C5GfK2J8d3EKcSiVdCkJ4Mm6lyqDzsvjbInYzR233axIDx0m1uVBHExpNAacoiB/qufCBlu6Ot1iZ0rLqxhHACLJvVnFfqz6cGnJ2fRkLtuqEakw7z42MW9deQCaaKEcJdFHP/64rXPRGm6/UmKoJsEYtgwknJ8n7vEyDuG6sNqibUvoC7FfpuxD02KEMu94jncl8crOe2x3OGPYUOebs/3MGxGPBZJdwV479kglkoO+q93LLM+KYdtU5XgizvYQwZGM1LTEN9xEkKYN41nFqPq0aOUrC3+rpSwpEiLe/KI2Pz/V9gRO9PwrEFjVh9nOjusJS/14weMijXOQDPKFf4m5tsPKBAq1Gf6sOvyPGFabskhyRK9EwDXrnRU+yxHLkKUCnCwdtvZCsCIP+D/ZZ8W/sIE68d3wZqD0J46JK/8UYpA/JCZLT62lpQfcjaqpNTbgw08WsAT1jipDtO4TvadNMoTh+2/m/VPpBdC8J3d+Zx+w0IrfTBorWaeMHu0pYLdSwLez7T65CqUqaygWy/jKYz9QCGBylaJTJG0p+BIQ72AUtjSHTxky8W7Z1WlIqt7/OJR29Er5H2DpSpElL016yRQBoeuKQBzboNKh5P5oQyxv3F3Wa3Xz/rTqA6dvbhWCxb5sAjgw7t4udK5JNaKbvgIKbc3ukOfUKO4+qu3EHMYS5wgxcYeIxT2V/p6T0lJj+dmzF54M7z1R8x8xnxKQGRRFzUiZeBdGV/tuYBMoBPTWcnKyE0c/+UCOC5Q2JvgpFM/XGzTNY5ZNQjztS4UEHwJFmq4/FI/9KpidCOR94/rNNY6hD3DekCBqADin3wvXqGxmYHKyInDEsRRABrUpW4XWX3KGf9iftIjjeEBmQ/zCpqAWtL37dOLgRUTRogfeAr9cvJ+fIavEGNVYf6k6FsKSbcdwv57QNeCXlGyV4yx6oVlM6M4ie3ndKPbhvZ3L2ABjzo99Lgr0Pl+2yyTyAO/1DNtkAFWliNWtFmRKq1+5e/yjyP9eFxl5Azt4bxAEDv/mJtDcQBttVJRwSrALmKtK1HtkphnRthj4lUfusnbX5sCpsQF+hSCaEDeVmrhxYoMJL0PbluZHknoHrwKQdaGY/hUhECemzURwO0lCo1/Jh4MSBurFhK1K60iw51IwtyxVbTOcnNJolq6QGyjriYtgp6wIR8PqoHMdWPjl5FQiDPfMiB365bk0ZQOfzhKBr+r4htN/T4iKF00O/HMOR18bry02zO3/zBLp+MAwKXhf4sXflZjUttRm0n+vBMP/PMuvEGJT3cp/CpSg1YXdftwPSmPCXAPIwCc0bEwD01D9xLVvDQal0gUbuhqq7A7hkqI84xnd0ERsBcaEpMjmbBBMGxdjtQfkBhsBlW/30m+N73xdj1fXEo0rOEGVXGaVigAZVWIwWsEoisZPim+YjcNi2guDJh5XkGtO6AWUDGyZSjhjcHQ4JxCNjGIhJ3m3wHBAeUK3fVzpEtoBPY5T1zdA17gxqX05mhV1vH4gZZNkjHjTE4iTxCfUag1XDN9Vpds8BtNbujYst/YU7H/eg3ZljlV16I8HsSF2+hc9/XvZ1VvS8tojcJ4Adpob0PhZpop/ynnK1cM+p3qlZS8dL+BL8I0/DizFRQfzo3Qo5ENv11EFBtfA101LG8qdCGjrlV14I/iBnasWF4c/qcBZwZPeanBAf49HXTpU6uDNl6yVqzLXns+1scyywpSe0obzEWENR3tkZv5CW4jtVdYmPTbgk6xtaFunpnyCE94ILffqi3mNsO1RZ4lPdSsFEtdvRdqpS7l9VfIjV6MR6NoBBr0jnqPp3hFO7keMHpuo3mtrYQJsv3E+ur9/fBx5BPFrtyUNodR81ODVKq//jA1k4IoFxz3+mxK4D8hPfma3kXVjT4fspAJy7O6jIDv04yiw8ngWpRTkKOHOkIqeiMumpnvTXPl9+J4P3ideRbN8mmOslg/KdmA5MAeNaUMAxaACfMDyaCswc2ZncJfBPD7TNX+DTuGRupa6E4IZJbjNtTHcqAPqnlGCWCJZXiQNsdD0YbqrkxPJpYqJerCdH8/57YBHQWeRqCybdfH/4LDzGLFfXBrhYO7B7zamXbm35ObMPmDvO1dt7n1MWIxuRGPLefUrfacI7k3/bZgdMMPfSpPYsRckouD0ylJF5flu/PoTxKF0qMkvvaif8SmXoOJzpQ6NtNOrFzVXHsjA9IFvy0c97I+sXVqNRURXZ0Xpu05W+XjwM2H/j9vaOsW1GLc7eDM/EPYbiCaCFt2oqJShp+xpsS9QeVUMT3cODP9IpohzXwsWIuruCYb0quIfxf//Rwg4UYHc3zvBdWR9fHsNZp2hITTqtgYXagBb1l2zzxWfmWn5NA6e9/v7clQqGScaPxk2z4YmlW/D2yHD4BM2zJg0HIyEbbt5I6+KvXmDDXOplAVp3hS8BB7yeJ3plbEl9iHflliF/QUeZo4XS5wpVVtIH/2iLlZ990OWoP68tft5xjAwPqj0mHjyA3PCLzX5d/OnzBBoircjSCq1fT1N25ST/xdirh0/eGRVJFdxoTAO22btkszdUqoxTEdFq32voIlM2vzm7ozCCCGSPUwfI6kFSqPvC6N3Nhq+Cix2pbVpk0b3DwjYZnSE+9EXpIgXKwpphNCeALPYJyWhA+mpfdMuF1D3f0eainDUQmILSOGyecCUe3X7S6yicVsSORDynRXlkWr/ltOpbt1EV/dI+bPp7UhIz6nlsVxniNhtK4A1MZtimJ3ADp2q5k5jR+M+5ePyOLIAfXuX1Xrpb9nS8jEcNdxaHPw4Il5/s8tc6iiS5GESAtx09KEqV9j8UZ4TBfPy+KJAChzMJ7VVTzUqC3ArNSSrbirigNwrisCd+qq0NDs/iApb1jcXIkLwpxJKyXKHQ0CfrcGD6rmhiyXpHONSxZD/e/lXSx2AiPdwUQnTuYw59nGXQNtnQkvT3zFakRkwUQV1LPgo8Y2Vk5YIDyWqwoZBKca+sJ3JgqS4jB87hAxd86CdzS0rBkRmCjXCa6R753PYooT4KQq+QmwTK0op9BDMb15/VU91FgH1oD9NLrbJRoZ6a/8pFqvkCi5vH/G65uHJ//A96PwPKkejPaP43tB37Y69sM2OK4uX6wDIx3xSmXmvpusNTHMvMXYyZuqQ134CSNkNUpbLw85bgO3RiLUW6Ol3c3Pox1On8iP2kfvaz6NSYOOwgF8bNlyGdAnKRvlaJXcyHfRdnP9Fzw+Laye9f6HY/rp2pCv8t9cbXO1aGPbdGU9NhV6TYPCvO6Pg3qE3MgKU9qXyaOTXNhvwEJMR6JN0APsNaX78Y2Fz4duC7ycaluvG9XSAjKA1l35KCnycFG4uf8yxGER+l1qJQI4EX+1AGBIlnOnNHMDlV4dujGPdXXOurpT5svFyUb8jgQ5w/Z0e91mxa+W7rDPJzKMEk7gyKjBLgo6Pi142ucMExRWnqOsC+Xlq+oTnudso1O+DPNZznf4BL9f2jDe1CW+geQBon4eUJpdQMB2RLbjuhELW17SIjrt9/JFOEriGYjbE9su3mb+Qjhkrjd7XgD+8CEAnlI6S8homKgC0EfZWbjbBL+xmZJ7Yu8jDjy2ZNF87XWXMNeTOMlWUI6uj/Ned3VVBmMZ1oqJXIueAtDTK+ofxkt/Ixvk3vF2E+eckAb41IvhXSLbe8+lATUVs9MUeWBUZTz44DgL0QgB1FT/EISrd1FHxRZQ4Js1zJ5xOfsmoKNdXjGfwKoqwnzP1yRQB8MsOSq6mqIxEY1Ik3AE+REuU4o5eUP/UG6X/MPDjdtTqXNgPmalUbZnTqeQi6LHT2arspnKW73olCL1gm5EQEKcj4kuciMBWWAWRN9qI4kS1iMxbRuWkLmd2oZQk+l9+0Pjp+z63hY/eI5pjrjtzIqxZVn7cDsk2xzTIwN1jSUwnY4fKSjXT99RWlKKou7A6tZZQR2jyBpYaI4YDHSjQKKTEOIwxzObMrSKOFORRUIFx/Fs9FDi1yQJQ/YCCKbDqxh/QhWTCPlxQ/3fXsfDl3ek0I/eOSzY6lZnPk54q2V+hZ5ul05D/uk+zNEsNY8wI3bYHG5EN3VRmlfMYkCaLkSFRxfqxu6CiT8nVKIyIQq0iZG83+Ual5GD0rv43EodrLZ4xSFTlYLbF4d/6zqepZGmH8heJPXrLGgZYX0s4DxPIstlS+w3akygVzXDggmYivoqEN07LAGeriJbfhuoRNF6fQsrjLabBsqEkx2scYru1KhCDSQLh02WXFb1rZ1HeIqsXuuRk0AS3a372r9y54eEWIMDTGMgRf349p8g34I5UCbHE/1DvkA66DNOCVV7LRDuvXz/0NDTgzYQ7o+g2f8kWvAySMktA6lbQ4o+0wq3sKOLhdolDvR5CndJ1hsQYlv1t8dVWNfsQ0J4nO5Rnvv5a9zzzJ9frVSOTOcozWMn+6ZEJG8xxITomX1DGH9AAamAuqULeZWK+uG8x1PI1oMCuGhloIuAYxxL/mKTpo5gzMMTN7wRdg/IuIkwgjI9edzFIcH1Bl/W5QoPmkLFEbLfLLItgFz8q4XDhD8FMA80g/ruoLlrnsEgemkAj4z6gSKyiD82rPjDGgawCmTJMtEA1+pEW6PmizqPFbjdC8aBNIzKNz/hJFjmKM5GhrB6ta6ldv6kMVxVKMNEbnEZMA94Bdeo96zMhOoJ/xPiK4TtY5ZqqSQNyES7CpzFNH3bEHV3hHlkVfXnNmtjCKpDG9cOIWdGfmAZ/9Eil/7EbHXgPSd1kXMWWMvUNcOJI6Z/V0VOp8WLEOW5Y/qaHk8X/apmUC7xWWF8MnLdT13+xtPo+l+FcvbCmhEUBnF/19UFtx+OY1sF3HX5m1IQ/NM11RzXvfbSgptDl9XoHWpJJWbuDNXCwUr14drYcuUrbkxbkCpXQ03ZWY6S6wchXfSn7DbPbXGwWdzmCPYAf70bZziDImg5u28VyWRSjkZHJnzKj9HOahKRtFEpETYNFLsGFVeDsEFP5EPAuX438PlbSQY4F7eX63RzV6Z5mTbqks7lej8Gn39auNbLsKEk6npkp/Ft/EgVzbRxD7BQP3x8rssDBtwvvpCTHR7O75Tz4Vg+M/ws+P0ORe6+8o0+XhsOVBqcVZRxD8DVSBjGYW6exB9M6q8zESFNuQxOH1RDdBTZwqLbOiKOPzY+L9LvzFgNIVQEw36Kz1gCzG45fONu5EpE69sUMN2gkvsdODGqj7/k3RuruYnLkdwtS+Aw1PrqFA1Qx4q7LMm8PrUCylAXf/u9dh76hJDHYTkbTNoJIPZ3HxcoyTX4JlDcgIfvxoCxXPQKmMqxbx9RWhzDdav7KcdfTRkj+jmcwor4K6q/1SWoE7k9MIW5IpmYoYx3Tt4pfqKZhFpetCOyqI6NlYl9oCYzdveNlX58GEHM6uhWG2+4aOniMsCCUEgBumn2vMzYSiNaehYDqiFvDnuXhpPs98WkfQg8FsDArTPQxFR1Fk6b73ferjFK3vOnibyuuIeNHVBhIv8s+1pLxJa7DA6o7l3r8e2mRrdLemQhbK+OS1fyUQyU9tU3VdCah72QEMdJ3C/RsWr9Dz9LRrB5RpDABU3yqNH3Acn1d5N5XTQi+15rxTESQdRTDPP7aTAycIl6B7Pwxy7/dgLlgRRChG1UeIWMGjW9+Z/oJggF7NoE0gFgX9xGNMb/6JObo0viBHBxpijg4BqpVQVpTz3PA7jOrrlBU4AvuJVbnUVnDGVXVFFv5URW86thSBbKQGHZyVn8nKHKVuWAgow0m+yeOJCWWtLjE5KAaWyvs91vviuRHlR8k8MY93svc0dZTYw/DVjW4twJ1onclJFqH32p1vMxdrpvkxA5ZTYL4vYd8yFZ3T2CQaiS4VA2iBcUvaGg7mXqvTctTEmKRLwfrhHv33PL2UCSP7ELNjS0KG4DqEXYoQcNyOSU7DGMCCY3xbUo24L+ACXbcysykmUNKeL045+ttYEV73QAf+GdR5OI7Or30A1Ab6Q/EV60JfC0TjOZZam9BF6bivBtH1kU0xQ/F0J0DkCrZVKA8tJkZsU1nGvJdmZ9W2lfr4xtWnNT4bypEMasGrJsmXxTdX1vDfo1RUGfUgRXJxY6S9R2tau8V/Z918ZJ3ss68FtxTp8cOB97AzAjQtMAYfBqW+QVTFPJWpwMxlD1A2hg56i6a1OdqL/frpgKs391GJjIOHU6ATcm9RqQgsDNNua+DXWPUt/llNgBko/n+GYKNCnSNIZCXecGvee6wRPFin7dP6kBOozLmF/4JwYRO7h8zJTO/su11vjJfOcDeMmDdZPsiwoZ3UKYXmbyAZIpFXlIJlKypDcZW0Q0xt6PX2RYNEQWIDPQTLqWVOt4/OZGvdkRtAx5/zsXkLhxTBjTMqXUcn0LHyrlJrjl0fbDAFP90aGHPaeVARO6F/EqDRXwvTXhAeypIHk9mzBBiSUp4x3hs/APG+pOqKsSjRo/Io8vd764aNY/Ubrry4Goxz9bxbmy5CyX8tPbV5wNA6rjuePED5VKzCgPF7nPLyp1hGhWOMALcxfAzHJ7d8RkbdU7bdgq5bDS21Ji592MuC7yc8C/j+AZnvC+fri9WOVF+Y5Ma3zYnnAbtjXlR7KuWI+8zralNPwPz5Jb4l2goCQqDP3HGsvh6f+BJfaMhDNpzVR8E1oVNgAKJ2JpJ0vVne97BvxOdaMqgFdFVND3EEXGLguxYIyis9oZ4Y/tn2t6wPBP1//tdPVHSGlKUD9XPOq76sbbsHYD0Cx+7MroiY+Tr/RszDCijQRVWC/O/m7S1lqrYqQDswLOWY3M+bmAyyk67T34QkKg9uHyDy5Q6OMX6HS0bRIUQ/OnjGocRMWrH0a9X8Q1bY14KN/52LDBH5snUD21t0WdZELIAB1HewQyxD554Wf8cnemx7bGqy7+IwOkaIe8NpOoX4bYqKzNvBTiQ5OVcqFygv9/YgblcVk5uchW/+YzLLLI2q7UQ/ag3pybnHjITs16xqnCVqRFwhdl2m3fPpYYoiiztyWcd/ealrrvNyH5bUZT5Iw/a6ftMyz84xenwHsii6XWYoSwK3NKvtyWiBOpbTp7sYEZPMwzscbW9TLHqsujbVhJKMmTieOB3bG7u65YfznyL+DRzsWO0Th14i2McXZVdkeKcpDb+J0vIxWgmvnv7I9LY35E6dPf3CJtniN9worgP8ssEQ2QFvYO3rkI5lJW2Pnxfc2NYbdqxCbo8RXBfjopF/K7Ck8aOG6u9LautGKyF2qitDkUih50bCM+ANdlbcptb9SrZNKWtgRUqzzbiVvgCDsQktNxa8M5+frUiY8Wk7Y07XDKnKKpvWWehFNYqxj2QTQmxaBeeHKtl2/162prINW4qUvIo3UumqVBqBhNnduluF5ppean5oGam/CQUsgSf/vQuwYjmKPk8yYwR8nA6mCzsxLc9xQ3Curd9duJPGrNoPn+qHTZI+HYGS3HWKDl3uVKsJRKOXF/amHBfuitCn79WsldSLwmxxKJxNe8lOD8VYwPlp2cBKbzJT2PHvu04/pPnhGOKGcvfzJJ3OaXTshiNg8uNyer2+od+yVXbtzTdpwCSkMXcCF5My0KyQLf3dbqZYy9dBOKU+LtmFJAETKqFXxzdYGgri/rVIYXPHzoASvnztgBnKm4l+K0a0SsjHdYX47b03U6kYLSB7iIZ0bvx6UYwWpyOGgf8Frc8YsNQZMACY8QvsBceeocvazqTlHsYR56i5bXHbHxbX9k0s+99jE4qz3u2i2GPcu+bmjs9O7zvK/hJerK6Tif5sMNGPRIahvGipgJzg2CXWBS8BRRrwkTM+UJ+VEpxPmZF5kXmMOmYE83JnQfF18Ij2VRCpQrsnpLOh8iF4XzKARQa0QbgrVhH5cJ4gQwMIs6nhZjCBFBytZUelo2Uy3DuvSc+MdaGC2/CB3bFHqmAVrgEbtHtgcIJJwvG+pgkpYgopPB5iJ8OG8b8kPrhKUN9SXj+92AbcCHncmj9eorxxi97rmIHzmfd9KS4mPJz8QJ+7cjFOBhB8ypEJYhY50BNHx5OE1kkAaey6dFAUiArXw4PF1ymHneXw/dtt/BapT7di7+lm/qKvuNmmN+tniz/pofOZT06IpIS2+Kxm8IkShHAbC/H4UkWG5GrnF8OJVMxx8j2KxItArEmYAaBWLmOB2MPaABGwQHrIqoZM3mccqrjc0Yu9B3L9qgYSwGqJZe4ACMphLypGZD7KuboKKVOsF7fiVPlw5AoS69aw2LFXSnhKEqh53+33FJ0/KubiU799AuxNOKkUg729L6R+NsfQGN2YRAOKixIqL2F04hp6+XDPh003zFwG1sJR5Q5UNEOx1X1jAEwoxRCiNamCD1e1LTWPRlJQjwFs5Jy7wYoZx/E8L2k3R70EX+BVASF1gOjPTDANW3iEsMAkbQOwZmussrL1nmuFFUXaxsVwaR1d9+fr+KTNVdtoj765ELkSj75SUn4PjU8AiVddX8/2fMr6mjL8JkXZQtcVaMjYgu/NDHayof7BVU78T+enKmWapPE/PiiUjlWwgjFpjTsZ3NwI4EK8uHKUNPFRmhlIkPx96vluUfyRRbktu4jNu6BouZQ1SeoCJk2X2+j5ImtkHrxc+k3+MlcEXNZId7zR4OkhXhasWt5dfekZwD9A1/pl4eCKpfFFF+DgO0jrMHJFFESsqbDSIjQqObi2Bb5LezxjOsQRUQuO1/H5iLjQH/mih/zt/5c8mhgek1UacgiYb1sAUTRcJTgZnPDXzuUchtiSMih6AF4jAQPFZyHsZkkChOgAejZk+rd9iEQCRpF5cURJ29hFAhUHRTw+FySAkRwKK5dPgL+E9paPNxr3M2nY18q5n29nF+OaDhZZi2N7IQ5iF5tpD+I15/I9CH2qN2aaLpFjGJaPvbw3s9+Fk6xJ9KbJR46k9JQ83n+ZXzuqtHRUY+YWG3DTYBtYogOhfCveTUkjOa+Nu9kH1yfI3Cu/rdrtimBJsbKzOSJMwWFbxQo89gMOwCmyeSSN9ewJB343Rn++VuNfQWD8+RhM7T0+H62LXMEl84A4ZId9SbY+uc8dnh2nneAkrhEnOo+Arm0XCr7dATOwXDPaJNjBOZqqcP4WsxgOXzArfstR6X6fmv5FxzMA3rojok8ZUD/cj4LjrI+wSFaM8aZvGoggxnijnhSbX63TIV/NuIVnmDHwA0iMCeDRpdcwk9ZEqdtkSNOknHffqHSwmcrvK2FvbAzZBbYQ2iDAObkcC83Uhp1KNOjXrZpRoc2hyUsGKvWmQcf/uTOm0zrOeu1dez/g5Q1U67f0BNC+lCbuWb4lrFMRNFzGF15nz7wNLnhK7vGPmcqfmfy7PTEYbG9IB6lo5lqAlU1dQSqKCH6KFvYZF5DFSUNFd/FLrwUA4QoFOqtML1uU5L6dGVc71GyJOBpuRjq0UT90phyGNFz+XV2VXdiZZiUcAQFmqB2IBtsFhX6MSX42THcQFCl1gKD8z0zUP/E2CNjqFUp/huRMiOiTiwUC2tEKCRqnVx4QqG6jgpCwxMU+KBbUHBGibXBPiByFuwB+P2+CicHX0ihq1Nqf0E2bxXSbyQuAfr8zsDQaNieizaWvCS/1bt3/sGrohlkpzhShzte36pVTLc+YwfmNDbHUZRfbuDOAkLmB6lzTQj+CxuhWTx5K5hOEoPF9PQorBKJvJQqZVup8hpUZTkEqt5zqdF52Txu1wg2LCjtIh2UEZbQdrUiUWagPMHDlcImTJWryHpQaXQnSJ8/+XuESy2El8uEZLO7TDtJZc+DQxRUd69WyG8h0fBYzZTrYgOKyeHzn+Qzrq8gDMoNpbDOo+jMuabuHaE5oucvrkMO72xcmp5nTdCxn9Co/XBKzkmhRCqZzF1MvvuI/1Ydl4652oF9B58XsDkaPc1ykCg53pQlkq7cDGQXD7sFROfjmtHei0AE1RWOW+J8vwRO5OBq9O5caZvciK/S7r+6L4Ao3v8UL8JVJMv40sCeYaacuyhp4k7q2PiL2QNbgzSDsV2iZH6cTdDfu/tXolvFoWBNTfgodi585d9KQJ6Nfmlnupd2fDSnPLg7d8Nf1LTzIrHAlKxbuBnxYDNR9Q3GK9salbEgE2DXNhYYiwmL2waWu9re9kIeeA6UjoNSbw8o29I91D5G9mEbz20ZeaOc0Le+PPbvhuMiwbrR7mb0b+T+WZ26NX/EiRcNaWPktlnztWzugGO2V+7MNYaHYmOZLwbx2HEgnVMpldg/SBSak3EEP3EEg9k4LjZY5vWQO1U65EWk0er0lR7dmf21Yma5Mjh0k8AVSVpCZW5v7nzik5WpX7+CMz3zj8lwKXz1jTGq2sSDftzie9WljTvFP4cpvOC53Nhna3XYiNdP76J4WDPmS8bmudfLs9MXsD24zyxpxD9Weu/6+4nTeLMFdsdep8ZL4wa7dUMhGbg9pxO5OwbcohmQQOqwXHjGkLHK7BObzi/33RurTMT68g9zkU1B+c0RlcHlpBpy2Tt0AckQRNGUS0ujDzzQ1UV2pJxlI2hTcn4Vp0ecjreOPXdo/xFBGWljqR/CTQmfgsOsifhsdeb+WmfqHrf+oQX1BkcfjXZdxpxbadrOdKRbkV6EVrAPgJW1YHurWfIwLu2IDB04g9+AKIyt6pJfmLo7Oljob1P7HM9dP0bwKjxCyy31F5pN/300Iuf7klgOgWhyA3iui+pLsor4mQEEg1/3ydp9d22Q3jHyIgDi6d4ASh409UsG7aPll2jscWAZZeK+p6L3WI6w7DM1AFs+H8F7PwkB9UTZkbkcQO5hZsoCJWYtiuzR4U6K9/IuwDAEFf9YwpMAsdoo3SflO6H6TESKzmHyKcGezAr5iwH8tbvpt2LgTNO7dkKjAiPNRGt/U4jSRWIMy4FjVXmHtKsKGBepu9oL4gN3s89TunKhjlZg/0bv9aMV/wsx/usPh+mEtXq5TEOxI19QUFTiZyokUi0tXkranKMYTsmxTAqVcJvzDzC70xj6Ud9ec1xjqx4RfgavO194S1lcoearOJ3FctqKINMvzvMf5FMz98T9aEm8zYfHMwmrFcl7LG8KUft8o6U25xcBi8uP38r+eOniJP6xBIGc7A4UUrsItpqu/58mn5iV/Y0XP8JMFPbLwt1MZJt2rhiFevZDg+xvN1hLlW+bToUCJWTIhmbx5jJrovG2cRhJHJEhY1rrzhFm97+Dcq3iT45kQUqrikUhDEl9TDu0Z4fz4s0Dxu42BOrLyPNXbMQnsXtDcarsbnt6wV0xM0TKhUC0w1x67eVJnGc19IKy2ptr+O7Hw3+qn1tkDq/LLOI+8dXgT5AIukXDQcs8EMWgJtezMtd/w8e4is6fYgssYgyqboWH/o045Sa1+xaRWQ8Wwi+db/iNji8sVtUYlG2D4x7ipxLaYslrG61BpA3PyPvLbwEz2z/2wi7O9Zu6DyDD7Kwkw0KIx2YI8JkVm/pFTA6cib48/7pSoqldeYcgfmAMDUrMFh4aGP+lx4dND5zWsxN1hOKI2bZm2wbmLZhqmsqJcXCZvdyh8EquBqjvkuxXbPBcM0DVbe4y3BRHIeHQi7YOzlXzN9Adp/0YYb9LOdYhhN+mDw5vBU4OgUAB+OOGnVbuhJaDYP+Tf4mFnfdzrfOmxwHQQOdx4GzG1m9nQ9tLRrC/+wgZLOknqQf5H0qqC9pxqMi37tm29PainBizX3NELIrNch5UDx9ytFJ4gq5Efsz/l9wRbFwFYW9bhLiDiVafULbeR5bUyCasytJW5fVM4YB8oe65mudngrE2K+aYaFyTP92wIgmR2XPlkcpySlMfn2ZyRtfcNEyLC0PsTpMxUDb26wASVrZW3Veb4wSFoQcAdlAnbhsG/Ebyata6WLfcNV82loiuzI93y5nFSjjRTpyd7AHXrPtG8UNREKy84eqE68tQ9i3UicqcBxBZh6L2XH6M9fntSk41MWy1FD1zIVpEZEfPLruhXw0H4k1wRq69KDfQCnwv19m67aE2BaFBDmbvD79vgenpmod7VdnFc7i7UurUr8ytjDy4M0MFfbzou/EKFPtNRvWas0PwpFQoznkzwjUUW7dTvWljUoSEYRn+eMjxtn9w0mKvlQzcVNvua6jH25+kXBuWF2J3FTYc/9mI3xefwG4hgiMmEf6ddezO2iaF2fI2VElxrgMh8wuky5STl+PzZ8MO3544TDv0UCzZVeNIiaN0O0yEsPlU8WGAmUZZAQayrsRbHmuNoSdX7pQnoOo2Og7xpiggfmfE7+YrawcDI+JFiWhXK5GCj7K8Dw6hKnyx8LoohXfMmEgEB6wa/+CfnDLy9Fk5LUUcoxHwZDh/tkZj9Uz6fy9AMqirFGQB5HctPZvNzzp5n3y+0dGg8ZPKCtG0FCje2AEam85bVSasV929KeAoxrbPVLyv+K15LyJvB3Z8Bfg3WmXCEhc7/JKXtX/RG2aWPWlZRA8tdWar5zlhJsoxhRk4H6onbRp/UtcorWA18gpxRx8KJ2CW428G2baImZkMStveFxNdAmati+QBZ+9i/cUQci/XC/3SiDwx2V2WSnplOuopuhP6i4c8PWDwSI7zwQHVQ2WH3FNxHK8Ym6HgO5CAtse3EkABU1WSJB82FcbOKVtOFxTU5R1FKlbCWKBvgHuDfPCtTpnmBwJGOwP/xVdE3jPomxNeUQgr8dToO2OaUUj77aje8CXDTWuvF98QUi1PEX07ySndptNyyjxOFtTVy1wTTpFDWQmOAmSldxSeWY/MxhyzS6JInmLRS2Rq19rK1zdoYgPb6Px8MOYSe1XD55sxHxMmTBw++LMHfnibrknUmECJtAcVFT0fV284Lo5JljebCxsylG4PqZocr7Az42LIAd9IjgZXHbGTu893Paig/sNkwF4u6GP4S7SVDmrcjeDnKskJjS9nJ4YH5xndgcfLMGosWijUYHURWSZxqb9fcwxibykT/MPIo/R+Z3AWXS5mmC425zCItSLHt9M+elbsYaYe4ugH69nnQhFp+W586UFPc2eEf4cHpiGF1n59YKTLU9C1t9n6EvlZwTvEEWsA6MBmJpmL4cY1SsYMQ97tsJKlvaACG8L73i7S2DXzH8FJaEyzYf/O1qFAcyhRtpCXWyan1P2PDXx3JI1nV7tXi1FvToNQf82rVg57E3QVUcaHC7UZ3o38G12g0OQsktLilvP8QwH2XYt+wATabHyBJDBnFU2OIpCRrJiPfstxlCIp+Qp3Fhz94jOuZ5NB2f/WaRxmCvgiLAnJXeGpazXwad+t7l9wOJwdF5oox3vTauqxWN8pIrky7ul3R/dRRsVyiXkOND3iDBO7nv6JJGu3WhB8ZQ7fjRhB49a+sIvPfq7lLdcq3TbR/zzsyAYUEeKMfqdNJvdnYQupGyVCuhQtzh5pplT8CMguAj5u++vkOO1pqMLbRpezzMY+wolZwOIWKl+moLhAtD7bqin1dFpvNrNrqvwuoNZEMgppH3JhF/maFLb8xr4U0E4cQw0QcQdXClwrLtvyuYVG4n7mmQFAosMa7xzArLArIlIXamKuhvU1CWMxFPVbpShfJ4zKi2vVE8FX9J8NWfH0rVdDw1tjBR7slsEawW05BKDruWcXrxrbI1Cde3F3zRFO+5CLxvUWHaTPeuYGlqp5zdXZGjwO00oQMpgpTioJPt+QnzD3nkgtn0v+qARvJXDGezpoHbJMkHhRc2N/zynhayFpmR3VDafWtSnP4w77DxSp/qMiCu8Pa8pI9S5z4n6QwRUjKC4i26ZoVlxJ9tG5mcPOgdAPX5w2p0idnnjILxTXTR9TwgFMaMY5TIjX8xVW3FPNzkSiCfSTetRqsB3gwSWbAibwRlEdOpKVSFWtOfTLAs/hter4cATfWnfYArFC/k1q1z5edhp3EUxVOpqkvG/UG/Js2qt2DyzUkwIfOrkeGYkg1cfLHoHVK19i5VqqnQuASghr42fbX3+2haGIBL6t4MxS8EV8mhY1VXlBQznytri5x4r8GJd49RXZqGVpHXZiK/o0RCsDtLomwlxaeijo5LVK3WMB8UNSEhRrdRFLBLFZha/saLIU6Phqx8ULzmBflPBA8IrTio6LEoymqMeUIHpsm+0KpkIH1rPwsVKzOXIpxSFhdOacR+y/29nLyJDju+2uUJpm/9L38ZuDPKRpfo/tL2Pv2Dhk8tGclfEOIlwvLJ1+fUIiEHj45K7gc7eZHkqW1Ye6oGaZNc9H4UBlsAoMKLmW+aSLzEvHiFgHy5rpQPJbKidXWmhHELYWeUxXUyv1onEf02nnYyfue10QUgcN8jRSQHSF3tfCTQ27QYKEbCuRrlSbmRzFzO4DKgjgioBzj5dHX2FgljXWNpEFun8+Llm0YSnpHrQIxOW+4KTnpDtfLcacucM9mbt7+Q7hfm9jky19XACwWfDGheyjb+8SFwzbtnct3fJSJDJ+yYEDMTyq4J0tVY8MeLSfqCNTzw8QWu700utKfHXejb8R4ITNb9m/Zazi8tESmZfD9UoQ0FqjU1iO7Ah4a8RWz47g2TV+U+ZKPJ+d6Awg5owZ2H6mdPRrc8YRsj/pXvqt4LaJWQbswsLdiHZ9hHTYR664y+59ys6VWEGU/B+YjGG7jLRaBz/O5wUX7JHNupBMvy7aPHzMjf20HJ0KMbRqtlTf+D/bZfahbxToXC6t2werCFjuoDhy3XS9WZ9ITitNSpJ0g4PP4OGFprTEK/0D9EcZKMj+ZMnAm/EblYacgl9WHvnGBMjJtZGLJAMFmg/QcHjHejl0t+Q+1KAlPHBAkyoDelq6PYE3zMai5sDpKBm46Mx/pfW/N8N1YpT8Y2u8IktQAq4oLMZc/PnOBOYjsaPw3AWYKkMv3CQPr1upX0AB4WIx0AwqUO7onZBERRHgeUjF1IH8F/A6QeDNO3/AdYNjYTWiAsBTj5hLMDMWFnuLSIDQclyj2eBuIryDv5yaikuyNXaegFaeaKCqnMWpTUPJXvf5zoHGtj/mVosGuLq8WBGIlH72x8kAVtN2Mldqy81jsQ+hx6tecO1+5yIHgO7as7xHjMR+nJ5rgkOihT6kLUy9VWnimhsfZEeQextyWmpWlkNZZBCuTFFCZbT2sc1Se1N54lvUlxhNrW7BqyueaolsfSykzomNXO1cFEiK6jZP/z77F28EmEgh9Aq0lGk1A9X6X/D8fEXjXpIPYYo6JNYgWyYLwgpq38Fxdl2XW3PyRbDyF+LE/iDQYMfP3tgWT6VUwkFi3bTkKI7QwfHKLUBVg0mgCDea5g9HPGtEapl4/J51PRch+9ZPSmAoMbR7+GX2JlAhQpvi6Oz9ZnKpKU1+LoXTGm+6e+IQtr0mtSQ83EMN4bwV6i3Uuw6Zas0EGOxz71RkuKz3mjAkJQDyEZRYcql3v3HfUMOUyor8ElBlk7DDNZsuhS2MrvWUdNihvOjtt8PfESfrbxG5xWam4PWfhb6RzDrl8mgPX5ZYSHVk5oagwyajUCC6yZVw5UynjclIjJgVTM48Qo/ZZeY5HQPhC7aAyLlugXy2uhQwdPLQQ69V+Bv/68BLIB5Rb0kaOn2KD5dqCZlbW7Smjh2ckmJ1InEKx8CWaYkJboVqE2leqaKffsHRnuyaMAyIc40APmO9m6nr78cIlYksCQkTKDqFqVgFtmcDIsREgFVL80Wo8rKBl6W8K4XiKT295ROZDqbXs5jV7fL8qa+eZSC+7PqgOqilDV2EabpHVGtezV5S+D3+9q2DN2KzTY7ZQaHmBzm/haEaBCxBQK5PNeLkI/bFAhp5IxKcQaxdXhaSuy5LXDbaFT36Z94A2rbIenVyNEhPWt+XEpfMQ/69orSGOQsNI8v+bGE2DrmemFAYV0IMtPb3yQYgj2WdPDQB5CdibIxEOewIgSLwBTAkmU4XKYOtmSwCss0Y55T8qMKIooV5ArzCuhM0qDFaBebnigthItS9rdt1DRscjIhViXXRbsJ3lRU25CyDztjokR1BeKRpNLteg5y1qvIXGA70k19ahMuoRbKE0LrW2M7Yej4PLMrF1g0fn3DWG2LKBvoP4vXTvYSjquM5kV6rlk74A7PT1dIPlm8EDNvRuH/juBtgKOKi53uGiiT6nYU7TnfkfuUf1jhpIUzwWqU5eFtYQIIDx4OaM4kD53ow8QsfO0eF33Juh5cYtsZogc8vIiKBcT59vQRNjREGRBEPE0t89/cI+LwgvFnMfyo94/opw/QuNkd829MMfWfuNvZ1scGnKw4N5+Zm9S0eBm1ZrbJB2AExLwnMQV3LM2INDDAUkP9AdMF+h8DYUorSEP+WFFhFXTstjjdtexJ4peJialw4v/eeF2NXkkDyniyFhyupPNo9UsP2rkWOgmOT7GuXqfz74duS6SYBy0ia2RGBDClN2k2bfATRenr7fI/sYAWYrLg/KnW5JNJb6E3pMChA5/6Q7Xb/MZPCWZhbZb+xS3IHtvlM2SMQaF/rFdlBEi4vVt1DxYZaFO31aYo3502DF1XurRCmL5CAP/HBbDCNbHzpU74Q0IlU88iVQcMQ30xn4uY71+syIpa45c7Fo/Blbs+ef73JDaoAb0pYTaIJZH5qUfEzQVLB8rzz29z7rtO6nK1H4Nx4dAdWdkmXVa84ixtdL801WCWfiSKaCQAtrB6oCaG3OadEb66DYf9xxnpm9QO08sIxJHLPPyPHrcMOwklDZyRpc26arYN1yfQkz05Sbg6V/4/yRXelgGBO7J/hr8nW4cmMLYTekimyxwKWWgvbGuOnIZ0sLlJLJP6uuOcEOBPqx+l5Lw/U4t2LMd3dIB1xJrFIshbvo201qCjW/AaLxvmogcCWSIEiXDEM2htU2SNoq6a93JbXQrfo2uSc1xtK1NZEQqVZ3k20dPbeHu1U7M6FjDcBHApt+m1PEo+Wnz29kd6Xf8dVx4A7yVvAMbKeatAcWqX33LyERxafSB/5Td02XR7XeXgQB55Mb3/7zH2sNrFas7cohKuhCAfO8Tcc6ZF/Q0tmc8/fMkYX1ONMs+a3OLBT48UbDSGhY2hH+YrQE0y1Z+c6VB3USv9/ERXQ6hHWBi0oCKPS7VMgbOaJn6oygh0UNtD1rwsZLBrZ7Ufzyl0PfSI8OZTUOdvSk6qnkowl2mzf6AGrCAo3cqn8/1ESVhP1ZUcdFkp6bzRPGez9CTiv9k65rf33ttp47ruCeRMkmC61Cdg</t>
  </si>
  <si>
    <t>PImVOXsc1huHV5rsOxB5ZzEWmscYFs1of0Icw2ygeNN6OA3+EPmGndJAIODGnLTMsGsjfRIpyokwRLgYqDP11FAy+6iTm7ezj0V3h79CvdggipUny9hY2WrxhlHqEGzO4pTa3XpIIi7BNK3etbxcLvybiCFCN0yKUdbVEC/3+dUlYOWI81ZKUw/iLNYZuvm8Ji1fTb/ZnbPIWB16xRdfpmU072muG1gZDbnuC0J+81aodmUtSePlKZider2s4FeDxXWdztdLULr8b5alO4asXOVSILI3nNoKeHsxxTSynROGifoXtgkK8iAZ5dcsam/J8cuMTK7op6ymslez6TOrCqj18TqJSVykhSwqREm8vTCTqddz6Y32GuD/GjHqmQ4xlBJOiVDuNi9dpzt7EROeFVGodWBPT5oi9MeS1u0iFen6fwsaDbSebj3s8rQfcXuf/PaiY/lvXD05W2Ucw6Ab7FRjBL3eh3CW1CbAAFGVxCEQhgjoGuHfNRA3qam1B/agRf1LU55SoUP+UMiEDK6un7S6m7JZ7zriFviJdiizApKlaUSNykiQcKrCKfKm3REcYO3sobyznXSeier09L8NLX8/m9jd5ro/7Jl040lqpNCQ/ghbBHzTMndFaFKGFiQttxvEK/J5f9A/BevJIPg1jXspnhUDkVfYSTRZSErjJYlLeURafLURytrXOkemfmyHfFBf7sgGIeP/AFw3gprRqULM6DwYoM3c7eeX4tjNkmtx+TK/VdGmluoPvOe+3JAI9JD5XyrboCjxIihtwmwVAeGalklkOJjfDlYtbo1UFwAN2rW3uLjdYfC5YFhTxR9FAn/H5dGgCsoWZLz4ZULphyJ81nr5zNCakFs6HgmhdtEP1tPUsfdsfHvIr0bEXlIz/puJ6D2Hv6rHCJ1ZzvxCx3PJkE9swQrA2sryMeK0wy/8c8kn5BG1lohTBT7bIjZsN7EuML6tAtigQgd3+kyvwH5ql7e8mWOuUXPaBt2Gw9OW8XB52W9lnaSLlrA88aURGqDG9XJlLapqfhgQT4Ca+n7MSGLjl7rWATQmtjKHP5idnjAYYx4qU+7M3q0sU/4/nX7nQdk6TpYSdYIDRtE2o+lsJS4JNEnQAHjD/zJfUIqMrl0bua3ztQR2GjhQxE9fyu4PCvbf/9b/j6le6w3DCsBIaBngH4jfr9/NUGb+uy6eZHvKc+2GGUVAQSUlJnZzoZzmBUMliXhH69xZjWkhYAkxl0FdAawqHX7FJ6lzxfb05+l42WUWqLdxcowHoUiIdszDw/lKo3sazYqH4L7JJzpJDeYnAQ1DM92wCxYgYoyy4OTwY9Pw2/AMg40yp1O68I82zYaqaVGdba6uLRz7s3hk/0GAw+nQPFOTlumk62bU3VWYsr+mBcklrehHiesCMo/PnTVUypX21b01dx9AKPlGLyyizllPbYa//1IY3Vd0kTxjpsLQ6QQ9DsaNvoQs04bMQ6Egoi5uXcPaoBZS68Zrgoz8WFjuMDtg/AQR/3jsSR8MdeH/arqRaDzfPRngyanBT6pT6KCMPi5ZIY4LQsyku5Zx+zheDADpza3ftHXtmC0WTUe/YsutVlR0M5wNNGpeGHxqeUfiu7y+DsdqNpDIK8nYWOEVE+X53L+CHt/rja4/gMGsTmli6u1BDIoPO72KuK00GxASImuFgYzWH9J63BXaRpsfFtCPxaT+P1P+Izc1UhpnRIdNEs+PU+ZM0ZupaBy9f+uDEgpkFWzEcCxCCcObSPlK3zcSRvztiYHgqrc4F8CbexfYwiulFpMfmyMKlg2N1YZrbyJLsC3X0VI/3i8EbnyBn0ykxYcE+wF7Vi5whkc8eKTeRx994pPJEw+E1TlTwPoriDWN1fttRITTVWat7QJuKIZVMmes3XfNbxVXx7ZF5yC6hEHIxX/G1O039WLrkGx22XQC3oA8RS8icznCcSQt7UflaKiKcLGX7SVZj5LdcJs81SiiD+wS8GVVgnsL6J7JNwmo7+pLFXm3WFHEFfACag2AG9jBlHuJzvm5Xhr54hL7JAy8HqDpSVe6KQof1tYFmoKIc1TGfsDjBhueuwvX1yK/GehwAiRg5DERe9hSp+MHJgelP5rxFHP2bc6cNCNb9YvF27PcJCneiH3YlEXjLruMyOflrUi1CS+Ys58FtiVqsHDJUqTWzaCdFGu5/d0rgzXT0/35FAF0NYKI0Dse6dn0NymgLZc0k04zKwXyTsQCLpvP8xom5Y/gYZBeHQWJ38N50UJ3Zdb0rZ3KpXhPVGI2mIFBBfFWWyPJEdvI6DA7r+VpCOB3Xi6K04Xkw8/jzWUQnmpalT+tCB+IjqxFMay+iAyjXZC8nl6fUwaV1JLyLSBYh/Hh3Wgx/9GuKiWx+oRx8k76IjtaqddTADadH+UaLChyQNkGVQRN3Mke1n0Susibeh6g0syhFh8n+AWYPSlpfFNFmxcwe3TgaLdQwuZqJw3obFmB1m0aZ6F6Ae2Uwubd5puIfw4SFQ5pQBg7rbG4nlsotWXtih1AZmYIJwcRwJCR4cK586SGYMpgfG5CZL1qDPRXjQshsBctYxAn9fqMxC0TeVB/Y/BO+a9yn3ozp6PSYQxrbKzWpJCrhMQbeBM38rqtV97W6ZNDkGXXDtfEe5c1teCYhRS3EB1JBvAyU6gCIRN6A7oltuz05g9LqIFHxw7032EQzEPZovGdfCM/8LRMJrge/a3zz13ege0UtphVbROxcgoHlzYCPTFkSmuhqKgya6fFgu0e3pEL88vPjWMPNvicVV2U/wgMBbL82RyhKw73cpFHlFajUq708KkZEgJ13CH7fQu9IIFgXwCfhumK361BQSTq5/UPFezoZCPphIRCreyJNo3ryWLb5ZRx43IIh7Vei9jPjnfK9KoZKutmoL19MqqvXBPN2espfTD9R3w5kXFUH+Ldsx0yA3+XQ4VKCQlYWngJUc94Pux9SvWXKfd/p1VLOmE0Rn3fv+Cne5L22N6IYP2e07m9fEUsThlzt13w/tR117HI8MRsQEvusjXUB3qkRkSpfkhoHQMJC5L9kEa8IKtSWtORd6FGtKvqQ9LI7qkBT0HH/V7IOjHSgEIKkUsbGhdTfz/NEUbh7m0e/ZmRAUc0azhLvr9fUNAPsO5MvqJ/DO0d81ut5uKQ0jRZ6R75zCdA4K5c2Q6at67VzJT3XJHvOFrVq3wDii5Vfh+0w1WXFVUXIQ8kH75LNPe9i2BXvBI+ppwT06P0inszxnhYLs+/0KsBNvl4ku1l26gu/9ekVSspcSYaif0+pqMMHV7rdbeunKrbQxdljDPmeVL8zKryl+VA1FXfRZT3LDUobhhp0ZiJQG04SObowPzV81aYeiIDBaMFBqmlW/HSUn0gXFdhN7WuSeDj0Wn+X/TgzfaJopliGQ5Pja1WtH4THxnYPrhbJf1uNCq2KkJC50VBLgXRxJdi8hiO5nHx7zzulfsL8Z2/XuMv0PdpUxtMe3XsmJWKIOIuvlbJuZuEguZe+n++/XmdWtue3rrVWlFgADQn6gZzQefbezY4yQghEd9tWhOMk+eLF0YyxFFOicDptLjuesSPCdn6RgEUKJ7MzG503EM36jVZZMYpo5/GATl1hmXScZ8+mMLR3m8kPg5lJE8KV5Q9tuOtqdgy0Q9kKRRshSQNAuSD/W3qqfTZwesUkuntV+2j4C0fPPXRFg10otLrRMwTa6IqW9B6X0SaXB3z/RPDGGsnBSeN5JLVflSGwj81+du69IIgR+mhKDi9WaGOAbTruoQgZb79c74W0D+R5vQ+TGYi+GRETv8YUGlSGiKGFXwbpBaXJCz7c4xwInAlJlEk9PoJoX10rJbcc3Rz0PH04huHBAjQgOxFLZsEsterzIBp8DjoDY0fCzy27P7zkUNlT4MppzL8J47Pac9zf+Hy1znLiRKeVT1BMloBmgBU2ln2X656WkQyJWKV3Ah88qKqmNejIck8RrTND7o00yWEVODHtR+EYCSgCwdhgJqEFfFZ9jJ1yFe+FGVWEzA6AlQg1cfpBTSLPQHF22sCAxC/5BA94kKsM80jjm8ocsmX3cmiRs2wBhR9joAMjV9hG1YPlQ6tZ2RCB18ovi0EPXAkU8pg8c7TaGHgQeERFC8D2jbtNUSQpmnKuQ7awmQVOoySFFd03SQfHWYsB0noY52poNmARlKwwanHfxVeN5pTGxx6nV1I1N9CrzYjq2d2FNXKwi5wxJ5IY43In1ZFHcHsGYftAHEs4A5cbuGelBgsgJPZcDsp2rc879oYAEJSdhsCgFEqfUxThooxkO6W3gczVJ+ZaMnV3HVrs/EcS6ZB5hYUhvsc7sEjyqKXWhW72OstT7iH/qWb6SNXOstJgio3sJzLlSuGUYDa6DZeZ9UH8TSVlZWJ/wqodVgfhzeNoj5UHRfI8dw8yzio29VGrlIssk54g1oiXsimaMtAN4nQoXvG0B+tRoRv5WhzZvLrOdBcQNCVU8ZQPZb/EWq7IW9elzwI7t3g8zeB6WsnGNS6MjCIGybPnHwS09NIMRCsj9XvqcnjMU+eJDF8U5U/xibU+g82ItIir20Yj8zEvj8T05XzPLqSTEvmY5AA6bVOalGfnPfcHvuWzebnOpuY1LWBO+4vVC7YDlwqQoNWmdEHfDdL3rCQrgJuE73KZlvo9mclYlXCIB3rtb98n96meR+TVrs+KI4CCEuNk9otTBhZ8HiW3V0eV1xDyNSw1Ax64Eo+A2JbaOPHm1xmYb+NPTYMPAtulyUrHjiJCxeI/tj6P1OYfJsMKSXdBP+r4BCsyl2HS5ZlOxIDogiwvzbRQnLXlN75O68W5Kmv6aD5p5mkYSk8aNu2J5TPcXseOPjWeCMX1OioayTVBODZCTO2j6rK5q29XuvpWxsJb/unv0Pfl3QqIBBytZPGuRg3pAo8/2VZsyR1QYjtuEge10TSD4jmqbfpb9xM820iIlP/AXu+c7WpSiAEbseisy5Pi9drPX4yve2QCKrQ3F/34y8nLCMS+G2h0lR+lDBI9NrDLAyCMrT7Ejb075+q7TGQfbPRHa+yhu7BdMABMzzdSOydHOuuANu1/zxOsFSjwvxyGSHBZl+oljoPVvGzQ61FcvQ2+asLHj3hdb8DQtbGv3sjTR+/gbiANvSTkRthXJuI5z23i34/CaBVeBY+u8aFoAh9KyJNfr2Ldrdokv88KGmnNRtcpXIH0w8afjxFjcjyoharyO74ji5CbA+CzJH75VcRCulxGPxPozL6j9E9QLJZNSunhuIiInWtvUBbHwAi75AWMahZGps7ei00Lk6FROfwMQgD6/ckVU1zDIzOOrYam4s0U1gimnRS+WV12BTt7a/JAEeTuZu7C5nTw8M0LOaGfXVfGkfK+mi7lw9m+jFe1ug6NTHw5hcKx3FNmy4ryL4o32L9YODVjrUUV3lpaRkFknmJhRtU+9WKLwKofQca/Yb0ZNLOahkK0jzXbYeIrNQAWapiqsMK6SHnbQD/S0tHGQ+idYAhztb3AcU7nVhpOIBMYq7skxaEJQVWbGUG0fFpcws5QNi9ijrkjFgD1ShtI3eW2x2nIDKrYPyaoja1WbPb8km9To1JOMy272JxNkL/iay3MooTimT46UL7OqBl4ejcxu3rJmTqZzlHCIfyPTN8/DNUvkOGkvIYMuDLt+LdRIvkIPA1JmrO9VHXxC2aB0fIimX75L+yNP6pNAhhSoV9c/8jmV6ojV1oqT/9JslQNioeqQcBUqWST6arQkHwKACPc860iVy4npcnOssZBJyEvNgxp9QlSbzs1xhVZfBWiTya3W0w/eL07+z7mQVTrvABoXiwQ1Vmy3uP1NX4v3o6e0r+552FG6r2EvYzsQYFsZyg5yZSyikVLl19zry79Fl1eN73huxQHSdr9PlZgS2Mod4Bg7GGK5hjALApjza6JbKf8zyn+1uGccZYbJGFN5KdXrLwFeN7McWZOB9iAUgtkYwN6CY2IDSYp/UxkFXmYYeHCvfZ6oIY3oMtFF/LHs7AiAr4iyTbaYb8D1qFZk+KTq7RX4DGZ6WnWL3j/pMJdU3YWUF1TAwvwuqMu5GUt36SBgbHf0GxJ300ttFgX+hf2ICX71SmqnavYhOPZedGywQbpd6n1yi+7xCTFCiw2Y1NR1Vy0q9NBx6UxeofZ15MGv3119pHCWpbF4lkf9gsYRGcquiTaiEzu3XPQEu1gwCppApXze/1akkoXSHH7TNeB/OXd1phDNZL7VuN+tYEVEn9e9ediLIPGEANXxJOtEBvODu14y2rjsPriLaJlRAxCXEsLkBNX0W8Jw9xHekNhBm5LKsoxVolzjYlVx7/HsSlPML3I8xn8h1w0laHazSDlpgaYHWHE8cvokudC11r0pzCYVDfmYRKJMgzKbHPN00+/DbXYHoV2K8r6Fg+S54A4EMHRqR2TG1yMk1UtwBjwRpnFGNwN43FYUYH28q4h6F+G+y4zJFX+UFH7+WOpjIQHQx3nSo5YZZznQFpW+rTMsvrhwV5HVNeXYFLy/W85cIkMZXebNXtnSHyolRi7SR+zde1oPvQdXInqp90/cdfL5LXqyBLON2Ej19F4MNVSSMK0ozJIgRhUNgxBEe4u5CdNfex3gmYk9grtvM5O4V/9edh3JndmLMjButQ6winYMUq/yAEBNW2SwVOsugIHaY/PmLxwzJfOhkJMknmh+SytFdTAHJ3ejqueNfthsKwGjeouguZN/87UQWtPZ2kB8MOBm+ST0eHbE3PAGXlqLytRnAK/jbPtAzvl/zONP/aZe1Wj7gv/3O4aXJr4/pZcXVYEPYwcdAfoY++nycgxW3a1/GAYPEgT4fKZFpOt62uuG+B47SF5JqfdImssemaasBl9yhSIGyof1MWuv/hROcgaZppfYx+94vCPRtG0o28D8iOll0HGoX2KNcY7HLlkS6VJ1YuNzlsmM64tZsX86GY9eQC0b+HRQHDhTBhF9qnmUNkRB9ZKp9SgMsqXMFT8vYbg/n0Nv7czqiod4RyMJE/QhYVpyYaaMUKYZPEprBhNLaEtyz1wArForffj7U0GfIKWb0RWt5NK7PZ6VdIbbr6r6jDwULiwlihrsjaTRDamSObrpb83bhpipcbivw8XjwSAvs8hvvGGtBORrLdJHYXxD1eRCV6z+Op1GlRsHwEN8e8GJ7a3wJw9NB5Q8qnx8NgD38tBXLNzREil93TPVwn3FO2hg64vz63nyyz2hFSISsEJqxDg+GdiNch8WZ3A5jUtwT7nPIx/2lCXkEBAO0eJAj3BYqLK6s623gTDiAE/nLAFZb1w/w1nuSbAqWkTA2Q3jQ/5y6sJI4dUZa+mM5BfXhGdEppE/tYKROL4y5Jvhil6SZ47XpOOdLeYo7cn5OSXjD2QJDlGvp7Y+YWVyOX/zkOuG0PeG/0EjpL1lL55S8V0OvXyFrehdzXtxIpsaG+V54XNvajsFtFoQccMmgEFwVyGE7D3cP68NtAK13RIHvjM7ErF5CNLQdsb4TsfZK3ixPbHuiOPiH/t8IE1Z/dO7xV10hgpIgOPT/drL0XgFVZwjR177vEdby+1o89qUlJOP4sVzwBLUL0czxvHk/4T6itHmWfgWZbBjxmu16aB1cz0hzt5QMSH9XgHeHp2UOvHJJXX14J8sIj6Mbpi7DE23bKhtFVa62wi9p5db/vw8qsi5FWYDWAIr4z0uFDdTJE6z80z0I8RVOZcMj8ATXT0t4AvVt4VEec9xe8pZ8rHkprT07bWlDP2QOmFYOQyE6PY/4Tj3kbfqHzQSXLbz3YU+fpgyfhessVYG1YTjDcL8Wx1BMHCJaJH+43+LunPJTSEylBT5Ui8okEEUQvlPoMJN1PETevxIYM5xcL7mwe+dLvTrYFL5bEp+tM5eTgC+5KF272mPYseh7ymZOy40glbcBGZGd5WKdP+52hKV5hMttoSJh+2EqfppeAPcmiUYtn0zYPhiZ1fkvZ1tsdzo+W7DgWq1t3qfxc8KrBFIJ7WZLxP9HGyndW9zW1dBqTfZCSRQAtZrD5dL+pavuBG2jumSaFDZJ78qI3iW47z+Iksoggo83DG7287B2CKXuXWlWseO6frnc+V9+aur7WMKELLFuKgvXfVl7meDQM8l/9IZEWEkvrOblR0O99Ko2aB0kh/mwsnyi03IaONHKqq4Fu2ZPSTCDcNNlFkyYfBt2DtGmrchDrMHj7N1JJMkqyAZ+wD1f0W5aKcUMY8k/+rqjNvyRuCbePfR1HNWnDnwxksb5db83R1oEOnrI2r7nTexxmpfQCmukLY4c+OgOivTACrBjRbATRlfNXjirXFbKyGG9L5GvNQhmMKHVyS8wO95EG8W+5VeokXR4kbBt7TCONGf07P3plkpBojF46gj+Qnf/HbmetFeTVgAJGRHccrIhvtLMJN/ETZTbPmAPIF2j5Fz589jiCqq8ce3tP5mvyBeQ7tFdz6Rw4LruKGoeEMy5epIYqvhIMo+IKq/qMt7UyymrZEZZjA07pfHxobJ9MCUYi3u0gRBoO0NnceXwQlyKekNNC0lKC0Up+YG8iWRvbFYzxvTOFHTVjNGjBCMv6ZEUmnfS0BtfOvcHKFIME3VmkynzlY1CsyHR0QVT4I56vlTWRMzl/DAAonuMqLjqon6vQVulXhvzoSKd6r2yWwLKiWtGprNGgNtyeGrhMYCzHc3mcqG+xUjJog1yhMywbDxGydqANkCEy1fIDHLliQKtHlZlpLbnlcJiSLQGTivfDIvfwZ0tOyrgMgXqoKoiwCFaL33r6onttXkaMtSx1pPAYCrQ8Z2USW3pK6pfD4OjIubswm8QvqqP+9zoBx9wosH/DljoMgiA4Rzs48FBCSSeTbwwOiLpzWVcq/mO576XSYB8GHRms4ZprZGPDObt0U8rIp6ZOGuRF38o3BzFLVNqaty/weSugd//41HRsBOXn7Mf6hbxF4BO71sli0V7Wr9Y0gk9NNbD9YnHES54EZTgXDSBe/79P+flOf6wQqYtH6pbeHgsIBg3zAMw4PoF4t4uRQwwatqX4+OJCOatnMkiX6YlDkDCSgWY61qpv4Ti7hpRFrR2isyERgsyE+RvFDsrtukB4n31wojEq9rB72lky2gUWPZbico40Z1Zg/mum3Q1pPOZkaoSfNqVmfhUPrDOdzDkFHEPOXbQJ7BNvjMu7/ti3cZuNSDOMviH7osqvDJTYq8muc+SyTh/TWvOoTdoE12fBT6yp8cQDqGxxGRJrofIgFnY1PsBCFUue5yjaYThJZbSPHOKaLWFky2d81R3FQbeXE99nP2hqE9VNFziuPAGRRxSmkePNCnEo4ufetRzfDHrQAzfhWutu0tXHYS26ZCuGVUHG6gQBRpk/ezq7jijU+Nm+NHsgj0PTCrlaG8iCKGK2oRCXs+CXweXPFoHoVGytMSo1gy3iPXoyAGhsvRRsTWWbedK8Dmmk6nW4Wkmsi06I1t01n3nvF6pF5GoGz7z+UwvQEoNLv88GFQHuyRxz3rxQWYl3PrHLiv/bPkQ9KDNnjXmQZ/HAxVmbENn/7pUFqvrbBZeEMw7TyRmuDLMm6cF2i7NQLb+76P3s/CeEwPYRbEFWdF6kWiZeecze+DHFt0+lgCvtFJbLus/5IRol0AogHQhYc6DSDYQkgdhNZ8esESfjaBFOcpU79deuZ8guFgtQjwMlH/bEJgs28OGzS18SiVLEiFKVBykcBM14qlvuzCDenPH0g+ULyVTImLX0k9qgVhp7EtotMddBbwdGXLuuHZDoV/PvmfjS3rjh0pScqosUcLuXf+rTeOy1hQb+jS1rHdzUC25RWBeaTGm4BZYjqB/gPI5sfWdM9w0raPfuDtkQEh/TKSm7LevDaXD6A3/boju1182eob81EobfRqjfFKoZGxDWdzv+FPaWHZ4XpCYBcmBbKBRZxTty4yIlMufdL1UTD4Gzj7cG06wZHGgItOnKm6rtSGD2MSfj1fFlCf7KVr/lGt5Y3h9X1VsAVlIpC6B6QArrKzLsxQtSTF5fv6HGXg4/ARDiLfKh15lQGIRaXmu2FOqL+CWLEdWRPnMudM8gqKrNMOWodgDdFNWm+2ust5D6Iswb81LDfb5+gevwfc5Xn1NdSxmRxZB2bHfLIhxVwQXI6TOalUknehfsuKdWkzPfn0YyDF5NuXLZv0tUpT8PY1jfoqy3uOG6chzJqIPglv0HU4xFDyJCLsxMlFV0sLrgrmXVPquzcEZN1VJrPn2x+sYplzFLWI432NPatpE3NxuaM7eWnmyo9m7/xPzEELUdbctYyWDpejv/5H73F53MMffhDbxlwHdg9EdqcbqLqELKVVoKM3jhOIMwpmjN+F/B0DJph+i9W9lojs4R1L4sAtEAaZXtwcolOsyfaqItnmhUpNK8E1ID2qfXzkJ5QPJHYjXioBNxeXsJkbHUkXYiqodHzUlV7aDSWvbl3/kDLeBYQc8DHTOLcELuGXe5nzBFHQcIq5IjDvYfUVJ0zMlheqK8VK8+vPCmPmkgyp7V5nTOhY0KJ9oLfOmDlI/6uPwqOCf9b1VrgcyGvHBz93j6Zl9wvDpve3DLePz7CqLGKR2PBgxbi4Ue6EXCMINL9EXXBXFhVVwj8L7HSKYMXiRpk+uS4JFty9kKVnnYlZI26Ou9r6qj2mM29FByR3G1L1EdBW3IEyCS2Z84vuyZsWZyGIQATtdV5v9AQ3OnM46Li78MaXjBsxOl3Tc1HzLiI/7Wm4HYdqRNTMXfFd60fPnaoGreuXD7gr781dFGI1MdkOekQEDwsk30Zc1z4bzVOdyOwlfMAtR4w9nT0zAko6tihohncur1+rmJaK7mew/+No+4/eUukqSs+ubMssrVWSH7N1wftoOT00+NX47CfnbJI70qCOoLcigpv3ZMZV2eFbL/epC5JrJ76NhJc2/GRvtNYyHvGw2KTjISV8sRdFfkD+vLThP5eZ8HYv2DRCQMpMgEknbioLmGznPH3Pi7eugIDbKCN33kiAjaWMP8wI4ANmfRYu7mp5K26K3dOYm0fBYi82HQFEri737XVDxiz9WKi7lbS12AZ7Dp4l4WsLHlDGIWlBkJCKt5b4eH4+rgDX6T5fe9VMC/qnKdKxgfTTNNaMk5E5ctg4hcYE/JO8CddxSJi6vKZk59if3OUzZUUGoVLOzPgC1EtoSp/wgBA3l4FVvupM6fF2QHZkByRMpul9o7RAQl2ZUbjQTbU3+kdJtRTnwOMtuTliZs9ZSnZfoxNhpF18LONoTp3+SuXRPi0W+oBvXuw9A+YVqVnHEKuQypI/FZBYH3ONZEw1CzhMd4bvbGdxf7LUPZucYdks7V0FbBrDkOnG8r6uUj/w7N61Bpcq//pv9ZADTPR4xc9Bx3BX6RFB5xXe/WgEjGRk82IRcqfTXm0iL6o6A3FAgmTdo640ko5HFJjp75mUaE5LoX5vfg9fG+eMMqBlbrt1cZT6S5T+cA2thwltjIc1f5OhiFJCaqva9Hff2O/xerr6zKE7SN7WQgt4OW6HgR30jo4vBTflnEhhgc2VVcWDI0S7yVblIMgG7E1jc/Vd/W0gINPaZcoHXcPiCHK5dyHndXSZZ6MvWrlFNmZFbSOIVblxyJgHgJgVZqam0yHBiiVq7mOyEYVwKjzkeQPaGRWzoAaqG8GHLYG8jA4Et7olja6RyO6JXX5w8W0SaFCE8aFy1/L9I/XRQrjVdCrNcD2+6BKiQnrlUOJjaiQBSqcB3NB+psKNLx7lhANNOcBxxlhFoI0AbTdhI2G10rmvXluSitC14VHELgNBmmTlRkpZ+l6XhsqcIV+32Siwvduc3gHAXDcDhcpAOy/MFUbl6bziZKRNxEO5JLcKKUcN0LGbWOR235e8Qyh3LmYiV8WBxvx0SenkOlf/GnbDGZmtF9Czlmpp+Dymm2kYXPRa/GhEEWrA5ecijDWH4idhFqwF3sze9sBUJockXPaM25o8fg+Q8uz0HEAVnZQ0FwerFz8DeX5LydTnUz8VjEIIY0vQcLIaU0EcLk38SqDMFUT2VXegruByo1JM5eOAejvHIjb6lwxLhWZI7qmoUV786AEL9NwsThzpDSNmpZ53GG32PJqvx7Vs9NC4XvHDfhdRjWRi7TLyrM89uMkumdJ8OQjPaXvAs49Cz5GToZ3NZwUMR7k+W7QnDXLJDv9Zy6LihmuNRnRUBYkzMIbwSs6VfzqDaJmLNg8NRlnrC1OuDgIWk61zlqC14A4MwgXRiNyBtkaUbLIZOpGJXMs/K1tzMGQDIB4rVFYVoU1LBWCfzr0cdg2PF5/VL5HCSXs/Ge5fskCwKTLgq5N6owDBuEuhS7Cd3Yjii3ITsdavyk3dOfPyWDepiw9CCdbp6fIBTRKictFRnLqrtT3AGyQCINAw/1wdhaVSO4iPkXtF282YW836caHaey6Z59Ml8qcT1ijNrLAxiCbWjwIO672/iaFFpHu46L0WP108lBynAKyX+MIYOqieopxJEcl5RQy1ySisGcDKyG6VlSatEcDHHGNsK7TTuU1/rKQhetAUF4jEvuJRH6jAQpYPiVg+39TIxzXf7gdiBtKADKUEQOJdv+4T+G+nhcG6J3CAcKanFql4wrbwPkOTPdyLLZ/ws8pcn0PQ9/Mo163idnszVe1uhQ99s+Nxkp+LjQQYXMOouvEv9T8QIhH3r0xYRG94IGNC+tGsVKfb0dM4LDjfF1Rujk2ZxMLaGAppFJVRXXHH3X0UJuGXAMD2nL8uXmiSoP2mu1qX5SOIxwKsBuQgZPDsi/IYO2JvTTBGxFOXMLRCMWW1hd9V0rb+0sH43QWoX9vugFGITPi3MwaqeKsss9zHA5d83WwohrHnExFsSGD2s5OUcDm/bEMwFv71Y0ysERe4YAfz971zFROznT6rXf2qUD9bZljsq4Es0UGZD7Huhw3/MF+jxqOhQsuq7X1o9LinrhKe1d7SdakrpMxMQ6wCkXzMkRSX+eAa5qD1wdAq7z+/4zvG2VCG5d/SueILxvVCJL06GR+QZJcoHx0XG7SO3vbBXpyt2Im+6jKz09LHw+yDLuwWHzBXYhJkBy1igZ7mpQv7n3ABxX0z2+24LS58ddETKuQOxlLRtKjA65ueiNR2QDvVAEG5n1pRThvK0lipa5MH0tmz29FU3YsLpKM7VLBvKDIWpRaS+5dtIsUldKKB2wwFK7t4rZDWC4Q+oT6a0dvGDHLAxXsF8qKr6RlAHGbAM6l24kSD4c6TLug4uhAhKpHRMziG6T4P/GdrBTQdMD7tWLcV3P82tf9It6pEQVZh/IAr64KJUwsY2x8BzOR0FESzn6cZCnzeiUvCC0YnRNNBBUC1w25b3+7q1HVeU3bxgSiWcxqvKTABCwX2bEcE0TCm2TEABA6Rj8kFC+l7ZSlgBJgqVf7hPDG/fEuDgjFO3Ui3+z+OMuP0n1phKlcSNp3HdunyfUfpc6JO9ZIMtCl3Ckg4gSXtgVLFcrvNCGY7C191CoeW5mTiRZGzxBVvcGEEYHkBkX9nQzVsBHrB1oi2qYfsJrFwbDc8LjaFlPmuiVj+/51w9txcDd4/lEJk26jqXykZiPETXt8mZNnY9pNx0vWsNOtekI3anVA6SJ7ZnnmdBOtfMRmoJpc8VjZI3UfEcttgwmPd2IZRGjhDWfbcDDM1FSt32w9uv+N99fopnJjEHcC//MZ2NccnqC9F+crojiX+l9XLZy0yx4UX8M4aMyZPLe1zlWSOYRiWMyNeU37Mthu1gl9Tw33/8kPDMXmKkd5VBxPCeygDqPg8++tSc3f6rzncX0VVbNmkWgQhyvVkxrHPl3y76zjlge3kZeGF8TFJtGGkZDg29nY2g86p/SziyA+wxk0yJdnyIPKOOfGvseCorSgk7yipKh+zoYKD5OgDRHkNnA7cTybPmXaAKTSC0WysNhunBEkUlZSr2Bdu0aakBJfUUeEGvnfV03ktyWVuCXm8mNJRPw+xZZqu0Cbd5ieFCdWvjV8tFNumz+E8OPaKIuyyYdF0wIW+tbESoYivoc1E/FNgcpjMGKcUDFwVhKBpmfWKthAsSnD6PYLFY7213v8x7LxywOFthyRfuQ/uBvGfg+zIs1KIpBYNzZSoceaUN6tfkQZkml8+JYQMt9MQhfwboYE4cCRxjnjU7wUNlDT/sjyNa3z5bn8+4FfSizjaWNNv7TZWBzXkdJW2Odoz5rouy7x3qahkeOXN9CDnAgYHZ6mJ2X0W+hnyYtmoAg/T1tJYS3zCRS6WkOvarVSaC66QhZdj3Ye2b+NCBU7vygPVogvQG81/WCWV5oSK35x3BHaKyz7QTuevsy+KiqOvSJPqmXtLjldh/qswjlGcn8fqspfNgT1qlftxHsuB49sgbsDxBZBFrKo0VIJUUkuUxkunD+X/G7ilSDXOhKiRlcRiVegOxug89R3oCUce6msLkNu05F7H2p8MlHp821JMQwf6JXzj5odti5iRPX8MOkVtYdk5VQyUoAbb0bs1hHa1S32yI0hZ500Af9DjuEwV/3+Dev3JTNrWK+FOKh1rcvEV/y+fgabwOR3kZtzqt73nWRX7RCdzme7o0o9/Iu4COxCkaDpbCx5PdAGxL0YYUW8BpDlifHe5Kgn1vpnY6qXqNWYwVPmcHWyFSz2IwJFc1mCyTNMkW9vQdB7oB9STikVp7GwXnjsSQ8bsCFfVNykAjUL0BduRMFVPqx3LP24BsZICLlfE5GIdWe9qCviEWW7niUxJPO8fmIIIAqlq3p2cbL4JIpPBja9hCOc/JvXXmWPkhYdNDWCzthVTfA1BU8tfyW0id4OsayekTU7ZRKpG99YjHCY79X6M63ZyQXy4X7z6k8d1tG6ej7Ngt2v9/nlaawufqyv+HvTUVTtMIWS9Rp8SFN2w9ogPcyx8BrpAPLtW+bJMEyV3DPi5QVC9dagu/flX5oj9lwlPxuZ5ivB+6RcY22I/6q24rnZtyl3yXiZq8tr0j7TCexFAVqEuHK+VyKzcL6kT266mV++BEkdQlokHljHohIbLUSJCWZiL+46kAAwVTP5pQQyQteJ05gYt9Hjwtcdb9LGuwDCX0JI3O1LzLnC2nuh5ZBlYHdfaMnAM+Zres5+32G0KgtHhQ5oADk55DNtbCqpYDROt61DeUMXw2Dup8WJUpfUMmAxmNCs4i3WwI9paYxLah2f0wO8dMcWOJcavZlwNs96yBoM8pkHZfkC80OF5tvSWTjowzMe10B0DMtgSNaxcIazkAHiYafDiqNrwMBT2o6bDEBJNrdUuK9hf6RMa0weTIs88+1cokmJhMhIVFhJbtYRMUyd7sAL/eSu5+fihy4ysBU16aex1/+UlLYI82F/w5K/rKQYLqy22o6FCC3B9DE0cj0szZ/BXz/5aphnt/qqE813FXcVYw8Z2tVbL/mfZAKf0mLqLkIZLFRtM5ZcQsEYYl4qfi2UjF8NGLDPWpwk0jGZ64vp5UaVmbdOhCsAeseT9iH55OtEIkshHIkKgZW29YDRl9o++0Tc7HZ16FFlq5DJBD2UISRnfDpEo8U9xV6x2MBSC1+UntoiQZNOiJlHFy+97HalkOnwqtE0nXfiqw3PhBFqY7nBOYvtMA1lVwVffGjBJ135zSTToEZAnUT+jKQbVD5eAZ6bCQY7XmD/+ari5rvoipVA+U5JjeDWoQeg+ZZhyreN3JeMOes1cjoI/zt22ZBHN29SJaH2++c0k4x5Kq7z0XUrG522psedBnRaVWHkkhnvifPFK/LMKnHlL7+1a+YXh/HN7/MHFpTiQJ5nGY5IoHdZGXge2AVjiCMqcgq8HnLDtWneuIH5GfK950PclLLzbMQr1DZy1pHo1/6Qx40Ul2axzeLcYD/9LPYTgUU56TuSX715IlzUorQQNiUiuxpEjRwQf4o2hO54bYq/ZZBYwXpamfnj5Ghsrfrc3pvI8s4EoTRYDEraJBi7PGePSp61tRT3yun//daBF5zzK/SECUy4E0rcy3bfTHiNW49ywnGK5p+IvCkgpsYldQln65nP7ALU44H7zh+YUbtpliZjOSQx2ku5ZLrupOIkZiJ7Ta+cDnG4DKeXEEtT8znoRGZ5CngCkvzRv0v0JFhOuGeSQqOu1a8x2ugSWFsTDtQQVPQguz2RaweO0wZh4YNJhpgvqsXDL7TBgelzITmmytYCqjjSyZ9H5vdUuRCCDjiD7YJRIAbs7aNeu55lDM7B7hMoXOom8jONWl8/FT6ANhbjLesmY1Atj2qhDaV3mVZ3Il8kaJVsJmLxc2Ebpe6wTPhWa2UztgBU+L0Kv+j37vXIbX/QTuWqY7vVXLR9jrCpZx9Jh+3z6Tz1K8/U1Qedt5KdSh8KBS4MRGz0xrcQFwFCjtzlJS6yKoXcmbaXVZHoKSI6dZ7ypr5rA6EkP3BAtmXYl6odBTpWH7ZhPl253RT31ir+zvJjL++weyhCHmkRX4v3G8AIPHV5HND0Ys1ir2hoT5Yw1T6jWf+oWQVEzA2LtF2thiXiCS5uRpfLfv98pVJu3ux5jxHxRmAbuNvGCUTqzU5LymuoKFNhnpVnTcR3O0XhHr1vFLNBj5J1gJpEfAZVDBO7IhyNfDqlB/y1A3SNKRRKH5vlJ9OWHc6Uuld5ao0mg9XeUhiAaQkqeoydClqCUYdZaZ5o3imGDsmvxFRvSaG/bSArGkJw+00HRpfttCejNtz+3ZKX24ZmFli7iaCK/B65/Fs/acCfC2cTSc5dQJ0IuwPwXr/1+QZqVe7gRK7zUOEu4wnaGWAW2D623xLnP/EE7+gKylrIwvjmToNrsJqCPECq9ogtvoqsAGVQCVzZi0YzKUtMHtDKVNpkmZPzwItggOB8Hso+x+/zRMbSaXMp2ICdBT6DmFNLMJG16dHPXSGaEd73WsNshDEX9i3DkpehBJXA4lZWtU3YLhq7rpy3hwmxgCv9rb/2570A2pJ2uI3HONMUXydO5f3vs2hsZUb9pUPGpm6gUzy5PQ9ZzUINkSguhG/cPvMIvJknwiqmlPMc757iOWCdD/pw+5JZEstGe1kSb4zskPhe/Smr0gYm62pZvRGuJuE+5Kgm6nRfhgjc2BhuWVvw54TJv7XxtBd+pGXQP+kvuEXTjeXx/X+XhVJe/I18Npyj/TQe2Slx3p0A+s4tbqZQTR6DZ0eKd1M93YJ6grtuJ1sR2Js6rgezs3+WfihcvFEHf8J0i5J0l6CZEZ6NKA8ch4nsJH8WvgU6wnZYhJuRvL8vHcka/0kiamLSrYfrto6RHx3qNyGIcI2L5Fd+JRhDsDg2hMzA/EIT0BMTJLN8vZfHPNCNDkZTHbMFlotXBM+2GPO51/uf8zJS0u2dXkcLcZwOm441qc9Bcnxkh1vE8e6W2iY7Yi8BBw7q0NYETdcxWAfurMd+3xGDEXiPKA6HZfHN0wPJ8A/YyjO2VycDYg4bK4XkCgpPItjuPT/7HaYo6vwc5eFppOip9a3TfzfOFnwg5BAAMcxowy37F0qo1pkYHg6p3CWkVEtfL8Ttp1WzETrXminkGYZGu5Y8siP+YTN5yKVdStOiCsNSxjM/0EBhHx58G0eZSw+pwGHAraseo4Ne0y/8uHmSbpnCHwBmcGIEDbzxzWypxdb7DqYupztEEOkIdPGjATKbCsSh8ZqYOhVjktXRWv/D8dUKUULGsXGW0eKKx9pOWpw5Yn4oet0jWBweL3MQdvgbPAMsSCQV75gEznYssVrJze5lsSFiU4I5IHwr+nzeaxrm2t/fGoIIWwa37RYsKwbOtvBO9XZryZBHGDrIQkpWsstfL3moET6JwyRGhhx+gmqNwX1wlIvIWo7NBYU+pAV8ICe+E8lA8mvvy/eL1s8ERDp7vodegZ8G/o4RcalUqdmf7v55TBJl/t9LNmW2bn3CeISkIwGOTL/C1xuaC3n2Y3UfKF0Zwl7HtVN5nhamvAlEDQMMys/RghAtVAdBiBdrYaW9vz5JtWcux8k7/rTDi4mydTaXGenjqLuvtnuUyzwKikhqLJRnuP12VhjA01Pz64IXaSxw0xIVTl79a0aVd/sSnPtGuYqmCYuycFD5opx7vYA9luUqc/rgkPnjeanqvZ9HUzlqgpAqTTrvT8OPgU0h2cOn059a7IB0eMIDTTWJEckhwM7x/H7R97lptRbbRKMHnss09eetCXed1sP6CwAOcADGSjdPuxDR1oAD95D889u50jSiqWd9halT7eE6/vOqw3oU2ayZbkeRoO/x7SW3T3IXu062NkGKhSDlFLRTX26QOPnPfMCHWNUIjOqJSarGT2eB+jGKSYvQqf8H0Vt6J7rr7ahECZiizB6DRGxSvWZlIzsTBjM1/dwFcotbmsHGMupM91VZNXfNwhr4NNSt0WHAAyyt7MgwIy7BeZLDejJLE/xwQqsLQUjE+AatKrVGBGSYP/45MAHkUjPIs1Czow9GGf6tJJlY2lB1sLRYuBJ/ri21ds4wEeDApcVyMW2/d5cgFB1LOXDTVh8XVLVzhAR5/GpQ5Cr0MmcD4r0q5sD4OyA0LFsSAdXQhqSELYRmr4K8ukdwsbJKUYVxzQ7qJoFcklOiAsr4upEHIXxw58H+i87g0Wf32Y0azsscz/cRS8qokaukHVEFlLXh3wvspvBPA2z1wzP2+zUJqW6ieCrOd7YrUq5va8zUxfvCpkBbwWF8nTDPdN0PIPvT3gxE+g35rgVcWej+FKidZSLAvtfqTxWSJzA5u51bkv6q7uDnRBEm2X8oDc4dsAbDtteQBOpFIzlzjtlVfWBQm6shiCwLLTKoDToT8T+E1+A02cS+uxVyTKhsAVXaZA8y5oUgzBeqpcDpKn0nazmaUgDaQcu+xyx5G96g3KZ9qI7kkh0RbZnqoveo+eGi0QpcNZwND1z1EZqbxZ6i/MIEYVOP5QJvLbnTfWfwhTDWfKgA50dra3YTMjceB4PXCOvjJXtuC2GAv91Xe7JT9KZ1Zsq/5PS27q41jNGiLnYukPW34kQdukMGW9E8kiYfS4eBbyosyE31BsGeRuSsWOEj5CcW/BbZY18rv90VR8753x4lqy+e8JPFCmh8RzLBqyH7Alz0lVVrkd7fLXCUYmQ03HWUWVkIKGK3L3ga/q5rdRArAm01dhjELEfBJcmWpdFrjBYT+YcguUp3vvQ72t0g9r08sytKvHT+ju580tenHvlu/RlBaTXueQNOqk9ByFlofBcsxbekM1Fb2QSFdxRXGFAg1hJBisidTL/csQg5tkGgNz7zgF3zqSMw2YL+IgXs2+Wda+slWov5zwE/VP/n4hCB/ct6z8Ika7JFOl7qGM0z2vV1gp0L43ZoHyA/kwh+iNyS8zkDM0ryqP890pn7UWVKhnax3p9+CSoZaQAjTHU5OV4hOUwBEmpLuqwMxpbpee6iPeq+ArOlMxVYpvB4YZ6ViDNpvZYCcofyOTgmZ/ALetnumBrSQzddo47lMdSExYEf9sj181vblbC3wEFURjBKkqPRlrZ/j3t3ZlvH9WmgxZ3utMcbeavlSbycAuTtP4J7guumnteESrfdH83mDZJYailUVXMXW7z642YciBqJF+Lijf61ARoWKLwpc+J7wGJjS0bFOp/Ak79mLzCcWgf0+G80YpisQE81QJFTGsSIgrzHOSLB4xdjDYv3XwfbPT00Vmh/SRbyTM5vDLZDXadfDwAXeu+/vwkzQyg7Urq4lIV/XtS20bOvUnTx9GEHVRh2c6u0Qjm3nhHmhMUsqkSe/ytxwDmfN6jqZsSSie4Y5ACsctBjFA311cXQLvA2jHI+P5J+UDYaLRtmn/IoeUtd0jM83yUEtLU5nI/RbWsJt3vhROKMDXRgfMZvSm42YJRASx5IMJCC4+zjP+42LE3ACrX3xJM34o8iZxXVF/Cn+gvHUcsNj0gy3rOil5J7JAsp2O4ZV7bo1G5Wcm3sLKPRSHDVIH/C4BoM//X0dlq/AJQ45HYBJj7G2TOVCifAdiDBIsgcCxjicniNXxMwTBB73atR/IDZOOPweKHwTo+Mnd/pZ+g1Ct+bcKQ7cFTP5Cwt2fr3PgYgHoFXW8fR9cp9AEL+QGIecn3+QDeg9GPEmy7nzpHZb4H14hNZnREXWKy64ulN8PSRLr9EO5fUzEM6j7wqXlEivA2FH+1jO8uxqBKNHQSX8J/o0ydAvWFfo2IRmZ8QFFRdQfMb/l0iWRMUo+KcTpD6LBeHsU109vUniCmofRW1F3AMx7CE1FIZoIHk2yiL5+hZB/vFtjK+G6BdyJcHjfDsTvQz+t0PUT0P9G8q2XQ7A9Sby4uzBpmNv4kv9x8zwwtuO3UjkS21zYT9EEhTFcp4fVar0NQc9pupAVTChKz8tM7Eil7fBijPZ4AxzatKQLWicWwCKzaNCid2DEQl2vSnaY1QHJXY2aX+bldIpaPjVyYPu0OdroZpLAClD6j354Ow6mbHMIK1mn33v4fBAl4EO3JppIiLDuSutGU9KZ+80CqHwmw5Q2op6E6TRn8clSptPqccFCmvA5ikloA+z293OnohhvFFT8v6BtRQTcqgY3fPOq41V4n3m6Ok3J1Fw61Zj0R/CeZMG8p4OEFSsMzgL+1U0nLDTe4YzBL3j75wM9LWmRkNMSKoTapvKzpSHfhMUPhz44KlxzWybgUjq2Xs/uKOqiTelxLehW5MBIwca+wWoALy7IZOZaLV9BQz47lYMf6z5FPy2Nu1dfYQmg+PAAtXCT0Nm8uBsi0FRg72yegW9ig7iBUHZ6u39ATXriBwpJkQatSNIsEsGdzqI1zHIgvhV2Y/4T78fvE9ZjaGnq1d11MGfoSKET8Onkzl0k19OBpbgiOZYFyCaei+pesQ9AzMg5wScpJf4+5hKaA7Uft/sebGiOntN/iNIR2zZP2Sj802c8gDLF1hwCBlrwwxOXKO2/80BR4BKW+GI+pwILWkO/5nv8OFDChnmCTiQcFrxa0ecM0UKA5047RqV46NAr969HKLJaT+zEVc+r5vaxdceDVUdR5P7Bmuw2X1SX2krc6cqM8JwlMM7J/1YPbvwIwISZX1u84FpAyHAjcwbfMeJRx34KPzwVwwFhpdGHU5CMi6X86ghCp5axvvlLN7x6485XTP+qCqldHsckURC7e9XM/V07dXT8v8uKgmQ5tz/DcCmzDXGZRITLcthS1IvzIkXwYNhTRtfLK7EFuRKR3ku309GciVUUWTCtZgU2b9CfxFYQBaA0PCMcisyKNCp9r7eZZBgizwbcMowP7vJKpMSmot40930mESjGFewtOaUPKCd39l5TcYyrfV/9AFi9p9u2GT+dEyqQCOo+7gz+PlEYGUua43FGfygrS52f0Wieo7IWiq04aDmfo9AZQQ+8oCJxl3hj1pAnKjXMaQukgPRM/7wmxYE2Af7jddQfjyKQ2MeHAf+T5MfN/dI6qDpQCpFiilcYD8YDqt9kILXeg/8Gq/Vv2D5oex5v6UFK8p8nwrYMpTRVNpQDYHQxQ6geUUWFwW52BNY/KKPelX1iObglFcZexZ9V/OLCRTJoSZMxWyIaWF3C71CNsZQ1wVxzWnZV14hYpo0DTFv5C5tNHtGvY8v4qBD4WMxZnU+OlLP6vovPJVUroSCHARaNGwsrL++sR3uxWE6j8Qm2YEH6MMbez6edsKNaWs6dD6TpNE77BMs31/rrRrhzYTryyoBHjFLfA2qhqzpSHdYUFGslLxbFpO1KiZyEB/I/S2bKLfd6+w3u5g+9ZcpnskfVZlCmx0OuC5iuDGU1Dq1gwvXtxP9ZGaUGxaDOAtEhql+liEZrL/8lxdk7bEnpQz2snVdNBT5LdBhfx/U9bgmqC3KzOM6Br2lu2DbOn39c2VW717UnO6tnwt1fobm7UYBccGFILMHT1F5sZrwEsmQ9HXqGq+nYKvFzHJyPdTTs5wi9j8JKv7+04fCOGlQZD/Lcxu8hwnhptV4i/IyoF9mY2xVXhSEwSlhON5gUQYGDdtevSJPDx9cv3qNx68JmMAoGhWO/vtSVKeCaODVONkQV5WzypDCf1DpXgOFcr2cXiEC+QnQEL03R0KVX4XcC/2ZPvXIceRpb75oszXTcmr2kd9SuYZP/iEHdORXQ2STBRNhcLW6FSOGEiBNW6mw5uVvGxOEBt4WAs3RK0sPvnhvFRQWa7Aw+i1jCld0D0A9TFX9hug0iKmzWX8hfsBK+1mFdk2xlPJH/Od5dD9TE4lQNI+zwqu2u/i6zvfuiiO5ehpGsjOHUothS+6hnBa3Egwpm2PLnhMm/Oa9E9FmBLhh3HwQw/cHKGo3pUQWVmGDx27ysbbGBEC/GOTAHpBrULosPfaN9PaPo6wKCAr9zPpKCWBcfbFMiW95INQo1yh4hn0uvBIUHrsp86MFdOfGsDYxqgHHGh3zwpFj7tUy979aaYZwrofW0gL7F8M5nvltZ+1oEsiVuV950FzdujyXadN8PEWfUYomlfb3kYlr0GZbh8Yxb6pkAlwMGngLF+LZl7te4iP8luuv1x2rYxjSiFUar80AMtX1vo6mUA+CHsx3d9+oLIXhswLABGkWTSIhTBswc9MS4MGn/hDyRDAekRPiJUpNmlBBxOR/9u4FSJf/Q6nQrhXQc007uiGvUKjXQG1UyxZlt83uznaVjDGLD22iZWM8ZXEV8wFPxisI95/mSiV2gJMic0rknPWy1gSXXMYg6Lh5OngLHZIBnHZTvO6Pi7Qa9dyfTLEdPKeMiLCCR5649Efdt8uMSikg5eNvlzyrhqmpppxaZ9OHhC9OAoYm/vkFMKUuIgh5JJlcw64LifBV9htG7eNO+BgqPgVohZFB9dxmyg4E9XxS+bxdocYw890GeUNj85dppjk8QmqmMkrSew5ZnNVUUt5pyyKjqZqkeBe3/Bcg+woMfQcsPk12hvsJFMSO64GHKSQRpVzPWE4Y6nijCKKRl1nIEcNpmCVlTj5Yfndx6mznFz1xw2Qs5VLX9+F4sbu0CCIK64nqp60aIJMxQJNvMUDqlEOjI/OVUtE6tA/N5/WtGY0DnyC0kbj3H8kMq77jHsIVTLnro9DQsDYWQwhJhtPO9ZNI/jzcPsPA77jJAP1SenGmr0ufB+1csljzeFk3LEsIaXMePzfxlW5HCiNQRFikbkolo5ghKYf7qXFjIDMW72IgHvbTIb/DHIjIsqp+5MsC1EC45t2X8EXTn4vBshkccN3PlqOljcwCd4djNEFJFlpmePwma1TzZl8Deqj41HmUWNW+n2mSXqBDX3eCS3VYrc2rLhPWj9zrwK/vkWH+4zBXx8phfrytPn+e3hU6cBsmOGTbQLQdG8Zl8U8xFNzkIKOm0X9FOFpLByfBVExPpqaYdL3RLHrSRkavcdhZrlvWHCsY2zzHVTjtEkhF1d5N/wXDGxaiTFSbWwZ0xqxuiIbZ6dwa5OQuA81vuz51axWQ/0yQMOMoPtxYWpw19Tx56J/PAkySPNpID+uxmQoMu7OHNgchEx2CPw2DoFqBJ7kU5b12m/MK7e+w5sZ3ZEY1l4TFArIE02iqZ3XmONT4eAGP7enzXvct27ygqq1Vfe15hUBV22fRoEuElYTKPeA+LLixCNFaQubvZGAS82zrghNCSzvBq+nLA+5Gbr/GR6/A1aSJeJ9kPhR5wgXCvf2abgBdYlzFvhqggKLJROBphrWFvu+bZj9wbsZ1gvgu2xWOaINvTjXb6+/dNPWvLNb/30UV6nGdcoUd1M10bN7O3sz4EaV9pyAEmT6atbx7sX/23ydMatzAD7yI4dsR62+E2mTSXFXxwDErLR1RIn0GzqdoqhHbTrVTsOu349iV/cIsdlQ7rfSOba1szOhKlgMQUMIWf9ClCBUs/Dz+c99z58At0L06vpDuZTAhGdvdpQ0RKypKiWMuwmNAqar06KgfgtGbg9sk147NVSq6MG4DfG9QxQBt5QjoF45tdY6rA6T0JzbgLfY3c2JLCA+hjUYj9W8/P7KKh8I8eC+21dW3XigBGVnYj4RAhKMKekApNBVXPnNq+mhro2Zn4NEjbLZHoK5mXjT9Kv4/4PMYCdUnvFpPz5sAan6Bb6zheRhkftxgmiAqj5/oc5PkQD4IFEsDGBqaddu7vgd2teZFbFfDFYHSoUEym1+YmgUVEnkANRHk1oiS/u3D4+89vVdZHF/GyOQW/1xCXOOqySxXBOLHpAg0m7Jen4jxHGD+peBxeYAwJkXM3O+q0RXw6eCbGFCaQM8zhoHl6LnOjuUDV48fYnRZqQHLT4euSCobI7vJy7e1b7A4iOtb6Ezp4QrqElLYQbp0j6vOQL6yDA6tUCCNx9Ktk9iv5eRb17h20WiiI+xnagN4I1B0nCvl914T7UstC9PdAIQXz0y70nGN8WjPtIE0X9TQxUMrDTBR+RTOObAeTv8TIytZd45eHjUgciQXesfBoOa4v77Osfk8sNqRA3sjA+sC2R/igTfgIZw3u0EEH1349RQmJXV05na6VWXF33q+xjeEOwmEVnbgg+MARuJt935CL6N5LRh22/C6WQ40HYbRkYTZEDyJAdjXq1Volcy4kDcInaJzfyL/OQDztnq29PNwncyZrJsSsR3/9CH2sxrT1wO8kxD2J3sAap/Zc43Jpi4Q1ovZdYzql+xVF0axPwPV/+BPzP/hVNTavmwoM1GDNj3muoUAMefuiMyOeIEWN2Hj79ELqlJc0EpoXCjMCwigZFb6MCQa7xBdwMphs7tdPfI7ZrgxSZ1WZd7K/lsSKvNGzBpcfsKebgQAA81FhaLbBC5smetrl57as1F5hm7N+ie32vUrdvKYyEqc0VZE/3itUIqdgex2E/J+LC5zRwkfSQHcXgRIEAbtJxv1T0AYCPoTkgq4b3Gr5kW6yJQeuscnO79wp8ev6n2zWVdf4AwCjrbejNY5eeQcY6t/Knzu0VQ+eskcXHBi/QoFki07Xm2MMaomosmiKDXJwFyUnwbndYL3SLZuW1a6DlMnNUqIaGjN/IL8TnveZt75fuh+mifAGwVuGyGvkDyR9/EUsKrHdBW+tbcv/0ZrVWpNnWMLv0tStf21Ixg//2X3oBPkrB97qgfQlj8yZ7BA89K46dDXyKCijzC87JLs7gieupEjW5IwSebRQ8P0Vt9NxecF+5ETCCTYio3bT7sMmEUUz/AyUqvvTaQdI2xeqavzZaQPCUcCFGgX6pOQIlSpkAvm1sPlb9llnQC+KwgHL9LwbcbqcG+iUFjhegQLQTqYbP3JhNjAEjm2YvylFlnzs9dvkO5i6Uv00GbZdpkOjhm9JPiJnN0l8FXNIVOhfxOrDdc70w0+Aqscbqg/Y4sMvRWuipPhHb9fLZNo4+geoCGe7yJFnI8Z5i1ihHPNEreOeyezl2CeSeFNWeS7mUTo47zTZLFkdqna2c/6KwONidm2cN6LqO7ApVzDV18TuHOCNdtGHPpC5iNgMfk6crau293SXP/4xud5p4RHiM91+sKR3nrS69EfRj6xt/R9LUnFtKUz9BI/knts8SuarS0eZIWUqIedSweJE3+s/u0zWACEe0cdG4wzn80fkDJdd4+Xl4fzeYmVqWdpZBI5lgVdt/B8oNcqv115GKv3SJfNKuv0EsLIGESVWEblod0agoCycFA4UBY7eTtkxLRaf4zHqjW+qg5I6M8k2sGv4fcoOJH/4rjnePHwGunu3nQSwdZYGHC1/Lx/o2IOUVjfjI64Voh7I3v6tYlNy/JSQltur1DeixXw19l+tLyK2XhE8Ng+5BCFp1ll7Empt1mNc079hWPsNEGbXSLWopBap8pzKZetmXKSx2UbNr+Gja1ukKUfbfUkxUTVvc9sp3kxVAUPnR6w3actDrpjyRwjVkwZRGC8TnVay393ss0sfkNaIpS/Uda9IUwIQG1sz3a2GtUofBvDolureZ6qrNRL3qaBnPaFroRagNog/4HlWNFDSJHlXqCISj+HRUSqsBuSg9Wv57dQnJU8rd05TpqrFW6IO3+huCrFIwk1vN9FYaXSTDv9HY7FUuWdE/mp4mGWGnvJfk3wZgB6oWSGnmcBwltlL5y1dxhh5vK55ovi6j2SwZ2Z9iEBTydLU4Hvyhi8WgblLaBVN6sMnZf/HDEUgRYIjHWgwai80y5m+dZRqhS61dVZsD0l74eErPDcunW4JFLGsxT5LFpAzFILh5vjKb6KKrkm0V+TFHbUVCt8SdipPA3KxaMeRf0WsZGOdb/bx7ObvjHjMWEzgcYcQMZHqPG8kUFKxZ5z2BoMXH8eoB2jMhQeO3F7NphHSRL7zI1LuFY9jDL6hYAHdvO9H6Lszy9pQTnkx2ZDUWZdCUbuovB7tpjW+kiCJbtY8BOD195qs5mBPPM1MLED3KS+bdsHX+GXA3f9XgblcVifDZFE1/TKJzmm3AziaBUlSYnAE8luQX+aK3ZfhrjIqqpsAR14n+1SpM2/pupcKMNDWpz/0JlzaAazW/1Zt8wQN+jmbeQXfOgABLlDTBsxoE36EqdkwZXWHmhvcIWUs9On0UwPU8oAWGKQNVMF7y7sOr21tSn55uJCb4vYCjVLmnUoJghOEVd2zdos8mUIyz6iut6hkEcst5eN7tqttEh5xwZqgy63B+hiBt0vc8TRX85ZyXrKyLiCxQ5UlTJWMx/+eXveB9WKJKRP88y8QIwg1w5sVBCBCsLMkjawcEEmAI1E1MWiArYqF/paSfY9EL16c/PKJ8DDF7m2R/6S7y7uofrmrXDq75v3GzhVqH9lLNhp8VVz4ZOYKYYkfS6ZyCleGcaoG7wz80eb7Apvt3BlhSmoFCeT0pDL1Qkydmp//KU3f53qosR1luiVFgVib4DYO0pQxfTsntV0tVJ57vFtfh4ar0o6Ay4pmEcJqMcDUhricKcsN75oltoIkXaXEwB7le59pX4FCytphke7jAPRLVK+gkTy7NbyzrYcKvr/Ur08O0rTZRzLJbdPG22EQBlWkNhj8jFfg6A2hRocSskLAdviR7Q4gsRB0N4XOhKHNAbexnKI7UjLIdtTvh2VNik8INY1kvWqnv5OmAJQkSDcbRCgCENK4Utm4/yU6x3VxNKMuUZoA1RgkjBXoqLirRQA595ZQE9wdbmL5g+Emyi3SYhgiddKTTUcGbp0Usv1WjndFECIY2E2dhgDswk2X8oDdBO8tASO6flpXuEqdQLMOO40Ra7e9RV2CvpexcA6SaDSrUkcuTFDIauFHjvUD+JVvz0x/U297hrBjsZeUtXhbTJtajdg0iUH9450YQ1FqywZK8JsODYUcmhdQtDscr4nmtBNhK6bF+K7NtW8LaPxBWjMvPPCfqmubOTbLmMsyRvfucGbBMEnrsuDDH4Kiw6Tz+yqICfY4iAuS0VnsLtJnL1CUkKLNMQ/+Smx/Pja2L3rl7zMGTiij/0xkBWXXJl50Mbr0Hoar2EHqKkQ40bB1j+Xv0zu0jT5ufT6Xjzy0iqUbzbb4m+TLcpRjAOKQMcwpcg0OuQi92GYSsTg3vbrLhUm198dtPOYyVHylqATc1VVdZUhhOtuITEaK6XXEFgZzOtGcvRqa/E5/XW1NXPRnwcolGjYaiWTuTdftXTnKVNMnJF/5ABF/xhIMeO/Vo88F2DI3cFotRPqI5FewLf5JmKbM3U3vcQ+BUq+f8b2c79+6nr6ch9BSAKwS6HoA7TKYH0Ji/z/HQQI32Qf4KM5wpO+PaXjIfjpHHk0rL+YZ2fdK1NPA8c0B1gwGP6fNE7zJAlygXCLe7Q2+I/sDNCfi7uCmF4mlKVjpyAuwXNtTtgk8jMrNXktx5NPrtUa5/NND2v+l8Y2mkuNxxAmjEBXYaaXLrP8hl2kpZKC6oxmn6Y/rvnFW4VZXvOms9YTUAsa8FYrboh6T3ugzV0t5rtpFniJ7ZoDwni3QrHZlnrtaT9is5ekJtkpKlB+bYRxNbHKdsXo31H8ktGn4ztqU71bitY+Es6DZBLipLwZNvK+3OlMRqz4D7cn3NOzvnIf8cTeVCoeCjlgp1a6VdgG9aCq64tgre/WMxkzz7yNZ7xroOhzNJmaoFuwkqZHoSv/mu2ybae6xnXUE87qNTkhX47jsqvgSo898xfiOj6eMA+5F8psd/vLg5SX/cgwgoHaQLLVgurvuHS9XHc7YDuJaALIg6VOTzResFgXbZEXAENi/80xSe9ZTQTEUenFGpmOb8tQMTrPp2SUsPgF0qODn9Mccdw8ov/U39L5SYfxxKnjV+sk1nyIOIwESW2guA9yN6NDLbmzvVuCMmJPc07LNMYNP7vJ7PJKFI/m1oeOSvnVs5KInNzYXNmI1UjNQFVKOMpUaZKZWHr9ODv4s+GTsETJ01yENTofxQScDypjf8/Qx/JbQoFtx1Jtu0qZFG/GvFcL3NqJWqQ2ahHkjjGoqhlX25ev4au5CxYAF348soOsPdjyODOKDuPzPRvV7t94aN0HVyEFhpcYyL0TZLrFo48iWuu+WCLoiM7U/ugECefbqBMhOVMV7stIyqVamqlbaPDSJOtcEwmC/jLrdKWc8wcRy4C8TmCznDL7JJ//tRwAUczrctJsX5onIhj4WXyY18MQbguKP4SYG+V9JGXsk9hdXSEaimiK5iwtUeFs8IwI1F6TXmOu5OKRIk7LcOBhF7FUEatlEpJuOKITx/ul1OekARDezvOJ0jqC/dU8TcAZzTqIJLrtNNlMkBYZbjn75ldI4DIHtjnLAaPq8BY125bAu+OJp6zPtjKHWatmzvKkp7KYA20jEtVcRct7gg3GlNIWKIrfG84HEO3K6xVZs5669Qkq4W+5qJhDsYm6yTdOKN7MNhMlOjD/OoD3cxp1vfalPC/z45z9Tg6luIXqVmoQWO3FPwrS8YsvuoHZpItVnxtZUSSnAa8NAvedZPIPMpvqi4l4YIRW1WDhtg/f+7zKqiFzxiQX/xmkS04JRF7cODv3EEvcgBRBPIRBe3D55Pv5lwpN6XUzIlFSbCfn0s32rGMnvMoXlOzXV6U0alPAEcsajZmw/+zSEOFesTKQOQD7VHm7jb9VWnplOS6pWNx/ZqZCNWP1W/sDkQ3h624AqJ3Ro9EoMxoDAIfL2y+Fqnq7VkYFONEsWaddDhHMqD+26SmY1Mw+iVubkB2YB31mUV1HWCvfwR2GMidSNShOg62RdyWNFi2YLp78G9Ajq7KDbgFJk/DHnQy+N7PSKV4GgiVtJ8c0yQM8emmSiCYggvwnoMZf+Gz0DL3lGfJwkn8HtSZVdpWkF7vX08c0UI6W1H3tq30aIcH6NR7FarrsON5QXnhBXXBnk71mW6NRztO4/ZQxHxldU3I3vJ2xZHnjgsWy/WlgJr0eLEyAu9HZZc1G5FXX1TM6nklIVImyVuRdKssJW9yy51nWTV3Z3+pITt7pdH3xPYOrf164jn9/HFRcD6AnoQ5/kjldY2KNnYu7Gmu2MFJxaCIpDRe9QKHjZRwJRzt0xEfPyjG1t41YUKV4u3r2hi6aLW5aQoSpUdg+9/OYGNdeYOhxZ0xpNF6kli2exuGJrSk0e7u79F+ET18z8vSzkovUTKCxKYT/2MeRNT5iQfJSP0k2R+lEOviMPaND0tLaNr+RWAIN0U9rXDmS5xp1nRVxQ+OyJs9nHHx5yPt2jRvOBnr313+AYp+1DywmdzAKxA4CwR4bC1oyxk2CFlwB0pl7EZL3jYpM1ZpTAUQlPeyfSPgFVKrY03AEkS1PCOQB8plIMQkxdM0sJpDZ4pSHD/zVqWfB/bs2V7oxxYLa4yjd5dkJfW0hqP297X1zCyGQagfEFZwJAWE6bwlj/y7t5BC3/kT9YK1OM0GBUeYjoZp3hu9msmuFyZxIoPwWvp5n4Caxh4ZpUQO599T4bg6BrMmvjNObGfE/SwzEiwVlmXQbq/1mlcFF90Ur3SbavX/EKr12+8NmJNu3Qn5/1FNG21pFBzThPOxSNgc7lnZgiixyzduMqxrW6XKwAoogUje2adEyTq/Rqv6GB0bof1yzm0NRCofjdt3hRc0nieC4pHSad1GRynSoM0Eck74/4TOy8/V+7uK7LLc1pWWdFi364T513yt7dW1kUWPpBYICZIRSyWRcLz+vRTtQNvwU64hLXboMnV7lC67+WnOURQGrVx1sQ1IHGVc4tRNmP4EuQkE0HIy6+q7pkSafXxPmHT2GJcm21GVEATOKx8XfuokFEzGYxnAzSbq9wVQQVd1RXYkyodoS6sGoD/8+NhhXQi+YA9aJoESrLgkEHWYYzbv51NMC6Foapc1o7xae/8H96CTGbiIUufT44HMe6B6Lc/jLUi4NY16tdntxVtk7TjgrMEVtyR/nA57QhMzUbpFgVMRTJi3a3N6xfooKGjMmXBm2GQv7VJmKSN1nsNLc3IvZHqxhNTW2tvxVF31BNuDbHNKBvwB4891Ay50o95fKEFhNM375aFSvmbA+UaGAI6C7SmCNtZ+nScLkfg8eeKxrhBFkL5uAC3x3V2VAZ8wvwHExh9MQABypKK6/Cb2CFND6nnkLNazDOobpQ6Y56F/StHjvOp5Ib0eNAcRj/K08/DIMSqtk7vaPOwwXd0pdYQabEU1RVaXg3Vhm6hzYppkrl/8pHAeE0GUYUkfJZzAE3fA1Qwd+CEKYWct5BFxwPj0tNReuGwTsqqx2LL2cN71Z5rclFcPac10nJBPu+hz0tZPYjSIcNd9i5OKpg+s94JwH1I9g0F+5KbdKD/JG54A+FMunmda+n3uOXjy0WKMjYIuDJxkPnQWQHtUZ/merXjrg3NKqtBhuxo/0c//pqHJ31PBEsK+o3IwoWnwotRQe40u69dOnh3GzrWre39x9Pf10NltNeZyezuhzrPESJqeQ0x4SZo25SxHkC5TkFH/cqdGiY7bdgZFi/cP2S5I4hXSdwI4po6Xs83I4HoyJFo9LfboIHL2n8PUCSzlVfablC+F0XlhCUCtfyJVBrBqSSlGdzguoIHf1KeOrlh5/XWM4vuWA63OObOJWZcG42sfMmS8UeR5C3Z7NBK7iIlNN5fWODhv2IsE9tzNveqsPDPwShdBUqWo8MdtxYtviITxajSfQHMlWPrzoDwOtQ2p7Pad2suUknlRlLFG5loORzHJb63aMCKlyLm2j1mE2qiiDw0PrDPP26KkrQ4CsFYSey1L9OxPKk56np400cjQgjSciQjZ+TG60wiYfEISR7QpXUvWSN3E7xeAmtSmEY9lDxLE81OJxvSeSm+Uw1Y5O6TlBZeSNUJC0ISUhGAzz5qXprN+dAt7YJqwbOXvQcIPBy0LksYxBrJrxUWS8PFbdAzKMqNsfYOOag3MaY4IySeMsnMw/F3I3sL4MsCEkkDD9aWK/m+bkw9qFqW4EcX/1LF0OJ46wZtknBY7f/5xfu9dnTRCf3mB2fhAc2/3JgAhwkQZ7rdtcvla3f79qCEX+yDdCfSj6eOHp2gRiMNsrb/lc/XD+N0fxt0nSZAKlxRe7UjGcPNGcYYMWa8sI3XaUxMEywWaKMa1BMXIi1oHAPGopzylFYh381MtTWD0l33bx8M/OkvEpsSEVxAz9Wu2jPdD7xi59CxqYJIL5YVwKOhLqY3er3kazXMNZo/7Zb94r6Bjv8OpGIniG0gt9PDxgPbbjQQuPll7JtWVqjZfelGXoAkff0/DGi/+P7ernibBtzdpxkLd+SDGLdPjCxB2gP/N1PouT6r6iMc5tVRrkoTpoV4uzx75d1RBHNyq7bxd/SJqVNINyYJvnq9YfJfm8/YVDcSMyEytN0ovfs1282IsyaqBChEQehAKfya+8D66UtAZqMNc7EBI7Jw4TBtqAuCWh0KHgzUU8PYt/FjzrrpX4QEn2EfnxgrwXANsZ5mFRiImx/oQ86HWiBdvixL4v6WEc02OJ8Qzrf09Hrsp6h+sAyplhB5xToF6ksjNHNjZafeEAy1zup0Z0MBefBzoMxxfbOTx1tFLV53UZ0IM/utj9JDgxsqxzENMdm+QaOFqV1yENuYOVX3ZY6/ai0U3lgeDZg+qM66OEUy4Ig8Qs22ebkxstyhNqcqF4RVNBRzzDunZlbYIpG+ozPTbCunhHeJB0PLpRsczzQkVYmtEUZw/3j1aYNEChd1808sLG9mrKXzulWODNlKUd0b</t>
  </si>
  <si>
    <t>FO3Ljs+F9P08vT0dvyvkB7ILOPm2eMaakQt0PWbrK0kZUeU9AD+Cq6Krybx1cGUnpmJDClCChauoFVXWGKkoQVCs6ye5Pd4xyhiw0Infzc9eNNpQqTKKJO7nuTaFMTabjhn4LSFaFF+RMlQ1a0u5fO3eMDFVH3E9i1zIf3yZ07nvyzVLNvQPXgIEwTVH6/4BR2TmEdIUB0w3grDTBsVeENJSBhUwqXemKyw3p8fPIeDLWZwA1qYDYl55BW+fpzGjME5sTM2I2kBe2Bx1MBvjyIyAIJ71Rq767UYgthgcqvdW3LWALqpjcOXt81Dwwuk0LK2XZKoH3u6uDwi0vPsFkwyQh/rPBFilhZ+9RW9JiJ7XKknc7tcmUcs948k21As2z78NJ6QeTGTRr9k2k3aoQOoRg2uFHJA3o5jVvDdhBh5ciuS4sc9F79u8Sk6l0WBa1Qs8YqvKjAdfGkGoOd43zsBktX6CqbWEHyod1bAF9K5Og73TN+HN+YyXszvSJaZQ8pSe+Wg25N80LMY0XOdDe0ET+XBsy/Rfqy3pVe9gk5ANB5+GQQ/vgtrmQGeMx147IanY0yKRsyKKo178/FNR2JRoZTWGsbjrCaazA0tviKyRmULXhV+K/MzSLvZF9QDpl1L0a5Y66HjiuAODUrQqI7xdYRqLsM7FxpNUPnnZUZl7WkAHx5ppWyVkGsJ5OhBbbiXjL+GEqEg/vudfwhqkcaRG512z23oaBEWErmH6vExvIzdHucuuUfvs19LCbeR42QbPYsGBuTD/N77gjgvcDOfehQu8vDOrPiq26VmcjkvcVlJT/QsQqIPEXfewJAqh3lK+jsLaX7zaKg7TUc41qymSI0Zx8r/pORSD/e5SUi4yLUP7XB/uidWHGjzrgluOePF5M+12Pl9tVfbR5lSRxzAUaecpsuVfbFP0w9rf0nmvdSBk0H2Ist4Gl+uy5EjHrdAuZi6NgX68fckMIISZv+hQHORFmtIuC75fDX1WPW6vv8X/cZta1fkMh11qz6CX9M0Fd4GmHknYh+u1TeBmaHS9KRrKSIHGBKs+rKQUM42t0fSppDUm/VAY7kmtLrMEozMRUKPJb92blBLhAeU45gSNsI/ToTuycvkxx6Ot7OC1eySt0eEKRQamTDxepE88AgQNmqSeJtV/0KaHctAvluhSuON7VLUaN524uy5YOcuZznDjF133d6ss7Tp42yIZYhAvTzJ7qG8DYXlopujy+e0/zH3M/HFHYQt3GGs69qDRejZutkpF/sCGaSR7jKixxhC0z5Rs+q+MFytyGE9TJgeMOVKUFJ9/n85/FXCDAOEaStYTGbyFrw5filJhUfuXmcxO2+pfk88tSx2zdi1xqIGqP7Dnct0361LIZ8r5KEMOQoPWVNhqeACIEDptdTgIJKZ1IN3Ity2wzxsfeWlcysEWwm9CQuhP6ezPS1Ih3dea50wiZ6Ic4+apusVfymH6tAWDv+FVqmJ7UHcQjagTGtymVYmxrcoS2G/PSUz7p2EeMJVLYQkpjEbEnJ04E+87VBg5IN9Uyw6zF89GMfIk6ovkw9wDcQoGI0k+Wlxfh0gGwPYke+/H+mBTL16i+nQcvZGzpzZ318b0mp8iVWzR6kWxUgX2/wXpYGxJHaR0F3v3KXiBl7tT9s3ybYJqHP4wE+PLYJIrKsR7XvhyyWKpOuMfoVW4UlR8moQbjMq8fMGLhCHgUsUViIx5hUgUDWTRVGEXug4VKaiCx+OUjBFHWp3Vdq3NcPZzRBn6JIEzRjTrEFY42UaK/f2v1IjpoKdudEUtBuwWM4ol5s1KuNzwllBw3of0EbeV5SkmipJicj5sFBrfKRfK/Y6LDwPAPnfGCBdAUBdIGYYhEcJ1ZUE+97XXMgxSOlDXMYUUTVZbvUPKwyfTYRzgme8arK+S3svP5kEOh+02dFYeU4iEVIcbelT0ak0QCLneJo5pEQm69pH6gDTn6Ui83Y7sbTdw52tsEPU0QoRHzM1aH5jQOE2yQ7euFvdGQQ49pVb65imC2Ic0WL90aAm3ZCadA3oHNozeG4rNW2+d1Cf7VDBhTkxF2w/Q1nuwzzI5NPSqJXKwhooQs/Jgy965jZ0Ohnkl2E/ABQbFi2S91faWzKFB6l9IDvz/1knziXc0umpFqkcCT3oh66GSwZd59wqG9KIhX46ws/HYowZYStTtuZt1Uh+qkXVsKQyiJUY2jNFC8wajGEujrtH9367sHm9R0Ee8oZozpO4uhmuwXlmJhiQFhgJ+qN8frlzqQhmn/lFeM+r/FzlNAg/ozoi7k8Xr4moYSz8sOnB02c/jqiLIK7HPVJwVrtjcOYhs1EACJaaiv6zXmaQJAUbdpQc0mzLoDW+IUrczXj7N5EooSoJkHLNZ2cHWkjmqnqpzaDJDo7gpnUwLE7IDAoZEejri7yMNKGd4FQc+5RKsBhRg1d+G7FAje9FFKVG5EhtHB3ANTHndQDMuRMrj1c4Qq1y1/RivLNTibgOBbZY6C1vNUaqBR4kfXXsojMJ0TUpS2FSTDAT4QdQmgh3x/tIgdjrznCY3el571svQ6mnsx4dpZ7p6wHBBsdSz8bSdQvtjnyBh5dtUsaDuMfY9CmE8dpFFNeZHfqELQWSVdlJducCRElUq9mPc/wzpnua08mGqjXAs4bDpoo0lyPnWav6Eu6OHCHsU9Maeg3gl/ZIO3OxB8hGeyl0WgzZhM2ju9isQMUBkw/y2jLj+PHiTsqJHmzlRuTXuEifqQal6t3uEjhspzk8A43smYmTz8+s1hCec+G7kLrWyVyFQuwz7d5158fiqGB8XE4ovcHJ3GhMrtNHe9nZOP+TsVHPsvE2ol0czKHIoLSM+bEeTGUsrnSXTvfOOZsm4wn1uF2FBet2vWaCDeBwdBfTjYSUddyHJQoDt98INwneqHC2k50zl1B4GAnNYnt6/RX9XfBRV/4bp11ubabgGti43OftZiGW8k49ksxw2tk0qY/MXcDSVaukuMHXmvGtf+n9xSFsinM/pDDZWk65/uQjD17id8IRtqFSY4KAlvRhhBCjXnxowp0yzQYfp7LqjlVUf8tmktMBaqbKG5rDf9c+ojjVAWf8UVOy8z80yeXILzdt1zhixNexwkEADUGbuZMPHwNdgZarMSmhYE26W225QTSAXKgk75KU6EUgLGYzFJyeM9VWkCyHid5PZMa7WNJnVFFmt+gmN+om4U77ShfNNDEv0U9Jijb0FY81HuadaE0geS9VUWPFw03tNoeFx6Kr4EUALhPAHwMEbWFyIUIKh7dSFdgVPbsnMi1aRUv0N2cNOrY54L8TUxmvIrDQftQ/KdWjpq6vpVlIBuFqSvQzR7lkUJZrbc+h0ypm2Xb/ra/afU+nSKsWlF8FFyROKTD2InyUXGIqlf1F7nyWB5A9cTSHe4VF8lUMxi4cm3avDgu38Nr62K6+zca0FZNtUTANeUAn941mdCy3euHMSkpBW1K7W/CNTnkx8D95XpNteOgGyZm3Qc/d4CKfzk/jvX52LrCefoRLdwG7psth8oP3Iqy/o264nYRRsBbbzwHqJHTXY71UR+64mVlB47xeCDOcQ4Vlt1lVEpaNls1dLVqOgcQIjhlsMYAAE0ismzhQggde5yOme0ZaIjw6FTRcCbsMvMEmx78zmPaKr+9oxNgdAGTNJLWJGGvxRruExmcGPNeCS/4+VFXgOpEJnuK1Y3K4pobObKA+93HozD/X0W9pby61r0NUHRYmajxo2NPyyUUcv2RrFh3TNBkUXP/vyul0zwA+jdpZlI03B/ybdXX3kurGuRMntPSNIEJVHUF1b/ap7qKAHAPnJfTJceTwSvR7k12VR9O9fCZV/Di7HHHpms2bGUYYXSGcrEkADB4juU8h/aKozFk86Y4BZNG3B+Oi0OMxSBP9lnI/lGk6ZNr+S5RNbwwEQvMIkJPaxIJTujB4PJGFA8c6ggRA/h6iQm8GxJ6MFDRT2AXb5CnOM09BZ5aCTVq+xgndMuT8la1O83r6i5yjq6XeX437mAFtkK6NzjqPLh6ZMck2Uspcl3YFvAsxjMvG1VuZ13uB6f07zVb0NK4w1YFZzPI6DLc9oW0QEG/UCqEdIiUQmACLSMIbaJ04gLf4Z3thL4pmMyV38GYAcXnwNGbYKKSV+B2JzvI7KF0W1UilN6gjXApxVLagx94bKxDDZtXZRKEk2P9Ogb41dgiNMN6YcuR8g5fAlngcffGuZB/CptvJYoK2FyFwWVY4/7z83RwUBNopGR9h7AFtzUfhCDzaS2ncyJqwxBh+ihVyEpcx3lzu3gX0VLj9o4rGh8sD3LOmzhImpjkUaQ8rvXAILynhJn5jo3JHQuBROTChmhUkkrb50SfyDIfQVC83ZuEyB8bqWBba6xWD5UwgpLCS1wyRDk4MM6Ju9RCdWrar1hMdCuwpP1rl77Bc7XLzRO54QtP/85Vjfwt2o8mAPPYdSbGmCif9MOtkjaT3dqAE+DMkvcFHvpxMlNoUks4PM9E3p3TDPnBlhKkZo2tadJ+0tDmPdgJMxe8hXyeVdTW52bm53IqkBmXnZLv6FbbC+RkTQzBWEmNbE/fWzFyXcGQMk+UevlBaS6xTwQFo89bUMA720bzVySLEIR9cdqfmLJLmlwGCUDjzhc7gNuPIsaq6hE5sjLcRILUnvDbM7Ukhp0csT31yv27AH89fimfBBskCpwik7upcFdXNXL3fSPu1UbI2GcBMF8gJiYC+GzS0o2b7WdUww09lACvP6lX7FGAAjr/vugSgLL/GcS8K971cbg/87aRfrE9hpXpyMmf1naw3GWc9Zl48xD0dVZvcVLlvsBBUFUlE3zfDC9LDDS7N/kuHZI7S/nwE5bZO570JwE0zCbKh/5A5t7Wqlo8qK2HsM6sFpgdyu2wInm/YftXWmDWX2nWEZYRDM4K43AiTgXGgzchw6xeuzsHJ7nqM9UQML/I7a0KXVwe7/LC/yp983OnWtd2KCfhcCallM16de8KWCPhI4vwphvher1PIIr7KXBIUzn8YaLpudzaFO0Qfl8XGyH0WymRbsfNUwBbo9eBd8TLO0j7rQ5S92hTOh/LOp//Lp2eg0RKR0I7X/FngWG+T6enJkx6rMWh33/aBCsAdOFvYy1eRn7CuWAJnV7MFNxtAp4/IPzpg6cX2h+NAFuUBdGHvFsGJnpKrsQsrgNU2Q7CBDrUTq0e7pZVqJqYZtsFkXmP4A2zG78kJtEbnl+gDNoJPCxXDHyqQZEI0tPqNrv2W6Ef6S1SXlkACJBwDzk7X+EEPWkeRSjI8Iy6LCIhY/g719/4hv1nH/xsQB0bZQKb4p0m/hIhWm7ZV1Njpx0AVzzvCjexB3NDP31ajQXZ+AH9HKh4a8HRB2QQ4HUNMI8NfzmQJx99xQsQkshxPJbQPRq6icpPBfnbMXJRQZ5rIZhUXh9EZNkY9yJ33i2FjuLXcCbP5zQQr9pQNrSdkVvLQFWRlWZj3i/B6QRNdvtCOMhfaAmPh6ajT1QXGoJ1PGUxgcXr+LEKUwdP6F0LpcLBQCKdoNPzsFxhRRw2eJgN30WUC1tykjCe9g8rkgOCvPO73Yce3Io2jZrl2XhIRAwhALeiyeURAI+1eFaNsgKW/RD6pFPQvg4v/aAqT1YgHCmK4tMNk7+6U1nwJ9LCrtYhTUSkP1SmfcWsfn7EVljDCWhmAnDas5Ak13UC3hCGDrMv16dIYaFXG2kokW8/RKOcWaW8VzhIwVz4Z5/+XRjr3CGcgagH3sHdxRrizy7GpIWN9umSG91AMOsjJ4ShCdDHLJUIz11JFOoyBgKSIaFOVFEZEuK29+Dy6S02GfCwoyP5sRzPfn5o2MtfLMUEwRbn2uEqbjrP30xYiFynOVXYIt/Npy6/HMbs3q4KuSKd3l/Z96EfTNufEBJsHnG3o9Mq1OVuFz+u4b45RuyJpBrjIGgEgtVPmceQv5XqVSLgt7SJJqz/UleKTYYMP5CzePcNA4Mj5Uw7gDgfI0O6g+cMJ2C1fgBoPn3l54h4fIZ3S1Bv/3defP5Qmd+hRYziI+jIN7tdy2SicYbFSOhBlJpah73Bw6n3cxEpT9EyLeT7XRkdfD3MgsOoitNPi0o566XR0pDRYrRlalxrs3SZZ1jptK4ebIOA3zjDCVTCkK3z4mgQ6FxSFSnn59Zp5iqzcE5GxIdA/Br+V5VLHFPy92IdulMVmTfXMsEKU40M4ubTjGza2ZAJyF2QXFor058GImNwDx3p8XnxJZhkhYzTOjvNTUK+qjj7/FtT0HoSFVPJcM91/MvqWlL2r8aKiK1FXzsCH+6/SjKklgs63jKO3gQodY+eQPka2JM2vYxLFIzDVh69DtwcsIavSLhiI7S2WZUUe0/vXCSSOtt7v3IQ3ZBHnrua2zOtg46XKXfMnboXITBQ9R9a4i87D9P2w44bt7zTddoYdAx4zaLOV429GckvttV64UfKK4KU48lP4EIGqF9NxbHda9fo5iT37Z83ESUOavvM7ZMYiTABuhRNyvdm3AFeoKAU1EGsbz/bUap+ChTez5QreQ+Ua3pJX7JaNvyVAtD6RIwnMQxsAhydPV9gUDAvf+YXzLq5DV68xg3HHv6PU9KRfD+iOs/cRsK21jB0Togi734uEpmiOzJQ6UZN+RAZvjVSL6vgLTBSz9e0QNfxa57gLf3d2w7HrYFGTccny4z1xo6Yd1zVytX7mj1u0k7tF4FAkwHkRJH7ZyBKbUzetA/o4xxKqqgFNFTB3b9bw9+3OFmhA63uohndl4R0ufm8tFPitiu0UpLKq5NA6tigA/7E3eDEYEuR+UKg618rLrC+0wZWlUwZm3rNHvmImcPSLAJmxn6V8KdHWv8C5UPqpsQNSeFFvGy2Zxma4dINH4XestNibZNt0+84DuCkIvDDVfJfpPiknYS97OwXbcKItaAAkrBJ7/C5HMS0XGxwTJZOFt356NAKArfI5JM8F6ySRe5Bb0ozLxXKx9mSIwSDwlG9fsuJntw22zLpadum8mqF8Khr4/2TMhbWalAqhybFSpd+ez6cJE20hMx9VvqLv8Ihx9AfK2ExcNmYL0lPWQvpd1jioDODIDL5zb5Ipn8aoxm+T+A+P8lqaLk5pSWyhZ6Hr6HCaiGQQqZEnn4rju1Tz1mORrv+Ab/y9cMEiLhC9h3BlLsSfgBg37hXOAtmJVcZ7Jy9/MTDyMBBfXqz5/hHW+bh5uLcCDsHR6Gu9LH1+9XisYA+/LTffDwc9rViJwK0C+r6pXBD2mfzrJtACrkorKfEwLR3kWj4nsqCHHny/EDig7fxU48uFpxR1wundJfgZ3FbAHEtSuFuXQOZ8d9D1jSknRCJ/4EQt8i8fo5cn66K0O4jLC0T3dGAdvcghiYCFqxZ0+z+OZm/cOZObFvSA2hHXa0pgwtC83zACMQZpWeDOG4HbwrAs3yzrIGPeZTZL2iHjuw/gRYKIQX1HsMK+0TAYu89SHu9Gl/UquvvrpSDNDRrY0MduZu8ZtfiuRSbe509lCE6mGeMDVvArQ/14PEisXO3/XZTq2qxXKl+25y6TmlsGer/ftce4FxVOFkGP90tFv6/PQ3Pmi5fLK4Nqm9t2DzyRK4i9vMa4Sg2pLV8K+nO8SQZPF2AibWJrfjej+ggKPemvtZYwgf2M8eO6N3wWFS2CqqyRCxZ6Q/drJr3+I4BXzSOeJtxoNBkMU1DKpfkOwPN5/19P8lIDeASPiuB3TNNIZ1gazeFqrmLW48Uxxx9e1Klu/7Brvt0aHf7psqnDuL5pXjRWcF6aqQZQkRsLu5K7n8G4kHE0j4ZenU/2ydy+S99NkxFVWwJSMbo4R6fAC8LwJJRoay+yt7S7/nxu0Nu5Z4nHDbuqoWQHKRBBCXpx/EOr/MaVLKT6II/0M3Dz+1WlxNnLkPGGZzfu6WsEcjN0PAgOV1b71+/e+Whr6kwqdimex7ZsAhIvWANf4CtPBhCMONfT7S8hLrRKuRnK0qgp52QOCh8sZ6DJySREuR9HvaaHAovYrtMKNB0zFUtC1iwCD325kisWbVDe/DXQEYwaIyoKryqLuDXH+hboun/FieMpzBSXJP3p569af/xN7x4o0YJSp+59xFfPHfo3KjpGkA42lvSJhUZ/w4GfJ2czgC+AUGiTT7srWLPb9/HRRWf+ahwjAgPnAbvFyFet11E2nZnsFtF0l47Z3ndj13m2Wb67jyB68Bpc+XkZPUcRliX9dYM7tAsg2ENXHzHG6CadABqnS5LsDc1uKNFKXAK7s5wufPb9JntIuyUtC1gBcuvIAhk36Lgb9FsPQnxW4Lfr5/gkhNaqT2UlWBghZIJtfJlwMk9NTgh4laRowWYIYCWyW8Wuf5ruQ6XYpNB9mDyKmKfTbY+vQqaXYAHwsXw+iWmdXfjfTvzMYq4ZhKHpn4MW93HcrlAHL2srYShobiCNVFxVqXwzQ4JcC51s7lNzs5xe6vPXfnDKCAdpN2K9MZoteR717YdxlVFVTsHX9YAWQXMjriP28815XkLgT+sA+sadNaleP4DFgCXbOnjKPGtORW+O/LncRH5MsbfAR4tPNqVMhQCBjZrT/tftm4llbJN2nrQGp0B8VJOjA8GeAIojUI8M78iQRkJEBzqj9w9wgF5sx4jPH0xVtjB6RK/ZQ1pzQgVTl8/r2CIKRXhGQ/1buYXDLGtwhahqBlHVUtPObOr7FmpMetXh2DX2kZy7V/25EazhyaeFKjG1XZnEMJAzHcl/aGrIUh+1RWGdSY0YMaXXA96SC3Eo/IY/C7869ce2aRpWt7Y4iohGtxRxXr/DgqUjpv+v7ppwl7Gb4goOZg5OhD/z5S18V9BSDwrzkUFeabW/fVZKzEl32hwyq68nY9Ksj2LFkm4E3UwoVs/4KTce3/W174il0iZoID+6drL1mOx4vN/F76b4JIzTQ5Qjx/famQUwBwFfFj0K1gS2ebIPlxDW6sPK+jtCSFvbpxqBwKGVQ7rJjtg6lJ5fCYYy67KXiJ1EKKtlF/Cmqr0KGl677vv1/h3YqPMgeloUNqVHkID38Ewt6XtMyVffuOLD8tATCqdsS9iEtsMM8d8U01eOPgUyrWUBLl6r8piOr+Gs9v8t50rD9nLZuQMWX2DMbLGdM3Jgtpv+TjGQo+kFV7unf1/pjJlASgHvJPax6GsmbC7UoQ4wxdz1sz1j5D4jS12Xk+1A5pvh2s6EPkkVlaDKcSJ32qjcZJdzkBWzkv7SHxz2Lwh6R3zWh82h5ffdND+kdqIUKSNPUAs1ywnUr1ZZTuocmhB1zXL6jPGQZVDQwihz13BsICYkTnwna0yuxbvWRJmL9Z6hP2vB6XTTiWXateQE5i5nVtbhSFlf8BlGzVWoIPMaACnyhEk0L2LTBH+fVoQ/3uWX6RFTKELZm73JFRC2lPCCvI+QNS+TbcFSSvRExmJ4jX+4bPxUWSGhcjgsbIiCORXSYx8fzJLrYQDHtdRksLSa1ljuQtii5H8iBcTPnNFskVtOGFuQ5Zw2a83nDxplSM4QgvNuSGC6Xtou8XC90BXRz1obQYFQrSZ/PMPg0ZUiUDAl8P3dtectMzKCu9mrXQtM1LdIv0LrZ80uZIJW84F2dhGygj8Rs+ARR5AlIYjWzB/5Tv42LSkzvzgdDFk/RDHwQf3yD5Pc85ZCLChhlvmvD8VlGyKpLzaf15lbpzFhkvlWM73KKzFBhJ9nozXfq5QGL8DL1paYBhdpP1co3PsS+jxXaQH0xrrUAVMIN0Dfq2s0zpF3kTsnzUIYP+GN1A43Q86gCASP5dbtUtfexkxD3NZye5ooGdHRMHnKEChA7D0eziUNX5M3kVWhZ3jCLzHpX4H38grJw4t7oCuv2mG9Kzn0FiNUABfstoSTnJJztnoLRCAqFJgzd9X7nk96EOJaAW+RcyBtIQOMzQtr/9UlU65pgcd+musK7UJQFgEKUMA/rGMJigBJtu51SeAGEtntU51VPqKvQqGUF7NFTWz3Nly+WP0Wph5GCEJ8PG4EblAPuDR+new5qOPyT4AXnNp+1WX4U8ID/uMgGTjgqkAvsbP3j2F+rdEcN+GonbMSSpQfpcxYl42bIZoCSbLYlPyuNZOhO9DVdpgJlm0AyVgQutx4SgzeOu6Q4oKesq457XHZV2FO5NJnuHTbHbnCbdq0aXEBNKI/wRmsfGCnz1vnWynRWyH0G11/4lTnfG8MeIW2h/sUQAsRWqWmto4LvEx+rju4wvdP7MDyr63ot5W8/dXyvMYsRbTKQCRUg1d1r+yRm11jV2NfvgfDbeck4NkeuKtnEiFad1psmm6c7kRBELx1s1hsmPw+tbPB3eJWwHqGET2ivADt3oa9E0T2+S4KrRU5T3Jf6pzw484A5t7l5weSu95jO06yW+VYkByux8621tsj8cU3UxiuwsA1s2W8u13g4f2reQS2QIl76FPp/asGIkaVO6QT2aayra+f7oQVWwVvLnjTedm1dmZy5bLnXMcdhX8d+ZEemsaH2otVle7mV/VhlI02BBauBppAJhs+zbBszYIU+pC9KgKpeBPKZX4yc6invhjj08yjGU+h7qqquKdV5ibiIWvdmh0rO9VLvOOJ3qxzCM1KIvEnMkrnHKIyEHSRZgctAEhN8fslIvFtzxG8IsUVIoXJIa0WEz7WVc+XA8rEoydmH99WYqJ6iwjpbQGiBvoQXv0QYLq1FuYPSUvbmMGr/TOLVZWiEkEqbCXTceVcEn0mPJtQR+HG62x6LkwiIKXNjU1ldRC0AJTACwFaS5Kd3LoX3Vp40oJEgwqA3hS/Nb6uM+5I0eo+L6msGS2yaoIwr8uYCvz6zCsvtL7QaOj4rj2ebkwANuT7MfQHMeb6PWu9MwrAAPDV0xB6a9+yoRvcBffL7X6OF/sXgxpZdhSTWmBcNFKifjQr5ge4KnZvKbZtSE/QZg+5qSL724DRy+nGs3EErtgfjjNvTDLc+ysvWeh2aWkHwuaMuPnawO5+hE0elXfznp3J6GsnSjlWI4qq20C9yZKl6N75cEbOf6U3v1WO6gUeF4lihsM5xzj7+mgkZf78MkYMDOqgeo8Qo98RvvuG6o0a6jOQi3L3Z8uaj1lmWnwYfQzL4cx6yxve24R83QKnYYyiRxeU4sxVw9LptWVu2szRR6KBILCxT1zSAG3dGhUwwRYfF5SQNBSmYwkxt04NX7/QmYn/KVFVC+kju8KMfHXagV032kUyokOkz7dkZPq13duadqdwwKcjqJR2hQ6/T+X/OiQZe9ctbbjntp9ap5nVDn/Ijx59yX1AeD6XDqDKLdvGldbyuU00nELT7AiBQmu1iMjByh0SjdGYgXwzlF3Q4rSr3Vgm7RHc6VzBnECCJ4OeYkfF4ltaxDs8xyjU4QoqFRExsnjTv1TEWcIkUq89qtSDYksIQAIR8NqQvGPabREQo+Sah9HC3iOkM+PHzwB0jstXlVVVAMr8HejWL9tCfEiJcxcgj+A7gqaVAe2Or/XJLpQI6k8UDMz3gxkK8pYWSBQ6/Iv2JIHQ1Qg8K5cd8FkP7t4B48tJA2ZI3koxoPpA/p8U4iZuSubK9Af1Ff3RPg8Z3Ke3GYFSrwld/abYMwKbfNz4k3p3dDMRHC/mRXI+vCOuykuq2HMb4G8dDY5zxNF8eEkGc2TJ0hrxDxu0Insq/On0FNUb/onoM4j2eWOvkEBEJ5nTEcvgrUdWVjYiBcsQJxX69Tb2b10IBzvApCWnbJBZBeD7OZbdLcnA/wJXUh2o2spLde7BuZasKdmgx8GwJ1IQ80tc2Iy4M7gbe9hqeSa3pNz/hj8jcbDMT9T1yZNozOzcQ9ArbVCbLUM57DppXwkg589qAGsiV7wqHRlTMKUpEPtmRMFSWzLkCoHCaPHf0iuWCFyNzrnl+sFQt2K/QS8Ub82r9Ebf2EhZiTuzA2WCWzCLNF9xWERjqTAC5ujvuFJN/ENMZ1lns1ZXQkcWjzOtiHC76HXshMy5QkZF8yEo9Bx3z30aPVvKcVDgMr1UwkwJfyR6bMb3xI2QYaXRRZDkk3QrCt8uvXjiHdELfVB/GKTpTOORNlIabvBzPy29fct0Jy/6+zeOQmQ3VubInGhO8YiDAh8HilXf7zJn/kXbdH0EMm77PSl98t5mf8yaTQqyyPJ9y3017LGYrMdSpvf4DDbhT+b8I/KCt7F+qk0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</si>
</sst>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quot; EUR&quot;"/>
    <numFmt numFmtId="166" formatCode="#0.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applyBorder="0"/>
  </cellStyleXfs>
  <cellXfs count="27">
    <xf numFmtId="0" fontId="0" fillId="0" borderId="0" xfId="0" applyNumberFormat="1" applyFill="1" applyAlignment="1" applyProtection="1"/>
    <xf numFmtId="0" fontId="1" fillId="0" borderId="1" xfId="0" applyNumberFormat="1" applyFont="1" applyFill="1" applyBorder="1" applyAlignment="1" applyProtection="1"/>
    <xf numFmtId="49" fontId="1" fillId="0" borderId="0" xfId="0" applyNumberFormat="1" applyFont="1" applyFill="1" applyAlignment="1" applyProtection="1"/>
    <xf numFmtId="49" fontId="0" fillId="0" borderId="0" xfId="0" applyNumberFormat="1" applyFill="1" applyAlignment="1" applyProtection="1"/>
    <xf numFmtId="164" fontId="0" fillId="0" borderId="0" xfId="0" applyNumberFormat="1" applyFill="1" applyAlignment="1" applyProtection="1"/>
    <xf numFmtId="165" fontId="0" fillId="0" borderId="0" xfId="0" applyNumberFormat="1" applyFill="1" applyAlignment="1" applyProtection="1"/>
    <xf numFmtId="166" fontId="0" fillId="0" borderId="0" xfId="0" applyNumberFormat="1" applyFill="1" applyAlignment="1" applyProtection="1"/>
    <xf numFmtId="0" fontId="1" fillId="0" borderId="0" xfId="0" applyNumberFormat="1" applyFont="1" applyFill="1" applyAlignment="1" applyProtection="1"/>
    <xf numFmtId="49" fontId="1" fillId="0" borderId="0" xfId="0" applyNumberFormat="1" applyFont="1" applyFill="1" applyAlignment="1" applyProtection="1"/>
    <xf numFmtId="0" fontId="1" fillId="0" borderId="1" xfId="0" applyNumberFormat="1" applyFont="1" applyFill="1" applyBorder="1" applyAlignment="1" applyProtection="1"/>
    <xf numFmtId="49" fontId="1" fillId="0" borderId="1" xfId="0" applyNumberFormat="1" applyFont="1" applyFill="1" applyBorder="1" applyAlignment="1" applyProtection="1"/>
    <xf numFmtId="164" fontId="1" fillId="0" borderId="1" xfId="0" applyNumberFormat="1" applyFont="1" applyFill="1" applyBorder="1" applyAlignment="1" applyProtection="1"/>
    <xf numFmtId="165" fontId="1" fillId="0" borderId="1" xfId="0" applyNumberFormat="1" applyFont="1" applyFill="1" applyBorder="1" applyAlignment="1" applyProtection="1"/>
    <xf numFmtId="166" fontId="1" fillId="0" borderId="1" xfId="0" applyNumberFormat="1" applyFont="1" applyFill="1" applyBorder="1" applyAlignment="1" applyProtection="1"/>
    <xf numFmtId="0" fontId="1" fillId="0" borderId="2" xfId="0" applyNumberFormat="1" applyFont="1" applyFill="1" applyBorder="1" applyAlignment="1" applyProtection="1"/>
    <xf numFmtId="49" fontId="1" fillId="0" borderId="2" xfId="0" applyNumberFormat="1" applyFont="1" applyFill="1" applyBorder="1" applyAlignment="1" applyProtection="1"/>
    <xf numFmtId="164" fontId="1" fillId="0" borderId="2" xfId="0" applyNumberFormat="1" applyFont="1" applyFill="1" applyBorder="1" applyAlignment="1" applyProtection="1"/>
    <xf numFmtId="165" fontId="1" fillId="0" borderId="2" xfId="0" applyNumberFormat="1" applyFont="1" applyFill="1" applyBorder="1" applyAlignment="1" applyProtection="1"/>
    <xf numFmtId="166" fontId="1" fillId="0" borderId="2" xfId="0" applyNumberFormat="1" applyFont="1" applyFill="1" applyBorder="1" applyAlignment="1" applyProtection="1"/>
    <xf numFmtId="165" fontId="0" fillId="0" borderId="0" xfId="0" applyNumberFormat="1" applyFill="1" applyAlignment="1" applyProtection="1">
      <alignment horizontal="right"/>
    </xf>
    <xf numFmtId="0" fontId="0" fillId="0" borderId="0" xfId="0" applyNumberFormat="1" applyFill="1" applyAlignment="1" applyProtection="1">
      <alignment horizontal="left"/>
    </xf>
    <xf numFmtId="0" fontId="1" fillId="0" borderId="0" xfId="0" applyNumberFormat="1" applyFont="1" applyFill="1" applyAlignment="1" applyProtection="1">
      <alignment horizontal="left"/>
    </xf>
    <xf numFmtId="49" fontId="1" fillId="0" borderId="1" xfId="0" applyNumberFormat="1" applyFont="1" applyFill="1" applyBorder="1" applyAlignment="1" applyProtection="1">
      <alignment horizontal="left"/>
    </xf>
    <xf numFmtId="0" fontId="1" fillId="0" borderId="1" xfId="0" applyNumberFormat="1" applyFont="1" applyFill="1" applyBorder="1" applyAlignment="1" applyProtection="1">
      <alignment horizontal="left"/>
    </xf>
    <xf numFmtId="165" fontId="1" fillId="0" borderId="1" xfId="0" applyNumberFormat="1" applyFont="1" applyFill="1" applyBorder="1" applyAlignment="1" applyProtection="1">
      <alignment horizontal="left"/>
    </xf>
    <xf numFmtId="22" fontId="0" fillId="0" borderId="0" xfId="0" applyNumberFormat="1" applyFill="1" applyAlignment="1" applyProtection="1"/>
    <xf numFmtId="0" fontId="0" fillId="0" borderId="0" xfId="0" applyNumberFormat="1" applyFill="1" applyAlignment="1" applyProtection="1">
      <alignment wrapText="1"/>
    </xf>
  </cellXfs>
  <cellStyles count="1">
    <cellStyle name="Standard" xfId="0" builtinId="0"/>
  </cellStyles>
  <dxfs count="1">
    <dxf>
      <fill>
        <patternFill patternType="solid">
          <fgColor auto="1"/>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75"/>
  <sheetViews>
    <sheetView workbookViewId="0">
      <pane xSplit="3" ySplit="3" topLeftCell="D110" activePane="bottomRight" state="frozenSplit"/>
      <selection pane="topRight"/>
      <selection pane="bottomLeft"/>
      <selection pane="bottomRight" activeCell="F79" sqref="F79"/>
    </sheetView>
  </sheetViews>
  <sheetFormatPr baseColWidth="10" defaultColWidth="9.140625" defaultRowHeight="15" outlineLevelRow="3" x14ac:dyDescent="0.25"/>
  <cols>
    <col min="1" max="1" width="15.7109375" customWidth="1"/>
    <col min="2" max="2" width="15.7109375" style="3" customWidth="1"/>
    <col min="3" max="3" width="30.7109375" customWidth="1"/>
    <col min="4" max="4" width="10.7109375" customWidth="1"/>
    <col min="5" max="5" width="9.7109375" style="4" customWidth="1"/>
    <col min="6" max="6" width="8.7109375" customWidth="1"/>
    <col min="7" max="7" width="9.7109375" style="5" customWidth="1"/>
    <col min="8" max="8" width="12.7109375" style="5" customWidth="1"/>
    <col min="9" max="9" width="9.7109375" style="6" customWidth="1"/>
    <col min="10" max="10" width="14.7109375" style="5" customWidth="1"/>
    <col min="11" max="11" width="7.7109375" style="6" customWidth="1"/>
    <col min="12" max="12" width="9.140625" style="3" hidden="1" customWidth="1"/>
    <col min="13" max="13" width="9.140625" hidden="1" customWidth="1"/>
  </cols>
  <sheetData>
    <row r="1" spans="1:13" s="7" customFormat="1" x14ac:dyDescent="0.25">
      <c r="A1" s="7" t="s">
        <v>0</v>
      </c>
      <c r="B1" s="2" t="str">
        <f>IF(Projektinfo!B1="","",Projektinfo!B1)</f>
        <v>2022-02_KS_Rheinberger/Mühlen</v>
      </c>
      <c r="C1" s="2"/>
      <c r="D1" s="2"/>
      <c r="E1" s="2"/>
      <c r="F1" s="2"/>
      <c r="G1" s="2"/>
      <c r="H1" s="2"/>
      <c r="I1" s="2"/>
      <c r="J1" s="2"/>
      <c r="K1" s="2"/>
      <c r="L1" s="8"/>
    </row>
    <row r="2" spans="1:13" x14ac:dyDescent="0.25">
      <c r="A2" t="s">
        <v>1</v>
      </c>
      <c r="B2" s="6"/>
    </row>
    <row r="3" spans="1:13" s="7" customFormat="1" x14ac:dyDescent="0.25">
      <c r="A3" s="9" t="s">
        <v>2</v>
      </c>
      <c r="B3" s="10" t="s">
        <v>3</v>
      </c>
      <c r="C3" s="9" t="s">
        <v>4</v>
      </c>
      <c r="D3" s="9" t="s">
        <v>5</v>
      </c>
      <c r="E3" s="11" t="s">
        <v>6</v>
      </c>
      <c r="F3" s="9" t="s">
        <v>7</v>
      </c>
      <c r="G3" s="12" t="s">
        <v>8</v>
      </c>
      <c r="H3" s="12" t="s">
        <v>10</v>
      </c>
      <c r="I3" s="13" t="s">
        <v>9</v>
      </c>
      <c r="J3" s="12" t="s">
        <v>11</v>
      </c>
      <c r="K3" s="13" t="s">
        <v>1</v>
      </c>
      <c r="L3" s="8"/>
    </row>
    <row r="4" spans="1:13" x14ac:dyDescent="0.25">
      <c r="A4" t="s">
        <v>12</v>
      </c>
      <c r="C4" t="s">
        <v>13</v>
      </c>
    </row>
    <row r="5" spans="1:13" x14ac:dyDescent="0.25">
      <c r="A5" t="s">
        <v>14</v>
      </c>
      <c r="C5" t="s">
        <v>15</v>
      </c>
      <c r="D5" t="s">
        <v>16</v>
      </c>
      <c r="K5" s="6" t="str">
        <f>""</f>
        <v/>
      </c>
      <c r="M5" t="s">
        <v>17</v>
      </c>
    </row>
    <row r="6" spans="1:13" x14ac:dyDescent="0.25">
      <c r="A6" t="s">
        <v>14</v>
      </c>
      <c r="C6" t="s">
        <v>18</v>
      </c>
      <c r="D6" t="s">
        <v>18</v>
      </c>
      <c r="K6" s="6" t="str">
        <f>""</f>
        <v/>
      </c>
      <c r="M6" t="s">
        <v>19</v>
      </c>
    </row>
    <row r="7" spans="1:13" x14ac:dyDescent="0.25">
      <c r="A7" t="s">
        <v>14</v>
      </c>
      <c r="C7" t="s">
        <v>18</v>
      </c>
      <c r="D7" t="s">
        <v>20</v>
      </c>
      <c r="K7" s="6" t="str">
        <f>""</f>
        <v/>
      </c>
      <c r="M7" t="s">
        <v>21</v>
      </c>
    </row>
    <row r="8" spans="1:13" x14ac:dyDescent="0.25">
      <c r="A8" t="s">
        <v>14</v>
      </c>
      <c r="C8" t="s">
        <v>22</v>
      </c>
      <c r="D8" t="s">
        <v>22</v>
      </c>
      <c r="K8" s="6" t="str">
        <f>""</f>
        <v/>
      </c>
      <c r="M8" t="s">
        <v>23</v>
      </c>
    </row>
    <row r="9" spans="1:13" x14ac:dyDescent="0.25">
      <c r="A9" t="s">
        <v>14</v>
      </c>
      <c r="C9" t="s">
        <v>24</v>
      </c>
      <c r="D9" t="s">
        <v>25</v>
      </c>
      <c r="K9" s="6" t="str">
        <f>""</f>
        <v/>
      </c>
      <c r="M9" t="s">
        <v>26</v>
      </c>
    </row>
    <row r="10" spans="1:13" x14ac:dyDescent="0.25">
      <c r="A10" t="s">
        <v>14</v>
      </c>
      <c r="C10" t="s">
        <v>27</v>
      </c>
      <c r="D10" t="s">
        <v>28</v>
      </c>
      <c r="K10" s="6" t="str">
        <f>""</f>
        <v/>
      </c>
      <c r="M10" t="s">
        <v>29</v>
      </c>
    </row>
    <row r="11" spans="1:13" x14ac:dyDescent="0.25">
      <c r="A11" t="s">
        <v>14</v>
      </c>
      <c r="C11" t="s">
        <v>30</v>
      </c>
      <c r="D11" t="s">
        <v>31</v>
      </c>
      <c r="K11" s="6" t="str">
        <f>""</f>
        <v/>
      </c>
      <c r="M11" t="s">
        <v>32</v>
      </c>
    </row>
    <row r="12" spans="1:13" x14ac:dyDescent="0.25">
      <c r="A12" t="s">
        <v>14</v>
      </c>
      <c r="C12" t="s">
        <v>33</v>
      </c>
      <c r="D12" t="s">
        <v>34</v>
      </c>
      <c r="K12" s="6" t="str">
        <f>""</f>
        <v/>
      </c>
      <c r="M12" t="s">
        <v>35</v>
      </c>
    </row>
    <row r="13" spans="1:13" x14ac:dyDescent="0.25">
      <c r="A13" t="s">
        <v>14</v>
      </c>
      <c r="C13" t="s">
        <v>36</v>
      </c>
      <c r="D13" t="s">
        <v>37</v>
      </c>
      <c r="K13" s="6" t="str">
        <f>""</f>
        <v/>
      </c>
      <c r="M13" t="s">
        <v>38</v>
      </c>
    </row>
    <row r="14" spans="1:13" x14ac:dyDescent="0.25">
      <c r="A14" t="s">
        <v>14</v>
      </c>
      <c r="C14" t="s">
        <v>39</v>
      </c>
      <c r="D14" t="s">
        <v>40</v>
      </c>
      <c r="K14" s="6" t="str">
        <f>""</f>
        <v/>
      </c>
      <c r="M14" t="s">
        <v>41</v>
      </c>
    </row>
    <row r="15" spans="1:13" x14ac:dyDescent="0.25">
      <c r="A15" t="s">
        <v>14</v>
      </c>
      <c r="C15" t="s">
        <v>42</v>
      </c>
      <c r="D15" t="s">
        <v>43</v>
      </c>
      <c r="K15" s="6" t="str">
        <f>""</f>
        <v/>
      </c>
      <c r="M15" t="s">
        <v>44</v>
      </c>
    </row>
    <row r="16" spans="1:13" x14ac:dyDescent="0.25">
      <c r="A16" t="s">
        <v>14</v>
      </c>
      <c r="C16" t="s">
        <v>45</v>
      </c>
      <c r="D16" t="s">
        <v>46</v>
      </c>
      <c r="K16" s="6" t="str">
        <f>""</f>
        <v/>
      </c>
      <c r="M16" t="s">
        <v>47</v>
      </c>
    </row>
    <row r="17" spans="1:13" x14ac:dyDescent="0.25">
      <c r="A17" t="s">
        <v>14</v>
      </c>
      <c r="C17" t="s">
        <v>48</v>
      </c>
      <c r="D17" t="s">
        <v>49</v>
      </c>
      <c r="K17" s="6" t="str">
        <f>""</f>
        <v/>
      </c>
      <c r="M17" t="s">
        <v>50</v>
      </c>
    </row>
    <row r="18" spans="1:13" x14ac:dyDescent="0.25">
      <c r="A18" t="s">
        <v>14</v>
      </c>
      <c r="C18" t="s">
        <v>51</v>
      </c>
      <c r="D18" t="s">
        <v>52</v>
      </c>
      <c r="K18" s="6" t="str">
        <f>""</f>
        <v/>
      </c>
      <c r="M18" t="s">
        <v>53</v>
      </c>
    </row>
    <row r="19" spans="1:13" x14ac:dyDescent="0.25">
      <c r="A19" t="s">
        <v>14</v>
      </c>
      <c r="C19" t="s">
        <v>54</v>
      </c>
      <c r="D19" t="s">
        <v>55</v>
      </c>
      <c r="K19" s="6" t="str">
        <f>""</f>
        <v/>
      </c>
      <c r="M19" t="s">
        <v>56</v>
      </c>
    </row>
    <row r="20" spans="1:13" x14ac:dyDescent="0.25">
      <c r="A20" t="s">
        <v>14</v>
      </c>
      <c r="C20" t="s">
        <v>57</v>
      </c>
      <c r="D20" t="s">
        <v>58</v>
      </c>
      <c r="K20" s="6" t="str">
        <f>""</f>
        <v/>
      </c>
      <c r="M20" t="s">
        <v>59</v>
      </c>
    </row>
    <row r="21" spans="1:13" x14ac:dyDescent="0.25">
      <c r="A21" t="s">
        <v>14</v>
      </c>
      <c r="C21" t="s">
        <v>60</v>
      </c>
      <c r="D21" t="s">
        <v>61</v>
      </c>
      <c r="K21" s="6" t="str">
        <f>""</f>
        <v/>
      </c>
      <c r="M21" t="s">
        <v>62</v>
      </c>
    </row>
    <row r="22" spans="1:13" x14ac:dyDescent="0.25">
      <c r="A22" t="s">
        <v>14</v>
      </c>
      <c r="C22" t="s">
        <v>63</v>
      </c>
      <c r="D22" t="s">
        <v>64</v>
      </c>
      <c r="K22" s="6" t="str">
        <f>""</f>
        <v/>
      </c>
      <c r="M22" t="s">
        <v>65</v>
      </c>
    </row>
    <row r="23" spans="1:13" x14ac:dyDescent="0.25">
      <c r="A23" t="s">
        <v>14</v>
      </c>
      <c r="C23" t="s">
        <v>66</v>
      </c>
      <c r="D23" t="s">
        <v>67</v>
      </c>
      <c r="K23" s="6" t="str">
        <f>""</f>
        <v/>
      </c>
      <c r="M23" t="s">
        <v>68</v>
      </c>
    </row>
    <row r="24" spans="1:13" x14ac:dyDescent="0.25">
      <c r="A24" t="s">
        <v>14</v>
      </c>
      <c r="C24" t="s">
        <v>69</v>
      </c>
      <c r="D24" t="s">
        <v>70</v>
      </c>
      <c r="K24" s="6" t="str">
        <f>""</f>
        <v/>
      </c>
      <c r="M24" t="s">
        <v>71</v>
      </c>
    </row>
    <row r="25" spans="1:13" x14ac:dyDescent="0.25">
      <c r="A25" t="s">
        <v>14</v>
      </c>
      <c r="C25" t="s">
        <v>72</v>
      </c>
      <c r="D25" t="s">
        <v>73</v>
      </c>
      <c r="K25" s="6" t="str">
        <f>""</f>
        <v/>
      </c>
      <c r="M25" t="s">
        <v>74</v>
      </c>
    </row>
    <row r="26" spans="1:13" x14ac:dyDescent="0.25">
      <c r="A26" t="s">
        <v>14</v>
      </c>
      <c r="C26" t="s">
        <v>75</v>
      </c>
      <c r="D26" t="s">
        <v>76</v>
      </c>
      <c r="K26" s="6" t="str">
        <f>""</f>
        <v/>
      </c>
      <c r="M26" t="s">
        <v>77</v>
      </c>
    </row>
    <row r="27" spans="1:13" x14ac:dyDescent="0.25">
      <c r="A27" t="s">
        <v>14</v>
      </c>
      <c r="C27" t="s">
        <v>78</v>
      </c>
      <c r="D27" t="s">
        <v>79</v>
      </c>
      <c r="K27" s="6" t="str">
        <f>""</f>
        <v/>
      </c>
      <c r="M27" t="s">
        <v>80</v>
      </c>
    </row>
    <row r="28" spans="1:13" x14ac:dyDescent="0.25">
      <c r="A28" t="s">
        <v>14</v>
      </c>
      <c r="C28" t="s">
        <v>81</v>
      </c>
      <c r="D28" t="s">
        <v>82</v>
      </c>
      <c r="K28" s="6" t="str">
        <f>""</f>
        <v/>
      </c>
      <c r="M28" t="s">
        <v>83</v>
      </c>
    </row>
    <row r="29" spans="1:13" x14ac:dyDescent="0.25">
      <c r="A29" t="s">
        <v>14</v>
      </c>
      <c r="C29" t="s">
        <v>84</v>
      </c>
      <c r="D29" t="s">
        <v>85</v>
      </c>
      <c r="K29" s="6" t="str">
        <f>""</f>
        <v/>
      </c>
      <c r="M29" t="s">
        <v>86</v>
      </c>
    </row>
    <row r="30" spans="1:13" x14ac:dyDescent="0.25">
      <c r="A30" t="s">
        <v>14</v>
      </c>
      <c r="C30" t="s">
        <v>87</v>
      </c>
      <c r="D30" t="s">
        <v>88</v>
      </c>
      <c r="K30" s="6" t="str">
        <f>""</f>
        <v/>
      </c>
      <c r="M30" t="s">
        <v>89</v>
      </c>
    </row>
    <row r="31" spans="1:13" x14ac:dyDescent="0.25">
      <c r="A31" t="s">
        <v>14</v>
      </c>
      <c r="C31" t="s">
        <v>90</v>
      </c>
      <c r="D31" t="s">
        <v>91</v>
      </c>
      <c r="K31" s="6" t="str">
        <f>""</f>
        <v/>
      </c>
      <c r="M31" t="s">
        <v>92</v>
      </c>
    </row>
    <row r="32" spans="1:13" x14ac:dyDescent="0.25">
      <c r="A32" t="s">
        <v>14</v>
      </c>
      <c r="C32" t="s">
        <v>93</v>
      </c>
      <c r="D32" t="s">
        <v>93</v>
      </c>
      <c r="K32" s="6" t="str">
        <f>""</f>
        <v/>
      </c>
      <c r="M32" t="s">
        <v>94</v>
      </c>
    </row>
    <row r="33" spans="1:13" x14ac:dyDescent="0.25">
      <c r="A33" t="s">
        <v>14</v>
      </c>
      <c r="D33" t="s">
        <v>95</v>
      </c>
      <c r="K33" s="6" t="str">
        <f>""</f>
        <v/>
      </c>
      <c r="M33" t="s">
        <v>96</v>
      </c>
    </row>
    <row r="34" spans="1:13" x14ac:dyDescent="0.25">
      <c r="A34" t="s">
        <v>14</v>
      </c>
      <c r="C34" t="s">
        <v>97</v>
      </c>
      <c r="D34" t="s">
        <v>98</v>
      </c>
      <c r="K34" s="6" t="str">
        <f>""</f>
        <v/>
      </c>
      <c r="M34" t="s">
        <v>99</v>
      </c>
    </row>
    <row r="35" spans="1:13" x14ac:dyDescent="0.25">
      <c r="A35" t="s">
        <v>14</v>
      </c>
      <c r="C35" t="s">
        <v>100</v>
      </c>
      <c r="D35" t="s">
        <v>101</v>
      </c>
      <c r="K35" s="6" t="str">
        <f>""</f>
        <v/>
      </c>
      <c r="M35" t="s">
        <v>102</v>
      </c>
    </row>
    <row r="36" spans="1:13" x14ac:dyDescent="0.25">
      <c r="A36" t="s">
        <v>14</v>
      </c>
      <c r="C36" t="s">
        <v>103</v>
      </c>
      <c r="D36" t="s">
        <v>104</v>
      </c>
      <c r="K36" s="6" t="str">
        <f>""</f>
        <v/>
      </c>
      <c r="M36" t="s">
        <v>105</v>
      </c>
    </row>
    <row r="37" spans="1:13" x14ac:dyDescent="0.25">
      <c r="A37" t="s">
        <v>14</v>
      </c>
      <c r="C37" t="s">
        <v>106</v>
      </c>
      <c r="D37" t="s">
        <v>107</v>
      </c>
      <c r="K37" s="6" t="str">
        <f>""</f>
        <v/>
      </c>
      <c r="M37" t="s">
        <v>108</v>
      </c>
    </row>
    <row r="38" spans="1:13" x14ac:dyDescent="0.25">
      <c r="A38" t="s">
        <v>14</v>
      </c>
      <c r="C38" t="s">
        <v>109</v>
      </c>
      <c r="D38" t="s">
        <v>110</v>
      </c>
      <c r="K38" s="6" t="str">
        <f>""</f>
        <v/>
      </c>
      <c r="M38" t="s">
        <v>111</v>
      </c>
    </row>
    <row r="39" spans="1:13" x14ac:dyDescent="0.25">
      <c r="A39" t="s">
        <v>14</v>
      </c>
      <c r="C39" t="s">
        <v>112</v>
      </c>
      <c r="D39" t="s">
        <v>113</v>
      </c>
      <c r="K39" s="6" t="str">
        <f>""</f>
        <v/>
      </c>
      <c r="M39" t="s">
        <v>114</v>
      </c>
    </row>
    <row r="40" spans="1:13" x14ac:dyDescent="0.25">
      <c r="A40" t="s">
        <v>14</v>
      </c>
      <c r="C40" t="s">
        <v>115</v>
      </c>
      <c r="D40" t="s">
        <v>116</v>
      </c>
      <c r="K40" s="6" t="str">
        <f>""</f>
        <v/>
      </c>
      <c r="M40" t="s">
        <v>117</v>
      </c>
    </row>
    <row r="41" spans="1:13" x14ac:dyDescent="0.25">
      <c r="A41" t="s">
        <v>14</v>
      </c>
      <c r="C41" t="s">
        <v>118</v>
      </c>
      <c r="D41" t="s">
        <v>119</v>
      </c>
      <c r="K41" s="6" t="str">
        <f>""</f>
        <v/>
      </c>
      <c r="M41" t="s">
        <v>120</v>
      </c>
    </row>
    <row r="42" spans="1:13" x14ac:dyDescent="0.25">
      <c r="A42" t="s">
        <v>14</v>
      </c>
      <c r="C42" t="s">
        <v>121</v>
      </c>
      <c r="D42" t="s">
        <v>122</v>
      </c>
      <c r="K42" s="6" t="str">
        <f>""</f>
        <v/>
      </c>
      <c r="M42" t="s">
        <v>123</v>
      </c>
    </row>
    <row r="43" spans="1:13" x14ac:dyDescent="0.25">
      <c r="A43" t="s">
        <v>14</v>
      </c>
      <c r="C43" t="s">
        <v>124</v>
      </c>
      <c r="D43" t="s">
        <v>125</v>
      </c>
      <c r="K43" s="6" t="str">
        <f>""</f>
        <v/>
      </c>
      <c r="M43" t="s">
        <v>126</v>
      </c>
    </row>
    <row r="44" spans="1:13" x14ac:dyDescent="0.25">
      <c r="A44" t="s">
        <v>14</v>
      </c>
      <c r="C44" t="s">
        <v>127</v>
      </c>
      <c r="D44" t="s">
        <v>128</v>
      </c>
      <c r="K44" s="6" t="str">
        <f>""</f>
        <v/>
      </c>
      <c r="M44" t="s">
        <v>129</v>
      </c>
    </row>
    <row r="45" spans="1:13" x14ac:dyDescent="0.25">
      <c r="A45" t="s">
        <v>14</v>
      </c>
      <c r="C45" t="s">
        <v>130</v>
      </c>
      <c r="D45" t="s">
        <v>131</v>
      </c>
      <c r="K45" s="6" t="str">
        <f>""</f>
        <v/>
      </c>
      <c r="M45" t="s">
        <v>132</v>
      </c>
    </row>
    <row r="46" spans="1:13" x14ac:dyDescent="0.25">
      <c r="A46" t="s">
        <v>14</v>
      </c>
      <c r="C46" t="s">
        <v>133</v>
      </c>
      <c r="D46" t="s">
        <v>134</v>
      </c>
      <c r="K46" s="6" t="str">
        <f>""</f>
        <v/>
      </c>
      <c r="M46" t="s">
        <v>135</v>
      </c>
    </row>
    <row r="47" spans="1:13" x14ac:dyDescent="0.25">
      <c r="A47" t="s">
        <v>14</v>
      </c>
      <c r="C47" t="s">
        <v>136</v>
      </c>
      <c r="D47" t="s">
        <v>137</v>
      </c>
      <c r="K47" s="6" t="str">
        <f>""</f>
        <v/>
      </c>
      <c r="M47" t="s">
        <v>138</v>
      </c>
    </row>
    <row r="48" spans="1:13" x14ac:dyDescent="0.25">
      <c r="A48" t="s">
        <v>14</v>
      </c>
      <c r="C48" t="s">
        <v>139</v>
      </c>
      <c r="D48" t="s">
        <v>140</v>
      </c>
      <c r="K48" s="6" t="str">
        <f>""</f>
        <v/>
      </c>
      <c r="M48" t="s">
        <v>141</v>
      </c>
    </row>
    <row r="49" spans="1:13" x14ac:dyDescent="0.25">
      <c r="A49" t="s">
        <v>14</v>
      </c>
      <c r="C49" t="s">
        <v>142</v>
      </c>
      <c r="D49" t="s">
        <v>143</v>
      </c>
      <c r="K49" s="6" t="str">
        <f>""</f>
        <v/>
      </c>
      <c r="M49" t="s">
        <v>144</v>
      </c>
    </row>
    <row r="50" spans="1:13" x14ac:dyDescent="0.25">
      <c r="A50" t="s">
        <v>14</v>
      </c>
      <c r="C50" t="s">
        <v>145</v>
      </c>
      <c r="D50" t="s">
        <v>146</v>
      </c>
      <c r="K50" s="6" t="str">
        <f>""</f>
        <v/>
      </c>
      <c r="M50" t="s">
        <v>147</v>
      </c>
    </row>
    <row r="51" spans="1:13" x14ac:dyDescent="0.25">
      <c r="A51" t="s">
        <v>14</v>
      </c>
      <c r="C51" t="s">
        <v>148</v>
      </c>
      <c r="D51" t="s">
        <v>149</v>
      </c>
      <c r="K51" s="6" t="str">
        <f>""</f>
        <v/>
      </c>
      <c r="M51" t="s">
        <v>150</v>
      </c>
    </row>
    <row r="52" spans="1:13" x14ac:dyDescent="0.25">
      <c r="A52" t="s">
        <v>14</v>
      </c>
      <c r="C52" t="s">
        <v>151</v>
      </c>
      <c r="D52" t="s">
        <v>152</v>
      </c>
      <c r="K52" s="6" t="str">
        <f>""</f>
        <v/>
      </c>
      <c r="M52" t="s">
        <v>153</v>
      </c>
    </row>
    <row r="53" spans="1:13" x14ac:dyDescent="0.25">
      <c r="A53" t="s">
        <v>14</v>
      </c>
      <c r="C53" t="s">
        <v>154</v>
      </c>
      <c r="D53" t="s">
        <v>155</v>
      </c>
      <c r="K53" s="6" t="str">
        <f>""</f>
        <v/>
      </c>
      <c r="M53" t="s">
        <v>156</v>
      </c>
    </row>
    <row r="54" spans="1:13" x14ac:dyDescent="0.25">
      <c r="A54" t="s">
        <v>14</v>
      </c>
      <c r="C54" t="s">
        <v>157</v>
      </c>
      <c r="D54" t="s">
        <v>158</v>
      </c>
      <c r="K54" s="6" t="str">
        <f>""</f>
        <v/>
      </c>
      <c r="M54" t="s">
        <v>159</v>
      </c>
    </row>
    <row r="55" spans="1:13" x14ac:dyDescent="0.25">
      <c r="A55" t="s">
        <v>14</v>
      </c>
      <c r="C55" t="s">
        <v>160</v>
      </c>
      <c r="D55" t="s">
        <v>161</v>
      </c>
      <c r="K55" s="6" t="str">
        <f>""</f>
        <v/>
      </c>
      <c r="M55" t="s">
        <v>162</v>
      </c>
    </row>
    <row r="56" spans="1:13" x14ac:dyDescent="0.25">
      <c r="A56" t="s">
        <v>14</v>
      </c>
      <c r="C56" t="s">
        <v>163</v>
      </c>
      <c r="D56" t="s">
        <v>163</v>
      </c>
      <c r="K56" s="6" t="str">
        <f>""</f>
        <v/>
      </c>
      <c r="M56" t="s">
        <v>164</v>
      </c>
    </row>
    <row r="57" spans="1:13" x14ac:dyDescent="0.25">
      <c r="A57" t="s">
        <v>14</v>
      </c>
      <c r="C57" t="s">
        <v>165</v>
      </c>
      <c r="D57" t="s">
        <v>166</v>
      </c>
      <c r="K57" s="6" t="str">
        <f>""</f>
        <v/>
      </c>
      <c r="M57" t="s">
        <v>167</v>
      </c>
    </row>
    <row r="58" spans="1:13" x14ac:dyDescent="0.25">
      <c r="A58" t="s">
        <v>14</v>
      </c>
      <c r="C58" t="s">
        <v>168</v>
      </c>
      <c r="D58" t="s">
        <v>169</v>
      </c>
      <c r="K58" s="6" t="str">
        <f>""</f>
        <v/>
      </c>
      <c r="M58" t="s">
        <v>170</v>
      </c>
    </row>
    <row r="59" spans="1:13" x14ac:dyDescent="0.25">
      <c r="A59" t="s">
        <v>14</v>
      </c>
      <c r="C59" t="s">
        <v>171</v>
      </c>
      <c r="D59" t="s">
        <v>172</v>
      </c>
      <c r="K59" s="6" t="str">
        <f>""</f>
        <v/>
      </c>
      <c r="M59" t="s">
        <v>173</v>
      </c>
    </row>
    <row r="60" spans="1:13" x14ac:dyDescent="0.25">
      <c r="A60" t="s">
        <v>14</v>
      </c>
      <c r="C60" t="s">
        <v>174</v>
      </c>
      <c r="D60" t="s">
        <v>175</v>
      </c>
      <c r="K60" s="6" t="str">
        <f>""</f>
        <v/>
      </c>
      <c r="M60" t="s">
        <v>176</v>
      </c>
    </row>
    <row r="61" spans="1:13" x14ac:dyDescent="0.25">
      <c r="A61" t="s">
        <v>14</v>
      </c>
      <c r="C61" t="s">
        <v>177</v>
      </c>
      <c r="D61" t="s">
        <v>178</v>
      </c>
      <c r="K61" s="6" t="str">
        <f>""</f>
        <v/>
      </c>
      <c r="M61" t="s">
        <v>179</v>
      </c>
    </row>
    <row r="62" spans="1:13" x14ac:dyDescent="0.25">
      <c r="A62" t="s">
        <v>14</v>
      </c>
      <c r="C62" t="s">
        <v>180</v>
      </c>
      <c r="D62" t="s">
        <v>181</v>
      </c>
      <c r="K62" s="6" t="str">
        <f>""</f>
        <v/>
      </c>
      <c r="M62" t="s">
        <v>182</v>
      </c>
    </row>
    <row r="63" spans="1:13" x14ac:dyDescent="0.25">
      <c r="A63" t="s">
        <v>14</v>
      </c>
      <c r="C63" t="s">
        <v>183</v>
      </c>
      <c r="D63" t="s">
        <v>184</v>
      </c>
      <c r="K63" s="6" t="str">
        <f>""</f>
        <v/>
      </c>
      <c r="M63" t="s">
        <v>185</v>
      </c>
    </row>
    <row r="64" spans="1:13" x14ac:dyDescent="0.25">
      <c r="A64" t="s">
        <v>14</v>
      </c>
      <c r="C64" t="s">
        <v>186</v>
      </c>
      <c r="D64" t="s">
        <v>187</v>
      </c>
      <c r="K64" s="6" t="str">
        <f>""</f>
        <v/>
      </c>
      <c r="M64" t="s">
        <v>188</v>
      </c>
    </row>
    <row r="65" spans="1:13" x14ac:dyDescent="0.25">
      <c r="A65" t="s">
        <v>14</v>
      </c>
      <c r="C65" t="s">
        <v>189</v>
      </c>
      <c r="D65" t="s">
        <v>190</v>
      </c>
      <c r="K65" s="6" t="str">
        <f>""</f>
        <v/>
      </c>
      <c r="M65" t="s">
        <v>191</v>
      </c>
    </row>
    <row r="66" spans="1:13" x14ac:dyDescent="0.25">
      <c r="A66" t="s">
        <v>14</v>
      </c>
      <c r="C66" t="s">
        <v>192</v>
      </c>
      <c r="D66" t="s">
        <v>193</v>
      </c>
      <c r="K66" s="6" t="str">
        <f>""</f>
        <v/>
      </c>
      <c r="M66" t="s">
        <v>194</v>
      </c>
    </row>
    <row r="67" spans="1:13" x14ac:dyDescent="0.25">
      <c r="A67" t="s">
        <v>14</v>
      </c>
      <c r="C67" t="s">
        <v>195</v>
      </c>
      <c r="D67" t="s">
        <v>196</v>
      </c>
      <c r="K67" s="6" t="str">
        <f>""</f>
        <v/>
      </c>
      <c r="M67" t="s">
        <v>197</v>
      </c>
    </row>
    <row r="68" spans="1:13" x14ac:dyDescent="0.25">
      <c r="A68" t="s">
        <v>14</v>
      </c>
      <c r="C68" t="s">
        <v>198</v>
      </c>
      <c r="D68" t="s">
        <v>199</v>
      </c>
      <c r="K68" s="6" t="str">
        <f>""</f>
        <v/>
      </c>
      <c r="M68" t="s">
        <v>200</v>
      </c>
    </row>
    <row r="69" spans="1:13" x14ac:dyDescent="0.25">
      <c r="A69" t="s">
        <v>14</v>
      </c>
      <c r="C69" t="s">
        <v>201</v>
      </c>
      <c r="D69" t="s">
        <v>202</v>
      </c>
      <c r="K69" s="6" t="str">
        <f>""</f>
        <v/>
      </c>
      <c r="M69" t="s">
        <v>203</v>
      </c>
    </row>
    <row r="70" spans="1:13" x14ac:dyDescent="0.25">
      <c r="A70" t="s">
        <v>14</v>
      </c>
      <c r="C70" t="s">
        <v>204</v>
      </c>
      <c r="D70" t="s">
        <v>205</v>
      </c>
      <c r="K70" s="6" t="str">
        <f>""</f>
        <v/>
      </c>
      <c r="M70" t="s">
        <v>206</v>
      </c>
    </row>
    <row r="71" spans="1:13" x14ac:dyDescent="0.25">
      <c r="A71" t="s">
        <v>14</v>
      </c>
      <c r="C71" t="s">
        <v>207</v>
      </c>
      <c r="D71" t="s">
        <v>208</v>
      </c>
      <c r="K71" s="6" t="str">
        <f>""</f>
        <v/>
      </c>
      <c r="M71" t="s">
        <v>209</v>
      </c>
    </row>
    <row r="72" spans="1:13" x14ac:dyDescent="0.25">
      <c r="A72" t="s">
        <v>14</v>
      </c>
      <c r="C72" t="s">
        <v>210</v>
      </c>
      <c r="D72" t="s">
        <v>211</v>
      </c>
      <c r="K72" s="6" t="str">
        <f>""</f>
        <v/>
      </c>
      <c r="M72" t="s">
        <v>212</v>
      </c>
    </row>
    <row r="73" spans="1:13" x14ac:dyDescent="0.25">
      <c r="A73" t="s">
        <v>14</v>
      </c>
      <c r="C73" t="s">
        <v>213</v>
      </c>
      <c r="D73" t="s">
        <v>214</v>
      </c>
      <c r="K73" s="6" t="str">
        <f>""</f>
        <v/>
      </c>
      <c r="M73" t="s">
        <v>215</v>
      </c>
    </row>
    <row r="74" spans="1:13" x14ac:dyDescent="0.25">
      <c r="A74" t="s">
        <v>14</v>
      </c>
      <c r="C74" t="s">
        <v>216</v>
      </c>
      <c r="D74" t="s">
        <v>217</v>
      </c>
      <c r="K74" s="6" t="str">
        <f>""</f>
        <v/>
      </c>
      <c r="M74" t="s">
        <v>218</v>
      </c>
    </row>
    <row r="75" spans="1:13" outlineLevel="1" x14ac:dyDescent="0.25">
      <c r="A75" t="s">
        <v>219</v>
      </c>
      <c r="B75" s="3" t="s">
        <v>220</v>
      </c>
      <c r="C75" t="s">
        <v>221</v>
      </c>
      <c r="K75" s="6" t="str">
        <f>""</f>
        <v/>
      </c>
    </row>
    <row r="76" spans="1:13" outlineLevel="2" x14ac:dyDescent="0.25">
      <c r="A76" t="s">
        <v>219</v>
      </c>
      <c r="B76" s="3" t="s">
        <v>222</v>
      </c>
      <c r="C76" t="s">
        <v>223</v>
      </c>
      <c r="K76" s="6" t="str">
        <f>""</f>
        <v/>
      </c>
    </row>
    <row r="77" spans="1:13" outlineLevel="3" x14ac:dyDescent="0.25">
      <c r="A77" t="s">
        <v>219</v>
      </c>
      <c r="B77" s="3" t="s">
        <v>224</v>
      </c>
      <c r="C77" t="s">
        <v>225</v>
      </c>
      <c r="K77" s="6" t="str">
        <f>""</f>
        <v/>
      </c>
    </row>
    <row r="78" spans="1:13" outlineLevel="3" x14ac:dyDescent="0.25">
      <c r="A78" t="s">
        <v>14</v>
      </c>
      <c r="C78" t="s">
        <v>226</v>
      </c>
      <c r="D78" t="s">
        <v>227</v>
      </c>
      <c r="K78" s="6" t="str">
        <f>""</f>
        <v/>
      </c>
      <c r="M78" t="s">
        <v>228</v>
      </c>
    </row>
    <row r="79" spans="1:13" ht="409.5" outlineLevel="3" x14ac:dyDescent="0.25">
      <c r="A79" t="s">
        <v>229</v>
      </c>
      <c r="B79" s="3" t="s">
        <v>230</v>
      </c>
      <c r="C79" t="s">
        <v>231</v>
      </c>
      <c r="D79" s="26" t="s">
        <v>232</v>
      </c>
      <c r="E79" s="4">
        <v>1</v>
      </c>
      <c r="F79" t="s">
        <v>233</v>
      </c>
      <c r="G79" s="5">
        <f>SUMPRODUCT((Kalkulation!A2:A50000=B79)*Kalkulation!D2:D50000)</f>
        <v>0</v>
      </c>
      <c r="H79" s="5">
        <f t="shared" ref="H79:H107" si="0">G79*E79</f>
        <v>0</v>
      </c>
      <c r="J79" s="5">
        <f t="shared" ref="J79:J107" si="1">H79*(1-I79)</f>
        <v>0</v>
      </c>
      <c r="K79" s="6">
        <f>B2</f>
        <v>0</v>
      </c>
      <c r="L79" s="3" t="s">
        <v>234</v>
      </c>
      <c r="M79" t="s">
        <v>235</v>
      </c>
    </row>
    <row r="80" spans="1:13" outlineLevel="3" x14ac:dyDescent="0.25">
      <c r="A80" t="s">
        <v>229</v>
      </c>
      <c r="B80" s="3" t="s">
        <v>236</v>
      </c>
      <c r="C80" t="s">
        <v>237</v>
      </c>
      <c r="D80" t="s">
        <v>238</v>
      </c>
      <c r="E80" s="4">
        <v>1</v>
      </c>
      <c r="F80" t="s">
        <v>233</v>
      </c>
      <c r="G80" s="5">
        <f>SUMPRODUCT((Kalkulation!A2:A50000=B80)*Kalkulation!D2:D50000)</f>
        <v>0</v>
      </c>
      <c r="H80" s="5">
        <f t="shared" si="0"/>
        <v>0</v>
      </c>
      <c r="J80" s="5">
        <f t="shared" si="1"/>
        <v>0</v>
      </c>
      <c r="K80" s="6">
        <f>B2</f>
        <v>0</v>
      </c>
      <c r="L80" s="3" t="s">
        <v>234</v>
      </c>
      <c r="M80" t="s">
        <v>239</v>
      </c>
    </row>
    <row r="81" spans="1:13" outlineLevel="3" x14ac:dyDescent="0.25">
      <c r="A81" t="s">
        <v>229</v>
      </c>
      <c r="B81" s="3" t="s">
        <v>240</v>
      </c>
      <c r="C81" t="s">
        <v>241</v>
      </c>
      <c r="D81" t="s">
        <v>242</v>
      </c>
      <c r="E81" s="4">
        <v>1</v>
      </c>
      <c r="F81" t="s">
        <v>233</v>
      </c>
      <c r="G81" s="5">
        <f>SUMPRODUCT((Kalkulation!A2:A50000=B81)*Kalkulation!D2:D50000)</f>
        <v>0</v>
      </c>
      <c r="H81" s="5">
        <f t="shared" si="0"/>
        <v>0</v>
      </c>
      <c r="J81" s="5">
        <f t="shared" si="1"/>
        <v>0</v>
      </c>
      <c r="K81" s="6">
        <f>B2</f>
        <v>0</v>
      </c>
      <c r="L81" s="3" t="s">
        <v>234</v>
      </c>
      <c r="M81" t="s">
        <v>243</v>
      </c>
    </row>
    <row r="82" spans="1:13" outlineLevel="3" x14ac:dyDescent="0.25">
      <c r="A82" t="s">
        <v>229</v>
      </c>
      <c r="B82" s="3" t="s">
        <v>244</v>
      </c>
      <c r="C82" t="s">
        <v>245</v>
      </c>
      <c r="D82" t="s">
        <v>246</v>
      </c>
      <c r="E82" s="4">
        <v>1</v>
      </c>
      <c r="F82" t="s">
        <v>233</v>
      </c>
      <c r="G82" s="5">
        <f>SUMPRODUCT((Kalkulation!A2:A50000=B82)*Kalkulation!D2:D50000)</f>
        <v>0</v>
      </c>
      <c r="H82" s="5">
        <f t="shared" si="0"/>
        <v>0</v>
      </c>
      <c r="J82" s="5">
        <f t="shared" si="1"/>
        <v>0</v>
      </c>
      <c r="K82" s="6">
        <f>B2</f>
        <v>0</v>
      </c>
      <c r="L82" s="3" t="s">
        <v>234</v>
      </c>
      <c r="M82" t="s">
        <v>247</v>
      </c>
    </row>
    <row r="83" spans="1:13" outlineLevel="3" x14ac:dyDescent="0.25">
      <c r="A83" t="s">
        <v>229</v>
      </c>
      <c r="B83" s="3" t="s">
        <v>248</v>
      </c>
      <c r="C83" t="s">
        <v>249</v>
      </c>
      <c r="D83" t="s">
        <v>250</v>
      </c>
      <c r="E83" s="4">
        <v>1</v>
      </c>
      <c r="F83" t="s">
        <v>251</v>
      </c>
      <c r="G83" s="5">
        <f>SUMPRODUCT((Kalkulation!A2:A50000=B83)*Kalkulation!D2:D50000)</f>
        <v>0</v>
      </c>
      <c r="H83" s="5">
        <f t="shared" si="0"/>
        <v>0</v>
      </c>
      <c r="J83" s="5">
        <f t="shared" si="1"/>
        <v>0</v>
      </c>
      <c r="K83" s="6">
        <f>B2</f>
        <v>0</v>
      </c>
      <c r="L83" s="3" t="s">
        <v>234</v>
      </c>
      <c r="M83" t="s">
        <v>252</v>
      </c>
    </row>
    <row r="84" spans="1:13" outlineLevel="3" x14ac:dyDescent="0.25">
      <c r="A84" t="s">
        <v>229</v>
      </c>
      <c r="B84" s="3" t="s">
        <v>253</v>
      </c>
      <c r="C84" t="s">
        <v>254</v>
      </c>
      <c r="D84" t="s">
        <v>255</v>
      </c>
      <c r="E84" s="4">
        <v>140</v>
      </c>
      <c r="F84" t="s">
        <v>251</v>
      </c>
      <c r="G84" s="5">
        <f>SUMPRODUCT((Kalkulation!A2:A50000=B84)*Kalkulation!D2:D50000)</f>
        <v>0</v>
      </c>
      <c r="H84" s="5">
        <f t="shared" si="0"/>
        <v>0</v>
      </c>
      <c r="J84" s="5">
        <f t="shared" si="1"/>
        <v>0</v>
      </c>
      <c r="K84" s="6">
        <f>B2</f>
        <v>0</v>
      </c>
      <c r="L84" s="3" t="s">
        <v>234</v>
      </c>
      <c r="M84" t="s">
        <v>256</v>
      </c>
    </row>
    <row r="85" spans="1:13" outlineLevel="3" x14ac:dyDescent="0.25">
      <c r="A85" t="s">
        <v>229</v>
      </c>
      <c r="B85" s="3" t="s">
        <v>257</v>
      </c>
      <c r="C85" t="s">
        <v>258</v>
      </c>
      <c r="D85" t="s">
        <v>259</v>
      </c>
      <c r="E85" s="4">
        <v>30</v>
      </c>
      <c r="F85" t="s">
        <v>251</v>
      </c>
      <c r="G85" s="5">
        <f>SUMPRODUCT((Kalkulation!A2:A50000=B85)*Kalkulation!D2:D50000)</f>
        <v>0</v>
      </c>
      <c r="H85" s="5">
        <f t="shared" si="0"/>
        <v>0</v>
      </c>
      <c r="J85" s="5">
        <f t="shared" si="1"/>
        <v>0</v>
      </c>
      <c r="K85" s="6">
        <f>B2</f>
        <v>0</v>
      </c>
      <c r="L85" s="3" t="s">
        <v>234</v>
      </c>
      <c r="M85" t="s">
        <v>260</v>
      </c>
    </row>
    <row r="86" spans="1:13" outlineLevel="3" x14ac:dyDescent="0.25">
      <c r="A86" t="s">
        <v>229</v>
      </c>
      <c r="B86" s="3" t="s">
        <v>261</v>
      </c>
      <c r="C86" t="s">
        <v>262</v>
      </c>
      <c r="D86" t="s">
        <v>263</v>
      </c>
      <c r="E86" s="4">
        <v>4</v>
      </c>
      <c r="F86" t="s">
        <v>251</v>
      </c>
      <c r="G86" s="5">
        <f>SUMPRODUCT((Kalkulation!A2:A50000=B86)*Kalkulation!D2:D50000)</f>
        <v>0</v>
      </c>
      <c r="H86" s="5">
        <f t="shared" si="0"/>
        <v>0</v>
      </c>
      <c r="J86" s="5">
        <f t="shared" si="1"/>
        <v>0</v>
      </c>
      <c r="K86" s="6">
        <f>B2</f>
        <v>0</v>
      </c>
      <c r="L86" s="3" t="s">
        <v>234</v>
      </c>
      <c r="M86" t="s">
        <v>264</v>
      </c>
    </row>
    <row r="87" spans="1:13" outlineLevel="3" x14ac:dyDescent="0.25">
      <c r="A87" t="s">
        <v>229</v>
      </c>
      <c r="B87" s="3" t="s">
        <v>265</v>
      </c>
      <c r="C87" t="s">
        <v>266</v>
      </c>
      <c r="D87" t="s">
        <v>267</v>
      </c>
      <c r="E87" s="4">
        <v>14</v>
      </c>
      <c r="F87" t="s">
        <v>251</v>
      </c>
      <c r="G87" s="5">
        <f>SUMPRODUCT((Kalkulation!A2:A50000=B87)*Kalkulation!D2:D50000)</f>
        <v>0</v>
      </c>
      <c r="H87" s="5">
        <f t="shared" si="0"/>
        <v>0</v>
      </c>
      <c r="J87" s="5">
        <f t="shared" si="1"/>
        <v>0</v>
      </c>
      <c r="K87" s="6">
        <f>B2</f>
        <v>0</v>
      </c>
      <c r="L87" s="3" t="s">
        <v>234</v>
      </c>
      <c r="M87" t="s">
        <v>268</v>
      </c>
    </row>
    <row r="88" spans="1:13" outlineLevel="3" x14ac:dyDescent="0.25">
      <c r="A88" t="s">
        <v>229</v>
      </c>
      <c r="B88" s="3" t="s">
        <v>269</v>
      </c>
      <c r="C88" t="s">
        <v>270</v>
      </c>
      <c r="D88" t="s">
        <v>271</v>
      </c>
      <c r="E88" s="4">
        <v>132</v>
      </c>
      <c r="F88" t="s">
        <v>272</v>
      </c>
      <c r="G88" s="5">
        <f>SUMPRODUCT((Kalkulation!A2:A50000=B88)*Kalkulation!D2:D50000)</f>
        <v>0</v>
      </c>
      <c r="H88" s="5">
        <f t="shared" si="0"/>
        <v>0</v>
      </c>
      <c r="J88" s="5">
        <f t="shared" si="1"/>
        <v>0</v>
      </c>
      <c r="K88" s="6">
        <f>B2</f>
        <v>0</v>
      </c>
      <c r="L88" s="3" t="s">
        <v>234</v>
      </c>
      <c r="M88" t="s">
        <v>273</v>
      </c>
    </row>
    <row r="89" spans="1:13" outlineLevel="3" x14ac:dyDescent="0.25">
      <c r="A89" t="s">
        <v>229</v>
      </c>
      <c r="B89" s="3" t="s">
        <v>274</v>
      </c>
      <c r="C89" t="s">
        <v>275</v>
      </c>
      <c r="D89" t="s">
        <v>276</v>
      </c>
      <c r="E89" s="4">
        <v>170</v>
      </c>
      <c r="F89" t="s">
        <v>272</v>
      </c>
      <c r="G89" s="5">
        <f>SUMPRODUCT((Kalkulation!A2:A50000=B89)*Kalkulation!D2:D50000)</f>
        <v>0</v>
      </c>
      <c r="H89" s="5">
        <f t="shared" si="0"/>
        <v>0</v>
      </c>
      <c r="J89" s="5">
        <f t="shared" si="1"/>
        <v>0</v>
      </c>
      <c r="K89" s="6">
        <f>B2</f>
        <v>0</v>
      </c>
      <c r="L89" s="3" t="s">
        <v>234</v>
      </c>
      <c r="M89" t="s">
        <v>277</v>
      </c>
    </row>
    <row r="90" spans="1:13" outlineLevel="3" x14ac:dyDescent="0.25">
      <c r="A90" t="s">
        <v>229</v>
      </c>
      <c r="B90" s="3" t="s">
        <v>278</v>
      </c>
      <c r="C90" t="s">
        <v>279</v>
      </c>
      <c r="D90" t="s">
        <v>280</v>
      </c>
      <c r="E90" s="4">
        <v>12</v>
      </c>
      <c r="F90" t="s">
        <v>251</v>
      </c>
      <c r="G90" s="5">
        <f>SUMPRODUCT((Kalkulation!A2:A50000=B90)*Kalkulation!D2:D50000)</f>
        <v>0</v>
      </c>
      <c r="H90" s="5">
        <f t="shared" si="0"/>
        <v>0</v>
      </c>
      <c r="J90" s="5">
        <f t="shared" si="1"/>
        <v>0</v>
      </c>
      <c r="K90" s="6">
        <f>B2</f>
        <v>0</v>
      </c>
      <c r="L90" s="3" t="s">
        <v>234</v>
      </c>
      <c r="M90" t="s">
        <v>281</v>
      </c>
    </row>
    <row r="91" spans="1:13" outlineLevel="3" x14ac:dyDescent="0.25">
      <c r="A91" t="s">
        <v>229</v>
      </c>
      <c r="B91" s="3" t="s">
        <v>282</v>
      </c>
      <c r="C91" t="s">
        <v>283</v>
      </c>
      <c r="D91" t="s">
        <v>284</v>
      </c>
      <c r="E91" s="4">
        <v>22</v>
      </c>
      <c r="F91" t="s">
        <v>251</v>
      </c>
      <c r="G91" s="5">
        <f>SUMPRODUCT((Kalkulation!A2:A50000=B91)*Kalkulation!D2:D50000)</f>
        <v>0</v>
      </c>
      <c r="H91" s="5">
        <f t="shared" si="0"/>
        <v>0</v>
      </c>
      <c r="J91" s="5">
        <f t="shared" si="1"/>
        <v>0</v>
      </c>
      <c r="K91" s="6">
        <f>B2</f>
        <v>0</v>
      </c>
      <c r="L91" s="3" t="s">
        <v>234</v>
      </c>
      <c r="M91" t="s">
        <v>285</v>
      </c>
    </row>
    <row r="92" spans="1:13" outlineLevel="3" x14ac:dyDescent="0.25">
      <c r="A92" t="s">
        <v>229</v>
      </c>
      <c r="B92" s="3" t="s">
        <v>286</v>
      </c>
      <c r="C92" t="s">
        <v>287</v>
      </c>
      <c r="D92" t="s">
        <v>288</v>
      </c>
      <c r="E92" s="4">
        <v>1</v>
      </c>
      <c r="F92" t="s">
        <v>233</v>
      </c>
      <c r="G92" s="5">
        <f>SUMPRODUCT((Kalkulation!A2:A50000=B92)*Kalkulation!D2:D50000)</f>
        <v>0</v>
      </c>
      <c r="H92" s="5">
        <f t="shared" si="0"/>
        <v>0</v>
      </c>
      <c r="J92" s="5">
        <f t="shared" si="1"/>
        <v>0</v>
      </c>
      <c r="K92" s="6">
        <f>B2</f>
        <v>0</v>
      </c>
      <c r="L92" s="3" t="s">
        <v>234</v>
      </c>
      <c r="M92" t="s">
        <v>289</v>
      </c>
    </row>
    <row r="93" spans="1:13" outlineLevel="3" x14ac:dyDescent="0.25">
      <c r="A93" t="s">
        <v>229</v>
      </c>
      <c r="B93" s="3" t="s">
        <v>290</v>
      </c>
      <c r="C93" t="s">
        <v>291</v>
      </c>
      <c r="D93" t="s">
        <v>292</v>
      </c>
      <c r="E93" s="4">
        <v>1</v>
      </c>
      <c r="F93" t="s">
        <v>251</v>
      </c>
      <c r="G93" s="5">
        <f>SUMPRODUCT((Kalkulation!A2:A50000=B93)*Kalkulation!D2:D50000)</f>
        <v>0</v>
      </c>
      <c r="H93" s="5">
        <f t="shared" si="0"/>
        <v>0</v>
      </c>
      <c r="J93" s="5">
        <f t="shared" si="1"/>
        <v>0</v>
      </c>
      <c r="K93" s="6">
        <f>B2</f>
        <v>0</v>
      </c>
      <c r="L93" s="3" t="s">
        <v>234</v>
      </c>
      <c r="M93" t="s">
        <v>293</v>
      </c>
    </row>
    <row r="94" spans="1:13" outlineLevel="3" x14ac:dyDescent="0.25">
      <c r="A94" t="s">
        <v>229</v>
      </c>
      <c r="B94" s="3" t="s">
        <v>294</v>
      </c>
      <c r="C94" t="s">
        <v>295</v>
      </c>
      <c r="D94" t="s">
        <v>296</v>
      </c>
      <c r="E94" s="4">
        <v>66</v>
      </c>
      <c r="F94" t="s">
        <v>297</v>
      </c>
      <c r="G94" s="5">
        <f>SUMPRODUCT((Kalkulation!A2:A50000=B94)*Kalkulation!D2:D50000)</f>
        <v>0</v>
      </c>
      <c r="H94" s="5">
        <f t="shared" si="0"/>
        <v>0</v>
      </c>
      <c r="J94" s="5">
        <f t="shared" si="1"/>
        <v>0</v>
      </c>
      <c r="K94" s="6">
        <f>B2</f>
        <v>0</v>
      </c>
      <c r="L94" s="3" t="s">
        <v>234</v>
      </c>
      <c r="M94" t="s">
        <v>298</v>
      </c>
    </row>
    <row r="95" spans="1:13" outlineLevel="3" x14ac:dyDescent="0.25">
      <c r="A95" t="s">
        <v>229</v>
      </c>
      <c r="B95" s="3" t="s">
        <v>299</v>
      </c>
      <c r="C95" t="s">
        <v>300</v>
      </c>
      <c r="D95" t="s">
        <v>301</v>
      </c>
      <c r="E95" s="4">
        <v>1</v>
      </c>
      <c r="F95" t="s">
        <v>251</v>
      </c>
      <c r="G95" s="5">
        <f>SUMPRODUCT((Kalkulation!A2:A50000=B95)*Kalkulation!D2:D50000)</f>
        <v>0</v>
      </c>
      <c r="H95" s="5">
        <f t="shared" si="0"/>
        <v>0</v>
      </c>
      <c r="J95" s="5">
        <f t="shared" si="1"/>
        <v>0</v>
      </c>
      <c r="K95" s="6">
        <f>B2</f>
        <v>0</v>
      </c>
      <c r="L95" s="3" t="s">
        <v>234</v>
      </c>
      <c r="M95" t="s">
        <v>302</v>
      </c>
    </row>
    <row r="96" spans="1:13" outlineLevel="3" x14ac:dyDescent="0.25">
      <c r="A96" t="s">
        <v>229</v>
      </c>
      <c r="B96" s="3" t="s">
        <v>303</v>
      </c>
      <c r="C96" t="s">
        <v>295</v>
      </c>
      <c r="D96" t="s">
        <v>304</v>
      </c>
      <c r="E96" s="4">
        <v>34</v>
      </c>
      <c r="F96" t="s">
        <v>297</v>
      </c>
      <c r="G96" s="5">
        <f>SUMPRODUCT((Kalkulation!A2:A50000=B96)*Kalkulation!D2:D50000)</f>
        <v>0</v>
      </c>
      <c r="H96" s="5">
        <f t="shared" si="0"/>
        <v>0</v>
      </c>
      <c r="J96" s="5">
        <f t="shared" si="1"/>
        <v>0</v>
      </c>
      <c r="K96" s="6">
        <f>B2</f>
        <v>0</v>
      </c>
      <c r="L96" s="3" t="s">
        <v>234</v>
      </c>
      <c r="M96" t="s">
        <v>305</v>
      </c>
    </row>
    <row r="97" spans="1:13" outlineLevel="3" x14ac:dyDescent="0.25">
      <c r="A97" t="s">
        <v>229</v>
      </c>
      <c r="B97" s="3" t="s">
        <v>306</v>
      </c>
      <c r="C97" t="s">
        <v>307</v>
      </c>
      <c r="D97" t="s">
        <v>308</v>
      </c>
      <c r="E97" s="4">
        <v>1</v>
      </c>
      <c r="F97" t="s">
        <v>251</v>
      </c>
      <c r="G97" s="5">
        <f>SUMPRODUCT((Kalkulation!A2:A50000=B97)*Kalkulation!D2:D50000)</f>
        <v>0</v>
      </c>
      <c r="H97" s="5">
        <f t="shared" si="0"/>
        <v>0</v>
      </c>
      <c r="J97" s="5">
        <f t="shared" si="1"/>
        <v>0</v>
      </c>
      <c r="K97" s="6">
        <f>B2</f>
        <v>0</v>
      </c>
      <c r="L97" s="3" t="s">
        <v>234</v>
      </c>
      <c r="M97" t="s">
        <v>309</v>
      </c>
    </row>
    <row r="98" spans="1:13" outlineLevel="3" x14ac:dyDescent="0.25">
      <c r="A98" t="s">
        <v>229</v>
      </c>
      <c r="B98" s="3" t="s">
        <v>310</v>
      </c>
      <c r="C98" t="s">
        <v>295</v>
      </c>
      <c r="D98" t="s">
        <v>311</v>
      </c>
      <c r="E98" s="4">
        <v>28</v>
      </c>
      <c r="F98" t="s">
        <v>297</v>
      </c>
      <c r="G98" s="5">
        <f>SUMPRODUCT((Kalkulation!A2:A50000=B98)*Kalkulation!D2:D50000)</f>
        <v>0</v>
      </c>
      <c r="H98" s="5">
        <f t="shared" si="0"/>
        <v>0</v>
      </c>
      <c r="J98" s="5">
        <f t="shared" si="1"/>
        <v>0</v>
      </c>
      <c r="K98" s="6">
        <f>B2</f>
        <v>0</v>
      </c>
      <c r="L98" s="3" t="s">
        <v>234</v>
      </c>
      <c r="M98" t="s">
        <v>312</v>
      </c>
    </row>
    <row r="99" spans="1:13" outlineLevel="3" x14ac:dyDescent="0.25">
      <c r="A99" t="s">
        <v>229</v>
      </c>
      <c r="B99" s="3" t="s">
        <v>313</v>
      </c>
      <c r="C99" t="s">
        <v>314</v>
      </c>
      <c r="D99" t="s">
        <v>315</v>
      </c>
      <c r="E99" s="4">
        <v>1</v>
      </c>
      <c r="F99" t="s">
        <v>251</v>
      </c>
      <c r="G99" s="5">
        <f>SUMPRODUCT((Kalkulation!A2:A50000=B99)*Kalkulation!D2:D50000)</f>
        <v>0</v>
      </c>
      <c r="H99" s="5">
        <f t="shared" si="0"/>
        <v>0</v>
      </c>
      <c r="J99" s="5">
        <f t="shared" si="1"/>
        <v>0</v>
      </c>
      <c r="K99" s="6">
        <f>B2</f>
        <v>0</v>
      </c>
      <c r="L99" s="3" t="s">
        <v>234</v>
      </c>
      <c r="M99" t="s">
        <v>316</v>
      </c>
    </row>
    <row r="100" spans="1:13" outlineLevel="3" x14ac:dyDescent="0.25">
      <c r="A100" t="s">
        <v>229</v>
      </c>
      <c r="B100" s="3" t="s">
        <v>317</v>
      </c>
      <c r="C100" t="s">
        <v>295</v>
      </c>
      <c r="D100" t="s">
        <v>318</v>
      </c>
      <c r="E100" s="4">
        <v>7</v>
      </c>
      <c r="F100" t="s">
        <v>297</v>
      </c>
      <c r="G100" s="5">
        <f>SUMPRODUCT((Kalkulation!A2:A50000=B100)*Kalkulation!D2:D50000)</f>
        <v>0</v>
      </c>
      <c r="H100" s="5">
        <f t="shared" si="0"/>
        <v>0</v>
      </c>
      <c r="J100" s="5">
        <f t="shared" si="1"/>
        <v>0</v>
      </c>
      <c r="K100" s="6">
        <f>B2</f>
        <v>0</v>
      </c>
      <c r="L100" s="3" t="s">
        <v>234</v>
      </c>
      <c r="M100" t="s">
        <v>319</v>
      </c>
    </row>
    <row r="101" spans="1:13" outlineLevel="3" x14ac:dyDescent="0.25">
      <c r="A101" t="s">
        <v>229</v>
      </c>
      <c r="B101" s="3" t="s">
        <v>320</v>
      </c>
      <c r="C101" t="s">
        <v>321</v>
      </c>
      <c r="D101" t="s">
        <v>322</v>
      </c>
      <c r="E101" s="4">
        <v>1</v>
      </c>
      <c r="F101" t="s">
        <v>251</v>
      </c>
      <c r="G101" s="5">
        <f>SUMPRODUCT((Kalkulation!A2:A50000=B101)*Kalkulation!D2:D50000)</f>
        <v>0</v>
      </c>
      <c r="H101" s="5">
        <f t="shared" si="0"/>
        <v>0</v>
      </c>
      <c r="J101" s="5">
        <f t="shared" si="1"/>
        <v>0</v>
      </c>
      <c r="K101" s="6">
        <f>B2</f>
        <v>0</v>
      </c>
      <c r="L101" s="3" t="s">
        <v>234</v>
      </c>
      <c r="M101" t="s">
        <v>323</v>
      </c>
    </row>
    <row r="102" spans="1:13" outlineLevel="3" x14ac:dyDescent="0.25">
      <c r="A102" t="s">
        <v>229</v>
      </c>
      <c r="B102" s="3" t="s">
        <v>324</v>
      </c>
      <c r="C102" t="s">
        <v>295</v>
      </c>
      <c r="D102" t="s">
        <v>325</v>
      </c>
      <c r="E102" s="4">
        <v>18</v>
      </c>
      <c r="F102" t="s">
        <v>297</v>
      </c>
      <c r="G102" s="5">
        <f>SUMPRODUCT((Kalkulation!A2:A50000=B102)*Kalkulation!D2:D50000)</f>
        <v>0</v>
      </c>
      <c r="H102" s="5">
        <f t="shared" si="0"/>
        <v>0</v>
      </c>
      <c r="J102" s="5">
        <f t="shared" si="1"/>
        <v>0</v>
      </c>
      <c r="K102" s="6">
        <f>B2</f>
        <v>0</v>
      </c>
      <c r="L102" s="3" t="s">
        <v>234</v>
      </c>
      <c r="M102" t="s">
        <v>326</v>
      </c>
    </row>
    <row r="103" spans="1:13" outlineLevel="3" x14ac:dyDescent="0.25">
      <c r="A103" t="s">
        <v>229</v>
      </c>
      <c r="B103" s="3" t="s">
        <v>327</v>
      </c>
      <c r="C103" t="s">
        <v>328</v>
      </c>
      <c r="D103" t="s">
        <v>329</v>
      </c>
      <c r="E103" s="4">
        <v>23</v>
      </c>
      <c r="F103" t="s">
        <v>251</v>
      </c>
      <c r="G103" s="5">
        <f>SUMPRODUCT((Kalkulation!A2:A50000=B103)*Kalkulation!D2:D50000)</f>
        <v>0</v>
      </c>
      <c r="H103" s="5">
        <f t="shared" si="0"/>
        <v>0</v>
      </c>
      <c r="J103" s="5">
        <f t="shared" si="1"/>
        <v>0</v>
      </c>
      <c r="K103" s="6">
        <f>B2</f>
        <v>0</v>
      </c>
      <c r="L103" s="3" t="s">
        <v>234</v>
      </c>
      <c r="M103" t="s">
        <v>330</v>
      </c>
    </row>
    <row r="104" spans="1:13" outlineLevel="3" x14ac:dyDescent="0.25">
      <c r="A104" t="s">
        <v>229</v>
      </c>
      <c r="B104" s="3" t="s">
        <v>331</v>
      </c>
      <c r="C104" t="s">
        <v>332</v>
      </c>
      <c r="D104" t="s">
        <v>333</v>
      </c>
      <c r="E104" s="4">
        <v>2</v>
      </c>
      <c r="F104" t="s">
        <v>251</v>
      </c>
      <c r="G104" s="5">
        <f>SUMPRODUCT((Kalkulation!A2:A50000=B104)*Kalkulation!D2:D50000)</f>
        <v>0</v>
      </c>
      <c r="H104" s="5">
        <f t="shared" si="0"/>
        <v>0</v>
      </c>
      <c r="J104" s="5">
        <f t="shared" si="1"/>
        <v>0</v>
      </c>
      <c r="K104" s="6">
        <f>B2</f>
        <v>0</v>
      </c>
      <c r="L104" s="3" t="s">
        <v>234</v>
      </c>
      <c r="M104" t="s">
        <v>334</v>
      </c>
    </row>
    <row r="105" spans="1:13" outlineLevel="3" x14ac:dyDescent="0.25">
      <c r="A105" t="s">
        <v>229</v>
      </c>
      <c r="B105" s="3" t="s">
        <v>335</v>
      </c>
      <c r="C105" t="s">
        <v>336</v>
      </c>
      <c r="D105" t="s">
        <v>337</v>
      </c>
      <c r="E105" s="4">
        <v>50</v>
      </c>
      <c r="F105" t="s">
        <v>272</v>
      </c>
      <c r="G105" s="5">
        <f>SUMPRODUCT((Kalkulation!A2:A50000=B105)*Kalkulation!D2:D50000)</f>
        <v>0</v>
      </c>
      <c r="H105" s="5">
        <f t="shared" si="0"/>
        <v>0</v>
      </c>
      <c r="J105" s="5">
        <f t="shared" si="1"/>
        <v>0</v>
      </c>
      <c r="K105" s="6">
        <f>B2</f>
        <v>0</v>
      </c>
      <c r="L105" s="3" t="s">
        <v>234</v>
      </c>
      <c r="M105" t="s">
        <v>338</v>
      </c>
    </row>
    <row r="106" spans="1:13" outlineLevel="3" x14ac:dyDescent="0.25">
      <c r="A106" t="s">
        <v>229</v>
      </c>
      <c r="B106" s="3" t="s">
        <v>339</v>
      </c>
      <c r="C106" t="s">
        <v>340</v>
      </c>
      <c r="D106" t="s">
        <v>341</v>
      </c>
      <c r="E106" s="4">
        <v>1</v>
      </c>
      <c r="F106" t="s">
        <v>233</v>
      </c>
      <c r="G106" s="5">
        <f>SUMPRODUCT((Kalkulation!A2:A50000=B106)*Kalkulation!D2:D50000)</f>
        <v>0</v>
      </c>
      <c r="H106" s="5">
        <f t="shared" si="0"/>
        <v>0</v>
      </c>
      <c r="J106" s="5">
        <f t="shared" si="1"/>
        <v>0</v>
      </c>
      <c r="K106" s="6">
        <f>B2</f>
        <v>0</v>
      </c>
      <c r="L106" s="3" t="s">
        <v>234</v>
      </c>
      <c r="M106" t="s">
        <v>342</v>
      </c>
    </row>
    <row r="107" spans="1:13" outlineLevel="3" x14ac:dyDescent="0.25">
      <c r="A107" t="s">
        <v>229</v>
      </c>
      <c r="B107" s="3" t="s">
        <v>343</v>
      </c>
      <c r="C107" t="s">
        <v>344</v>
      </c>
      <c r="D107" t="s">
        <v>345</v>
      </c>
      <c r="E107" s="4">
        <v>8</v>
      </c>
      <c r="F107" t="s">
        <v>251</v>
      </c>
      <c r="G107" s="5">
        <f>SUMPRODUCT((Kalkulation!A2:A50000=B107)*Kalkulation!D2:D50000)</f>
        <v>0</v>
      </c>
      <c r="H107" s="5">
        <f t="shared" si="0"/>
        <v>0</v>
      </c>
      <c r="J107" s="5">
        <f t="shared" si="1"/>
        <v>0</v>
      </c>
      <c r="K107" s="6">
        <f>B2</f>
        <v>0</v>
      </c>
      <c r="L107" s="3" t="s">
        <v>234</v>
      </c>
      <c r="M107" t="s">
        <v>346</v>
      </c>
    </row>
    <row r="108" spans="1:13" outlineLevel="3" x14ac:dyDescent="0.25">
      <c r="A108" t="s">
        <v>14</v>
      </c>
      <c r="C108" t="s">
        <v>347</v>
      </c>
      <c r="D108" t="s">
        <v>348</v>
      </c>
      <c r="K108" s="6" t="str">
        <f>""</f>
        <v/>
      </c>
      <c r="M108" t="s">
        <v>349</v>
      </c>
    </row>
    <row r="109" spans="1:13" outlineLevel="3" x14ac:dyDescent="0.25">
      <c r="A109" t="s">
        <v>229</v>
      </c>
      <c r="B109" s="3" t="s">
        <v>350</v>
      </c>
      <c r="C109" t="s">
        <v>351</v>
      </c>
      <c r="D109" t="s">
        <v>352</v>
      </c>
      <c r="E109" s="4">
        <v>1</v>
      </c>
      <c r="F109" t="s">
        <v>251</v>
      </c>
      <c r="G109" s="5">
        <f>SUMPRODUCT((Kalkulation!A2:A50000=B109)*Kalkulation!D2:D50000)</f>
        <v>0</v>
      </c>
      <c r="H109" s="5">
        <f>G109*E109</f>
        <v>0</v>
      </c>
      <c r="J109" s="5">
        <f>H109*(1-I109)</f>
        <v>0</v>
      </c>
      <c r="K109" s="6">
        <f>B2</f>
        <v>0</v>
      </c>
      <c r="L109" s="3" t="s">
        <v>234</v>
      </c>
      <c r="M109" t="s">
        <v>353</v>
      </c>
    </row>
    <row r="110" spans="1:13" outlineLevel="3" x14ac:dyDescent="0.25">
      <c r="A110" t="s">
        <v>229</v>
      </c>
      <c r="B110" s="3" t="s">
        <v>354</v>
      </c>
      <c r="C110" t="s">
        <v>355</v>
      </c>
      <c r="D110" t="s">
        <v>356</v>
      </c>
      <c r="E110" s="4">
        <v>66</v>
      </c>
      <c r="F110" t="s">
        <v>297</v>
      </c>
      <c r="G110" s="5">
        <f>SUMPRODUCT((Kalkulation!A2:A50000=B110)*Kalkulation!D2:D50000)</f>
        <v>0</v>
      </c>
      <c r="H110" s="5">
        <f>G110*E110</f>
        <v>0</v>
      </c>
      <c r="J110" s="5">
        <f>H110*(1-I110)</f>
        <v>0</v>
      </c>
      <c r="K110" s="6">
        <f>B2</f>
        <v>0</v>
      </c>
      <c r="L110" s="3" t="s">
        <v>234</v>
      </c>
      <c r="M110" t="s">
        <v>357</v>
      </c>
    </row>
    <row r="111" spans="1:13" outlineLevel="3" x14ac:dyDescent="0.25">
      <c r="A111" t="s">
        <v>229</v>
      </c>
      <c r="B111" s="3" t="s">
        <v>358</v>
      </c>
      <c r="C111" t="s">
        <v>359</v>
      </c>
      <c r="D111" t="s">
        <v>360</v>
      </c>
      <c r="E111" s="4">
        <v>66</v>
      </c>
      <c r="F111" t="s">
        <v>297</v>
      </c>
      <c r="G111" s="5">
        <f>SUMPRODUCT((Kalkulation!A2:A50000=B111)*Kalkulation!D2:D50000)</f>
        <v>0</v>
      </c>
      <c r="H111" s="5">
        <f>G111*E111</f>
        <v>0</v>
      </c>
      <c r="J111" s="5">
        <f>H111*(1-I111)</f>
        <v>0</v>
      </c>
      <c r="K111" s="6">
        <f>B2</f>
        <v>0</v>
      </c>
      <c r="L111" s="3" t="s">
        <v>234</v>
      </c>
      <c r="M111" t="s">
        <v>361</v>
      </c>
    </row>
    <row r="112" spans="1:13" s="7" customFormat="1" outlineLevel="2" x14ac:dyDescent="0.25">
      <c r="A112" s="14" t="s">
        <v>362</v>
      </c>
      <c r="B112" s="15" t="s">
        <v>224</v>
      </c>
      <c r="C112" s="14" t="s">
        <v>225</v>
      </c>
      <c r="D112" s="14"/>
      <c r="E112" s="16"/>
      <c r="F112" s="14"/>
      <c r="G112" s="17"/>
      <c r="H112" s="17">
        <f>SUMIF(L:L,"68b12ec4-df45-4506-86b5-e1f50a53d190",J:J)</f>
        <v>0</v>
      </c>
      <c r="I112" s="18"/>
      <c r="J112" s="17">
        <f>H112*(1-I112)</f>
        <v>0</v>
      </c>
      <c r="K112" s="18"/>
      <c r="L112" s="8" t="s">
        <v>363</v>
      </c>
      <c r="M112" s="7" t="s">
        <v>234</v>
      </c>
    </row>
    <row r="113" spans="1:13" outlineLevel="3" x14ac:dyDescent="0.25">
      <c r="A113" t="s">
        <v>219</v>
      </c>
      <c r="B113" s="3" t="s">
        <v>364</v>
      </c>
      <c r="C113" t="s">
        <v>365</v>
      </c>
      <c r="K113" s="6" t="str">
        <f>""</f>
        <v/>
      </c>
    </row>
    <row r="114" spans="1:13" outlineLevel="3" x14ac:dyDescent="0.25">
      <c r="A114" t="s">
        <v>229</v>
      </c>
      <c r="B114" s="3" t="s">
        <v>366</v>
      </c>
      <c r="C114" t="s">
        <v>367</v>
      </c>
      <c r="D114" t="s">
        <v>368</v>
      </c>
      <c r="E114" s="4">
        <v>7</v>
      </c>
      <c r="F114" t="s">
        <v>251</v>
      </c>
      <c r="G114" s="5">
        <f>SUMPRODUCT((Kalkulation!A2:A50000=B114)*Kalkulation!D2:D50000)</f>
        <v>0</v>
      </c>
      <c r="H114" s="5">
        <f>G114*E114</f>
        <v>0</v>
      </c>
      <c r="J114" s="5">
        <f>H114*(1-I114)</f>
        <v>0</v>
      </c>
      <c r="K114" s="6">
        <f>B2</f>
        <v>0</v>
      </c>
      <c r="L114" s="3" t="s">
        <v>369</v>
      </c>
      <c r="M114" t="s">
        <v>370</v>
      </c>
    </row>
    <row r="115" spans="1:13" outlineLevel="3" x14ac:dyDescent="0.25">
      <c r="A115" t="s">
        <v>229</v>
      </c>
      <c r="B115" s="3" t="s">
        <v>371</v>
      </c>
      <c r="C115" t="s">
        <v>372</v>
      </c>
      <c r="D115" t="s">
        <v>373</v>
      </c>
      <c r="E115" s="4">
        <v>2</v>
      </c>
      <c r="F115" t="s">
        <v>251</v>
      </c>
      <c r="G115" s="5">
        <f>SUMPRODUCT((Kalkulation!A2:A50000=B115)*Kalkulation!D2:D50000)</f>
        <v>0</v>
      </c>
      <c r="H115" s="5">
        <f>G115*E115</f>
        <v>0</v>
      </c>
      <c r="J115" s="5">
        <f>H115*(1-I115)</f>
        <v>0</v>
      </c>
      <c r="K115" s="6">
        <f>B2</f>
        <v>0</v>
      </c>
      <c r="L115" s="3" t="s">
        <v>369</v>
      </c>
      <c r="M115" t="s">
        <v>374</v>
      </c>
    </row>
    <row r="116" spans="1:13" outlineLevel="3" x14ac:dyDescent="0.25">
      <c r="A116" t="s">
        <v>229</v>
      </c>
      <c r="B116" s="3" t="s">
        <v>375</v>
      </c>
      <c r="C116" t="s">
        <v>376</v>
      </c>
      <c r="D116" t="s">
        <v>377</v>
      </c>
      <c r="E116" s="4">
        <v>4</v>
      </c>
      <c r="F116" t="s">
        <v>251</v>
      </c>
      <c r="G116" s="5">
        <f>SUMPRODUCT((Kalkulation!A2:A50000=B116)*Kalkulation!D2:D50000)</f>
        <v>0</v>
      </c>
      <c r="H116" s="5">
        <f>G116*E116</f>
        <v>0</v>
      </c>
      <c r="J116" s="5">
        <f>H116*(1-I116)</f>
        <v>0</v>
      </c>
      <c r="K116" s="6">
        <f>B2</f>
        <v>0</v>
      </c>
      <c r="L116" s="3" t="s">
        <v>369</v>
      </c>
      <c r="M116" t="s">
        <v>378</v>
      </c>
    </row>
    <row r="117" spans="1:13" outlineLevel="3" x14ac:dyDescent="0.25">
      <c r="A117" t="s">
        <v>229</v>
      </c>
      <c r="B117" s="3" t="s">
        <v>379</v>
      </c>
      <c r="C117" t="s">
        <v>380</v>
      </c>
      <c r="D117" t="s">
        <v>381</v>
      </c>
      <c r="E117" s="4">
        <v>1</v>
      </c>
      <c r="F117" t="s">
        <v>233</v>
      </c>
      <c r="G117" s="5">
        <f>SUMPRODUCT((Kalkulation!A2:A50000=B117)*Kalkulation!D2:D50000)</f>
        <v>0</v>
      </c>
      <c r="H117" s="5">
        <f>G117*E117</f>
        <v>0</v>
      </c>
      <c r="J117" s="5">
        <f>H117*(1-I117)</f>
        <v>0</v>
      </c>
      <c r="K117" s="6">
        <f>B2</f>
        <v>0</v>
      </c>
      <c r="L117" s="3" t="s">
        <v>369</v>
      </c>
      <c r="M117" t="s">
        <v>382</v>
      </c>
    </row>
    <row r="118" spans="1:13" s="7" customFormat="1" outlineLevel="2" x14ac:dyDescent="0.25">
      <c r="A118" s="14" t="s">
        <v>362</v>
      </c>
      <c r="B118" s="15" t="s">
        <v>364</v>
      </c>
      <c r="C118" s="14" t="s">
        <v>365</v>
      </c>
      <c r="D118" s="14"/>
      <c r="E118" s="16"/>
      <c r="F118" s="14"/>
      <c r="G118" s="17"/>
      <c r="H118" s="17">
        <f>SUMIF(L:L,"5ab05861-6448-46e3-bee7-9c4493ab5bdf",J:J)</f>
        <v>0</v>
      </c>
      <c r="I118" s="18"/>
      <c r="J118" s="17">
        <f>H118*(1-I118)</f>
        <v>0</v>
      </c>
      <c r="K118" s="18"/>
      <c r="L118" s="8" t="s">
        <v>363</v>
      </c>
      <c r="M118" s="7" t="s">
        <v>369</v>
      </c>
    </row>
    <row r="119" spans="1:13" outlineLevel="3" x14ac:dyDescent="0.25">
      <c r="A119" t="s">
        <v>219</v>
      </c>
      <c r="B119" s="3" t="s">
        <v>383</v>
      </c>
      <c r="C119" t="s">
        <v>384</v>
      </c>
      <c r="K119" s="6" t="str">
        <f>""</f>
        <v/>
      </c>
    </row>
    <row r="120" spans="1:13" outlineLevel="3" x14ac:dyDescent="0.25">
      <c r="A120" t="s">
        <v>14</v>
      </c>
      <c r="C120" t="s">
        <v>385</v>
      </c>
      <c r="D120" t="s">
        <v>386</v>
      </c>
      <c r="K120" s="6" t="str">
        <f>""</f>
        <v/>
      </c>
      <c r="M120" t="s">
        <v>387</v>
      </c>
    </row>
    <row r="121" spans="1:13" outlineLevel="3" x14ac:dyDescent="0.25">
      <c r="A121" t="s">
        <v>229</v>
      </c>
      <c r="B121" s="3" t="s">
        <v>388</v>
      </c>
      <c r="C121" t="s">
        <v>389</v>
      </c>
      <c r="D121" t="s">
        <v>390</v>
      </c>
      <c r="E121" s="4">
        <v>8</v>
      </c>
      <c r="F121" t="s">
        <v>251</v>
      </c>
      <c r="G121" s="5">
        <f>SUMPRODUCT((Kalkulation!A2:A50000=B121)*Kalkulation!D2:D50000)</f>
        <v>0</v>
      </c>
      <c r="H121" s="5">
        <f t="shared" ref="H121:H133" si="2">G121*E121</f>
        <v>0</v>
      </c>
      <c r="J121" s="5">
        <f t="shared" ref="J121:J134" si="3">H121*(1-I121)</f>
        <v>0</v>
      </c>
      <c r="K121" s="6">
        <f>B2</f>
        <v>0</v>
      </c>
      <c r="L121" s="3" t="s">
        <v>391</v>
      </c>
      <c r="M121" t="s">
        <v>392</v>
      </c>
    </row>
    <row r="122" spans="1:13" outlineLevel="3" x14ac:dyDescent="0.25">
      <c r="A122" t="s">
        <v>229</v>
      </c>
      <c r="B122" s="3" t="s">
        <v>393</v>
      </c>
      <c r="C122" t="s">
        <v>394</v>
      </c>
      <c r="D122" t="s">
        <v>395</v>
      </c>
      <c r="E122" s="4">
        <v>14</v>
      </c>
      <c r="F122" t="s">
        <v>251</v>
      </c>
      <c r="G122" s="5">
        <f>SUMPRODUCT((Kalkulation!A2:A50000=B122)*Kalkulation!D2:D50000)</f>
        <v>0</v>
      </c>
      <c r="H122" s="5">
        <f t="shared" si="2"/>
        <v>0</v>
      </c>
      <c r="J122" s="5">
        <f t="shared" si="3"/>
        <v>0</v>
      </c>
      <c r="K122" s="6">
        <f>B2</f>
        <v>0</v>
      </c>
      <c r="L122" s="3" t="s">
        <v>391</v>
      </c>
      <c r="M122" t="s">
        <v>396</v>
      </c>
    </row>
    <row r="123" spans="1:13" outlineLevel="3" x14ac:dyDescent="0.25">
      <c r="A123" t="s">
        <v>229</v>
      </c>
      <c r="B123" s="3" t="s">
        <v>397</v>
      </c>
      <c r="C123" t="s">
        <v>398</v>
      </c>
      <c r="D123" t="s">
        <v>399</v>
      </c>
      <c r="E123" s="4">
        <v>3</v>
      </c>
      <c r="F123" t="s">
        <v>251</v>
      </c>
      <c r="G123" s="5">
        <f>SUMPRODUCT((Kalkulation!A2:A50000=B123)*Kalkulation!D2:D50000)</f>
        <v>0</v>
      </c>
      <c r="H123" s="5">
        <f t="shared" si="2"/>
        <v>0</v>
      </c>
      <c r="J123" s="5">
        <f t="shared" si="3"/>
        <v>0</v>
      </c>
      <c r="K123" s="6">
        <f>B2</f>
        <v>0</v>
      </c>
      <c r="L123" s="3" t="s">
        <v>391</v>
      </c>
      <c r="M123" t="s">
        <v>400</v>
      </c>
    </row>
    <row r="124" spans="1:13" outlineLevel="3" x14ac:dyDescent="0.25">
      <c r="A124" t="s">
        <v>229</v>
      </c>
      <c r="B124" s="3" t="s">
        <v>401</v>
      </c>
      <c r="C124" t="s">
        <v>402</v>
      </c>
      <c r="D124" t="s">
        <v>403</v>
      </c>
      <c r="E124" s="4">
        <v>4</v>
      </c>
      <c r="F124" t="s">
        <v>251</v>
      </c>
      <c r="G124" s="5">
        <f>SUMPRODUCT((Kalkulation!A2:A50000=B124)*Kalkulation!D2:D50000)</f>
        <v>0</v>
      </c>
      <c r="H124" s="5">
        <f t="shared" si="2"/>
        <v>0</v>
      </c>
      <c r="J124" s="5">
        <f t="shared" si="3"/>
        <v>0</v>
      </c>
      <c r="K124" s="6">
        <f>B2</f>
        <v>0</v>
      </c>
      <c r="L124" s="3" t="s">
        <v>391</v>
      </c>
      <c r="M124" t="s">
        <v>404</v>
      </c>
    </row>
    <row r="125" spans="1:13" outlineLevel="3" x14ac:dyDescent="0.25">
      <c r="A125" t="s">
        <v>229</v>
      </c>
      <c r="B125" s="3" t="s">
        <v>405</v>
      </c>
      <c r="C125" t="s">
        <v>406</v>
      </c>
      <c r="D125" t="s">
        <v>407</v>
      </c>
      <c r="E125" s="4">
        <v>6</v>
      </c>
      <c r="F125" t="s">
        <v>251</v>
      </c>
      <c r="G125" s="5">
        <f>SUMPRODUCT((Kalkulation!A2:A50000=B125)*Kalkulation!D2:D50000)</f>
        <v>0</v>
      </c>
      <c r="H125" s="5">
        <f t="shared" si="2"/>
        <v>0</v>
      </c>
      <c r="J125" s="5">
        <f t="shared" si="3"/>
        <v>0</v>
      </c>
      <c r="K125" s="6">
        <f>B2</f>
        <v>0</v>
      </c>
      <c r="L125" s="3" t="s">
        <v>391</v>
      </c>
      <c r="M125" t="s">
        <v>408</v>
      </c>
    </row>
    <row r="126" spans="1:13" outlineLevel="3" x14ac:dyDescent="0.25">
      <c r="A126" t="s">
        <v>229</v>
      </c>
      <c r="B126" s="3" t="s">
        <v>409</v>
      </c>
      <c r="C126" t="s">
        <v>410</v>
      </c>
      <c r="D126" t="s">
        <v>411</v>
      </c>
      <c r="E126" s="4">
        <v>2</v>
      </c>
      <c r="F126" t="s">
        <v>251</v>
      </c>
      <c r="G126" s="5">
        <f>SUMPRODUCT((Kalkulation!A2:A50000=B126)*Kalkulation!D2:D50000)</f>
        <v>0</v>
      </c>
      <c r="H126" s="5">
        <f t="shared" si="2"/>
        <v>0</v>
      </c>
      <c r="J126" s="5">
        <f t="shared" si="3"/>
        <v>0</v>
      </c>
      <c r="K126" s="6">
        <f>B2</f>
        <v>0</v>
      </c>
      <c r="L126" s="3" t="s">
        <v>391</v>
      </c>
      <c r="M126" t="s">
        <v>412</v>
      </c>
    </row>
    <row r="127" spans="1:13" outlineLevel="3" x14ac:dyDescent="0.25">
      <c r="A127" t="s">
        <v>229</v>
      </c>
      <c r="B127" s="3" t="s">
        <v>413</v>
      </c>
      <c r="C127" t="s">
        <v>414</v>
      </c>
      <c r="D127" t="s">
        <v>415</v>
      </c>
      <c r="E127" s="4">
        <v>1</v>
      </c>
      <c r="F127" t="s">
        <v>251</v>
      </c>
      <c r="G127" s="5">
        <f>SUMPRODUCT((Kalkulation!A2:A50000=B127)*Kalkulation!D2:D50000)</f>
        <v>0</v>
      </c>
      <c r="H127" s="5">
        <f t="shared" si="2"/>
        <v>0</v>
      </c>
      <c r="J127" s="5">
        <f t="shared" si="3"/>
        <v>0</v>
      </c>
      <c r="K127" s="6">
        <f>B2</f>
        <v>0</v>
      </c>
      <c r="L127" s="3" t="s">
        <v>391</v>
      </c>
      <c r="M127" t="s">
        <v>416</v>
      </c>
    </row>
    <row r="128" spans="1:13" outlineLevel="3" x14ac:dyDescent="0.25">
      <c r="A128" t="s">
        <v>229</v>
      </c>
      <c r="B128" s="3" t="s">
        <v>417</v>
      </c>
      <c r="C128" t="s">
        <v>418</v>
      </c>
      <c r="D128" t="s">
        <v>419</v>
      </c>
      <c r="E128" s="4">
        <v>1</v>
      </c>
      <c r="F128" t="s">
        <v>251</v>
      </c>
      <c r="G128" s="5">
        <f>SUMPRODUCT((Kalkulation!A2:A50000=B128)*Kalkulation!D2:D50000)</f>
        <v>0</v>
      </c>
      <c r="H128" s="5">
        <f t="shared" si="2"/>
        <v>0</v>
      </c>
      <c r="J128" s="5">
        <f t="shared" si="3"/>
        <v>0</v>
      </c>
      <c r="K128" s="6">
        <f>B2</f>
        <v>0</v>
      </c>
      <c r="L128" s="3" t="s">
        <v>391</v>
      </c>
      <c r="M128" t="s">
        <v>420</v>
      </c>
    </row>
    <row r="129" spans="1:13" outlineLevel="3" x14ac:dyDescent="0.25">
      <c r="A129" t="s">
        <v>229</v>
      </c>
      <c r="B129" s="3" t="s">
        <v>421</v>
      </c>
      <c r="C129" t="s">
        <v>422</v>
      </c>
      <c r="D129" t="s">
        <v>423</v>
      </c>
      <c r="E129" s="4">
        <v>1</v>
      </c>
      <c r="F129" t="s">
        <v>251</v>
      </c>
      <c r="G129" s="5">
        <f>SUMPRODUCT((Kalkulation!A2:A50000=B129)*Kalkulation!D2:D50000)</f>
        <v>0</v>
      </c>
      <c r="H129" s="5">
        <f t="shared" si="2"/>
        <v>0</v>
      </c>
      <c r="J129" s="5">
        <f t="shared" si="3"/>
        <v>0</v>
      </c>
      <c r="K129" s="6">
        <f>B2</f>
        <v>0</v>
      </c>
      <c r="L129" s="3" t="s">
        <v>391</v>
      </c>
      <c r="M129" t="s">
        <v>424</v>
      </c>
    </row>
    <row r="130" spans="1:13" outlineLevel="3" x14ac:dyDescent="0.25">
      <c r="A130" t="s">
        <v>229</v>
      </c>
      <c r="B130" s="3" t="s">
        <v>425</v>
      </c>
      <c r="C130" t="s">
        <v>426</v>
      </c>
      <c r="D130" t="s">
        <v>427</v>
      </c>
      <c r="E130" s="4">
        <v>3</v>
      </c>
      <c r="F130" t="s">
        <v>428</v>
      </c>
      <c r="G130" s="5">
        <f>SUMPRODUCT((Kalkulation!A2:A50000=B130)*Kalkulation!D2:D50000)</f>
        <v>0</v>
      </c>
      <c r="H130" s="5">
        <f t="shared" si="2"/>
        <v>0</v>
      </c>
      <c r="J130" s="5">
        <f t="shared" si="3"/>
        <v>0</v>
      </c>
      <c r="K130" s="6">
        <f>B2</f>
        <v>0</v>
      </c>
      <c r="L130" s="3" t="s">
        <v>391</v>
      </c>
      <c r="M130" t="s">
        <v>429</v>
      </c>
    </row>
    <row r="131" spans="1:13" outlineLevel="3" x14ac:dyDescent="0.25">
      <c r="A131" t="s">
        <v>229</v>
      </c>
      <c r="B131" s="3" t="s">
        <v>430</v>
      </c>
      <c r="C131" t="s">
        <v>431</v>
      </c>
      <c r="D131" t="s">
        <v>432</v>
      </c>
      <c r="E131" s="4">
        <v>3</v>
      </c>
      <c r="F131" t="s">
        <v>428</v>
      </c>
      <c r="G131" s="5">
        <f>SUMPRODUCT((Kalkulation!A2:A50000=B131)*Kalkulation!D2:D50000)</f>
        <v>0</v>
      </c>
      <c r="H131" s="5">
        <f t="shared" si="2"/>
        <v>0</v>
      </c>
      <c r="J131" s="5">
        <f t="shared" si="3"/>
        <v>0</v>
      </c>
      <c r="K131" s="6">
        <f>B2</f>
        <v>0</v>
      </c>
      <c r="L131" s="3" t="s">
        <v>391</v>
      </c>
      <c r="M131" t="s">
        <v>433</v>
      </c>
    </row>
    <row r="132" spans="1:13" outlineLevel="3" x14ac:dyDescent="0.25">
      <c r="A132" t="s">
        <v>229</v>
      </c>
      <c r="B132" s="3" t="s">
        <v>434</v>
      </c>
      <c r="C132" t="s">
        <v>435</v>
      </c>
      <c r="D132" t="s">
        <v>436</v>
      </c>
      <c r="E132" s="4">
        <v>8</v>
      </c>
      <c r="F132" t="s">
        <v>251</v>
      </c>
      <c r="G132" s="5">
        <f>SUMPRODUCT((Kalkulation!A2:A50000=B132)*Kalkulation!D2:D50000)</f>
        <v>0</v>
      </c>
      <c r="H132" s="5">
        <f t="shared" si="2"/>
        <v>0</v>
      </c>
      <c r="J132" s="5">
        <f t="shared" si="3"/>
        <v>0</v>
      </c>
      <c r="K132" s="6">
        <f>B2</f>
        <v>0</v>
      </c>
      <c r="L132" s="3" t="s">
        <v>391</v>
      </c>
      <c r="M132" t="s">
        <v>437</v>
      </c>
    </row>
    <row r="133" spans="1:13" outlineLevel="3" x14ac:dyDescent="0.25">
      <c r="A133" t="s">
        <v>229</v>
      </c>
      <c r="B133" s="3" t="s">
        <v>438</v>
      </c>
      <c r="C133" t="s">
        <v>439</v>
      </c>
      <c r="D133" t="s">
        <v>440</v>
      </c>
      <c r="E133" s="4">
        <v>1</v>
      </c>
      <c r="F133" t="s">
        <v>251</v>
      </c>
      <c r="G133" s="5">
        <f>SUMPRODUCT((Kalkulation!A2:A50000=B133)*Kalkulation!D2:D50000)</f>
        <v>0</v>
      </c>
      <c r="H133" s="5">
        <f t="shared" si="2"/>
        <v>0</v>
      </c>
      <c r="J133" s="5">
        <f t="shared" si="3"/>
        <v>0</v>
      </c>
      <c r="K133" s="6">
        <f>B2</f>
        <v>0</v>
      </c>
      <c r="L133" s="3" t="s">
        <v>391</v>
      </c>
      <c r="M133" t="s">
        <v>441</v>
      </c>
    </row>
    <row r="134" spans="1:13" s="7" customFormat="1" outlineLevel="2" x14ac:dyDescent="0.25">
      <c r="A134" s="14" t="s">
        <v>362</v>
      </c>
      <c r="B134" s="15" t="s">
        <v>383</v>
      </c>
      <c r="C134" s="14" t="s">
        <v>384</v>
      </c>
      <c r="D134" s="14"/>
      <c r="E134" s="16"/>
      <c r="F134" s="14"/>
      <c r="G134" s="17"/>
      <c r="H134" s="17">
        <f>SUMIF(L:L,"49d620c7-035a-45b3-b3c3-fc9136915b0f",J:J)</f>
        <v>0</v>
      </c>
      <c r="I134" s="18"/>
      <c r="J134" s="17">
        <f t="shared" si="3"/>
        <v>0</v>
      </c>
      <c r="K134" s="18"/>
      <c r="L134" s="8" t="s">
        <v>363</v>
      </c>
      <c r="M134" s="7" t="s">
        <v>391</v>
      </c>
    </row>
    <row r="135" spans="1:13" outlineLevel="3" x14ac:dyDescent="0.25">
      <c r="A135" t="s">
        <v>219</v>
      </c>
      <c r="B135" s="3" t="s">
        <v>442</v>
      </c>
      <c r="C135" t="s">
        <v>443</v>
      </c>
      <c r="K135" s="6" t="str">
        <f>""</f>
        <v/>
      </c>
    </row>
    <row r="136" spans="1:13" outlineLevel="3" x14ac:dyDescent="0.25">
      <c r="A136" t="s">
        <v>229</v>
      </c>
      <c r="B136" s="3" t="s">
        <v>444</v>
      </c>
      <c r="C136" t="s">
        <v>445</v>
      </c>
      <c r="D136" t="s">
        <v>446</v>
      </c>
      <c r="E136" s="4">
        <v>1</v>
      </c>
      <c r="F136" t="s">
        <v>233</v>
      </c>
      <c r="G136" s="5">
        <f>SUMPRODUCT((Kalkulation!A2:A50000=B136)*Kalkulation!D2:D50000)</f>
        <v>0</v>
      </c>
      <c r="H136" s="5">
        <f>G136*E136</f>
        <v>0</v>
      </c>
      <c r="J136" s="5">
        <f t="shared" ref="J136:J143" si="4">H136*(1-I136)</f>
        <v>0</v>
      </c>
      <c r="K136" s="6">
        <f>B2</f>
        <v>0</v>
      </c>
      <c r="L136" s="3" t="s">
        <v>447</v>
      </c>
      <c r="M136" t="s">
        <v>448</v>
      </c>
    </row>
    <row r="137" spans="1:13" outlineLevel="3" x14ac:dyDescent="0.25">
      <c r="A137" t="s">
        <v>229</v>
      </c>
      <c r="B137" s="3" t="s">
        <v>449</v>
      </c>
      <c r="C137" t="s">
        <v>450</v>
      </c>
      <c r="D137" t="s">
        <v>451</v>
      </c>
      <c r="E137" s="4">
        <v>8</v>
      </c>
      <c r="F137" t="s">
        <v>251</v>
      </c>
      <c r="G137" s="5">
        <f>SUMPRODUCT((Kalkulation!A2:A50000=B137)*Kalkulation!D2:D50000)</f>
        <v>0</v>
      </c>
      <c r="H137" s="5">
        <f>G137*E137</f>
        <v>0</v>
      </c>
      <c r="J137" s="5">
        <f t="shared" si="4"/>
        <v>0</v>
      </c>
      <c r="K137" s="6">
        <f>B2</f>
        <v>0</v>
      </c>
      <c r="L137" s="3" t="s">
        <v>447</v>
      </c>
      <c r="M137" t="s">
        <v>452</v>
      </c>
    </row>
    <row r="138" spans="1:13" outlineLevel="3" x14ac:dyDescent="0.25">
      <c r="A138" t="s">
        <v>229</v>
      </c>
      <c r="B138" s="3" t="s">
        <v>453</v>
      </c>
      <c r="C138" t="s">
        <v>454</v>
      </c>
      <c r="D138" t="s">
        <v>455</v>
      </c>
      <c r="E138" s="4">
        <v>1</v>
      </c>
      <c r="F138" t="s">
        <v>233</v>
      </c>
      <c r="G138" s="5">
        <f>SUMPRODUCT((Kalkulation!A2:A50000=B138)*Kalkulation!D2:D50000)</f>
        <v>0</v>
      </c>
      <c r="H138" s="5">
        <f>G138*E138</f>
        <v>0</v>
      </c>
      <c r="J138" s="5">
        <f t="shared" si="4"/>
        <v>0</v>
      </c>
      <c r="K138" s="6">
        <f>B2</f>
        <v>0</v>
      </c>
      <c r="L138" s="3" t="s">
        <v>447</v>
      </c>
      <c r="M138" t="s">
        <v>456</v>
      </c>
    </row>
    <row r="139" spans="1:13" outlineLevel="3" x14ac:dyDescent="0.25">
      <c r="A139" t="s">
        <v>229</v>
      </c>
      <c r="B139" s="3" t="s">
        <v>457</v>
      </c>
      <c r="C139" t="s">
        <v>458</v>
      </c>
      <c r="D139" t="s">
        <v>459</v>
      </c>
      <c r="E139" s="4">
        <v>1</v>
      </c>
      <c r="F139" t="s">
        <v>233</v>
      </c>
      <c r="G139" s="5">
        <f>SUMPRODUCT((Kalkulation!A2:A50000=B139)*Kalkulation!D2:D50000)</f>
        <v>0</v>
      </c>
      <c r="H139" s="5">
        <f>G139*E139</f>
        <v>0</v>
      </c>
      <c r="J139" s="5">
        <f t="shared" si="4"/>
        <v>0</v>
      </c>
      <c r="K139" s="6">
        <f>B2</f>
        <v>0</v>
      </c>
      <c r="L139" s="3" t="s">
        <v>447</v>
      </c>
      <c r="M139" t="s">
        <v>460</v>
      </c>
    </row>
    <row r="140" spans="1:13" outlineLevel="3" x14ac:dyDescent="0.25">
      <c r="A140" t="s">
        <v>229</v>
      </c>
      <c r="B140" s="3" t="s">
        <v>461</v>
      </c>
      <c r="C140" t="s">
        <v>462</v>
      </c>
      <c r="D140" t="s">
        <v>463</v>
      </c>
      <c r="E140" s="4">
        <v>1</v>
      </c>
      <c r="F140" t="s">
        <v>233</v>
      </c>
      <c r="G140" s="5">
        <f>SUMPRODUCT((Kalkulation!A2:A50000=B140)*Kalkulation!D2:D50000)</f>
        <v>0</v>
      </c>
      <c r="H140" s="5">
        <f>G140*E140</f>
        <v>0</v>
      </c>
      <c r="J140" s="5">
        <f t="shared" si="4"/>
        <v>0</v>
      </c>
      <c r="K140" s="6">
        <f>B2</f>
        <v>0</v>
      </c>
      <c r="L140" s="3" t="s">
        <v>447</v>
      </c>
      <c r="M140" t="s">
        <v>464</v>
      </c>
    </row>
    <row r="141" spans="1:13" s="7" customFormat="1" outlineLevel="2" x14ac:dyDescent="0.25">
      <c r="A141" s="14" t="s">
        <v>362</v>
      </c>
      <c r="B141" s="15" t="s">
        <v>442</v>
      </c>
      <c r="C141" s="14" t="s">
        <v>443</v>
      </c>
      <c r="D141" s="14"/>
      <c r="E141" s="16"/>
      <c r="F141" s="14"/>
      <c r="G141" s="17"/>
      <c r="H141" s="17">
        <f>SUMIF(L:L,"30cfe42b-c654-44f0-beb5-6f291b6f5846",J:J)</f>
        <v>0</v>
      </c>
      <c r="I141" s="18"/>
      <c r="J141" s="17">
        <f t="shared" si="4"/>
        <v>0</v>
      </c>
      <c r="K141" s="18"/>
      <c r="L141" s="8" t="s">
        <v>363</v>
      </c>
      <c r="M141" s="7" t="s">
        <v>447</v>
      </c>
    </row>
    <row r="142" spans="1:13" s="7" customFormat="1" outlineLevel="1" x14ac:dyDescent="0.25">
      <c r="A142" s="14" t="s">
        <v>362</v>
      </c>
      <c r="B142" s="15" t="s">
        <v>222</v>
      </c>
      <c r="C142" s="14" t="s">
        <v>223</v>
      </c>
      <c r="D142" s="14"/>
      <c r="E142" s="16"/>
      <c r="F142" s="14"/>
      <c r="G142" s="17"/>
      <c r="H142" s="17">
        <f>SUMIF(L:L,"d539e62c-539c-4067-8aef-0a8af150ede8",J:J)</f>
        <v>0</v>
      </c>
      <c r="I142" s="18"/>
      <c r="J142" s="17">
        <f t="shared" si="4"/>
        <v>0</v>
      </c>
      <c r="K142" s="18"/>
      <c r="L142" s="8" t="s">
        <v>465</v>
      </c>
      <c r="M142" s="7" t="s">
        <v>363</v>
      </c>
    </row>
    <row r="143" spans="1:13" s="7" customFormat="1" x14ac:dyDescent="0.25">
      <c r="A143" s="14" t="s">
        <v>362</v>
      </c>
      <c r="B143" s="15" t="s">
        <v>220</v>
      </c>
      <c r="C143" s="14" t="s">
        <v>221</v>
      </c>
      <c r="D143" s="14"/>
      <c r="E143" s="16"/>
      <c r="F143" s="14"/>
      <c r="G143" s="17"/>
      <c r="H143" s="17">
        <f>SUMIF(L:L,"ad62aed4-32d5-4743-9859-f5d1938a2163",J:J)</f>
        <v>0</v>
      </c>
      <c r="I143" s="18"/>
      <c r="J143" s="17">
        <f t="shared" si="4"/>
        <v>0</v>
      </c>
      <c r="K143" s="18"/>
      <c r="L143" s="8" t="s">
        <v>466</v>
      </c>
      <c r="M143" s="7" t="s">
        <v>465</v>
      </c>
    </row>
    <row r="144" spans="1:13" outlineLevel="1" x14ac:dyDescent="0.25">
      <c r="A144" t="s">
        <v>219</v>
      </c>
      <c r="B144" s="3" t="s">
        <v>467</v>
      </c>
      <c r="C144" t="s">
        <v>468</v>
      </c>
      <c r="K144" s="6" t="str">
        <f>""</f>
        <v/>
      </c>
    </row>
    <row r="145" spans="1:13" outlineLevel="2" x14ac:dyDescent="0.25">
      <c r="A145" t="s">
        <v>219</v>
      </c>
      <c r="B145" s="3" t="s">
        <v>469</v>
      </c>
      <c r="C145" t="s">
        <v>470</v>
      </c>
      <c r="K145" s="6" t="str">
        <f>""</f>
        <v/>
      </c>
    </row>
    <row r="146" spans="1:13" outlineLevel="3" x14ac:dyDescent="0.25">
      <c r="A146" t="s">
        <v>219</v>
      </c>
      <c r="B146" s="3" t="s">
        <v>471</v>
      </c>
      <c r="C146" t="s">
        <v>472</v>
      </c>
      <c r="K146" s="6" t="str">
        <f>""</f>
        <v/>
      </c>
    </row>
    <row r="147" spans="1:13" outlineLevel="3" x14ac:dyDescent="0.25">
      <c r="A147" t="s">
        <v>229</v>
      </c>
      <c r="B147" s="3" t="s">
        <v>473</v>
      </c>
      <c r="C147" t="s">
        <v>474</v>
      </c>
      <c r="D147" t="s">
        <v>475</v>
      </c>
      <c r="E147" s="4">
        <v>2</v>
      </c>
      <c r="F147" t="s">
        <v>251</v>
      </c>
      <c r="G147" s="5">
        <f>SUMPRODUCT((Kalkulation!A2:A50000=B147)*Kalkulation!D2:D50000)</f>
        <v>0</v>
      </c>
      <c r="H147" s="5">
        <f>G147*E147</f>
        <v>0</v>
      </c>
      <c r="J147" s="5">
        <f>H147*(1-I147)</f>
        <v>0</v>
      </c>
      <c r="K147" s="6">
        <f>B2</f>
        <v>0</v>
      </c>
      <c r="L147" s="3" t="s">
        <v>476</v>
      </c>
      <c r="M147" t="s">
        <v>477</v>
      </c>
    </row>
    <row r="148" spans="1:13" s="7" customFormat="1" outlineLevel="2" x14ac:dyDescent="0.25">
      <c r="A148" s="14" t="s">
        <v>362</v>
      </c>
      <c r="B148" s="15" t="s">
        <v>471</v>
      </c>
      <c r="C148" s="14" t="s">
        <v>472</v>
      </c>
      <c r="D148" s="14"/>
      <c r="E148" s="16"/>
      <c r="F148" s="14"/>
      <c r="G148" s="17"/>
      <c r="H148" s="17">
        <f>SUMIF(L:L,"d7f104c4-eecb-4286-bc11-ac60600f1558",J:J)</f>
        <v>0</v>
      </c>
      <c r="I148" s="18"/>
      <c r="J148" s="17">
        <f>H148*(1-I148)</f>
        <v>0</v>
      </c>
      <c r="K148" s="18"/>
      <c r="L148" s="8" t="s">
        <v>478</v>
      </c>
      <c r="M148" s="7" t="s">
        <v>476</v>
      </c>
    </row>
    <row r="149" spans="1:13" outlineLevel="3" x14ac:dyDescent="0.25">
      <c r="A149" t="s">
        <v>219</v>
      </c>
      <c r="B149" s="3" t="s">
        <v>479</v>
      </c>
      <c r="C149" t="s">
        <v>480</v>
      </c>
      <c r="K149" s="6" t="str">
        <f>""</f>
        <v/>
      </c>
    </row>
    <row r="150" spans="1:13" outlineLevel="3" x14ac:dyDescent="0.25">
      <c r="A150" t="s">
        <v>14</v>
      </c>
      <c r="C150" t="s">
        <v>481</v>
      </c>
      <c r="D150" t="s">
        <v>482</v>
      </c>
      <c r="K150" s="6" t="str">
        <f>""</f>
        <v/>
      </c>
      <c r="M150" t="s">
        <v>483</v>
      </c>
    </row>
    <row r="151" spans="1:13" outlineLevel="3" x14ac:dyDescent="0.25">
      <c r="A151" t="s">
        <v>229</v>
      </c>
      <c r="B151" s="3" t="s">
        <v>484</v>
      </c>
      <c r="C151" t="s">
        <v>485</v>
      </c>
      <c r="D151" t="s">
        <v>486</v>
      </c>
      <c r="E151" s="4">
        <v>50</v>
      </c>
      <c r="F151" t="s">
        <v>487</v>
      </c>
      <c r="G151" s="5">
        <f>SUMPRODUCT((Kalkulation!A2:A50000=B151)*Kalkulation!D2:D50000)</f>
        <v>0</v>
      </c>
      <c r="H151" s="5">
        <f t="shared" ref="H151:H157" si="5">G151*E151</f>
        <v>0</v>
      </c>
      <c r="J151" s="5">
        <f t="shared" ref="J151:J158" si="6">H151*(1-I151)</f>
        <v>0</v>
      </c>
      <c r="K151" s="6">
        <f>B2</f>
        <v>0</v>
      </c>
      <c r="L151" s="3" t="s">
        <v>488</v>
      </c>
      <c r="M151" t="s">
        <v>489</v>
      </c>
    </row>
    <row r="152" spans="1:13" outlineLevel="3" x14ac:dyDescent="0.25">
      <c r="A152" t="s">
        <v>229</v>
      </c>
      <c r="B152" s="3" t="s">
        <v>490</v>
      </c>
      <c r="C152" t="s">
        <v>491</v>
      </c>
      <c r="D152" t="s">
        <v>492</v>
      </c>
      <c r="E152" s="4">
        <v>27</v>
      </c>
      <c r="F152" t="s">
        <v>487</v>
      </c>
      <c r="G152" s="5">
        <f>SUMPRODUCT((Kalkulation!A2:A50000=B152)*Kalkulation!D2:D50000)</f>
        <v>0</v>
      </c>
      <c r="H152" s="5">
        <f t="shared" si="5"/>
        <v>0</v>
      </c>
      <c r="J152" s="5">
        <f t="shared" si="6"/>
        <v>0</v>
      </c>
      <c r="K152" s="6">
        <f>B2</f>
        <v>0</v>
      </c>
      <c r="L152" s="3" t="s">
        <v>488</v>
      </c>
      <c r="M152" t="s">
        <v>493</v>
      </c>
    </row>
    <row r="153" spans="1:13" outlineLevel="3" x14ac:dyDescent="0.25">
      <c r="A153" t="s">
        <v>229</v>
      </c>
      <c r="B153" s="3" t="s">
        <v>494</v>
      </c>
      <c r="C153" t="s">
        <v>495</v>
      </c>
      <c r="D153" t="s">
        <v>496</v>
      </c>
      <c r="E153" s="4">
        <v>74</v>
      </c>
      <c r="F153" t="s">
        <v>272</v>
      </c>
      <c r="G153" s="5">
        <f>SUMPRODUCT((Kalkulation!A2:A50000=B153)*Kalkulation!D2:D50000)</f>
        <v>0</v>
      </c>
      <c r="H153" s="5">
        <f t="shared" si="5"/>
        <v>0</v>
      </c>
      <c r="J153" s="5">
        <f t="shared" si="6"/>
        <v>0</v>
      </c>
      <c r="K153" s="6">
        <f>B2</f>
        <v>0</v>
      </c>
      <c r="L153" s="3" t="s">
        <v>488</v>
      </c>
      <c r="M153" t="s">
        <v>497</v>
      </c>
    </row>
    <row r="154" spans="1:13" outlineLevel="3" x14ac:dyDescent="0.25">
      <c r="A154" t="s">
        <v>229</v>
      </c>
      <c r="B154" s="3" t="s">
        <v>498</v>
      </c>
      <c r="C154" t="s">
        <v>499</v>
      </c>
      <c r="D154" t="s">
        <v>500</v>
      </c>
      <c r="E154" s="4">
        <v>14</v>
      </c>
      <c r="F154" t="s">
        <v>272</v>
      </c>
      <c r="G154" s="5">
        <f>SUMPRODUCT((Kalkulation!A2:A50000=B154)*Kalkulation!D2:D50000)</f>
        <v>0</v>
      </c>
      <c r="H154" s="5">
        <f t="shared" si="5"/>
        <v>0</v>
      </c>
      <c r="J154" s="5">
        <f t="shared" si="6"/>
        <v>0</v>
      </c>
      <c r="K154" s="6">
        <f>B2</f>
        <v>0</v>
      </c>
      <c r="L154" s="3" t="s">
        <v>488</v>
      </c>
      <c r="M154" t="s">
        <v>501</v>
      </c>
    </row>
    <row r="155" spans="1:13" outlineLevel="3" x14ac:dyDescent="0.25">
      <c r="A155" t="s">
        <v>229</v>
      </c>
      <c r="B155" s="3" t="s">
        <v>502</v>
      </c>
      <c r="C155" t="s">
        <v>503</v>
      </c>
      <c r="D155" t="s">
        <v>504</v>
      </c>
      <c r="E155" s="4">
        <v>9</v>
      </c>
      <c r="F155" t="s">
        <v>428</v>
      </c>
      <c r="G155" s="5">
        <f>SUMPRODUCT((Kalkulation!A2:A50000=B155)*Kalkulation!D2:D50000)</f>
        <v>0</v>
      </c>
      <c r="H155" s="5">
        <f t="shared" si="5"/>
        <v>0</v>
      </c>
      <c r="J155" s="5">
        <f t="shared" si="6"/>
        <v>0</v>
      </c>
      <c r="K155" s="6">
        <f>B2</f>
        <v>0</v>
      </c>
      <c r="L155" s="3" t="s">
        <v>488</v>
      </c>
      <c r="M155" t="s">
        <v>505</v>
      </c>
    </row>
    <row r="156" spans="1:13" outlineLevel="3" x14ac:dyDescent="0.25">
      <c r="A156" t="s">
        <v>229</v>
      </c>
      <c r="B156" s="3" t="s">
        <v>506</v>
      </c>
      <c r="C156" t="s">
        <v>507</v>
      </c>
      <c r="D156" t="s">
        <v>508</v>
      </c>
      <c r="E156" s="4">
        <v>4</v>
      </c>
      <c r="F156" t="s">
        <v>428</v>
      </c>
      <c r="G156" s="5">
        <f>SUMPRODUCT((Kalkulation!A2:A50000=B156)*Kalkulation!D2:D50000)</f>
        <v>0</v>
      </c>
      <c r="H156" s="5">
        <f t="shared" si="5"/>
        <v>0</v>
      </c>
      <c r="J156" s="5">
        <f t="shared" si="6"/>
        <v>0</v>
      </c>
      <c r="K156" s="6">
        <f>B2</f>
        <v>0</v>
      </c>
      <c r="L156" s="3" t="s">
        <v>488</v>
      </c>
      <c r="M156" t="s">
        <v>509</v>
      </c>
    </row>
    <row r="157" spans="1:13" outlineLevel="3" x14ac:dyDescent="0.25">
      <c r="A157" t="s">
        <v>229</v>
      </c>
      <c r="B157" s="3" t="s">
        <v>510</v>
      </c>
      <c r="C157" t="s">
        <v>511</v>
      </c>
      <c r="D157" t="s">
        <v>512</v>
      </c>
      <c r="E157" s="4">
        <v>3</v>
      </c>
      <c r="F157" t="s">
        <v>428</v>
      </c>
      <c r="G157" s="5">
        <f>SUMPRODUCT((Kalkulation!A2:A50000=B157)*Kalkulation!D2:D50000)</f>
        <v>0</v>
      </c>
      <c r="H157" s="5">
        <f t="shared" si="5"/>
        <v>0</v>
      </c>
      <c r="J157" s="5">
        <f t="shared" si="6"/>
        <v>0</v>
      </c>
      <c r="K157" s="6">
        <f>B2</f>
        <v>0</v>
      </c>
      <c r="L157" s="3" t="s">
        <v>488</v>
      </c>
      <c r="M157" t="s">
        <v>513</v>
      </c>
    </row>
    <row r="158" spans="1:13" s="7" customFormat="1" outlineLevel="2" x14ac:dyDescent="0.25">
      <c r="A158" s="14" t="s">
        <v>362</v>
      </c>
      <c r="B158" s="15" t="s">
        <v>479</v>
      </c>
      <c r="C158" s="14" t="s">
        <v>480</v>
      </c>
      <c r="D158" s="14"/>
      <c r="E158" s="16"/>
      <c r="F158" s="14"/>
      <c r="G158" s="17"/>
      <c r="H158" s="17">
        <f>SUMIF(L:L,"85b46200-303b-4cf5-a4fc-1f7767258489",J:J)</f>
        <v>0</v>
      </c>
      <c r="I158" s="18"/>
      <c r="J158" s="17">
        <f t="shared" si="6"/>
        <v>0</v>
      </c>
      <c r="K158" s="18"/>
      <c r="L158" s="8" t="s">
        <v>478</v>
      </c>
      <c r="M158" s="7" t="s">
        <v>488</v>
      </c>
    </row>
    <row r="159" spans="1:13" outlineLevel="3" x14ac:dyDescent="0.25">
      <c r="A159" t="s">
        <v>219</v>
      </c>
      <c r="B159" s="3" t="s">
        <v>514</v>
      </c>
      <c r="C159" t="s">
        <v>515</v>
      </c>
      <c r="K159" s="6" t="str">
        <f>""</f>
        <v/>
      </c>
    </row>
    <row r="160" spans="1:13" outlineLevel="3" x14ac:dyDescent="0.25">
      <c r="A160" t="s">
        <v>14</v>
      </c>
      <c r="C160" t="s">
        <v>516</v>
      </c>
      <c r="D160" t="s">
        <v>517</v>
      </c>
      <c r="K160" s="6" t="str">
        <f>""</f>
        <v/>
      </c>
      <c r="M160" t="s">
        <v>518</v>
      </c>
    </row>
    <row r="161" spans="1:13" outlineLevel="3" x14ac:dyDescent="0.25">
      <c r="A161" t="s">
        <v>229</v>
      </c>
      <c r="B161" s="3" t="s">
        <v>519</v>
      </c>
      <c r="C161" t="s">
        <v>520</v>
      </c>
      <c r="D161" t="s">
        <v>521</v>
      </c>
      <c r="E161" s="4">
        <v>22</v>
      </c>
      <c r="F161" t="s">
        <v>428</v>
      </c>
      <c r="G161" s="5">
        <f>SUMPRODUCT((Kalkulation!A2:A50000=B161)*Kalkulation!D2:D50000)</f>
        <v>0</v>
      </c>
      <c r="H161" s="5">
        <f>G161*E161</f>
        <v>0</v>
      </c>
      <c r="J161" s="5">
        <f>H161*(1-I161)</f>
        <v>0</v>
      </c>
      <c r="K161" s="6">
        <f>B2</f>
        <v>0</v>
      </c>
      <c r="L161" s="3" t="s">
        <v>522</v>
      </c>
      <c r="M161" t="s">
        <v>523</v>
      </c>
    </row>
    <row r="162" spans="1:13" outlineLevel="3" x14ac:dyDescent="0.25">
      <c r="A162" t="s">
        <v>229</v>
      </c>
      <c r="B162" s="3" t="s">
        <v>524</v>
      </c>
      <c r="C162" t="s">
        <v>525</v>
      </c>
      <c r="D162" t="s">
        <v>526</v>
      </c>
      <c r="E162" s="4">
        <v>3</v>
      </c>
      <c r="F162" t="s">
        <v>428</v>
      </c>
      <c r="G162" s="5">
        <f>SUMPRODUCT((Kalkulation!A2:A50000=B162)*Kalkulation!D2:D50000)</f>
        <v>0</v>
      </c>
      <c r="H162" s="5">
        <f>G162*E162</f>
        <v>0</v>
      </c>
      <c r="J162" s="5">
        <f>H162*(1-I162)</f>
        <v>0</v>
      </c>
      <c r="K162" s="6">
        <f>B2</f>
        <v>0</v>
      </c>
      <c r="L162" s="3" t="s">
        <v>522</v>
      </c>
      <c r="M162" t="s">
        <v>527</v>
      </c>
    </row>
    <row r="163" spans="1:13" outlineLevel="3" x14ac:dyDescent="0.25">
      <c r="A163" t="s">
        <v>229</v>
      </c>
      <c r="B163" s="3" t="s">
        <v>528</v>
      </c>
      <c r="C163" t="s">
        <v>529</v>
      </c>
      <c r="D163" t="s">
        <v>530</v>
      </c>
      <c r="E163" s="4">
        <v>7</v>
      </c>
      <c r="F163" t="s">
        <v>428</v>
      </c>
      <c r="G163" s="5">
        <f>SUMPRODUCT((Kalkulation!A2:A50000=B163)*Kalkulation!D2:D50000)</f>
        <v>0</v>
      </c>
      <c r="H163" s="5">
        <f>G163*E163</f>
        <v>0</v>
      </c>
      <c r="J163" s="5">
        <f>H163*(1-I163)</f>
        <v>0</v>
      </c>
      <c r="K163" s="6">
        <f>B2</f>
        <v>0</v>
      </c>
      <c r="L163" s="3" t="s">
        <v>522</v>
      </c>
      <c r="M163" t="s">
        <v>531</v>
      </c>
    </row>
    <row r="164" spans="1:13" s="7" customFormat="1" outlineLevel="2" x14ac:dyDescent="0.25">
      <c r="A164" s="14" t="s">
        <v>362</v>
      </c>
      <c r="B164" s="15" t="s">
        <v>514</v>
      </c>
      <c r="C164" s="14" t="s">
        <v>515</v>
      </c>
      <c r="D164" s="14"/>
      <c r="E164" s="16"/>
      <c r="F164" s="14"/>
      <c r="G164" s="17"/>
      <c r="H164" s="17">
        <f>SUMIF(L:L,"ea92005d-70fb-43f0-a9ee-af7ebedfbf11",J:J)</f>
        <v>0</v>
      </c>
      <c r="I164" s="18"/>
      <c r="J164" s="17">
        <f>H164*(1-I164)</f>
        <v>0</v>
      </c>
      <c r="K164" s="18"/>
      <c r="L164" s="8" t="s">
        <v>478</v>
      </c>
      <c r="M164" s="7" t="s">
        <v>522</v>
      </c>
    </row>
    <row r="165" spans="1:13" outlineLevel="3" x14ac:dyDescent="0.25">
      <c r="A165" t="s">
        <v>219</v>
      </c>
      <c r="B165" s="3" t="s">
        <v>532</v>
      </c>
      <c r="C165" t="s">
        <v>533</v>
      </c>
      <c r="K165" s="6" t="str">
        <f>""</f>
        <v/>
      </c>
    </row>
    <row r="166" spans="1:13" outlineLevel="3" x14ac:dyDescent="0.25">
      <c r="A166" t="s">
        <v>14</v>
      </c>
      <c r="C166" t="s">
        <v>516</v>
      </c>
      <c r="D166" t="s">
        <v>534</v>
      </c>
      <c r="K166" s="6" t="str">
        <f>""</f>
        <v/>
      </c>
      <c r="M166" t="s">
        <v>535</v>
      </c>
    </row>
    <row r="167" spans="1:13" outlineLevel="3" x14ac:dyDescent="0.25">
      <c r="A167" t="s">
        <v>229</v>
      </c>
      <c r="B167" s="3" t="s">
        <v>536</v>
      </c>
      <c r="C167" t="s">
        <v>537</v>
      </c>
      <c r="D167" t="s">
        <v>538</v>
      </c>
      <c r="E167" s="4">
        <v>1788</v>
      </c>
      <c r="F167" t="s">
        <v>428</v>
      </c>
      <c r="G167" s="5">
        <f>SUMPRODUCT((Kalkulation!A2:A50000=B167)*Kalkulation!D2:D50000)</f>
        <v>0</v>
      </c>
      <c r="H167" s="5">
        <f t="shared" ref="H167:H178" si="7">G167*E167</f>
        <v>0</v>
      </c>
      <c r="J167" s="5">
        <f t="shared" ref="J167:J180" si="8">H167*(1-I167)</f>
        <v>0</v>
      </c>
      <c r="K167" s="6">
        <f>B2</f>
        <v>0</v>
      </c>
      <c r="L167" s="3" t="s">
        <v>539</v>
      </c>
      <c r="M167" t="s">
        <v>540</v>
      </c>
    </row>
    <row r="168" spans="1:13" outlineLevel="3" x14ac:dyDescent="0.25">
      <c r="A168" t="s">
        <v>229</v>
      </c>
      <c r="B168" s="3" t="s">
        <v>541</v>
      </c>
      <c r="C168" t="s">
        <v>542</v>
      </c>
      <c r="D168" t="s">
        <v>543</v>
      </c>
      <c r="E168" s="4">
        <v>575</v>
      </c>
      <c r="F168" t="s">
        <v>428</v>
      </c>
      <c r="G168" s="5">
        <f>SUMPRODUCT((Kalkulation!A2:A50000=B168)*Kalkulation!D2:D50000)</f>
        <v>0</v>
      </c>
      <c r="H168" s="5">
        <f t="shared" si="7"/>
        <v>0</v>
      </c>
      <c r="J168" s="5">
        <f t="shared" si="8"/>
        <v>0</v>
      </c>
      <c r="K168" s="6">
        <f>B2</f>
        <v>0</v>
      </c>
      <c r="L168" s="3" t="s">
        <v>539</v>
      </c>
      <c r="M168" t="s">
        <v>544</v>
      </c>
    </row>
    <row r="169" spans="1:13" outlineLevel="3" x14ac:dyDescent="0.25">
      <c r="A169" t="s">
        <v>229</v>
      </c>
      <c r="B169" s="3" t="s">
        <v>545</v>
      </c>
      <c r="C169" t="s">
        <v>546</v>
      </c>
      <c r="D169" t="s">
        <v>547</v>
      </c>
      <c r="E169" s="4">
        <v>15</v>
      </c>
      <c r="F169" t="s">
        <v>428</v>
      </c>
      <c r="G169" s="5">
        <f>SUMPRODUCT((Kalkulation!A2:A50000=B169)*Kalkulation!D2:D50000)</f>
        <v>0</v>
      </c>
      <c r="H169" s="5">
        <f t="shared" si="7"/>
        <v>0</v>
      </c>
      <c r="J169" s="5">
        <f t="shared" si="8"/>
        <v>0</v>
      </c>
      <c r="K169" s="6">
        <f>B2</f>
        <v>0</v>
      </c>
      <c r="L169" s="3" t="s">
        <v>539</v>
      </c>
      <c r="M169" t="s">
        <v>548</v>
      </c>
    </row>
    <row r="170" spans="1:13" outlineLevel="3" x14ac:dyDescent="0.25">
      <c r="A170" t="s">
        <v>229</v>
      </c>
      <c r="B170" s="3" t="s">
        <v>549</v>
      </c>
      <c r="C170" t="s">
        <v>550</v>
      </c>
      <c r="D170" t="s">
        <v>551</v>
      </c>
      <c r="E170" s="4">
        <v>150</v>
      </c>
      <c r="F170" t="s">
        <v>428</v>
      </c>
      <c r="G170" s="5">
        <f>SUMPRODUCT((Kalkulation!A2:A50000=B170)*Kalkulation!D2:D50000)</f>
        <v>0</v>
      </c>
      <c r="H170" s="5">
        <f t="shared" si="7"/>
        <v>0</v>
      </c>
      <c r="J170" s="5">
        <f t="shared" si="8"/>
        <v>0</v>
      </c>
      <c r="K170" s="6">
        <f>B2</f>
        <v>0</v>
      </c>
      <c r="L170" s="3" t="s">
        <v>539</v>
      </c>
      <c r="M170" t="s">
        <v>552</v>
      </c>
    </row>
    <row r="171" spans="1:13" outlineLevel="3" x14ac:dyDescent="0.25">
      <c r="A171" t="s">
        <v>229</v>
      </c>
      <c r="B171" s="3" t="s">
        <v>553</v>
      </c>
      <c r="C171" t="s">
        <v>554</v>
      </c>
      <c r="D171" t="s">
        <v>555</v>
      </c>
      <c r="E171" s="4">
        <v>997</v>
      </c>
      <c r="F171" t="s">
        <v>272</v>
      </c>
      <c r="G171" s="5">
        <f>SUMPRODUCT((Kalkulation!A2:A50000=B171)*Kalkulation!D2:D50000)</f>
        <v>0</v>
      </c>
      <c r="H171" s="5">
        <f t="shared" si="7"/>
        <v>0</v>
      </c>
      <c r="J171" s="5">
        <f t="shared" si="8"/>
        <v>0</v>
      </c>
      <c r="K171" s="6">
        <f>B2</f>
        <v>0</v>
      </c>
      <c r="L171" s="3" t="s">
        <v>539</v>
      </c>
      <c r="M171" t="s">
        <v>556</v>
      </c>
    </row>
    <row r="172" spans="1:13" outlineLevel="3" x14ac:dyDescent="0.25">
      <c r="A172" t="s">
        <v>229</v>
      </c>
      <c r="B172" s="3" t="s">
        <v>557</v>
      </c>
      <c r="C172" t="s">
        <v>558</v>
      </c>
      <c r="D172" t="s">
        <v>559</v>
      </c>
      <c r="E172" s="4">
        <v>997</v>
      </c>
      <c r="F172" t="s">
        <v>272</v>
      </c>
      <c r="G172" s="5">
        <f>SUMPRODUCT((Kalkulation!A2:A50000=B172)*Kalkulation!D2:D50000)</f>
        <v>0</v>
      </c>
      <c r="H172" s="5">
        <f t="shared" si="7"/>
        <v>0</v>
      </c>
      <c r="J172" s="5">
        <f t="shared" si="8"/>
        <v>0</v>
      </c>
      <c r="K172" s="6">
        <f>B2</f>
        <v>0</v>
      </c>
      <c r="L172" s="3" t="s">
        <v>539</v>
      </c>
      <c r="M172" t="s">
        <v>560</v>
      </c>
    </row>
    <row r="173" spans="1:13" outlineLevel="3" x14ac:dyDescent="0.25">
      <c r="A173" t="s">
        <v>229</v>
      </c>
      <c r="B173" s="3" t="s">
        <v>561</v>
      </c>
      <c r="C173" t="s">
        <v>562</v>
      </c>
      <c r="D173" t="s">
        <v>563</v>
      </c>
      <c r="E173" s="4">
        <v>285</v>
      </c>
      <c r="F173" t="s">
        <v>487</v>
      </c>
      <c r="G173" s="5">
        <f>SUMPRODUCT((Kalkulation!A2:A50000=B173)*Kalkulation!D2:D50000)</f>
        <v>0</v>
      </c>
      <c r="H173" s="5">
        <f t="shared" si="7"/>
        <v>0</v>
      </c>
      <c r="J173" s="5">
        <f t="shared" si="8"/>
        <v>0</v>
      </c>
      <c r="K173" s="6">
        <f>B2</f>
        <v>0</v>
      </c>
      <c r="L173" s="3" t="s">
        <v>539</v>
      </c>
      <c r="M173" t="s">
        <v>564</v>
      </c>
    </row>
    <row r="174" spans="1:13" outlineLevel="3" x14ac:dyDescent="0.25">
      <c r="A174" t="s">
        <v>229</v>
      </c>
      <c r="B174" s="3" t="s">
        <v>565</v>
      </c>
      <c r="C174" t="s">
        <v>566</v>
      </c>
      <c r="D174" t="s">
        <v>567</v>
      </c>
      <c r="E174" s="4">
        <v>114</v>
      </c>
      <c r="F174" t="s">
        <v>487</v>
      </c>
      <c r="G174" s="5">
        <f>SUMPRODUCT((Kalkulation!A2:A50000=B174)*Kalkulation!D2:D50000)</f>
        <v>0</v>
      </c>
      <c r="H174" s="5">
        <f t="shared" si="7"/>
        <v>0</v>
      </c>
      <c r="J174" s="5">
        <f t="shared" si="8"/>
        <v>0</v>
      </c>
      <c r="K174" s="6">
        <f>B2</f>
        <v>0</v>
      </c>
      <c r="L174" s="3" t="s">
        <v>539</v>
      </c>
      <c r="M174" t="s">
        <v>568</v>
      </c>
    </row>
    <row r="175" spans="1:13" outlineLevel="3" x14ac:dyDescent="0.25">
      <c r="A175" t="s">
        <v>229</v>
      </c>
      <c r="B175" s="3" t="s">
        <v>569</v>
      </c>
      <c r="C175" t="s">
        <v>570</v>
      </c>
      <c r="D175" t="s">
        <v>571</v>
      </c>
      <c r="E175" s="4">
        <v>128</v>
      </c>
      <c r="F175" t="s">
        <v>487</v>
      </c>
      <c r="G175" s="5">
        <f>SUMPRODUCT((Kalkulation!A2:A50000=B175)*Kalkulation!D2:D50000)</f>
        <v>0</v>
      </c>
      <c r="H175" s="5">
        <f t="shared" si="7"/>
        <v>0</v>
      </c>
      <c r="J175" s="5">
        <f t="shared" si="8"/>
        <v>0</v>
      </c>
      <c r="K175" s="6">
        <f>B2</f>
        <v>0</v>
      </c>
      <c r="L175" s="3" t="s">
        <v>539</v>
      </c>
      <c r="M175" t="s">
        <v>572</v>
      </c>
    </row>
    <row r="176" spans="1:13" outlineLevel="3" x14ac:dyDescent="0.25">
      <c r="A176" t="s">
        <v>229</v>
      </c>
      <c r="B176" s="3" t="s">
        <v>573</v>
      </c>
      <c r="C176" t="s">
        <v>574</v>
      </c>
      <c r="D176" t="s">
        <v>575</v>
      </c>
      <c r="E176" s="4">
        <v>46.7</v>
      </c>
      <c r="F176" t="s">
        <v>487</v>
      </c>
      <c r="G176" s="5">
        <f>SUMPRODUCT((Kalkulation!A2:A50000=B176)*Kalkulation!D2:D50000)</f>
        <v>0</v>
      </c>
      <c r="H176" s="5">
        <f t="shared" si="7"/>
        <v>0</v>
      </c>
      <c r="J176" s="5">
        <f t="shared" si="8"/>
        <v>0</v>
      </c>
      <c r="K176" s="6">
        <f>B2</f>
        <v>0</v>
      </c>
      <c r="L176" s="3" t="s">
        <v>539</v>
      </c>
      <c r="M176" t="s">
        <v>576</v>
      </c>
    </row>
    <row r="177" spans="1:13" outlineLevel="3" x14ac:dyDescent="0.25">
      <c r="A177" t="s">
        <v>229</v>
      </c>
      <c r="B177" s="3" t="s">
        <v>577</v>
      </c>
      <c r="C177" t="s">
        <v>578</v>
      </c>
      <c r="D177" t="s">
        <v>579</v>
      </c>
      <c r="E177" s="4">
        <v>108.4</v>
      </c>
      <c r="F177" t="s">
        <v>487</v>
      </c>
      <c r="G177" s="5">
        <f>SUMPRODUCT((Kalkulation!A2:A50000=B177)*Kalkulation!D2:D50000)</f>
        <v>0</v>
      </c>
      <c r="H177" s="5">
        <f t="shared" si="7"/>
        <v>0</v>
      </c>
      <c r="J177" s="5">
        <f t="shared" si="8"/>
        <v>0</v>
      </c>
      <c r="K177" s="6">
        <f>B2</f>
        <v>0</v>
      </c>
      <c r="L177" s="3" t="s">
        <v>539</v>
      </c>
      <c r="M177" t="s">
        <v>580</v>
      </c>
    </row>
    <row r="178" spans="1:13" outlineLevel="3" x14ac:dyDescent="0.25">
      <c r="A178" t="s">
        <v>229</v>
      </c>
      <c r="B178" s="3" t="s">
        <v>581</v>
      </c>
      <c r="C178" t="s">
        <v>582</v>
      </c>
      <c r="D178" t="s">
        <v>583</v>
      </c>
      <c r="E178" s="4">
        <v>1770</v>
      </c>
      <c r="F178" t="s">
        <v>428</v>
      </c>
      <c r="G178" s="5">
        <f>SUMPRODUCT((Kalkulation!A2:A50000=B178)*Kalkulation!D2:D50000)</f>
        <v>0</v>
      </c>
      <c r="H178" s="5">
        <f t="shared" si="7"/>
        <v>0</v>
      </c>
      <c r="J178" s="5">
        <f t="shared" si="8"/>
        <v>0</v>
      </c>
      <c r="K178" s="6">
        <f>B2</f>
        <v>0</v>
      </c>
      <c r="L178" s="3" t="s">
        <v>539</v>
      </c>
      <c r="M178" t="s">
        <v>584</v>
      </c>
    </row>
    <row r="179" spans="1:13" s="7" customFormat="1" outlineLevel="2" x14ac:dyDescent="0.25">
      <c r="A179" s="14" t="s">
        <v>362</v>
      </c>
      <c r="B179" s="15" t="s">
        <v>532</v>
      </c>
      <c r="C179" s="14" t="s">
        <v>533</v>
      </c>
      <c r="D179" s="14"/>
      <c r="E179" s="16"/>
      <c r="F179" s="14"/>
      <c r="G179" s="17"/>
      <c r="H179" s="17">
        <f>SUMIF(L:L,"5a7e2001-aa52-4037-ac29-b873ad3ffec6",J:J)</f>
        <v>0</v>
      </c>
      <c r="I179" s="18"/>
      <c r="J179" s="17">
        <f t="shared" si="8"/>
        <v>0</v>
      </c>
      <c r="K179" s="18"/>
      <c r="L179" s="8" t="s">
        <v>478</v>
      </c>
      <c r="M179" s="7" t="s">
        <v>539</v>
      </c>
    </row>
    <row r="180" spans="1:13" s="7" customFormat="1" outlineLevel="1" x14ac:dyDescent="0.25">
      <c r="A180" s="14" t="s">
        <v>362</v>
      </c>
      <c r="B180" s="15" t="s">
        <v>469</v>
      </c>
      <c r="C180" s="14" t="s">
        <v>470</v>
      </c>
      <c r="D180" s="14"/>
      <c r="E180" s="16"/>
      <c r="F180" s="14"/>
      <c r="G180" s="17"/>
      <c r="H180" s="17">
        <f>SUMIF(L:L,"95a3aaa0-5b34-4633-9d18-e832f490c26d",J:J)</f>
        <v>0</v>
      </c>
      <c r="I180" s="18"/>
      <c r="J180" s="17">
        <f t="shared" si="8"/>
        <v>0</v>
      </c>
      <c r="K180" s="18"/>
      <c r="L180" s="8" t="s">
        <v>585</v>
      </c>
      <c r="M180" s="7" t="s">
        <v>478</v>
      </c>
    </row>
    <row r="181" spans="1:13" outlineLevel="2" x14ac:dyDescent="0.25">
      <c r="A181" t="s">
        <v>219</v>
      </c>
      <c r="B181" s="3" t="s">
        <v>586</v>
      </c>
      <c r="C181" t="s">
        <v>587</v>
      </c>
      <c r="K181" s="6" t="str">
        <f>""</f>
        <v/>
      </c>
    </row>
    <row r="182" spans="1:13" outlineLevel="3" x14ac:dyDescent="0.25">
      <c r="A182" t="s">
        <v>219</v>
      </c>
      <c r="B182" s="3" t="s">
        <v>588</v>
      </c>
      <c r="C182" t="s">
        <v>589</v>
      </c>
      <c r="K182" s="6" t="str">
        <f>""</f>
        <v/>
      </c>
    </row>
    <row r="183" spans="1:13" outlineLevel="3" x14ac:dyDescent="0.25">
      <c r="A183" t="s">
        <v>229</v>
      </c>
      <c r="B183" s="3" t="s">
        <v>590</v>
      </c>
      <c r="C183" t="s">
        <v>591</v>
      </c>
      <c r="D183" t="s">
        <v>592</v>
      </c>
      <c r="E183" s="4">
        <v>112</v>
      </c>
      <c r="F183" t="s">
        <v>487</v>
      </c>
      <c r="G183" s="5">
        <f>SUMPRODUCT((Kalkulation!A2:A50000=B183)*Kalkulation!D2:D50000)</f>
        <v>0</v>
      </c>
      <c r="H183" s="5">
        <f>G183*E183</f>
        <v>0</v>
      </c>
      <c r="J183" s="5">
        <f>H183*(1-I183)</f>
        <v>0</v>
      </c>
      <c r="K183" s="6">
        <f>B2</f>
        <v>0</v>
      </c>
      <c r="L183" s="3" t="s">
        <v>593</v>
      </c>
      <c r="M183" t="s">
        <v>594</v>
      </c>
    </row>
    <row r="184" spans="1:13" outlineLevel="3" x14ac:dyDescent="0.25">
      <c r="A184" t="s">
        <v>229</v>
      </c>
      <c r="B184" s="3" t="s">
        <v>595</v>
      </c>
      <c r="C184" t="s">
        <v>596</v>
      </c>
      <c r="D184" t="s">
        <v>597</v>
      </c>
      <c r="E184" s="4">
        <v>5</v>
      </c>
      <c r="F184" t="s">
        <v>487</v>
      </c>
      <c r="G184" s="5">
        <f>SUMPRODUCT((Kalkulation!A2:A50000=B184)*Kalkulation!D2:D50000)</f>
        <v>0</v>
      </c>
      <c r="H184" s="5">
        <f>G184*E184</f>
        <v>0</v>
      </c>
      <c r="J184" s="5">
        <f>H184*(1-I184)</f>
        <v>0</v>
      </c>
      <c r="K184" s="6">
        <f>B2</f>
        <v>0</v>
      </c>
      <c r="L184" s="3" t="s">
        <v>593</v>
      </c>
      <c r="M184" t="s">
        <v>598</v>
      </c>
    </row>
    <row r="185" spans="1:13" outlineLevel="3" x14ac:dyDescent="0.25">
      <c r="A185" t="s">
        <v>229</v>
      </c>
      <c r="B185" s="3" t="s">
        <v>599</v>
      </c>
      <c r="C185" t="s">
        <v>600</v>
      </c>
      <c r="D185" t="s">
        <v>601</v>
      </c>
      <c r="E185" s="4">
        <v>50</v>
      </c>
      <c r="F185" t="s">
        <v>251</v>
      </c>
      <c r="G185" s="5">
        <f>SUMPRODUCT((Kalkulation!A2:A50000=B185)*Kalkulation!D2:D50000)</f>
        <v>0</v>
      </c>
      <c r="H185" s="5">
        <f>G185*E185</f>
        <v>0</v>
      </c>
      <c r="J185" s="5">
        <f>H185*(1-I185)</f>
        <v>0</v>
      </c>
      <c r="K185" s="6">
        <f>B2</f>
        <v>0</v>
      </c>
      <c r="L185" s="3" t="s">
        <v>593</v>
      </c>
      <c r="M185" t="s">
        <v>602</v>
      </c>
    </row>
    <row r="186" spans="1:13" outlineLevel="3" x14ac:dyDescent="0.25">
      <c r="A186" t="s">
        <v>229</v>
      </c>
      <c r="B186" s="3" t="s">
        <v>603</v>
      </c>
      <c r="C186" t="s">
        <v>604</v>
      </c>
      <c r="D186" t="s">
        <v>605</v>
      </c>
      <c r="E186" s="4">
        <v>1</v>
      </c>
      <c r="F186" t="s">
        <v>233</v>
      </c>
      <c r="G186" s="5">
        <f>SUMPRODUCT((Kalkulation!A2:A50000=B186)*Kalkulation!D2:D50000)</f>
        <v>0</v>
      </c>
      <c r="H186" s="5">
        <f>G186*E186</f>
        <v>0</v>
      </c>
      <c r="J186" s="5">
        <f>H186*(1-I186)</f>
        <v>0</v>
      </c>
      <c r="K186" s="6">
        <f>B2</f>
        <v>0</v>
      </c>
      <c r="L186" s="3" t="s">
        <v>593</v>
      </c>
      <c r="M186" t="s">
        <v>606</v>
      </c>
    </row>
    <row r="187" spans="1:13" s="7" customFormat="1" outlineLevel="2" x14ac:dyDescent="0.25">
      <c r="A187" s="14" t="s">
        <v>362</v>
      </c>
      <c r="B187" s="15" t="s">
        <v>588</v>
      </c>
      <c r="C187" s="14" t="s">
        <v>589</v>
      </c>
      <c r="D187" s="14"/>
      <c r="E187" s="16"/>
      <c r="F187" s="14"/>
      <c r="G187" s="17"/>
      <c r="H187" s="17">
        <f>SUMIF(L:L,"af471264-cfb3-46c0-89f4-b6a0ceb20463",J:J)</f>
        <v>0</v>
      </c>
      <c r="I187" s="18"/>
      <c r="J187" s="17">
        <f>H187*(1-I187)</f>
        <v>0</v>
      </c>
      <c r="K187" s="18"/>
      <c r="L187" s="8" t="s">
        <v>607</v>
      </c>
      <c r="M187" s="7" t="s">
        <v>593</v>
      </c>
    </row>
    <row r="188" spans="1:13" outlineLevel="3" x14ac:dyDescent="0.25">
      <c r="A188" t="s">
        <v>219</v>
      </c>
      <c r="B188" s="3" t="s">
        <v>608</v>
      </c>
      <c r="C188" t="s">
        <v>609</v>
      </c>
      <c r="K188" s="6" t="str">
        <f>""</f>
        <v/>
      </c>
    </row>
    <row r="189" spans="1:13" outlineLevel="3" x14ac:dyDescent="0.25">
      <c r="A189" t="s">
        <v>229</v>
      </c>
      <c r="B189" s="3" t="s">
        <v>610</v>
      </c>
      <c r="C189" t="s">
        <v>611</v>
      </c>
      <c r="D189" t="s">
        <v>612</v>
      </c>
      <c r="E189" s="4">
        <v>401.1</v>
      </c>
      <c r="F189" t="s">
        <v>487</v>
      </c>
      <c r="G189" s="5">
        <f>SUMPRODUCT((Kalkulation!A2:A50000=B189)*Kalkulation!D2:D50000)</f>
        <v>0</v>
      </c>
      <c r="H189" s="5">
        <f>G189*E189</f>
        <v>0</v>
      </c>
      <c r="J189" s="5">
        <f>H189*(1-I189)</f>
        <v>0</v>
      </c>
      <c r="K189" s="6">
        <f>B2</f>
        <v>0</v>
      </c>
      <c r="L189" s="3" t="s">
        <v>613</v>
      </c>
      <c r="M189" t="s">
        <v>614</v>
      </c>
    </row>
    <row r="190" spans="1:13" outlineLevel="3" x14ac:dyDescent="0.25">
      <c r="A190" t="s">
        <v>229</v>
      </c>
      <c r="B190" s="3" t="s">
        <v>615</v>
      </c>
      <c r="C190" t="s">
        <v>616</v>
      </c>
      <c r="D190" t="s">
        <v>617</v>
      </c>
      <c r="E190" s="4">
        <v>9</v>
      </c>
      <c r="F190" t="s">
        <v>251</v>
      </c>
      <c r="G190" s="5">
        <f>SUMPRODUCT((Kalkulation!A2:A50000=B190)*Kalkulation!D2:D50000)</f>
        <v>0</v>
      </c>
      <c r="H190" s="5">
        <f>G190*E190</f>
        <v>0</v>
      </c>
      <c r="J190" s="5">
        <f>H190*(1-I190)</f>
        <v>0</v>
      </c>
      <c r="K190" s="6">
        <f>B2</f>
        <v>0</v>
      </c>
      <c r="L190" s="3" t="s">
        <v>613</v>
      </c>
      <c r="M190" t="s">
        <v>618</v>
      </c>
    </row>
    <row r="191" spans="1:13" outlineLevel="3" x14ac:dyDescent="0.25">
      <c r="A191" t="s">
        <v>229</v>
      </c>
      <c r="B191" s="3" t="s">
        <v>619</v>
      </c>
      <c r="C191" t="s">
        <v>620</v>
      </c>
      <c r="D191" t="s">
        <v>621</v>
      </c>
      <c r="E191" s="4">
        <v>1</v>
      </c>
      <c r="F191" t="s">
        <v>233</v>
      </c>
      <c r="G191" s="5">
        <f>SUMPRODUCT((Kalkulation!A2:A50000=B191)*Kalkulation!D2:D50000)</f>
        <v>0</v>
      </c>
      <c r="H191" s="5">
        <f>G191*E191</f>
        <v>0</v>
      </c>
      <c r="J191" s="5">
        <f>H191*(1-I191)</f>
        <v>0</v>
      </c>
      <c r="K191" s="6">
        <f>B2</f>
        <v>0</v>
      </c>
      <c r="L191" s="3" t="s">
        <v>613</v>
      </c>
      <c r="M191" t="s">
        <v>622</v>
      </c>
    </row>
    <row r="192" spans="1:13" s="7" customFormat="1" outlineLevel="2" x14ac:dyDescent="0.25">
      <c r="A192" s="14" t="s">
        <v>362</v>
      </c>
      <c r="B192" s="15" t="s">
        <v>608</v>
      </c>
      <c r="C192" s="14" t="s">
        <v>609</v>
      </c>
      <c r="D192" s="14"/>
      <c r="E192" s="16"/>
      <c r="F192" s="14"/>
      <c r="G192" s="17"/>
      <c r="H192" s="17">
        <f>SUMIF(L:L,"70f85a30-cf87-4020-a1b3-9971962e2e3d",J:J)</f>
        <v>0</v>
      </c>
      <c r="I192" s="18"/>
      <c r="J192" s="17">
        <f>H192*(1-I192)</f>
        <v>0</v>
      </c>
      <c r="K192" s="18"/>
      <c r="L192" s="8" t="s">
        <v>607</v>
      </c>
      <c r="M192" s="7" t="s">
        <v>613</v>
      </c>
    </row>
    <row r="193" spans="1:13" s="7" customFormat="1" outlineLevel="1" x14ac:dyDescent="0.25">
      <c r="A193" s="14" t="s">
        <v>362</v>
      </c>
      <c r="B193" s="15" t="s">
        <v>586</v>
      </c>
      <c r="C193" s="14" t="s">
        <v>587</v>
      </c>
      <c r="D193" s="14"/>
      <c r="E193" s="16"/>
      <c r="F193" s="14"/>
      <c r="G193" s="17"/>
      <c r="H193" s="17">
        <f>SUMIF(L:L,"bafaf5b1-038a-4a79-80a3-c52848a45338",J:J)</f>
        <v>0</v>
      </c>
      <c r="I193" s="18"/>
      <c r="J193" s="17">
        <f>H193*(1-I193)</f>
        <v>0</v>
      </c>
      <c r="K193" s="18"/>
      <c r="L193" s="8" t="s">
        <v>585</v>
      </c>
      <c r="M193" s="7" t="s">
        <v>607</v>
      </c>
    </row>
    <row r="194" spans="1:13" outlineLevel="2" x14ac:dyDescent="0.25">
      <c r="A194" t="s">
        <v>219</v>
      </c>
      <c r="B194" s="3" t="s">
        <v>623</v>
      </c>
      <c r="C194" t="s">
        <v>624</v>
      </c>
      <c r="K194" s="6" t="str">
        <f>""</f>
        <v/>
      </c>
    </row>
    <row r="195" spans="1:13" outlineLevel="3" x14ac:dyDescent="0.25">
      <c r="A195" t="s">
        <v>219</v>
      </c>
      <c r="B195" s="3" t="s">
        <v>625</v>
      </c>
      <c r="C195" t="s">
        <v>626</v>
      </c>
      <c r="K195" s="6" t="str">
        <f>""</f>
        <v/>
      </c>
    </row>
    <row r="196" spans="1:13" outlineLevel="3" x14ac:dyDescent="0.25">
      <c r="A196" t="s">
        <v>14</v>
      </c>
      <c r="C196" t="s">
        <v>627</v>
      </c>
      <c r="D196" t="s">
        <v>628</v>
      </c>
      <c r="K196" s="6" t="str">
        <f>""</f>
        <v/>
      </c>
      <c r="M196" t="s">
        <v>629</v>
      </c>
    </row>
    <row r="197" spans="1:13" outlineLevel="3" x14ac:dyDescent="0.25">
      <c r="A197" t="s">
        <v>229</v>
      </c>
      <c r="B197" s="3" t="s">
        <v>630</v>
      </c>
      <c r="C197" t="s">
        <v>631</v>
      </c>
      <c r="D197" t="s">
        <v>632</v>
      </c>
      <c r="E197" s="4">
        <v>2660</v>
      </c>
      <c r="F197" t="s">
        <v>272</v>
      </c>
      <c r="G197" s="5">
        <f>SUMPRODUCT((Kalkulation!A2:A50000=B197)*Kalkulation!D2:D50000)</f>
        <v>0</v>
      </c>
      <c r="H197" s="5">
        <f>G197*E197</f>
        <v>0</v>
      </c>
      <c r="J197" s="5">
        <f>H197*(1-I197)</f>
        <v>0</v>
      </c>
      <c r="K197" s="6">
        <f>B2</f>
        <v>0</v>
      </c>
      <c r="L197" s="3" t="s">
        <v>633</v>
      </c>
      <c r="M197" t="s">
        <v>634</v>
      </c>
    </row>
    <row r="198" spans="1:13" outlineLevel="3" x14ac:dyDescent="0.25">
      <c r="A198" t="s">
        <v>14</v>
      </c>
      <c r="C198" t="s">
        <v>635</v>
      </c>
      <c r="D198" t="s">
        <v>636</v>
      </c>
      <c r="K198" s="6" t="str">
        <f>""</f>
        <v/>
      </c>
      <c r="M198" t="s">
        <v>637</v>
      </c>
    </row>
    <row r="199" spans="1:13" outlineLevel="3" x14ac:dyDescent="0.25">
      <c r="A199" t="s">
        <v>229</v>
      </c>
      <c r="B199" s="3" t="s">
        <v>638</v>
      </c>
      <c r="C199" t="s">
        <v>639</v>
      </c>
      <c r="D199" t="s">
        <v>640</v>
      </c>
      <c r="E199" s="4">
        <v>85</v>
      </c>
      <c r="F199" t="s">
        <v>272</v>
      </c>
      <c r="G199" s="5">
        <f>SUMPRODUCT((Kalkulation!A2:A50000=B199)*Kalkulation!D2:D50000)</f>
        <v>0</v>
      </c>
      <c r="H199" s="5">
        <f>G199*E199</f>
        <v>0</v>
      </c>
      <c r="J199" s="5">
        <f>H199*(1-I199)</f>
        <v>0</v>
      </c>
      <c r="K199" s="6">
        <f>B2</f>
        <v>0</v>
      </c>
      <c r="L199" s="3" t="s">
        <v>633</v>
      </c>
      <c r="M199" t="s">
        <v>641</v>
      </c>
    </row>
    <row r="200" spans="1:13" outlineLevel="3" x14ac:dyDescent="0.25">
      <c r="A200" t="s">
        <v>229</v>
      </c>
      <c r="B200" s="3" t="s">
        <v>642</v>
      </c>
      <c r="C200" t="s">
        <v>643</v>
      </c>
      <c r="D200" t="s">
        <v>644</v>
      </c>
      <c r="E200" s="4">
        <v>655</v>
      </c>
      <c r="F200" t="s">
        <v>272</v>
      </c>
      <c r="G200" s="5">
        <f>SUMPRODUCT((Kalkulation!A2:A50000=B200)*Kalkulation!D2:D50000)</f>
        <v>0</v>
      </c>
      <c r="H200" s="5">
        <f>G200*E200</f>
        <v>0</v>
      </c>
      <c r="J200" s="5">
        <f>H200*(1-I200)</f>
        <v>0</v>
      </c>
      <c r="K200" s="6">
        <f>B2</f>
        <v>0</v>
      </c>
      <c r="L200" s="3" t="s">
        <v>633</v>
      </c>
      <c r="M200" t="s">
        <v>645</v>
      </c>
    </row>
    <row r="201" spans="1:13" outlineLevel="3" x14ac:dyDescent="0.25">
      <c r="A201" t="s">
        <v>14</v>
      </c>
      <c r="C201" t="s">
        <v>646</v>
      </c>
      <c r="D201" t="s">
        <v>647</v>
      </c>
      <c r="K201" s="6" t="str">
        <f>""</f>
        <v/>
      </c>
      <c r="M201" t="s">
        <v>648</v>
      </c>
    </row>
    <row r="202" spans="1:13" outlineLevel="3" x14ac:dyDescent="0.25">
      <c r="A202" t="s">
        <v>229</v>
      </c>
      <c r="B202" s="3" t="s">
        <v>649</v>
      </c>
      <c r="C202" t="s">
        <v>650</v>
      </c>
      <c r="D202" t="s">
        <v>651</v>
      </c>
      <c r="E202" s="4">
        <v>647</v>
      </c>
      <c r="F202" t="s">
        <v>272</v>
      </c>
      <c r="G202" s="5">
        <f>SUMPRODUCT((Kalkulation!A2:A50000=B202)*Kalkulation!D2:D50000)</f>
        <v>0</v>
      </c>
      <c r="H202" s="5">
        <f>G202*E202</f>
        <v>0</v>
      </c>
      <c r="J202" s="5">
        <f t="shared" ref="J202:J207" si="9">H202*(1-I202)</f>
        <v>0</v>
      </c>
      <c r="K202" s="6">
        <f>B2</f>
        <v>0</v>
      </c>
      <c r="L202" s="3" t="s">
        <v>633</v>
      </c>
      <c r="M202" t="s">
        <v>652</v>
      </c>
    </row>
    <row r="203" spans="1:13" outlineLevel="3" x14ac:dyDescent="0.25">
      <c r="A203" t="s">
        <v>229</v>
      </c>
      <c r="B203" s="3" t="s">
        <v>653</v>
      </c>
      <c r="C203" t="s">
        <v>654</v>
      </c>
      <c r="D203" t="s">
        <v>655</v>
      </c>
      <c r="E203" s="4">
        <v>175</v>
      </c>
      <c r="F203" t="s">
        <v>272</v>
      </c>
      <c r="G203" s="5">
        <f>SUMPRODUCT((Kalkulation!A2:A50000=B203)*Kalkulation!D2:D50000)</f>
        <v>0</v>
      </c>
      <c r="H203" s="5">
        <f>G203*E203</f>
        <v>0</v>
      </c>
      <c r="J203" s="5">
        <f t="shared" si="9"/>
        <v>0</v>
      </c>
      <c r="K203" s="6">
        <f>B2</f>
        <v>0</v>
      </c>
      <c r="L203" s="3" t="s">
        <v>633</v>
      </c>
      <c r="M203" t="s">
        <v>656</v>
      </c>
    </row>
    <row r="204" spans="1:13" outlineLevel="3" x14ac:dyDescent="0.25">
      <c r="A204" t="s">
        <v>229</v>
      </c>
      <c r="B204" s="3" t="s">
        <v>657</v>
      </c>
      <c r="C204" t="s">
        <v>658</v>
      </c>
      <c r="D204" t="s">
        <v>659</v>
      </c>
      <c r="E204" s="4">
        <v>120</v>
      </c>
      <c r="F204" t="s">
        <v>251</v>
      </c>
      <c r="G204" s="5">
        <f>SUMPRODUCT((Kalkulation!A2:A50000=B204)*Kalkulation!D2:D50000)</f>
        <v>0</v>
      </c>
      <c r="H204" s="5">
        <f>G204*E204</f>
        <v>0</v>
      </c>
      <c r="J204" s="5">
        <f t="shared" si="9"/>
        <v>0</v>
      </c>
      <c r="K204" s="6">
        <f>B2</f>
        <v>0</v>
      </c>
      <c r="L204" s="3" t="s">
        <v>633</v>
      </c>
      <c r="M204" t="s">
        <v>660</v>
      </c>
    </row>
    <row r="205" spans="1:13" outlineLevel="3" x14ac:dyDescent="0.25">
      <c r="A205" t="s">
        <v>229</v>
      </c>
      <c r="B205" s="3" t="s">
        <v>661</v>
      </c>
      <c r="C205" t="s">
        <v>662</v>
      </c>
      <c r="D205" t="s">
        <v>663</v>
      </c>
      <c r="E205" s="4">
        <v>1</v>
      </c>
      <c r="F205" t="s">
        <v>251</v>
      </c>
      <c r="G205" s="5">
        <f>SUMPRODUCT((Kalkulation!A2:A50000=B205)*Kalkulation!D2:D50000)</f>
        <v>0</v>
      </c>
      <c r="H205" s="5">
        <f>G205*E205</f>
        <v>0</v>
      </c>
      <c r="J205" s="5">
        <f t="shared" si="9"/>
        <v>0</v>
      </c>
      <c r="K205" s="6">
        <f>B2</f>
        <v>0</v>
      </c>
      <c r="L205" s="3" t="s">
        <v>633</v>
      </c>
      <c r="M205" t="s">
        <v>664</v>
      </c>
    </row>
    <row r="206" spans="1:13" outlineLevel="3" x14ac:dyDescent="0.25">
      <c r="A206" t="s">
        <v>229</v>
      </c>
      <c r="B206" s="3" t="s">
        <v>665</v>
      </c>
      <c r="C206" t="s">
        <v>666</v>
      </c>
      <c r="D206" t="s">
        <v>667</v>
      </c>
      <c r="E206" s="4">
        <v>1</v>
      </c>
      <c r="F206" t="s">
        <v>251</v>
      </c>
      <c r="G206" s="5">
        <f>SUMPRODUCT((Kalkulation!A2:A50000=B206)*Kalkulation!D2:D50000)</f>
        <v>0</v>
      </c>
      <c r="H206" s="5">
        <f>G206*E206</f>
        <v>0</v>
      </c>
      <c r="J206" s="5">
        <f t="shared" si="9"/>
        <v>0</v>
      </c>
      <c r="K206" s="6">
        <f>B2</f>
        <v>0</v>
      </c>
      <c r="L206" s="3" t="s">
        <v>633</v>
      </c>
      <c r="M206" t="s">
        <v>668</v>
      </c>
    </row>
    <row r="207" spans="1:13" s="7" customFormat="1" outlineLevel="2" x14ac:dyDescent="0.25">
      <c r="A207" s="14" t="s">
        <v>362</v>
      </c>
      <c r="B207" s="15" t="s">
        <v>625</v>
      </c>
      <c r="C207" s="14" t="s">
        <v>626</v>
      </c>
      <c r="D207" s="14"/>
      <c r="E207" s="16"/>
      <c r="F207" s="14"/>
      <c r="G207" s="17"/>
      <c r="H207" s="17">
        <f>SUMIF(L:L,"8769f674-2511-4bfb-a4f0-056a75f196a9",J:J)</f>
        <v>0</v>
      </c>
      <c r="I207" s="18"/>
      <c r="J207" s="17">
        <f t="shared" si="9"/>
        <v>0</v>
      </c>
      <c r="K207" s="18"/>
      <c r="L207" s="8" t="s">
        <v>669</v>
      </c>
      <c r="M207" s="7" t="s">
        <v>633</v>
      </c>
    </row>
    <row r="208" spans="1:13" outlineLevel="3" x14ac:dyDescent="0.25">
      <c r="A208" t="s">
        <v>219</v>
      </c>
      <c r="B208" s="3" t="s">
        <v>670</v>
      </c>
      <c r="C208" t="s">
        <v>671</v>
      </c>
      <c r="K208" s="6" t="str">
        <f>""</f>
        <v/>
      </c>
    </row>
    <row r="209" spans="1:13" outlineLevel="3" x14ac:dyDescent="0.25">
      <c r="A209" t="s">
        <v>229</v>
      </c>
      <c r="B209" s="3" t="s">
        <v>672</v>
      </c>
      <c r="C209" t="s">
        <v>673</v>
      </c>
      <c r="D209" t="s">
        <v>674</v>
      </c>
      <c r="E209" s="4">
        <v>33</v>
      </c>
      <c r="F209" t="s">
        <v>487</v>
      </c>
      <c r="G209" s="5">
        <f>SUMPRODUCT((Kalkulation!A2:A50000=B209)*Kalkulation!D2:D50000)</f>
        <v>0</v>
      </c>
      <c r="H209" s="5">
        <f t="shared" ref="H209:H216" si="10">G209*E209</f>
        <v>0</v>
      </c>
      <c r="J209" s="5">
        <f t="shared" ref="J209:J217" si="11">H209*(1-I209)</f>
        <v>0</v>
      </c>
      <c r="K209" s="6">
        <f>B2</f>
        <v>0</v>
      </c>
      <c r="L209" s="3" t="s">
        <v>675</v>
      </c>
      <c r="M209" t="s">
        <v>676</v>
      </c>
    </row>
    <row r="210" spans="1:13" outlineLevel="3" x14ac:dyDescent="0.25">
      <c r="A210" t="s">
        <v>229</v>
      </c>
      <c r="B210" s="3" t="s">
        <v>677</v>
      </c>
      <c r="C210" t="s">
        <v>678</v>
      </c>
      <c r="D210" t="s">
        <v>679</v>
      </c>
      <c r="E210" s="4">
        <v>270</v>
      </c>
      <c r="F210" t="s">
        <v>487</v>
      </c>
      <c r="G210" s="5">
        <f>SUMPRODUCT((Kalkulation!A2:A50000=B210)*Kalkulation!D2:D50000)</f>
        <v>0</v>
      </c>
      <c r="H210" s="5">
        <f t="shared" si="10"/>
        <v>0</v>
      </c>
      <c r="J210" s="5">
        <f t="shared" si="11"/>
        <v>0</v>
      </c>
      <c r="K210" s="6">
        <f>B2</f>
        <v>0</v>
      </c>
      <c r="L210" s="3" t="s">
        <v>675</v>
      </c>
      <c r="M210" t="s">
        <v>680</v>
      </c>
    </row>
    <row r="211" spans="1:13" outlineLevel="3" x14ac:dyDescent="0.25">
      <c r="A211" t="s">
        <v>229</v>
      </c>
      <c r="B211" s="3" t="s">
        <v>681</v>
      </c>
      <c r="C211" t="s">
        <v>682</v>
      </c>
      <c r="D211" t="s">
        <v>683</v>
      </c>
      <c r="E211" s="4">
        <v>113</v>
      </c>
      <c r="F211" t="s">
        <v>487</v>
      </c>
      <c r="G211" s="5">
        <f>SUMPRODUCT((Kalkulation!A2:A50000=B211)*Kalkulation!D2:D50000)</f>
        <v>0</v>
      </c>
      <c r="H211" s="5">
        <f t="shared" si="10"/>
        <v>0</v>
      </c>
      <c r="J211" s="5">
        <f t="shared" si="11"/>
        <v>0</v>
      </c>
      <c r="K211" s="6">
        <f>B2</f>
        <v>0</v>
      </c>
      <c r="L211" s="3" t="s">
        <v>675</v>
      </c>
      <c r="M211" t="s">
        <v>684</v>
      </c>
    </row>
    <row r="212" spans="1:13" outlineLevel="3" x14ac:dyDescent="0.25">
      <c r="A212" t="s">
        <v>229</v>
      </c>
      <c r="B212" s="3" t="s">
        <v>685</v>
      </c>
      <c r="C212" t="s">
        <v>686</v>
      </c>
      <c r="D212" t="s">
        <v>687</v>
      </c>
      <c r="E212" s="4">
        <v>238</v>
      </c>
      <c r="F212" t="s">
        <v>487</v>
      </c>
      <c r="G212" s="5">
        <f>SUMPRODUCT((Kalkulation!A2:A50000=B212)*Kalkulation!D2:D50000)</f>
        <v>0</v>
      </c>
      <c r="H212" s="5">
        <f t="shared" si="10"/>
        <v>0</v>
      </c>
      <c r="J212" s="5">
        <f t="shared" si="11"/>
        <v>0</v>
      </c>
      <c r="K212" s="6">
        <f>B2</f>
        <v>0</v>
      </c>
      <c r="L212" s="3" t="s">
        <v>675</v>
      </c>
      <c r="M212" t="s">
        <v>688</v>
      </c>
    </row>
    <row r="213" spans="1:13" outlineLevel="3" x14ac:dyDescent="0.25">
      <c r="A213" t="s">
        <v>229</v>
      </c>
      <c r="B213" s="3" t="s">
        <v>689</v>
      </c>
      <c r="C213" t="s">
        <v>690</v>
      </c>
      <c r="D213" t="s">
        <v>691</v>
      </c>
      <c r="E213" s="4">
        <v>31</v>
      </c>
      <c r="F213" t="s">
        <v>487</v>
      </c>
      <c r="G213" s="5">
        <f>SUMPRODUCT((Kalkulation!A2:A50000=B213)*Kalkulation!D2:D50000)</f>
        <v>0</v>
      </c>
      <c r="H213" s="5">
        <f t="shared" si="10"/>
        <v>0</v>
      </c>
      <c r="J213" s="5">
        <f t="shared" si="11"/>
        <v>0</v>
      </c>
      <c r="K213" s="6">
        <f>B2</f>
        <v>0</v>
      </c>
      <c r="L213" s="3" t="s">
        <v>675</v>
      </c>
      <c r="M213" t="s">
        <v>692</v>
      </c>
    </row>
    <row r="214" spans="1:13" outlineLevel="3" x14ac:dyDescent="0.25">
      <c r="A214" t="s">
        <v>229</v>
      </c>
      <c r="B214" s="3" t="s">
        <v>693</v>
      </c>
      <c r="C214" t="s">
        <v>694</v>
      </c>
      <c r="D214" t="s">
        <v>695</v>
      </c>
      <c r="E214" s="4">
        <v>15</v>
      </c>
      <c r="F214" t="s">
        <v>428</v>
      </c>
      <c r="G214" s="5">
        <f>SUMPRODUCT((Kalkulation!A2:A50000=B214)*Kalkulation!D2:D50000)</f>
        <v>0</v>
      </c>
      <c r="H214" s="5">
        <f t="shared" si="10"/>
        <v>0</v>
      </c>
      <c r="J214" s="5">
        <f t="shared" si="11"/>
        <v>0</v>
      </c>
      <c r="K214" s="6">
        <f>B2</f>
        <v>0</v>
      </c>
      <c r="L214" s="3" t="s">
        <v>675</v>
      </c>
      <c r="M214" t="s">
        <v>696</v>
      </c>
    </row>
    <row r="215" spans="1:13" outlineLevel="3" x14ac:dyDescent="0.25">
      <c r="A215" t="s">
        <v>229</v>
      </c>
      <c r="B215" s="3" t="s">
        <v>697</v>
      </c>
      <c r="C215" t="s">
        <v>698</v>
      </c>
      <c r="D215" t="s">
        <v>699</v>
      </c>
      <c r="E215" s="4">
        <v>11</v>
      </c>
      <c r="F215" t="s">
        <v>251</v>
      </c>
      <c r="G215" s="5">
        <f>SUMPRODUCT((Kalkulation!A2:A50000=B215)*Kalkulation!D2:D50000)</f>
        <v>0</v>
      </c>
      <c r="H215" s="5">
        <f t="shared" si="10"/>
        <v>0</v>
      </c>
      <c r="J215" s="5">
        <f t="shared" si="11"/>
        <v>0</v>
      </c>
      <c r="K215" s="6">
        <f>B2</f>
        <v>0</v>
      </c>
      <c r="L215" s="3" t="s">
        <v>675</v>
      </c>
      <c r="M215" t="s">
        <v>700</v>
      </c>
    </row>
    <row r="216" spans="1:13" outlineLevel="3" x14ac:dyDescent="0.25">
      <c r="A216" t="s">
        <v>229</v>
      </c>
      <c r="B216" s="3" t="s">
        <v>701</v>
      </c>
      <c r="C216" t="s">
        <v>702</v>
      </c>
      <c r="D216" t="s">
        <v>703</v>
      </c>
      <c r="E216" s="4">
        <v>2</v>
      </c>
      <c r="F216" t="s">
        <v>251</v>
      </c>
      <c r="G216" s="5">
        <f>SUMPRODUCT((Kalkulation!A2:A50000=B216)*Kalkulation!D2:D50000)</f>
        <v>0</v>
      </c>
      <c r="H216" s="5">
        <f t="shared" si="10"/>
        <v>0</v>
      </c>
      <c r="J216" s="5">
        <f t="shared" si="11"/>
        <v>0</v>
      </c>
      <c r="K216" s="6">
        <f>B2</f>
        <v>0</v>
      </c>
      <c r="L216" s="3" t="s">
        <v>675</v>
      </c>
      <c r="M216" t="s">
        <v>704</v>
      </c>
    </row>
    <row r="217" spans="1:13" s="7" customFormat="1" outlineLevel="2" x14ac:dyDescent="0.25">
      <c r="A217" s="14" t="s">
        <v>362</v>
      </c>
      <c r="B217" s="15" t="s">
        <v>670</v>
      </c>
      <c r="C217" s="14" t="s">
        <v>671</v>
      </c>
      <c r="D217" s="14"/>
      <c r="E217" s="16"/>
      <c r="F217" s="14"/>
      <c r="G217" s="17"/>
      <c r="H217" s="17">
        <f>SUMIF(L:L,"1c71aee0-22ae-4d69-bbe7-78c30ba6043e",J:J)</f>
        <v>0</v>
      </c>
      <c r="I217" s="18"/>
      <c r="J217" s="17">
        <f t="shared" si="11"/>
        <v>0</v>
      </c>
      <c r="K217" s="18"/>
      <c r="L217" s="8" t="s">
        <v>669</v>
      </c>
      <c r="M217" s="7" t="s">
        <v>675</v>
      </c>
    </row>
    <row r="218" spans="1:13" outlineLevel="3" x14ac:dyDescent="0.25">
      <c r="A218" t="s">
        <v>219</v>
      </c>
      <c r="B218" s="3" t="s">
        <v>705</v>
      </c>
      <c r="C218" t="s">
        <v>706</v>
      </c>
      <c r="K218" s="6" t="str">
        <f>""</f>
        <v/>
      </c>
    </row>
    <row r="219" spans="1:13" outlineLevel="3" x14ac:dyDescent="0.25">
      <c r="A219" t="s">
        <v>14</v>
      </c>
      <c r="C219" t="s">
        <v>707</v>
      </c>
      <c r="D219" t="s">
        <v>708</v>
      </c>
      <c r="K219" s="6" t="str">
        <f>""</f>
        <v/>
      </c>
      <c r="M219" t="s">
        <v>709</v>
      </c>
    </row>
    <row r="220" spans="1:13" outlineLevel="3" x14ac:dyDescent="0.25">
      <c r="A220" t="s">
        <v>229</v>
      </c>
      <c r="B220" s="3" t="s">
        <v>710</v>
      </c>
      <c r="C220" t="s">
        <v>711</v>
      </c>
      <c r="D220" t="s">
        <v>712</v>
      </c>
      <c r="E220" s="4">
        <v>114</v>
      </c>
      <c r="F220" t="s">
        <v>487</v>
      </c>
      <c r="G220" s="5">
        <f>SUMPRODUCT((Kalkulation!A2:A50000=B220)*Kalkulation!D2:D50000)</f>
        <v>0</v>
      </c>
      <c r="H220" s="5">
        <f t="shared" ref="H220:H227" si="12">G220*E220</f>
        <v>0</v>
      </c>
      <c r="J220" s="5">
        <f t="shared" ref="J220:J227" si="13">H220*(1-I220)</f>
        <v>0</v>
      </c>
      <c r="K220" s="6">
        <f>B2</f>
        <v>0</v>
      </c>
      <c r="L220" s="3" t="s">
        <v>713</v>
      </c>
      <c r="M220" t="s">
        <v>714</v>
      </c>
    </row>
    <row r="221" spans="1:13" outlineLevel="3" x14ac:dyDescent="0.25">
      <c r="A221" t="s">
        <v>229</v>
      </c>
      <c r="B221" s="3" t="s">
        <v>715</v>
      </c>
      <c r="C221" t="s">
        <v>716</v>
      </c>
      <c r="D221" t="s">
        <v>717</v>
      </c>
      <c r="E221" s="4">
        <v>128</v>
      </c>
      <c r="F221" t="s">
        <v>487</v>
      </c>
      <c r="G221" s="5">
        <f>SUMPRODUCT((Kalkulation!A2:A50000=B221)*Kalkulation!D2:D50000)</f>
        <v>0</v>
      </c>
      <c r="H221" s="5">
        <f t="shared" si="12"/>
        <v>0</v>
      </c>
      <c r="J221" s="5">
        <f t="shared" si="13"/>
        <v>0</v>
      </c>
      <c r="K221" s="6">
        <f>B2</f>
        <v>0</v>
      </c>
      <c r="L221" s="3" t="s">
        <v>713</v>
      </c>
      <c r="M221" t="s">
        <v>718</v>
      </c>
    </row>
    <row r="222" spans="1:13" outlineLevel="3" x14ac:dyDescent="0.25">
      <c r="A222" t="s">
        <v>229</v>
      </c>
      <c r="B222" s="3" t="s">
        <v>719</v>
      </c>
      <c r="C222" t="s">
        <v>720</v>
      </c>
      <c r="D222" t="s">
        <v>721</v>
      </c>
      <c r="E222" s="4">
        <v>46.7</v>
      </c>
      <c r="F222" t="s">
        <v>487</v>
      </c>
      <c r="G222" s="5">
        <f>SUMPRODUCT((Kalkulation!A2:A50000=B222)*Kalkulation!D2:D50000)</f>
        <v>0</v>
      </c>
      <c r="H222" s="5">
        <f t="shared" si="12"/>
        <v>0</v>
      </c>
      <c r="J222" s="5">
        <f t="shared" si="13"/>
        <v>0</v>
      </c>
      <c r="K222" s="6">
        <f>B2</f>
        <v>0</v>
      </c>
      <c r="L222" s="3" t="s">
        <v>713</v>
      </c>
      <c r="M222" t="s">
        <v>722</v>
      </c>
    </row>
    <row r="223" spans="1:13" outlineLevel="3" x14ac:dyDescent="0.25">
      <c r="A223" t="s">
        <v>229</v>
      </c>
      <c r="B223" s="3" t="s">
        <v>723</v>
      </c>
      <c r="C223" t="s">
        <v>724</v>
      </c>
      <c r="D223" t="s">
        <v>725</v>
      </c>
      <c r="E223" s="4">
        <v>4</v>
      </c>
      <c r="F223" t="s">
        <v>251</v>
      </c>
      <c r="G223" s="5">
        <f>SUMPRODUCT((Kalkulation!A2:A50000=B223)*Kalkulation!D2:D50000)</f>
        <v>0</v>
      </c>
      <c r="H223" s="5">
        <f t="shared" si="12"/>
        <v>0</v>
      </c>
      <c r="J223" s="5">
        <f t="shared" si="13"/>
        <v>0</v>
      </c>
      <c r="K223" s="6">
        <f>B2</f>
        <v>0</v>
      </c>
      <c r="L223" s="3" t="s">
        <v>713</v>
      </c>
      <c r="M223" t="s">
        <v>726</v>
      </c>
    </row>
    <row r="224" spans="1:13" outlineLevel="3" x14ac:dyDescent="0.25">
      <c r="A224" t="s">
        <v>229</v>
      </c>
      <c r="B224" s="3" t="s">
        <v>727</v>
      </c>
      <c r="C224" t="s">
        <v>728</v>
      </c>
      <c r="D224" t="s">
        <v>729</v>
      </c>
      <c r="E224" s="4">
        <v>6</v>
      </c>
      <c r="F224" t="s">
        <v>251</v>
      </c>
      <c r="G224" s="5">
        <f>SUMPRODUCT((Kalkulation!A2:A50000=B224)*Kalkulation!D2:D50000)</f>
        <v>0</v>
      </c>
      <c r="H224" s="5">
        <f t="shared" si="12"/>
        <v>0</v>
      </c>
      <c r="J224" s="5">
        <f t="shared" si="13"/>
        <v>0</v>
      </c>
      <c r="K224" s="6">
        <f>B2</f>
        <v>0</v>
      </c>
      <c r="L224" s="3" t="s">
        <v>713</v>
      </c>
      <c r="M224" t="s">
        <v>730</v>
      </c>
    </row>
    <row r="225" spans="1:13" outlineLevel="3" x14ac:dyDescent="0.25">
      <c r="A225" t="s">
        <v>229</v>
      </c>
      <c r="B225" s="3" t="s">
        <v>731</v>
      </c>
      <c r="C225" t="s">
        <v>732</v>
      </c>
      <c r="D225" t="s">
        <v>733</v>
      </c>
      <c r="E225" s="4">
        <v>2</v>
      </c>
      <c r="F225" t="s">
        <v>251</v>
      </c>
      <c r="G225" s="5">
        <f>SUMPRODUCT((Kalkulation!A2:A50000=B225)*Kalkulation!D2:D50000)</f>
        <v>0</v>
      </c>
      <c r="H225" s="5">
        <f t="shared" si="12"/>
        <v>0</v>
      </c>
      <c r="J225" s="5">
        <f t="shared" si="13"/>
        <v>0</v>
      </c>
      <c r="K225" s="6">
        <f>B2</f>
        <v>0</v>
      </c>
      <c r="L225" s="3" t="s">
        <v>713</v>
      </c>
      <c r="M225" t="s">
        <v>734</v>
      </c>
    </row>
    <row r="226" spans="1:13" outlineLevel="3" x14ac:dyDescent="0.25">
      <c r="A226" t="s">
        <v>229</v>
      </c>
      <c r="B226" s="3" t="s">
        <v>735</v>
      </c>
      <c r="C226" t="s">
        <v>736</v>
      </c>
      <c r="D226" t="s">
        <v>737</v>
      </c>
      <c r="E226" s="4">
        <v>3</v>
      </c>
      <c r="F226" t="s">
        <v>251</v>
      </c>
      <c r="G226" s="5">
        <f>SUMPRODUCT((Kalkulation!A2:A50000=B226)*Kalkulation!D2:D50000)</f>
        <v>0</v>
      </c>
      <c r="H226" s="5">
        <f t="shared" si="12"/>
        <v>0</v>
      </c>
      <c r="J226" s="5">
        <f t="shared" si="13"/>
        <v>0</v>
      </c>
      <c r="K226" s="6">
        <f>B2</f>
        <v>0</v>
      </c>
      <c r="L226" s="3" t="s">
        <v>713</v>
      </c>
      <c r="M226" t="s">
        <v>738</v>
      </c>
    </row>
    <row r="227" spans="1:13" outlineLevel="3" x14ac:dyDescent="0.25">
      <c r="A227" t="s">
        <v>229</v>
      </c>
      <c r="B227" s="3" t="s">
        <v>739</v>
      </c>
      <c r="C227" t="s">
        <v>740</v>
      </c>
      <c r="D227" t="s">
        <v>741</v>
      </c>
      <c r="E227" s="4">
        <v>2</v>
      </c>
      <c r="F227" t="s">
        <v>251</v>
      </c>
      <c r="G227" s="5">
        <f>SUMPRODUCT((Kalkulation!A2:A50000=B227)*Kalkulation!D2:D50000)</f>
        <v>0</v>
      </c>
      <c r="H227" s="5">
        <f t="shared" si="12"/>
        <v>0</v>
      </c>
      <c r="J227" s="5">
        <f t="shared" si="13"/>
        <v>0</v>
      </c>
      <c r="K227" s="6">
        <f>B2</f>
        <v>0</v>
      </c>
      <c r="L227" s="3" t="s">
        <v>713</v>
      </c>
      <c r="M227" t="s">
        <v>742</v>
      </c>
    </row>
    <row r="228" spans="1:13" outlineLevel="3" x14ac:dyDescent="0.25">
      <c r="A228" t="s">
        <v>14</v>
      </c>
      <c r="C228" t="s">
        <v>743</v>
      </c>
      <c r="D228" t="s">
        <v>744</v>
      </c>
      <c r="K228" s="6" t="str">
        <f>""</f>
        <v/>
      </c>
      <c r="M228" t="s">
        <v>745</v>
      </c>
    </row>
    <row r="229" spans="1:13" outlineLevel="3" x14ac:dyDescent="0.25">
      <c r="A229" t="s">
        <v>229</v>
      </c>
      <c r="B229" s="3" t="s">
        <v>746</v>
      </c>
      <c r="C229" t="s">
        <v>747</v>
      </c>
      <c r="D229" t="s">
        <v>748</v>
      </c>
      <c r="E229" s="4">
        <v>108.4</v>
      </c>
      <c r="F229" t="s">
        <v>487</v>
      </c>
      <c r="G229" s="5">
        <f>SUMPRODUCT((Kalkulation!A2:A50000=B229)*Kalkulation!D2:D50000)</f>
        <v>0</v>
      </c>
      <c r="H229" s="5">
        <f t="shared" ref="H229:H234" si="14">G229*E229</f>
        <v>0</v>
      </c>
      <c r="J229" s="5">
        <f t="shared" ref="J229:J234" si="15">H229*(1-I229)</f>
        <v>0</v>
      </c>
      <c r="K229" s="6">
        <f>B2</f>
        <v>0</v>
      </c>
      <c r="L229" s="3" t="s">
        <v>713</v>
      </c>
      <c r="M229" t="s">
        <v>749</v>
      </c>
    </row>
    <row r="230" spans="1:13" outlineLevel="3" x14ac:dyDescent="0.25">
      <c r="A230" t="s">
        <v>229</v>
      </c>
      <c r="B230" s="3" t="s">
        <v>750</v>
      </c>
      <c r="C230" t="s">
        <v>751</v>
      </c>
      <c r="D230" t="s">
        <v>752</v>
      </c>
      <c r="E230" s="4">
        <v>7</v>
      </c>
      <c r="F230" t="s">
        <v>251</v>
      </c>
      <c r="G230" s="5">
        <f>SUMPRODUCT((Kalkulation!A2:A50000=B230)*Kalkulation!D2:D50000)</f>
        <v>0</v>
      </c>
      <c r="H230" s="5">
        <f t="shared" si="14"/>
        <v>0</v>
      </c>
      <c r="J230" s="5">
        <f t="shared" si="15"/>
        <v>0</v>
      </c>
      <c r="K230" s="6">
        <f>B2</f>
        <v>0</v>
      </c>
      <c r="L230" s="3" t="s">
        <v>713</v>
      </c>
      <c r="M230" t="s">
        <v>753</v>
      </c>
    </row>
    <row r="231" spans="1:13" outlineLevel="3" x14ac:dyDescent="0.25">
      <c r="A231" t="s">
        <v>229</v>
      </c>
      <c r="B231" s="3" t="s">
        <v>754</v>
      </c>
      <c r="C231" t="s">
        <v>755</v>
      </c>
      <c r="D231" t="s">
        <v>756</v>
      </c>
      <c r="E231" s="4">
        <v>3</v>
      </c>
      <c r="F231" t="s">
        <v>251</v>
      </c>
      <c r="G231" s="5">
        <f>SUMPRODUCT((Kalkulation!A2:A50000=B231)*Kalkulation!D2:D50000)</f>
        <v>0</v>
      </c>
      <c r="H231" s="5">
        <f t="shared" si="14"/>
        <v>0</v>
      </c>
      <c r="J231" s="5">
        <f t="shared" si="15"/>
        <v>0</v>
      </c>
      <c r="K231" s="6">
        <f>B2</f>
        <v>0</v>
      </c>
      <c r="L231" s="3" t="s">
        <v>713</v>
      </c>
      <c r="M231" t="s">
        <v>757</v>
      </c>
    </row>
    <row r="232" spans="1:13" outlineLevel="3" x14ac:dyDescent="0.25">
      <c r="A232" t="s">
        <v>229</v>
      </c>
      <c r="B232" s="3" t="s">
        <v>758</v>
      </c>
      <c r="C232" t="s">
        <v>759</v>
      </c>
      <c r="D232" t="s">
        <v>760</v>
      </c>
      <c r="E232" s="4">
        <v>1</v>
      </c>
      <c r="F232" t="s">
        <v>251</v>
      </c>
      <c r="G232" s="5">
        <f>SUMPRODUCT((Kalkulation!A2:A50000=B232)*Kalkulation!D2:D50000)</f>
        <v>0</v>
      </c>
      <c r="H232" s="5">
        <f t="shared" si="14"/>
        <v>0</v>
      </c>
      <c r="J232" s="5">
        <f t="shared" si="15"/>
        <v>0</v>
      </c>
      <c r="K232" s="6">
        <f>B2</f>
        <v>0</v>
      </c>
      <c r="L232" s="3" t="s">
        <v>713</v>
      </c>
      <c r="M232" t="s">
        <v>761</v>
      </c>
    </row>
    <row r="233" spans="1:13" outlineLevel="3" x14ac:dyDescent="0.25">
      <c r="A233" t="s">
        <v>229</v>
      </c>
      <c r="B233" s="3" t="s">
        <v>762</v>
      </c>
      <c r="C233" t="s">
        <v>763</v>
      </c>
      <c r="D233" t="s">
        <v>764</v>
      </c>
      <c r="E233" s="4">
        <v>1</v>
      </c>
      <c r="F233" t="s">
        <v>251</v>
      </c>
      <c r="G233" s="5">
        <f>SUMPRODUCT((Kalkulation!A2:A50000=B233)*Kalkulation!D2:D50000)</f>
        <v>0</v>
      </c>
      <c r="H233" s="5">
        <f t="shared" si="14"/>
        <v>0</v>
      </c>
      <c r="J233" s="5">
        <f t="shared" si="15"/>
        <v>0</v>
      </c>
      <c r="K233" s="6">
        <f>B2</f>
        <v>0</v>
      </c>
      <c r="L233" s="3" t="s">
        <v>713</v>
      </c>
      <c r="M233" t="s">
        <v>765</v>
      </c>
    </row>
    <row r="234" spans="1:13" outlineLevel="3" x14ac:dyDescent="0.25">
      <c r="A234" t="s">
        <v>229</v>
      </c>
      <c r="B234" s="3" t="s">
        <v>766</v>
      </c>
      <c r="C234" t="s">
        <v>767</v>
      </c>
      <c r="D234" t="s">
        <v>768</v>
      </c>
      <c r="E234" s="4">
        <v>2</v>
      </c>
      <c r="F234" t="s">
        <v>251</v>
      </c>
      <c r="G234" s="5">
        <f>SUMPRODUCT((Kalkulation!A2:A50000=B234)*Kalkulation!D2:D50000)</f>
        <v>0</v>
      </c>
      <c r="H234" s="5">
        <f t="shared" si="14"/>
        <v>0</v>
      </c>
      <c r="J234" s="5">
        <f t="shared" si="15"/>
        <v>0</v>
      </c>
      <c r="K234" s="6">
        <f>B2</f>
        <v>0</v>
      </c>
      <c r="L234" s="3" t="s">
        <v>713</v>
      </c>
      <c r="M234" t="s">
        <v>769</v>
      </c>
    </row>
    <row r="235" spans="1:13" outlineLevel="3" x14ac:dyDescent="0.25">
      <c r="A235" t="s">
        <v>14</v>
      </c>
      <c r="C235" t="s">
        <v>770</v>
      </c>
      <c r="D235" t="s">
        <v>771</v>
      </c>
      <c r="K235" s="6" t="str">
        <f>""</f>
        <v/>
      </c>
      <c r="M235" t="s">
        <v>772</v>
      </c>
    </row>
    <row r="236" spans="1:13" outlineLevel="3" x14ac:dyDescent="0.25">
      <c r="A236" t="s">
        <v>229</v>
      </c>
      <c r="B236" s="3" t="s">
        <v>773</v>
      </c>
      <c r="C236" t="s">
        <v>774</v>
      </c>
      <c r="D236" t="s">
        <v>775</v>
      </c>
      <c r="E236" s="4">
        <v>285</v>
      </c>
      <c r="F236" t="s">
        <v>487</v>
      </c>
      <c r="G236" s="5">
        <f>SUMPRODUCT((Kalkulation!A2:A50000=B236)*Kalkulation!D2:D50000)</f>
        <v>0</v>
      </c>
      <c r="H236" s="5">
        <f t="shared" ref="H236:H246" si="16">G236*E236</f>
        <v>0</v>
      </c>
      <c r="J236" s="5">
        <f t="shared" ref="J236:J247" si="17">H236*(1-I236)</f>
        <v>0</v>
      </c>
      <c r="K236" s="6">
        <f>B2</f>
        <v>0</v>
      </c>
      <c r="L236" s="3" t="s">
        <v>713</v>
      </c>
      <c r="M236" t="s">
        <v>776</v>
      </c>
    </row>
    <row r="237" spans="1:13" outlineLevel="3" x14ac:dyDescent="0.25">
      <c r="A237" t="s">
        <v>229</v>
      </c>
      <c r="B237" s="3" t="s">
        <v>777</v>
      </c>
      <c r="C237" t="s">
        <v>778</v>
      </c>
      <c r="D237" t="s">
        <v>779</v>
      </c>
      <c r="E237" s="4">
        <v>40</v>
      </c>
      <c r="F237" t="s">
        <v>251</v>
      </c>
      <c r="G237" s="5">
        <f>SUMPRODUCT((Kalkulation!A2:A50000=B237)*Kalkulation!D2:D50000)</f>
        <v>0</v>
      </c>
      <c r="H237" s="5">
        <f t="shared" si="16"/>
        <v>0</v>
      </c>
      <c r="J237" s="5">
        <f t="shared" si="17"/>
        <v>0</v>
      </c>
      <c r="K237" s="6">
        <f>B2</f>
        <v>0</v>
      </c>
      <c r="L237" s="3" t="s">
        <v>713</v>
      </c>
      <c r="M237" t="s">
        <v>780</v>
      </c>
    </row>
    <row r="238" spans="1:13" outlineLevel="3" x14ac:dyDescent="0.25">
      <c r="A238" t="s">
        <v>229</v>
      </c>
      <c r="B238" s="3" t="s">
        <v>781</v>
      </c>
      <c r="C238" t="s">
        <v>782</v>
      </c>
      <c r="D238" t="s">
        <v>783</v>
      </c>
      <c r="E238" s="4">
        <v>14</v>
      </c>
      <c r="F238" t="s">
        <v>251</v>
      </c>
      <c r="G238" s="5">
        <f>SUMPRODUCT((Kalkulation!A2:A50000=B238)*Kalkulation!D2:D50000)</f>
        <v>0</v>
      </c>
      <c r="H238" s="5">
        <f t="shared" si="16"/>
        <v>0</v>
      </c>
      <c r="J238" s="5">
        <f t="shared" si="17"/>
        <v>0</v>
      </c>
      <c r="K238" s="6">
        <f>B2</f>
        <v>0</v>
      </c>
      <c r="L238" s="3" t="s">
        <v>713</v>
      </c>
      <c r="M238" t="s">
        <v>784</v>
      </c>
    </row>
    <row r="239" spans="1:13" outlineLevel="3" x14ac:dyDescent="0.25">
      <c r="A239" t="s">
        <v>229</v>
      </c>
      <c r="B239" s="3" t="s">
        <v>785</v>
      </c>
      <c r="C239" t="s">
        <v>786</v>
      </c>
      <c r="D239" t="s">
        <v>787</v>
      </c>
      <c r="E239" s="4">
        <v>5</v>
      </c>
      <c r="F239" t="s">
        <v>487</v>
      </c>
      <c r="G239" s="5">
        <f>SUMPRODUCT((Kalkulation!A2:A50000=B239)*Kalkulation!D2:D50000)</f>
        <v>0</v>
      </c>
      <c r="H239" s="5">
        <f t="shared" si="16"/>
        <v>0</v>
      </c>
      <c r="J239" s="5">
        <f t="shared" si="17"/>
        <v>0</v>
      </c>
      <c r="K239" s="6">
        <f>B2</f>
        <v>0</v>
      </c>
      <c r="L239" s="3" t="s">
        <v>713</v>
      </c>
      <c r="M239" t="s">
        <v>788</v>
      </c>
    </row>
    <row r="240" spans="1:13" outlineLevel="3" x14ac:dyDescent="0.25">
      <c r="A240" t="s">
        <v>229</v>
      </c>
      <c r="B240" s="3" t="s">
        <v>789</v>
      </c>
      <c r="C240" t="s">
        <v>790</v>
      </c>
      <c r="D240" t="s">
        <v>791</v>
      </c>
      <c r="E240" s="4">
        <v>4</v>
      </c>
      <c r="F240" t="s">
        <v>251</v>
      </c>
      <c r="G240" s="5">
        <f>SUMPRODUCT((Kalkulation!A2:A50000=B240)*Kalkulation!D2:D50000)</f>
        <v>0</v>
      </c>
      <c r="H240" s="5">
        <f t="shared" si="16"/>
        <v>0</v>
      </c>
      <c r="J240" s="5">
        <f t="shared" si="17"/>
        <v>0</v>
      </c>
      <c r="K240" s="6">
        <f>B2</f>
        <v>0</v>
      </c>
      <c r="L240" s="3" t="s">
        <v>713</v>
      </c>
      <c r="M240" t="s">
        <v>792</v>
      </c>
    </row>
    <row r="241" spans="1:13" outlineLevel="3" x14ac:dyDescent="0.25">
      <c r="A241" t="s">
        <v>229</v>
      </c>
      <c r="B241" s="3" t="s">
        <v>793</v>
      </c>
      <c r="C241" t="s">
        <v>794</v>
      </c>
      <c r="D241" t="s">
        <v>795</v>
      </c>
      <c r="E241" s="4">
        <v>1</v>
      </c>
      <c r="F241" t="s">
        <v>251</v>
      </c>
      <c r="G241" s="5">
        <f>SUMPRODUCT((Kalkulation!A2:A50000=B241)*Kalkulation!D2:D50000)</f>
        <v>0</v>
      </c>
      <c r="H241" s="5">
        <f t="shared" si="16"/>
        <v>0</v>
      </c>
      <c r="J241" s="5">
        <f t="shared" si="17"/>
        <v>0</v>
      </c>
      <c r="K241" s="6">
        <f>B2</f>
        <v>0</v>
      </c>
      <c r="L241" s="3" t="s">
        <v>713</v>
      </c>
      <c r="M241" t="s">
        <v>796</v>
      </c>
    </row>
    <row r="242" spans="1:13" outlineLevel="3" x14ac:dyDescent="0.25">
      <c r="A242" t="s">
        <v>229</v>
      </c>
      <c r="B242" s="3" t="s">
        <v>797</v>
      </c>
      <c r="C242" t="s">
        <v>798</v>
      </c>
      <c r="D242" t="s">
        <v>799</v>
      </c>
      <c r="E242" s="4">
        <v>1</v>
      </c>
      <c r="F242" t="s">
        <v>251</v>
      </c>
      <c r="G242" s="5">
        <f>SUMPRODUCT((Kalkulation!A2:A50000=B242)*Kalkulation!D2:D50000)</f>
        <v>0</v>
      </c>
      <c r="H242" s="5">
        <f t="shared" si="16"/>
        <v>0</v>
      </c>
      <c r="J242" s="5">
        <f t="shared" si="17"/>
        <v>0</v>
      </c>
      <c r="K242" s="6">
        <f>B2</f>
        <v>0</v>
      </c>
      <c r="L242" s="3" t="s">
        <v>713</v>
      </c>
      <c r="M242" t="s">
        <v>800</v>
      </c>
    </row>
    <row r="243" spans="1:13" outlineLevel="3" x14ac:dyDescent="0.25">
      <c r="A243" t="s">
        <v>229</v>
      </c>
      <c r="B243" s="3" t="s">
        <v>801</v>
      </c>
      <c r="C243" t="s">
        <v>802</v>
      </c>
      <c r="D243" t="s">
        <v>803</v>
      </c>
      <c r="E243" s="4">
        <v>12</v>
      </c>
      <c r="F243" t="s">
        <v>251</v>
      </c>
      <c r="G243" s="5">
        <f>SUMPRODUCT((Kalkulation!A2:A50000=B243)*Kalkulation!D2:D50000)</f>
        <v>0</v>
      </c>
      <c r="H243" s="5">
        <f t="shared" si="16"/>
        <v>0</v>
      </c>
      <c r="J243" s="5">
        <f t="shared" si="17"/>
        <v>0</v>
      </c>
      <c r="K243" s="6">
        <f>B2</f>
        <v>0</v>
      </c>
      <c r="L243" s="3" t="s">
        <v>713</v>
      </c>
      <c r="M243" t="s">
        <v>804</v>
      </c>
    </row>
    <row r="244" spans="1:13" outlineLevel="3" x14ac:dyDescent="0.25">
      <c r="A244" t="s">
        <v>229</v>
      </c>
      <c r="B244" s="3" t="s">
        <v>805</v>
      </c>
      <c r="C244" t="s">
        <v>806</v>
      </c>
      <c r="D244" t="s">
        <v>807</v>
      </c>
      <c r="E244" s="4">
        <v>1</v>
      </c>
      <c r="F244" t="s">
        <v>251</v>
      </c>
      <c r="G244" s="5">
        <f>SUMPRODUCT((Kalkulation!A2:A50000=B244)*Kalkulation!D2:D50000)</f>
        <v>0</v>
      </c>
      <c r="H244" s="5">
        <f t="shared" si="16"/>
        <v>0</v>
      </c>
      <c r="J244" s="5">
        <f t="shared" si="17"/>
        <v>0</v>
      </c>
      <c r="K244" s="6">
        <f>B2</f>
        <v>0</v>
      </c>
      <c r="L244" s="3" t="s">
        <v>713</v>
      </c>
      <c r="M244" t="s">
        <v>808</v>
      </c>
    </row>
    <row r="245" spans="1:13" outlineLevel="3" x14ac:dyDescent="0.25">
      <c r="A245" t="s">
        <v>229</v>
      </c>
      <c r="B245" s="3" t="s">
        <v>809</v>
      </c>
      <c r="C245" t="s">
        <v>810</v>
      </c>
      <c r="D245" t="s">
        <v>811</v>
      </c>
      <c r="E245" s="4">
        <v>8</v>
      </c>
      <c r="F245" t="s">
        <v>251</v>
      </c>
      <c r="G245" s="5">
        <f>SUMPRODUCT((Kalkulation!A2:A50000=B245)*Kalkulation!D2:D50000)</f>
        <v>0</v>
      </c>
      <c r="H245" s="5">
        <f t="shared" si="16"/>
        <v>0</v>
      </c>
      <c r="J245" s="5">
        <f t="shared" si="17"/>
        <v>0</v>
      </c>
      <c r="K245" s="6">
        <f>B2</f>
        <v>0</v>
      </c>
      <c r="L245" s="3" t="s">
        <v>713</v>
      </c>
      <c r="M245" t="s">
        <v>812</v>
      </c>
    </row>
    <row r="246" spans="1:13" outlineLevel="3" x14ac:dyDescent="0.25">
      <c r="A246" t="s">
        <v>229</v>
      </c>
      <c r="B246" s="3" t="s">
        <v>813</v>
      </c>
      <c r="C246" t="s">
        <v>814</v>
      </c>
      <c r="D246" t="s">
        <v>815</v>
      </c>
      <c r="E246" s="4">
        <v>4</v>
      </c>
      <c r="F246" t="s">
        <v>251</v>
      </c>
      <c r="G246" s="5">
        <f>SUMPRODUCT((Kalkulation!A2:A50000=B246)*Kalkulation!D2:D50000)</f>
        <v>0</v>
      </c>
      <c r="H246" s="5">
        <f t="shared" si="16"/>
        <v>0</v>
      </c>
      <c r="J246" s="5">
        <f t="shared" si="17"/>
        <v>0</v>
      </c>
      <c r="K246" s="6">
        <f>B2</f>
        <v>0</v>
      </c>
      <c r="L246" s="3" t="s">
        <v>713</v>
      </c>
      <c r="M246" t="s">
        <v>816</v>
      </c>
    </row>
    <row r="247" spans="1:13" s="7" customFormat="1" outlineLevel="2" x14ac:dyDescent="0.25">
      <c r="A247" s="14" t="s">
        <v>362</v>
      </c>
      <c r="B247" s="15" t="s">
        <v>705</v>
      </c>
      <c r="C247" s="14" t="s">
        <v>706</v>
      </c>
      <c r="D247" s="14"/>
      <c r="E247" s="16"/>
      <c r="F247" s="14"/>
      <c r="G247" s="17"/>
      <c r="H247" s="17">
        <f>SUMIF(L:L,"1b0062ad-8669-42eb-a190-467db351e0cd",J:J)</f>
        <v>0</v>
      </c>
      <c r="I247" s="18"/>
      <c r="J247" s="17">
        <f t="shared" si="17"/>
        <v>0</v>
      </c>
      <c r="K247" s="18"/>
      <c r="L247" s="8" t="s">
        <v>669</v>
      </c>
      <c r="M247" s="7" t="s">
        <v>713</v>
      </c>
    </row>
    <row r="248" spans="1:13" outlineLevel="3" x14ac:dyDescent="0.25">
      <c r="A248" t="s">
        <v>219</v>
      </c>
      <c r="B248" s="3" t="s">
        <v>817</v>
      </c>
      <c r="C248" t="s">
        <v>818</v>
      </c>
      <c r="K248" s="6" t="str">
        <f>""</f>
        <v/>
      </c>
    </row>
    <row r="249" spans="1:13" outlineLevel="3" x14ac:dyDescent="0.25">
      <c r="A249" t="s">
        <v>14</v>
      </c>
      <c r="C249" t="s">
        <v>819</v>
      </c>
      <c r="D249" t="s">
        <v>820</v>
      </c>
      <c r="K249" s="6" t="str">
        <f>""</f>
        <v/>
      </c>
      <c r="M249" t="s">
        <v>821</v>
      </c>
    </row>
    <row r="250" spans="1:13" outlineLevel="3" x14ac:dyDescent="0.25">
      <c r="A250" t="s">
        <v>229</v>
      </c>
      <c r="B250" s="3" t="s">
        <v>822</v>
      </c>
      <c r="C250" t="s">
        <v>823</v>
      </c>
      <c r="D250" t="s">
        <v>824</v>
      </c>
      <c r="E250" s="4">
        <v>9</v>
      </c>
      <c r="F250" t="s">
        <v>251</v>
      </c>
      <c r="G250" s="5">
        <f>SUMPRODUCT((Kalkulation!A2:A50000=B250)*Kalkulation!D2:D50000)</f>
        <v>0</v>
      </c>
      <c r="H250" s="5">
        <f t="shared" ref="H250:H278" si="18">G250*E250</f>
        <v>0</v>
      </c>
      <c r="J250" s="5">
        <f t="shared" ref="J250:J280" si="19">H250*(1-I250)</f>
        <v>0</v>
      </c>
      <c r="K250" s="6">
        <f>B2</f>
        <v>0</v>
      </c>
      <c r="L250" s="3" t="s">
        <v>825</v>
      </c>
      <c r="M250" t="s">
        <v>826</v>
      </c>
    </row>
    <row r="251" spans="1:13" outlineLevel="3" x14ac:dyDescent="0.25">
      <c r="A251" t="s">
        <v>229</v>
      </c>
      <c r="B251" s="3" t="s">
        <v>827</v>
      </c>
      <c r="C251" t="s">
        <v>828</v>
      </c>
      <c r="D251" t="s">
        <v>829</v>
      </c>
      <c r="E251" s="4">
        <v>9</v>
      </c>
      <c r="F251" t="s">
        <v>251</v>
      </c>
      <c r="G251" s="5">
        <f>SUMPRODUCT((Kalkulation!A2:A50000=B251)*Kalkulation!D2:D50000)</f>
        <v>0</v>
      </c>
      <c r="H251" s="5">
        <f t="shared" si="18"/>
        <v>0</v>
      </c>
      <c r="J251" s="5">
        <f t="shared" si="19"/>
        <v>0</v>
      </c>
      <c r="K251" s="6">
        <f>B2</f>
        <v>0</v>
      </c>
      <c r="L251" s="3" t="s">
        <v>825</v>
      </c>
      <c r="M251" t="s">
        <v>830</v>
      </c>
    </row>
    <row r="252" spans="1:13" outlineLevel="3" x14ac:dyDescent="0.25">
      <c r="A252" t="s">
        <v>229</v>
      </c>
      <c r="B252" s="3" t="s">
        <v>831</v>
      </c>
      <c r="C252" t="s">
        <v>832</v>
      </c>
      <c r="D252" t="s">
        <v>833</v>
      </c>
      <c r="E252" s="4">
        <v>13</v>
      </c>
      <c r="F252" t="s">
        <v>251</v>
      </c>
      <c r="G252" s="5">
        <f>SUMPRODUCT((Kalkulation!A2:A50000=B252)*Kalkulation!D2:D50000)</f>
        <v>0</v>
      </c>
      <c r="H252" s="5">
        <f t="shared" si="18"/>
        <v>0</v>
      </c>
      <c r="J252" s="5">
        <f t="shared" si="19"/>
        <v>0</v>
      </c>
      <c r="K252" s="6">
        <f>B2</f>
        <v>0</v>
      </c>
      <c r="L252" s="3" t="s">
        <v>825</v>
      </c>
      <c r="M252" t="s">
        <v>834</v>
      </c>
    </row>
    <row r="253" spans="1:13" outlineLevel="3" x14ac:dyDescent="0.25">
      <c r="A253" t="s">
        <v>229</v>
      </c>
      <c r="B253" s="3" t="s">
        <v>835</v>
      </c>
      <c r="C253" t="s">
        <v>836</v>
      </c>
      <c r="D253" t="s">
        <v>837</v>
      </c>
      <c r="E253" s="4">
        <v>5</v>
      </c>
      <c r="F253" t="s">
        <v>251</v>
      </c>
      <c r="G253" s="5">
        <f>SUMPRODUCT((Kalkulation!A2:A50000=B253)*Kalkulation!D2:D50000)</f>
        <v>0</v>
      </c>
      <c r="H253" s="5">
        <f t="shared" si="18"/>
        <v>0</v>
      </c>
      <c r="J253" s="5">
        <f t="shared" si="19"/>
        <v>0</v>
      </c>
      <c r="K253" s="6">
        <f>B2</f>
        <v>0</v>
      </c>
      <c r="L253" s="3" t="s">
        <v>825</v>
      </c>
      <c r="M253" t="s">
        <v>838</v>
      </c>
    </row>
    <row r="254" spans="1:13" outlineLevel="3" x14ac:dyDescent="0.25">
      <c r="A254" t="s">
        <v>229</v>
      </c>
      <c r="B254" s="3" t="s">
        <v>839</v>
      </c>
      <c r="C254" t="s">
        <v>840</v>
      </c>
      <c r="D254" t="s">
        <v>841</v>
      </c>
      <c r="E254" s="4">
        <v>1</v>
      </c>
      <c r="F254" t="s">
        <v>251</v>
      </c>
      <c r="G254" s="5">
        <f>SUMPRODUCT((Kalkulation!A2:A50000=B254)*Kalkulation!D2:D50000)</f>
        <v>0</v>
      </c>
      <c r="H254" s="5">
        <f t="shared" si="18"/>
        <v>0</v>
      </c>
      <c r="J254" s="5">
        <f t="shared" si="19"/>
        <v>0</v>
      </c>
      <c r="K254" s="6">
        <f>B2</f>
        <v>0</v>
      </c>
      <c r="L254" s="3" t="s">
        <v>825</v>
      </c>
      <c r="M254" t="s">
        <v>842</v>
      </c>
    </row>
    <row r="255" spans="1:13" outlineLevel="3" x14ac:dyDescent="0.25">
      <c r="A255" t="s">
        <v>229</v>
      </c>
      <c r="B255" s="3" t="s">
        <v>843</v>
      </c>
      <c r="C255" t="s">
        <v>844</v>
      </c>
      <c r="D255" t="s">
        <v>845</v>
      </c>
      <c r="E255" s="4">
        <v>1</v>
      </c>
      <c r="F255" t="s">
        <v>251</v>
      </c>
      <c r="G255" s="5">
        <f>SUMPRODUCT((Kalkulation!A2:A50000=B255)*Kalkulation!D2:D50000)</f>
        <v>0</v>
      </c>
      <c r="H255" s="5">
        <f t="shared" si="18"/>
        <v>0</v>
      </c>
      <c r="J255" s="5">
        <f t="shared" si="19"/>
        <v>0</v>
      </c>
      <c r="K255" s="6">
        <f>B2</f>
        <v>0</v>
      </c>
      <c r="L255" s="3" t="s">
        <v>825</v>
      </c>
      <c r="M255" t="s">
        <v>846</v>
      </c>
    </row>
    <row r="256" spans="1:13" outlineLevel="3" x14ac:dyDescent="0.25">
      <c r="A256" t="s">
        <v>229</v>
      </c>
      <c r="B256" s="3" t="s">
        <v>847</v>
      </c>
      <c r="C256" t="s">
        <v>848</v>
      </c>
      <c r="D256" t="s">
        <v>849</v>
      </c>
      <c r="E256" s="4">
        <v>1</v>
      </c>
      <c r="F256" t="s">
        <v>251</v>
      </c>
      <c r="G256" s="5">
        <f>SUMPRODUCT((Kalkulation!A2:A50000=B256)*Kalkulation!D2:D50000)</f>
        <v>0</v>
      </c>
      <c r="H256" s="5">
        <f t="shared" si="18"/>
        <v>0</v>
      </c>
      <c r="J256" s="5">
        <f t="shared" si="19"/>
        <v>0</v>
      </c>
      <c r="K256" s="6">
        <f>B2</f>
        <v>0</v>
      </c>
      <c r="L256" s="3" t="s">
        <v>825</v>
      </c>
      <c r="M256" t="s">
        <v>850</v>
      </c>
    </row>
    <row r="257" spans="1:13" outlineLevel="3" x14ac:dyDescent="0.25">
      <c r="A257" t="s">
        <v>229</v>
      </c>
      <c r="B257" s="3" t="s">
        <v>851</v>
      </c>
      <c r="C257" t="s">
        <v>852</v>
      </c>
      <c r="D257" t="s">
        <v>853</v>
      </c>
      <c r="E257" s="4">
        <v>1</v>
      </c>
      <c r="F257" t="s">
        <v>251</v>
      </c>
      <c r="G257" s="5">
        <f>SUMPRODUCT((Kalkulation!A2:A50000=B257)*Kalkulation!D2:D50000)</f>
        <v>0</v>
      </c>
      <c r="H257" s="5">
        <f t="shared" si="18"/>
        <v>0</v>
      </c>
      <c r="J257" s="5">
        <f t="shared" si="19"/>
        <v>0</v>
      </c>
      <c r="K257" s="6">
        <f>B2</f>
        <v>0</v>
      </c>
      <c r="L257" s="3" t="s">
        <v>825</v>
      </c>
      <c r="M257" t="s">
        <v>854</v>
      </c>
    </row>
    <row r="258" spans="1:13" outlineLevel="3" x14ac:dyDescent="0.25">
      <c r="A258" t="s">
        <v>229</v>
      </c>
      <c r="B258" s="3" t="s">
        <v>855</v>
      </c>
      <c r="C258" t="s">
        <v>856</v>
      </c>
      <c r="D258" t="s">
        <v>857</v>
      </c>
      <c r="E258" s="4">
        <v>4</v>
      </c>
      <c r="F258" t="s">
        <v>251</v>
      </c>
      <c r="G258" s="5">
        <f>SUMPRODUCT((Kalkulation!A2:A50000=B258)*Kalkulation!D2:D50000)</f>
        <v>0</v>
      </c>
      <c r="H258" s="5">
        <f t="shared" si="18"/>
        <v>0</v>
      </c>
      <c r="J258" s="5">
        <f t="shared" si="19"/>
        <v>0</v>
      </c>
      <c r="K258" s="6">
        <f>B2</f>
        <v>0</v>
      </c>
      <c r="L258" s="3" t="s">
        <v>825</v>
      </c>
      <c r="M258" t="s">
        <v>858</v>
      </c>
    </row>
    <row r="259" spans="1:13" outlineLevel="3" x14ac:dyDescent="0.25">
      <c r="A259" t="s">
        <v>229</v>
      </c>
      <c r="B259" s="3" t="s">
        <v>859</v>
      </c>
      <c r="C259" t="s">
        <v>860</v>
      </c>
      <c r="D259" t="s">
        <v>861</v>
      </c>
      <c r="E259" s="4">
        <v>6</v>
      </c>
      <c r="F259" t="s">
        <v>251</v>
      </c>
      <c r="G259" s="5">
        <f>SUMPRODUCT((Kalkulation!A2:A50000=B259)*Kalkulation!D2:D50000)</f>
        <v>0</v>
      </c>
      <c r="H259" s="5">
        <f t="shared" si="18"/>
        <v>0</v>
      </c>
      <c r="J259" s="5">
        <f t="shared" si="19"/>
        <v>0</v>
      </c>
      <c r="K259" s="6">
        <f>B2</f>
        <v>0</v>
      </c>
      <c r="L259" s="3" t="s">
        <v>825</v>
      </c>
      <c r="M259" t="s">
        <v>862</v>
      </c>
    </row>
    <row r="260" spans="1:13" outlineLevel="3" x14ac:dyDescent="0.25">
      <c r="A260" t="s">
        <v>229</v>
      </c>
      <c r="B260" s="3" t="s">
        <v>863</v>
      </c>
      <c r="C260" t="s">
        <v>864</v>
      </c>
      <c r="D260" t="s">
        <v>865</v>
      </c>
      <c r="E260" s="4">
        <v>1</v>
      </c>
      <c r="F260" t="s">
        <v>251</v>
      </c>
      <c r="G260" s="5">
        <f>SUMPRODUCT((Kalkulation!A2:A50000=B260)*Kalkulation!D2:D50000)</f>
        <v>0</v>
      </c>
      <c r="H260" s="5">
        <f t="shared" si="18"/>
        <v>0</v>
      </c>
      <c r="J260" s="5">
        <f t="shared" si="19"/>
        <v>0</v>
      </c>
      <c r="K260" s="6">
        <f>B2</f>
        <v>0</v>
      </c>
      <c r="L260" s="3" t="s">
        <v>825</v>
      </c>
      <c r="M260" t="s">
        <v>866</v>
      </c>
    </row>
    <row r="261" spans="1:13" outlineLevel="3" x14ac:dyDescent="0.25">
      <c r="A261" t="s">
        <v>229</v>
      </c>
      <c r="B261" s="3" t="s">
        <v>867</v>
      </c>
      <c r="C261" t="s">
        <v>868</v>
      </c>
      <c r="D261" t="s">
        <v>869</v>
      </c>
      <c r="E261" s="4">
        <v>1</v>
      </c>
      <c r="F261" t="s">
        <v>251</v>
      </c>
      <c r="G261" s="5">
        <f>SUMPRODUCT((Kalkulation!A2:A50000=B261)*Kalkulation!D2:D50000)</f>
        <v>0</v>
      </c>
      <c r="H261" s="5">
        <f t="shared" si="18"/>
        <v>0</v>
      </c>
      <c r="J261" s="5">
        <f t="shared" si="19"/>
        <v>0</v>
      </c>
      <c r="K261" s="6">
        <f>B2</f>
        <v>0</v>
      </c>
      <c r="L261" s="3" t="s">
        <v>825</v>
      </c>
      <c r="M261" t="s">
        <v>870</v>
      </c>
    </row>
    <row r="262" spans="1:13" outlineLevel="3" x14ac:dyDescent="0.25">
      <c r="A262" t="s">
        <v>229</v>
      </c>
      <c r="B262" s="3" t="s">
        <v>871</v>
      </c>
      <c r="C262" t="s">
        <v>872</v>
      </c>
      <c r="D262" t="s">
        <v>873</v>
      </c>
      <c r="E262" s="4">
        <v>1</v>
      </c>
      <c r="F262" t="s">
        <v>251</v>
      </c>
      <c r="G262" s="5">
        <f>SUMPRODUCT((Kalkulation!A2:A50000=B262)*Kalkulation!D2:D50000)</f>
        <v>0</v>
      </c>
      <c r="H262" s="5">
        <f t="shared" si="18"/>
        <v>0</v>
      </c>
      <c r="J262" s="5">
        <f t="shared" si="19"/>
        <v>0</v>
      </c>
      <c r="K262" s="6">
        <f>B2</f>
        <v>0</v>
      </c>
      <c r="L262" s="3" t="s">
        <v>825</v>
      </c>
      <c r="M262" t="s">
        <v>874</v>
      </c>
    </row>
    <row r="263" spans="1:13" outlineLevel="3" x14ac:dyDescent="0.25">
      <c r="A263" t="s">
        <v>229</v>
      </c>
      <c r="B263" s="3" t="s">
        <v>875</v>
      </c>
      <c r="C263" t="s">
        <v>876</v>
      </c>
      <c r="D263" t="s">
        <v>877</v>
      </c>
      <c r="E263" s="4">
        <v>1</v>
      </c>
      <c r="F263" t="s">
        <v>251</v>
      </c>
      <c r="G263" s="5">
        <f>SUMPRODUCT((Kalkulation!A2:A50000=B263)*Kalkulation!D2:D50000)</f>
        <v>0</v>
      </c>
      <c r="H263" s="5">
        <f t="shared" si="18"/>
        <v>0</v>
      </c>
      <c r="J263" s="5">
        <f t="shared" si="19"/>
        <v>0</v>
      </c>
      <c r="K263" s="6">
        <f>B2</f>
        <v>0</v>
      </c>
      <c r="L263" s="3" t="s">
        <v>825</v>
      </c>
      <c r="M263" t="s">
        <v>878</v>
      </c>
    </row>
    <row r="264" spans="1:13" outlineLevel="3" x14ac:dyDescent="0.25">
      <c r="A264" t="s">
        <v>229</v>
      </c>
      <c r="B264" s="3" t="s">
        <v>879</v>
      </c>
      <c r="C264" t="s">
        <v>880</v>
      </c>
      <c r="D264" t="s">
        <v>881</v>
      </c>
      <c r="E264" s="4">
        <v>2</v>
      </c>
      <c r="F264" t="s">
        <v>251</v>
      </c>
      <c r="G264" s="5">
        <f>SUMPRODUCT((Kalkulation!A2:A50000=B264)*Kalkulation!D2:D50000)</f>
        <v>0</v>
      </c>
      <c r="H264" s="5">
        <f t="shared" si="18"/>
        <v>0</v>
      </c>
      <c r="J264" s="5">
        <f t="shared" si="19"/>
        <v>0</v>
      </c>
      <c r="K264" s="6">
        <f>B2</f>
        <v>0</v>
      </c>
      <c r="L264" s="3" t="s">
        <v>825</v>
      </c>
      <c r="M264" t="s">
        <v>882</v>
      </c>
    </row>
    <row r="265" spans="1:13" outlineLevel="3" x14ac:dyDescent="0.25">
      <c r="A265" t="s">
        <v>229</v>
      </c>
      <c r="B265" s="3" t="s">
        <v>883</v>
      </c>
      <c r="C265" t="s">
        <v>884</v>
      </c>
      <c r="D265" t="s">
        <v>885</v>
      </c>
      <c r="E265" s="4">
        <v>1</v>
      </c>
      <c r="F265" t="s">
        <v>251</v>
      </c>
      <c r="G265" s="5">
        <f>SUMPRODUCT((Kalkulation!A2:A50000=B265)*Kalkulation!D2:D50000)</f>
        <v>0</v>
      </c>
      <c r="H265" s="5">
        <f t="shared" si="18"/>
        <v>0</v>
      </c>
      <c r="J265" s="5">
        <f t="shared" si="19"/>
        <v>0</v>
      </c>
      <c r="K265" s="6">
        <f>B2</f>
        <v>0</v>
      </c>
      <c r="L265" s="3" t="s">
        <v>825</v>
      </c>
      <c r="M265" t="s">
        <v>886</v>
      </c>
    </row>
    <row r="266" spans="1:13" outlineLevel="3" x14ac:dyDescent="0.25">
      <c r="A266" t="s">
        <v>229</v>
      </c>
      <c r="B266" s="3" t="s">
        <v>887</v>
      </c>
      <c r="C266" t="s">
        <v>888</v>
      </c>
      <c r="D266" t="s">
        <v>889</v>
      </c>
      <c r="E266" s="4">
        <v>2</v>
      </c>
      <c r="F266" t="s">
        <v>251</v>
      </c>
      <c r="G266" s="5">
        <f>SUMPRODUCT((Kalkulation!A2:A50000=B266)*Kalkulation!D2:D50000)</f>
        <v>0</v>
      </c>
      <c r="H266" s="5">
        <f t="shared" si="18"/>
        <v>0</v>
      </c>
      <c r="J266" s="5">
        <f t="shared" si="19"/>
        <v>0</v>
      </c>
      <c r="K266" s="6">
        <f>B2</f>
        <v>0</v>
      </c>
      <c r="L266" s="3" t="s">
        <v>825</v>
      </c>
      <c r="M266" t="s">
        <v>890</v>
      </c>
    </row>
    <row r="267" spans="1:13" outlineLevel="3" x14ac:dyDescent="0.25">
      <c r="A267" t="s">
        <v>229</v>
      </c>
      <c r="B267" s="3" t="s">
        <v>891</v>
      </c>
      <c r="C267" t="s">
        <v>892</v>
      </c>
      <c r="D267" t="s">
        <v>893</v>
      </c>
      <c r="E267" s="4">
        <v>1</v>
      </c>
      <c r="F267" t="s">
        <v>251</v>
      </c>
      <c r="G267" s="5">
        <f>SUMPRODUCT((Kalkulation!A2:A50000=B267)*Kalkulation!D2:D50000)</f>
        <v>0</v>
      </c>
      <c r="H267" s="5">
        <f t="shared" si="18"/>
        <v>0</v>
      </c>
      <c r="J267" s="5">
        <f t="shared" si="19"/>
        <v>0</v>
      </c>
      <c r="K267" s="6">
        <f>B2</f>
        <v>0</v>
      </c>
      <c r="L267" s="3" t="s">
        <v>825</v>
      </c>
      <c r="M267" t="s">
        <v>894</v>
      </c>
    </row>
    <row r="268" spans="1:13" outlineLevel="3" x14ac:dyDescent="0.25">
      <c r="A268" t="s">
        <v>229</v>
      </c>
      <c r="B268" s="3" t="s">
        <v>895</v>
      </c>
      <c r="C268" t="s">
        <v>896</v>
      </c>
      <c r="D268" t="s">
        <v>897</v>
      </c>
      <c r="E268" s="4">
        <v>1</v>
      </c>
      <c r="F268" t="s">
        <v>251</v>
      </c>
      <c r="G268" s="5">
        <f>SUMPRODUCT((Kalkulation!A2:A50000=B268)*Kalkulation!D2:D50000)</f>
        <v>0</v>
      </c>
      <c r="H268" s="5">
        <f t="shared" si="18"/>
        <v>0</v>
      </c>
      <c r="J268" s="5">
        <f t="shared" si="19"/>
        <v>0</v>
      </c>
      <c r="K268" s="6">
        <f>B2</f>
        <v>0</v>
      </c>
      <c r="L268" s="3" t="s">
        <v>825</v>
      </c>
      <c r="M268" t="s">
        <v>898</v>
      </c>
    </row>
    <row r="269" spans="1:13" outlineLevel="3" x14ac:dyDescent="0.25">
      <c r="A269" t="s">
        <v>229</v>
      </c>
      <c r="B269" s="3" t="s">
        <v>899</v>
      </c>
      <c r="C269" t="s">
        <v>900</v>
      </c>
      <c r="D269" t="s">
        <v>901</v>
      </c>
      <c r="E269" s="4">
        <v>1</v>
      </c>
      <c r="F269" t="s">
        <v>251</v>
      </c>
      <c r="G269" s="5">
        <f>SUMPRODUCT((Kalkulation!A2:A50000=B269)*Kalkulation!D2:D50000)</f>
        <v>0</v>
      </c>
      <c r="H269" s="5">
        <f t="shared" si="18"/>
        <v>0</v>
      </c>
      <c r="J269" s="5">
        <f t="shared" si="19"/>
        <v>0</v>
      </c>
      <c r="K269" s="6">
        <f>B2</f>
        <v>0</v>
      </c>
      <c r="L269" s="3" t="s">
        <v>825</v>
      </c>
      <c r="M269" t="s">
        <v>902</v>
      </c>
    </row>
    <row r="270" spans="1:13" outlineLevel="3" x14ac:dyDescent="0.25">
      <c r="A270" t="s">
        <v>229</v>
      </c>
      <c r="B270" s="3" t="s">
        <v>903</v>
      </c>
      <c r="C270" t="s">
        <v>904</v>
      </c>
      <c r="D270" t="s">
        <v>905</v>
      </c>
      <c r="E270" s="4">
        <v>1</v>
      </c>
      <c r="F270" t="s">
        <v>251</v>
      </c>
      <c r="G270" s="5">
        <f>SUMPRODUCT((Kalkulation!A2:A50000=B270)*Kalkulation!D2:D50000)</f>
        <v>0</v>
      </c>
      <c r="H270" s="5">
        <f t="shared" si="18"/>
        <v>0</v>
      </c>
      <c r="J270" s="5">
        <f t="shared" si="19"/>
        <v>0</v>
      </c>
      <c r="K270" s="6">
        <f>B2</f>
        <v>0</v>
      </c>
      <c r="L270" s="3" t="s">
        <v>825</v>
      </c>
      <c r="M270" t="s">
        <v>906</v>
      </c>
    </row>
    <row r="271" spans="1:13" outlineLevel="3" x14ac:dyDescent="0.25">
      <c r="A271" t="s">
        <v>229</v>
      </c>
      <c r="B271" s="3" t="s">
        <v>907</v>
      </c>
      <c r="C271" t="s">
        <v>908</v>
      </c>
      <c r="D271" t="s">
        <v>909</v>
      </c>
      <c r="E271" s="4">
        <v>1</v>
      </c>
      <c r="F271" t="s">
        <v>251</v>
      </c>
      <c r="G271" s="5">
        <f>SUMPRODUCT((Kalkulation!A2:A50000=B271)*Kalkulation!D2:D50000)</f>
        <v>0</v>
      </c>
      <c r="H271" s="5">
        <f t="shared" si="18"/>
        <v>0</v>
      </c>
      <c r="J271" s="5">
        <f t="shared" si="19"/>
        <v>0</v>
      </c>
      <c r="K271" s="6">
        <f>B2</f>
        <v>0</v>
      </c>
      <c r="L271" s="3" t="s">
        <v>825</v>
      </c>
      <c r="M271" t="s">
        <v>910</v>
      </c>
    </row>
    <row r="272" spans="1:13" outlineLevel="3" x14ac:dyDescent="0.25">
      <c r="A272" t="s">
        <v>229</v>
      </c>
      <c r="B272" s="3" t="s">
        <v>911</v>
      </c>
      <c r="C272" t="s">
        <v>912</v>
      </c>
      <c r="D272" t="s">
        <v>913</v>
      </c>
      <c r="E272" s="4">
        <v>1</v>
      </c>
      <c r="F272" t="s">
        <v>251</v>
      </c>
      <c r="G272" s="5">
        <f>SUMPRODUCT((Kalkulation!A2:A50000=B272)*Kalkulation!D2:D50000)</f>
        <v>0</v>
      </c>
      <c r="H272" s="5">
        <f t="shared" si="18"/>
        <v>0</v>
      </c>
      <c r="J272" s="5">
        <f t="shared" si="19"/>
        <v>0</v>
      </c>
      <c r="K272" s="6">
        <f>B2</f>
        <v>0</v>
      </c>
      <c r="L272" s="3" t="s">
        <v>825</v>
      </c>
      <c r="M272" t="s">
        <v>914</v>
      </c>
    </row>
    <row r="273" spans="1:13" outlineLevel="3" x14ac:dyDescent="0.25">
      <c r="A273" t="s">
        <v>229</v>
      </c>
      <c r="B273" s="3" t="s">
        <v>915</v>
      </c>
      <c r="C273" t="s">
        <v>916</v>
      </c>
      <c r="D273" t="s">
        <v>917</v>
      </c>
      <c r="E273" s="4">
        <v>1</v>
      </c>
      <c r="F273" t="s">
        <v>251</v>
      </c>
      <c r="G273" s="5">
        <f>SUMPRODUCT((Kalkulation!A2:A50000=B273)*Kalkulation!D2:D50000)</f>
        <v>0</v>
      </c>
      <c r="H273" s="5">
        <f t="shared" si="18"/>
        <v>0</v>
      </c>
      <c r="J273" s="5">
        <f t="shared" si="19"/>
        <v>0</v>
      </c>
      <c r="K273" s="6">
        <f>B2</f>
        <v>0</v>
      </c>
      <c r="L273" s="3" t="s">
        <v>825</v>
      </c>
      <c r="M273" t="s">
        <v>918</v>
      </c>
    </row>
    <row r="274" spans="1:13" outlineLevel="3" x14ac:dyDescent="0.25">
      <c r="A274" t="s">
        <v>229</v>
      </c>
      <c r="B274" s="3" t="s">
        <v>919</v>
      </c>
      <c r="C274" t="s">
        <v>920</v>
      </c>
      <c r="D274" t="s">
        <v>921</v>
      </c>
      <c r="E274" s="4">
        <v>1</v>
      </c>
      <c r="F274" t="s">
        <v>251</v>
      </c>
      <c r="G274" s="5">
        <f>SUMPRODUCT((Kalkulation!A2:A50000=B274)*Kalkulation!D2:D50000)</f>
        <v>0</v>
      </c>
      <c r="H274" s="5">
        <f t="shared" si="18"/>
        <v>0</v>
      </c>
      <c r="J274" s="5">
        <f t="shared" si="19"/>
        <v>0</v>
      </c>
      <c r="K274" s="6">
        <f>B2</f>
        <v>0</v>
      </c>
      <c r="L274" s="3" t="s">
        <v>825</v>
      </c>
      <c r="M274" t="s">
        <v>922</v>
      </c>
    </row>
    <row r="275" spans="1:13" outlineLevel="3" x14ac:dyDescent="0.25">
      <c r="A275" t="s">
        <v>229</v>
      </c>
      <c r="B275" s="3" t="s">
        <v>923</v>
      </c>
      <c r="C275" t="s">
        <v>924</v>
      </c>
      <c r="D275" t="s">
        <v>925</v>
      </c>
      <c r="E275" s="4">
        <v>2</v>
      </c>
      <c r="F275" t="s">
        <v>251</v>
      </c>
      <c r="G275" s="5">
        <f>SUMPRODUCT((Kalkulation!A2:A50000=B275)*Kalkulation!D2:D50000)</f>
        <v>0</v>
      </c>
      <c r="H275" s="5">
        <f t="shared" si="18"/>
        <v>0</v>
      </c>
      <c r="J275" s="5">
        <f t="shared" si="19"/>
        <v>0</v>
      </c>
      <c r="K275" s="6">
        <f>B2</f>
        <v>0</v>
      </c>
      <c r="L275" s="3" t="s">
        <v>825</v>
      </c>
      <c r="M275" t="s">
        <v>926</v>
      </c>
    </row>
    <row r="276" spans="1:13" outlineLevel="3" x14ac:dyDescent="0.25">
      <c r="A276" t="s">
        <v>229</v>
      </c>
      <c r="B276" s="3" t="s">
        <v>927</v>
      </c>
      <c r="C276" t="s">
        <v>928</v>
      </c>
      <c r="D276" t="s">
        <v>929</v>
      </c>
      <c r="E276" s="4">
        <v>1</v>
      </c>
      <c r="F276" t="s">
        <v>428</v>
      </c>
      <c r="G276" s="5">
        <f>SUMPRODUCT((Kalkulation!A2:A50000=B276)*Kalkulation!D2:D50000)</f>
        <v>0</v>
      </c>
      <c r="H276" s="5">
        <f t="shared" si="18"/>
        <v>0</v>
      </c>
      <c r="J276" s="5">
        <f t="shared" si="19"/>
        <v>0</v>
      </c>
      <c r="K276" s="6">
        <f>B2</f>
        <v>0</v>
      </c>
      <c r="L276" s="3" t="s">
        <v>825</v>
      </c>
      <c r="M276" t="s">
        <v>930</v>
      </c>
    </row>
    <row r="277" spans="1:13" outlineLevel="3" x14ac:dyDescent="0.25">
      <c r="A277" t="s">
        <v>229</v>
      </c>
      <c r="B277" s="3" t="s">
        <v>931</v>
      </c>
      <c r="C277" t="s">
        <v>932</v>
      </c>
      <c r="D277" t="s">
        <v>933</v>
      </c>
      <c r="E277" s="4">
        <v>1.6</v>
      </c>
      <c r="F277" t="s">
        <v>272</v>
      </c>
      <c r="G277" s="5">
        <f>SUMPRODUCT((Kalkulation!A2:A50000=B277)*Kalkulation!D2:D50000)</f>
        <v>0</v>
      </c>
      <c r="H277" s="5">
        <f t="shared" si="18"/>
        <v>0</v>
      </c>
      <c r="J277" s="5">
        <f t="shared" si="19"/>
        <v>0</v>
      </c>
      <c r="K277" s="6">
        <f>B2</f>
        <v>0</v>
      </c>
      <c r="L277" s="3" t="s">
        <v>825</v>
      </c>
      <c r="M277" t="s">
        <v>934</v>
      </c>
    </row>
    <row r="278" spans="1:13" outlineLevel="3" x14ac:dyDescent="0.25">
      <c r="A278" t="s">
        <v>229</v>
      </c>
      <c r="B278" s="3" t="s">
        <v>935</v>
      </c>
      <c r="C278" t="s">
        <v>936</v>
      </c>
      <c r="D278" t="s">
        <v>937</v>
      </c>
      <c r="E278" s="4">
        <v>8</v>
      </c>
      <c r="F278" t="s">
        <v>428</v>
      </c>
      <c r="G278" s="5">
        <f>SUMPRODUCT((Kalkulation!A2:A50000=B278)*Kalkulation!D2:D50000)</f>
        <v>0</v>
      </c>
      <c r="H278" s="5">
        <f t="shared" si="18"/>
        <v>0</v>
      </c>
      <c r="J278" s="5">
        <f t="shared" si="19"/>
        <v>0</v>
      </c>
      <c r="K278" s="6">
        <f>B2</f>
        <v>0</v>
      </c>
      <c r="L278" s="3" t="s">
        <v>825</v>
      </c>
      <c r="M278" t="s">
        <v>938</v>
      </c>
    </row>
    <row r="279" spans="1:13" s="7" customFormat="1" outlineLevel="2" x14ac:dyDescent="0.25">
      <c r="A279" s="14" t="s">
        <v>362</v>
      </c>
      <c r="B279" s="15" t="s">
        <v>817</v>
      </c>
      <c r="C279" s="14" t="s">
        <v>818</v>
      </c>
      <c r="D279" s="14"/>
      <c r="E279" s="16"/>
      <c r="F279" s="14"/>
      <c r="G279" s="17"/>
      <c r="H279" s="17">
        <f>SUMIF(L:L,"005c044e-bdd1-4da4-8ed5-bdd0b6b1bb8f",J:J)</f>
        <v>0</v>
      </c>
      <c r="I279" s="18"/>
      <c r="J279" s="17">
        <f t="shared" si="19"/>
        <v>0</v>
      </c>
      <c r="K279" s="18"/>
      <c r="L279" s="8" t="s">
        <v>669</v>
      </c>
      <c r="M279" s="7" t="s">
        <v>825</v>
      </c>
    </row>
    <row r="280" spans="1:13" s="7" customFormat="1" outlineLevel="1" x14ac:dyDescent="0.25">
      <c r="A280" s="14" t="s">
        <v>362</v>
      </c>
      <c r="B280" s="15" t="s">
        <v>623</v>
      </c>
      <c r="C280" s="14" t="s">
        <v>624</v>
      </c>
      <c r="D280" s="14"/>
      <c r="E280" s="16"/>
      <c r="F280" s="14"/>
      <c r="G280" s="17"/>
      <c r="H280" s="17">
        <f>SUMIF(L:L,"f63c13ee-708b-4197-832b-5bcdd5c96f8e",J:J)</f>
        <v>0</v>
      </c>
      <c r="I280" s="18"/>
      <c r="J280" s="17">
        <f t="shared" si="19"/>
        <v>0</v>
      </c>
      <c r="K280" s="18"/>
      <c r="L280" s="8" t="s">
        <v>585</v>
      </c>
      <c r="M280" s="7" t="s">
        <v>669</v>
      </c>
    </row>
    <row r="281" spans="1:13" outlineLevel="2" x14ac:dyDescent="0.25">
      <c r="A281" t="s">
        <v>219</v>
      </c>
      <c r="B281" s="3" t="s">
        <v>939</v>
      </c>
      <c r="C281" t="s">
        <v>940</v>
      </c>
      <c r="K281" s="6" t="str">
        <f>""</f>
        <v/>
      </c>
    </row>
    <row r="282" spans="1:13" outlineLevel="3" x14ac:dyDescent="0.25">
      <c r="A282" t="s">
        <v>219</v>
      </c>
      <c r="B282" s="3" t="s">
        <v>941</v>
      </c>
      <c r="C282" t="s">
        <v>942</v>
      </c>
      <c r="K282" s="6" t="str">
        <f>""</f>
        <v/>
      </c>
    </row>
    <row r="283" spans="1:13" outlineLevel="3" x14ac:dyDescent="0.25">
      <c r="A283" t="s">
        <v>229</v>
      </c>
      <c r="B283" s="3" t="s">
        <v>943</v>
      </c>
      <c r="C283" t="s">
        <v>944</v>
      </c>
      <c r="D283" t="s">
        <v>945</v>
      </c>
      <c r="E283" s="4">
        <v>44</v>
      </c>
      <c r="F283" t="s">
        <v>272</v>
      </c>
      <c r="G283" s="5">
        <f>SUMPRODUCT((Kalkulation!A2:A50000=B283)*Kalkulation!D2:D50000)</f>
        <v>0</v>
      </c>
      <c r="H283" s="5">
        <f>G283*E283</f>
        <v>0</v>
      </c>
      <c r="J283" s="5">
        <f t="shared" ref="J283:J288" si="20">H283*(1-I283)</f>
        <v>0</v>
      </c>
      <c r="K283" s="6">
        <f>B2</f>
        <v>0</v>
      </c>
      <c r="L283" s="3" t="s">
        <v>946</v>
      </c>
      <c r="M283" t="s">
        <v>947</v>
      </c>
    </row>
    <row r="284" spans="1:13" outlineLevel="3" x14ac:dyDescent="0.25">
      <c r="A284" t="s">
        <v>229</v>
      </c>
      <c r="B284" s="3" t="s">
        <v>948</v>
      </c>
      <c r="C284" t="s">
        <v>949</v>
      </c>
      <c r="D284" t="s">
        <v>950</v>
      </c>
      <c r="E284" s="4">
        <v>44</v>
      </c>
      <c r="F284" t="s">
        <v>272</v>
      </c>
      <c r="G284" s="5">
        <f>SUMPRODUCT((Kalkulation!A2:A50000=B284)*Kalkulation!D2:D50000)</f>
        <v>0</v>
      </c>
      <c r="H284" s="5">
        <f>G284*E284</f>
        <v>0</v>
      </c>
      <c r="J284" s="5">
        <f t="shared" si="20"/>
        <v>0</v>
      </c>
      <c r="K284" s="6">
        <f>B2</f>
        <v>0</v>
      </c>
      <c r="L284" s="3" t="s">
        <v>946</v>
      </c>
      <c r="M284" t="s">
        <v>951</v>
      </c>
    </row>
    <row r="285" spans="1:13" outlineLevel="3" x14ac:dyDescent="0.25">
      <c r="A285" t="s">
        <v>229</v>
      </c>
      <c r="B285" s="3" t="s">
        <v>952</v>
      </c>
      <c r="C285" t="s">
        <v>953</v>
      </c>
      <c r="D285" t="s">
        <v>954</v>
      </c>
      <c r="E285" s="4">
        <v>44</v>
      </c>
      <c r="F285" t="s">
        <v>272</v>
      </c>
      <c r="G285" s="5">
        <f>SUMPRODUCT((Kalkulation!A2:A50000=B285)*Kalkulation!D2:D50000)</f>
        <v>0</v>
      </c>
      <c r="H285" s="5">
        <f>G285*E285</f>
        <v>0</v>
      </c>
      <c r="J285" s="5">
        <f t="shared" si="20"/>
        <v>0</v>
      </c>
      <c r="K285" s="6">
        <f>B2</f>
        <v>0</v>
      </c>
      <c r="L285" s="3" t="s">
        <v>946</v>
      </c>
      <c r="M285" t="s">
        <v>955</v>
      </c>
    </row>
    <row r="286" spans="1:13" outlineLevel="3" x14ac:dyDescent="0.25">
      <c r="A286" t="s">
        <v>229</v>
      </c>
      <c r="B286" s="3" t="s">
        <v>956</v>
      </c>
      <c r="C286" t="s">
        <v>957</v>
      </c>
      <c r="D286" t="s">
        <v>958</v>
      </c>
      <c r="E286" s="4">
        <v>44</v>
      </c>
      <c r="F286" t="s">
        <v>272</v>
      </c>
      <c r="G286" s="5">
        <f>SUMPRODUCT((Kalkulation!A2:A50000=B286)*Kalkulation!D2:D50000)</f>
        <v>0</v>
      </c>
      <c r="H286" s="5">
        <f>G286*E286</f>
        <v>0</v>
      </c>
      <c r="J286" s="5">
        <f t="shared" si="20"/>
        <v>0</v>
      </c>
      <c r="K286" s="6">
        <f>B2</f>
        <v>0</v>
      </c>
      <c r="L286" s="3" t="s">
        <v>946</v>
      </c>
      <c r="M286" t="s">
        <v>959</v>
      </c>
    </row>
    <row r="287" spans="1:13" outlineLevel="3" x14ac:dyDescent="0.25">
      <c r="A287" t="s">
        <v>229</v>
      </c>
      <c r="B287" s="3" t="s">
        <v>960</v>
      </c>
      <c r="C287" t="s">
        <v>961</v>
      </c>
      <c r="D287" t="s">
        <v>962</v>
      </c>
      <c r="E287" s="4">
        <v>44</v>
      </c>
      <c r="F287" t="s">
        <v>272</v>
      </c>
      <c r="G287" s="5">
        <f>SUMPRODUCT((Kalkulation!A2:A50000=B287)*Kalkulation!D2:D50000)</f>
        <v>0</v>
      </c>
      <c r="H287" s="5">
        <f>G287*E287</f>
        <v>0</v>
      </c>
      <c r="J287" s="5">
        <f t="shared" si="20"/>
        <v>0</v>
      </c>
      <c r="K287" s="6">
        <f>B2</f>
        <v>0</v>
      </c>
      <c r="L287" s="3" t="s">
        <v>946</v>
      </c>
      <c r="M287" t="s">
        <v>963</v>
      </c>
    </row>
    <row r="288" spans="1:13" s="7" customFormat="1" outlineLevel="2" x14ac:dyDescent="0.25">
      <c r="A288" s="14" t="s">
        <v>362</v>
      </c>
      <c r="B288" s="15" t="s">
        <v>941</v>
      </c>
      <c r="C288" s="14" t="s">
        <v>942</v>
      </c>
      <c r="D288" s="14"/>
      <c r="E288" s="16"/>
      <c r="F288" s="14"/>
      <c r="G288" s="17"/>
      <c r="H288" s="17">
        <f>SUMIF(L:L,"3113c931-4a9d-475a-a769-440def52371c",J:J)</f>
        <v>0</v>
      </c>
      <c r="I288" s="18"/>
      <c r="J288" s="17">
        <f t="shared" si="20"/>
        <v>0</v>
      </c>
      <c r="K288" s="18"/>
      <c r="L288" s="8" t="s">
        <v>964</v>
      </c>
      <c r="M288" s="7" t="s">
        <v>946</v>
      </c>
    </row>
    <row r="289" spans="1:13" outlineLevel="3" x14ac:dyDescent="0.25">
      <c r="A289" t="s">
        <v>219</v>
      </c>
      <c r="B289" s="3" t="s">
        <v>965</v>
      </c>
      <c r="C289" t="s">
        <v>966</v>
      </c>
      <c r="K289" s="6" t="str">
        <f>""</f>
        <v/>
      </c>
    </row>
    <row r="290" spans="1:13" outlineLevel="3" x14ac:dyDescent="0.25">
      <c r="A290" t="s">
        <v>14</v>
      </c>
      <c r="C290" t="s">
        <v>967</v>
      </c>
      <c r="D290" t="s">
        <v>968</v>
      </c>
      <c r="K290" s="6" t="str">
        <f>""</f>
        <v/>
      </c>
      <c r="M290" t="s">
        <v>969</v>
      </c>
    </row>
    <row r="291" spans="1:13" outlineLevel="3" x14ac:dyDescent="0.25">
      <c r="A291" t="s">
        <v>229</v>
      </c>
      <c r="B291" s="3" t="s">
        <v>970</v>
      </c>
      <c r="C291" t="s">
        <v>971</v>
      </c>
      <c r="D291" t="s">
        <v>972</v>
      </c>
      <c r="E291" s="4">
        <v>71</v>
      </c>
      <c r="F291" t="s">
        <v>487</v>
      </c>
      <c r="G291" s="5">
        <f>SUMPRODUCT((Kalkulation!A2:A50000=B291)*Kalkulation!D2:D50000)</f>
        <v>0</v>
      </c>
      <c r="H291" s="5">
        <f t="shared" ref="H291:H303" si="21">G291*E291</f>
        <v>0</v>
      </c>
      <c r="J291" s="5">
        <f t="shared" ref="J291:J306" si="22">H291*(1-I291)</f>
        <v>0</v>
      </c>
      <c r="K291" s="6">
        <f>B2</f>
        <v>0</v>
      </c>
      <c r="L291" s="3" t="s">
        <v>973</v>
      </c>
      <c r="M291" t="s">
        <v>974</v>
      </c>
    </row>
    <row r="292" spans="1:13" outlineLevel="3" x14ac:dyDescent="0.25">
      <c r="A292" t="s">
        <v>229</v>
      </c>
      <c r="B292" s="3" t="s">
        <v>975</v>
      </c>
      <c r="C292" t="s">
        <v>976</v>
      </c>
      <c r="D292" t="s">
        <v>977</v>
      </c>
      <c r="E292" s="4">
        <v>81</v>
      </c>
      <c r="F292" t="s">
        <v>487</v>
      </c>
      <c r="G292" s="5">
        <f>SUMPRODUCT((Kalkulation!A2:A50000=B292)*Kalkulation!D2:D50000)</f>
        <v>0</v>
      </c>
      <c r="H292" s="5">
        <f t="shared" si="21"/>
        <v>0</v>
      </c>
      <c r="J292" s="5">
        <f t="shared" si="22"/>
        <v>0</v>
      </c>
      <c r="K292" s="6">
        <f>B2</f>
        <v>0</v>
      </c>
      <c r="L292" s="3" t="s">
        <v>973</v>
      </c>
      <c r="M292" t="s">
        <v>978</v>
      </c>
    </row>
    <row r="293" spans="1:13" outlineLevel="3" x14ac:dyDescent="0.25">
      <c r="A293" t="s">
        <v>229</v>
      </c>
      <c r="B293" s="3" t="s">
        <v>979</v>
      </c>
      <c r="C293" t="s">
        <v>980</v>
      </c>
      <c r="D293" t="s">
        <v>981</v>
      </c>
      <c r="E293" s="4">
        <v>58</v>
      </c>
      <c r="F293" t="s">
        <v>272</v>
      </c>
      <c r="G293" s="5">
        <f>SUMPRODUCT((Kalkulation!A2:A50000=B293)*Kalkulation!D2:D50000)</f>
        <v>0</v>
      </c>
      <c r="H293" s="5">
        <f t="shared" si="21"/>
        <v>0</v>
      </c>
      <c r="J293" s="5">
        <f t="shared" si="22"/>
        <v>0</v>
      </c>
      <c r="K293" s="6">
        <f>B2</f>
        <v>0</v>
      </c>
      <c r="L293" s="3" t="s">
        <v>973</v>
      </c>
      <c r="M293" t="s">
        <v>982</v>
      </c>
    </row>
    <row r="294" spans="1:13" outlineLevel="3" x14ac:dyDescent="0.25">
      <c r="A294" t="s">
        <v>229</v>
      </c>
      <c r="B294" s="3" t="s">
        <v>983</v>
      </c>
      <c r="C294" t="s">
        <v>984</v>
      </c>
      <c r="D294" t="s">
        <v>985</v>
      </c>
      <c r="E294" s="4">
        <v>58</v>
      </c>
      <c r="F294" t="s">
        <v>272</v>
      </c>
      <c r="G294" s="5">
        <f>SUMPRODUCT((Kalkulation!A2:A50000=B294)*Kalkulation!D2:D50000)</f>
        <v>0</v>
      </c>
      <c r="H294" s="5">
        <f t="shared" si="21"/>
        <v>0</v>
      </c>
      <c r="J294" s="5">
        <f t="shared" si="22"/>
        <v>0</v>
      </c>
      <c r="K294" s="6">
        <f>B2</f>
        <v>0</v>
      </c>
      <c r="L294" s="3" t="s">
        <v>973</v>
      </c>
      <c r="M294" t="s">
        <v>986</v>
      </c>
    </row>
    <row r="295" spans="1:13" outlineLevel="3" x14ac:dyDescent="0.25">
      <c r="A295" t="s">
        <v>229</v>
      </c>
      <c r="B295" s="3" t="s">
        <v>987</v>
      </c>
      <c r="C295" t="s">
        <v>988</v>
      </c>
      <c r="D295" t="s">
        <v>989</v>
      </c>
      <c r="E295" s="4">
        <v>58</v>
      </c>
      <c r="F295" t="s">
        <v>272</v>
      </c>
      <c r="G295" s="5">
        <f>SUMPRODUCT((Kalkulation!A2:A50000=B295)*Kalkulation!D2:D50000)</f>
        <v>0</v>
      </c>
      <c r="H295" s="5">
        <f t="shared" si="21"/>
        <v>0</v>
      </c>
      <c r="J295" s="5">
        <f t="shared" si="22"/>
        <v>0</v>
      </c>
      <c r="K295" s="6">
        <f>B2</f>
        <v>0</v>
      </c>
      <c r="L295" s="3" t="s">
        <v>973</v>
      </c>
      <c r="M295" t="s">
        <v>990</v>
      </c>
    </row>
    <row r="296" spans="1:13" outlineLevel="3" x14ac:dyDescent="0.25">
      <c r="A296" t="s">
        <v>229</v>
      </c>
      <c r="B296" s="3" t="s">
        <v>991</v>
      </c>
      <c r="C296" t="s">
        <v>992</v>
      </c>
      <c r="D296" t="s">
        <v>993</v>
      </c>
      <c r="E296" s="4">
        <v>58</v>
      </c>
      <c r="F296" t="s">
        <v>272</v>
      </c>
      <c r="G296" s="5">
        <f>SUMPRODUCT((Kalkulation!A2:A50000=B296)*Kalkulation!D2:D50000)</f>
        <v>0</v>
      </c>
      <c r="H296" s="5">
        <f t="shared" si="21"/>
        <v>0</v>
      </c>
      <c r="J296" s="5">
        <f t="shared" si="22"/>
        <v>0</v>
      </c>
      <c r="K296" s="6">
        <f>B2</f>
        <v>0</v>
      </c>
      <c r="L296" s="3" t="s">
        <v>973</v>
      </c>
      <c r="M296" t="s">
        <v>994</v>
      </c>
    </row>
    <row r="297" spans="1:13" outlineLevel="3" x14ac:dyDescent="0.25">
      <c r="A297" t="s">
        <v>229</v>
      </c>
      <c r="B297" s="3" t="s">
        <v>995</v>
      </c>
      <c r="C297" t="s">
        <v>996</v>
      </c>
      <c r="D297" t="s">
        <v>997</v>
      </c>
      <c r="E297" s="4">
        <v>58</v>
      </c>
      <c r="F297" t="s">
        <v>272</v>
      </c>
      <c r="G297" s="5">
        <f>SUMPRODUCT((Kalkulation!A2:A50000=B297)*Kalkulation!D2:D50000)</f>
        <v>0</v>
      </c>
      <c r="H297" s="5">
        <f t="shared" si="21"/>
        <v>0</v>
      </c>
      <c r="J297" s="5">
        <f t="shared" si="22"/>
        <v>0</v>
      </c>
      <c r="K297" s="6">
        <f>B2</f>
        <v>0</v>
      </c>
      <c r="L297" s="3" t="s">
        <v>973</v>
      </c>
      <c r="M297" t="s">
        <v>998</v>
      </c>
    </row>
    <row r="298" spans="1:13" outlineLevel="3" x14ac:dyDescent="0.25">
      <c r="A298" t="s">
        <v>229</v>
      </c>
      <c r="B298" s="3" t="s">
        <v>999</v>
      </c>
      <c r="C298" t="s">
        <v>1000</v>
      </c>
      <c r="D298" t="s">
        <v>1001</v>
      </c>
      <c r="E298" s="4">
        <v>58</v>
      </c>
      <c r="F298" t="s">
        <v>272</v>
      </c>
      <c r="G298" s="5">
        <f>SUMPRODUCT((Kalkulation!A2:A50000=B298)*Kalkulation!D2:D50000)</f>
        <v>0</v>
      </c>
      <c r="H298" s="5">
        <f t="shared" si="21"/>
        <v>0</v>
      </c>
      <c r="J298" s="5">
        <f t="shared" si="22"/>
        <v>0</v>
      </c>
      <c r="K298" s="6">
        <f>B2</f>
        <v>0</v>
      </c>
      <c r="L298" s="3" t="s">
        <v>973</v>
      </c>
      <c r="M298" t="s">
        <v>1002</v>
      </c>
    </row>
    <row r="299" spans="1:13" outlineLevel="3" x14ac:dyDescent="0.25">
      <c r="A299" t="s">
        <v>229</v>
      </c>
      <c r="B299" s="3" t="s">
        <v>1003</v>
      </c>
      <c r="C299" t="s">
        <v>1004</v>
      </c>
      <c r="D299" t="s">
        <v>1005</v>
      </c>
      <c r="E299" s="4">
        <v>58</v>
      </c>
      <c r="F299" t="s">
        <v>272</v>
      </c>
      <c r="G299" s="5">
        <f>SUMPRODUCT((Kalkulation!A2:A50000=B299)*Kalkulation!D2:D50000)</f>
        <v>0</v>
      </c>
      <c r="H299" s="5">
        <f t="shared" si="21"/>
        <v>0</v>
      </c>
      <c r="J299" s="5">
        <f t="shared" si="22"/>
        <v>0</v>
      </c>
      <c r="K299" s="6">
        <f>B2</f>
        <v>0</v>
      </c>
      <c r="L299" s="3" t="s">
        <v>973</v>
      </c>
      <c r="M299" t="s">
        <v>1006</v>
      </c>
    </row>
    <row r="300" spans="1:13" outlineLevel="3" x14ac:dyDescent="0.25">
      <c r="A300" t="s">
        <v>229</v>
      </c>
      <c r="B300" s="3" t="s">
        <v>1007</v>
      </c>
      <c r="C300" t="s">
        <v>1008</v>
      </c>
      <c r="D300" t="s">
        <v>1009</v>
      </c>
      <c r="E300" s="4">
        <v>44</v>
      </c>
      <c r="F300" t="s">
        <v>272</v>
      </c>
      <c r="G300" s="5">
        <f>SUMPRODUCT((Kalkulation!A2:A50000=B300)*Kalkulation!D2:D50000)</f>
        <v>0</v>
      </c>
      <c r="H300" s="5">
        <f t="shared" si="21"/>
        <v>0</v>
      </c>
      <c r="J300" s="5">
        <f t="shared" si="22"/>
        <v>0</v>
      </c>
      <c r="K300" s="6">
        <f>B2</f>
        <v>0</v>
      </c>
      <c r="L300" s="3" t="s">
        <v>973</v>
      </c>
      <c r="M300" t="s">
        <v>1010</v>
      </c>
    </row>
    <row r="301" spans="1:13" outlineLevel="3" x14ac:dyDescent="0.25">
      <c r="A301" t="s">
        <v>229</v>
      </c>
      <c r="B301" s="3" t="s">
        <v>1011</v>
      </c>
      <c r="C301" t="s">
        <v>1012</v>
      </c>
      <c r="D301" t="s">
        <v>1013</v>
      </c>
      <c r="E301" s="4">
        <v>3</v>
      </c>
      <c r="F301" t="s">
        <v>487</v>
      </c>
      <c r="G301" s="5">
        <f>SUMPRODUCT((Kalkulation!A2:A50000=B301)*Kalkulation!D2:D50000)</f>
        <v>0</v>
      </c>
      <c r="H301" s="5">
        <f t="shared" si="21"/>
        <v>0</v>
      </c>
      <c r="J301" s="5">
        <f t="shared" si="22"/>
        <v>0</v>
      </c>
      <c r="K301" s="6">
        <f>B2</f>
        <v>0</v>
      </c>
      <c r="L301" s="3" t="s">
        <v>973</v>
      </c>
      <c r="M301" t="s">
        <v>1014</v>
      </c>
    </row>
    <row r="302" spans="1:13" outlineLevel="3" x14ac:dyDescent="0.25">
      <c r="A302" t="s">
        <v>229</v>
      </c>
      <c r="B302" s="3" t="s">
        <v>1015</v>
      </c>
      <c r="C302" t="s">
        <v>1016</v>
      </c>
      <c r="D302" t="s">
        <v>1017</v>
      </c>
      <c r="E302" s="4">
        <v>58</v>
      </c>
      <c r="F302" t="s">
        <v>272</v>
      </c>
      <c r="G302" s="5">
        <f>SUMPRODUCT((Kalkulation!A2:A50000=B302)*Kalkulation!D2:D50000)</f>
        <v>0</v>
      </c>
      <c r="H302" s="5">
        <f t="shared" si="21"/>
        <v>0</v>
      </c>
      <c r="J302" s="5">
        <f t="shared" si="22"/>
        <v>0</v>
      </c>
      <c r="K302" s="6">
        <f>B2</f>
        <v>0</v>
      </c>
      <c r="L302" s="3" t="s">
        <v>973</v>
      </c>
      <c r="M302" t="s">
        <v>1018</v>
      </c>
    </row>
    <row r="303" spans="1:13" outlineLevel="3" x14ac:dyDescent="0.25">
      <c r="A303" t="s">
        <v>229</v>
      </c>
      <c r="B303" s="3" t="s">
        <v>1019</v>
      </c>
      <c r="C303" t="s">
        <v>1020</v>
      </c>
      <c r="D303" t="s">
        <v>1021</v>
      </c>
      <c r="E303" s="4">
        <v>58</v>
      </c>
      <c r="F303" t="s">
        <v>272</v>
      </c>
      <c r="G303" s="5">
        <f>SUMPRODUCT((Kalkulation!A2:A50000=B303)*Kalkulation!D2:D50000)</f>
        <v>0</v>
      </c>
      <c r="H303" s="5">
        <f t="shared" si="21"/>
        <v>0</v>
      </c>
      <c r="J303" s="5">
        <f t="shared" si="22"/>
        <v>0</v>
      </c>
      <c r="K303" s="6">
        <f>B2</f>
        <v>0</v>
      </c>
      <c r="L303" s="3" t="s">
        <v>973</v>
      </c>
      <c r="M303" t="s">
        <v>1022</v>
      </c>
    </row>
    <row r="304" spans="1:13" s="7" customFormat="1" outlineLevel="2" x14ac:dyDescent="0.25">
      <c r="A304" s="14" t="s">
        <v>362</v>
      </c>
      <c r="B304" s="15" t="s">
        <v>965</v>
      </c>
      <c r="C304" s="14" t="s">
        <v>966</v>
      </c>
      <c r="D304" s="14"/>
      <c r="E304" s="16"/>
      <c r="F304" s="14"/>
      <c r="G304" s="17"/>
      <c r="H304" s="17">
        <f>SUMIF(L:L,"fa62dffe-5931-4d06-aba4-e71a953107a3",J:J)</f>
        <v>0</v>
      </c>
      <c r="I304" s="18"/>
      <c r="J304" s="17">
        <f t="shared" si="22"/>
        <v>0</v>
      </c>
      <c r="K304" s="18"/>
      <c r="L304" s="8" t="s">
        <v>964</v>
      </c>
      <c r="M304" s="7" t="s">
        <v>973</v>
      </c>
    </row>
    <row r="305" spans="1:13" s="7" customFormat="1" outlineLevel="1" x14ac:dyDescent="0.25">
      <c r="A305" s="14" t="s">
        <v>362</v>
      </c>
      <c r="B305" s="15" t="s">
        <v>939</v>
      </c>
      <c r="C305" s="14" t="s">
        <v>940</v>
      </c>
      <c r="D305" s="14"/>
      <c r="E305" s="16"/>
      <c r="F305" s="14"/>
      <c r="G305" s="17"/>
      <c r="H305" s="17">
        <f>SUMIF(L:L,"f602d640-0cef-4a7e-ab28-80e53ac56940",J:J)</f>
        <v>0</v>
      </c>
      <c r="I305" s="18"/>
      <c r="J305" s="17">
        <f t="shared" si="22"/>
        <v>0</v>
      </c>
      <c r="K305" s="18"/>
      <c r="L305" s="8" t="s">
        <v>585</v>
      </c>
      <c r="M305" s="7" t="s">
        <v>964</v>
      </c>
    </row>
    <row r="306" spans="1:13" s="7" customFormat="1" x14ac:dyDescent="0.25">
      <c r="A306" s="14" t="s">
        <v>362</v>
      </c>
      <c r="B306" s="15" t="s">
        <v>467</v>
      </c>
      <c r="C306" s="14" t="s">
        <v>468</v>
      </c>
      <c r="D306" s="14"/>
      <c r="E306" s="16"/>
      <c r="F306" s="14"/>
      <c r="G306" s="17"/>
      <c r="H306" s="17">
        <f>SUMIF(L:L,"27a182b3-97cf-4a22-95d2-77249b730e69",J:J)</f>
        <v>0</v>
      </c>
      <c r="I306" s="18"/>
      <c r="J306" s="17">
        <f t="shared" si="22"/>
        <v>0</v>
      </c>
      <c r="K306" s="18"/>
      <c r="L306" s="8" t="s">
        <v>466</v>
      </c>
      <c r="M306" s="7" t="s">
        <v>585</v>
      </c>
    </row>
    <row r="307" spans="1:13" outlineLevel="1" x14ac:dyDescent="0.25">
      <c r="A307" t="s">
        <v>219</v>
      </c>
      <c r="B307" s="3" t="s">
        <v>1023</v>
      </c>
      <c r="C307" t="s">
        <v>1024</v>
      </c>
      <c r="K307" s="6" t="str">
        <f>""</f>
        <v/>
      </c>
    </row>
    <row r="308" spans="1:13" outlineLevel="2" x14ac:dyDescent="0.25">
      <c r="A308" t="s">
        <v>219</v>
      </c>
      <c r="B308" s="3" t="s">
        <v>1025</v>
      </c>
      <c r="C308" t="s">
        <v>470</v>
      </c>
      <c r="K308" s="6" t="str">
        <f>""</f>
        <v/>
      </c>
    </row>
    <row r="309" spans="1:13" outlineLevel="3" x14ac:dyDescent="0.25">
      <c r="A309" t="s">
        <v>219</v>
      </c>
      <c r="B309" s="3" t="s">
        <v>1026</v>
      </c>
      <c r="C309" t="s">
        <v>472</v>
      </c>
      <c r="K309" s="6" t="str">
        <f>""</f>
        <v/>
      </c>
    </row>
    <row r="310" spans="1:13" outlineLevel="3" x14ac:dyDescent="0.25">
      <c r="A310" t="s">
        <v>229</v>
      </c>
      <c r="B310" s="3" t="s">
        <v>1027</v>
      </c>
      <c r="C310" t="s">
        <v>1028</v>
      </c>
      <c r="D310" t="s">
        <v>1029</v>
      </c>
      <c r="E310" s="4">
        <v>10</v>
      </c>
      <c r="F310" t="s">
        <v>487</v>
      </c>
      <c r="G310" s="5">
        <f>SUMPRODUCT((Kalkulation!A2:A50000=B310)*Kalkulation!D2:D50000)</f>
        <v>0</v>
      </c>
      <c r="H310" s="5">
        <f t="shared" ref="H310:H319" si="23">G310*E310</f>
        <v>0</v>
      </c>
      <c r="J310" s="5">
        <f t="shared" ref="J310:J320" si="24">H310*(1-I310)</f>
        <v>0</v>
      </c>
      <c r="K310" s="6">
        <f>B2</f>
        <v>0</v>
      </c>
      <c r="L310" s="3" t="s">
        <v>1030</v>
      </c>
      <c r="M310" t="s">
        <v>1031</v>
      </c>
    </row>
    <row r="311" spans="1:13" outlineLevel="3" x14ac:dyDescent="0.25">
      <c r="A311" t="s">
        <v>229</v>
      </c>
      <c r="B311" s="3" t="s">
        <v>1032</v>
      </c>
      <c r="C311" t="s">
        <v>1033</v>
      </c>
      <c r="D311" t="s">
        <v>1034</v>
      </c>
      <c r="E311" s="4">
        <v>60</v>
      </c>
      <c r="F311" t="s">
        <v>487</v>
      </c>
      <c r="G311" s="5">
        <f>SUMPRODUCT((Kalkulation!A2:A50000=B311)*Kalkulation!D2:D50000)</f>
        <v>0</v>
      </c>
      <c r="H311" s="5">
        <f t="shared" si="23"/>
        <v>0</v>
      </c>
      <c r="J311" s="5">
        <f t="shared" si="24"/>
        <v>0</v>
      </c>
      <c r="K311" s="6">
        <f>B2</f>
        <v>0</v>
      </c>
      <c r="L311" s="3" t="s">
        <v>1030</v>
      </c>
      <c r="M311" t="s">
        <v>1035</v>
      </c>
    </row>
    <row r="312" spans="1:13" outlineLevel="3" x14ac:dyDescent="0.25">
      <c r="A312" t="s">
        <v>229</v>
      </c>
      <c r="B312" s="3" t="s">
        <v>1036</v>
      </c>
      <c r="C312" t="s">
        <v>1037</v>
      </c>
      <c r="D312" t="s">
        <v>1038</v>
      </c>
      <c r="E312" s="4">
        <v>220</v>
      </c>
      <c r="F312" t="s">
        <v>487</v>
      </c>
      <c r="G312" s="5">
        <f>SUMPRODUCT((Kalkulation!A2:A50000=B312)*Kalkulation!D2:D50000)</f>
        <v>0</v>
      </c>
      <c r="H312" s="5">
        <f t="shared" si="23"/>
        <v>0</v>
      </c>
      <c r="J312" s="5">
        <f t="shared" si="24"/>
        <v>0</v>
      </c>
      <c r="K312" s="6">
        <f>B2</f>
        <v>0</v>
      </c>
      <c r="L312" s="3" t="s">
        <v>1030</v>
      </c>
      <c r="M312" t="s">
        <v>1039</v>
      </c>
    </row>
    <row r="313" spans="1:13" outlineLevel="3" x14ac:dyDescent="0.25">
      <c r="A313" t="s">
        <v>229</v>
      </c>
      <c r="B313" s="3" t="s">
        <v>1040</v>
      </c>
      <c r="C313" t="s">
        <v>1041</v>
      </c>
      <c r="D313" t="s">
        <v>1042</v>
      </c>
      <c r="E313" s="4">
        <v>328</v>
      </c>
      <c r="F313" t="s">
        <v>487</v>
      </c>
      <c r="G313" s="5">
        <f>SUMPRODUCT((Kalkulation!A2:A50000=B313)*Kalkulation!D2:D50000)</f>
        <v>0</v>
      </c>
      <c r="H313" s="5">
        <f t="shared" si="23"/>
        <v>0</v>
      </c>
      <c r="J313" s="5">
        <f t="shared" si="24"/>
        <v>0</v>
      </c>
      <c r="K313" s="6">
        <f>B2</f>
        <v>0</v>
      </c>
      <c r="L313" s="3" t="s">
        <v>1030</v>
      </c>
      <c r="M313" t="s">
        <v>1043</v>
      </c>
    </row>
    <row r="314" spans="1:13" outlineLevel="3" x14ac:dyDescent="0.25">
      <c r="A314" t="s">
        <v>229</v>
      </c>
      <c r="B314" s="3" t="s">
        <v>1044</v>
      </c>
      <c r="C314" t="s">
        <v>1045</v>
      </c>
      <c r="D314" t="s">
        <v>1046</v>
      </c>
      <c r="E314" s="4">
        <v>16</v>
      </c>
      <c r="F314" t="s">
        <v>487</v>
      </c>
      <c r="G314" s="5">
        <f>SUMPRODUCT((Kalkulation!A2:A50000=B314)*Kalkulation!D2:D50000)</f>
        <v>0</v>
      </c>
      <c r="H314" s="5">
        <f t="shared" si="23"/>
        <v>0</v>
      </c>
      <c r="J314" s="5">
        <f t="shared" si="24"/>
        <v>0</v>
      </c>
      <c r="K314" s="6">
        <f>B2</f>
        <v>0</v>
      </c>
      <c r="L314" s="3" t="s">
        <v>1030</v>
      </c>
      <c r="M314" t="s">
        <v>1047</v>
      </c>
    </row>
    <row r="315" spans="1:13" outlineLevel="3" x14ac:dyDescent="0.25">
      <c r="A315" t="s">
        <v>229</v>
      </c>
      <c r="B315" s="3" t="s">
        <v>1048</v>
      </c>
      <c r="C315" t="s">
        <v>1049</v>
      </c>
      <c r="D315" t="s">
        <v>1050</v>
      </c>
      <c r="E315" s="4">
        <v>628</v>
      </c>
      <c r="F315" t="s">
        <v>487</v>
      </c>
      <c r="G315" s="5">
        <f>SUMPRODUCT((Kalkulation!A2:A50000=B315)*Kalkulation!D2:D50000)</f>
        <v>0</v>
      </c>
      <c r="H315" s="5">
        <f t="shared" si="23"/>
        <v>0</v>
      </c>
      <c r="J315" s="5">
        <f t="shared" si="24"/>
        <v>0</v>
      </c>
      <c r="K315" s="6">
        <f>B2</f>
        <v>0</v>
      </c>
      <c r="L315" s="3" t="s">
        <v>1030</v>
      </c>
      <c r="M315" t="s">
        <v>1051</v>
      </c>
    </row>
    <row r="316" spans="1:13" outlineLevel="3" x14ac:dyDescent="0.25">
      <c r="A316" t="s">
        <v>229</v>
      </c>
      <c r="B316" s="3" t="s">
        <v>1052</v>
      </c>
      <c r="C316" t="s">
        <v>1053</v>
      </c>
      <c r="D316" t="s">
        <v>1054</v>
      </c>
      <c r="E316" s="4">
        <v>762</v>
      </c>
      <c r="F316" t="s">
        <v>272</v>
      </c>
      <c r="G316" s="5">
        <f>SUMPRODUCT((Kalkulation!A2:A50000=B316)*Kalkulation!D2:D50000)</f>
        <v>0</v>
      </c>
      <c r="H316" s="5">
        <f t="shared" si="23"/>
        <v>0</v>
      </c>
      <c r="J316" s="5">
        <f t="shared" si="24"/>
        <v>0</v>
      </c>
      <c r="K316" s="6">
        <f>B2</f>
        <v>0</v>
      </c>
      <c r="L316" s="3" t="s">
        <v>1030</v>
      </c>
      <c r="M316" t="s">
        <v>1055</v>
      </c>
    </row>
    <row r="317" spans="1:13" outlineLevel="3" x14ac:dyDescent="0.25">
      <c r="A317" t="s">
        <v>229</v>
      </c>
      <c r="B317" s="3" t="s">
        <v>1056</v>
      </c>
      <c r="C317" t="s">
        <v>1057</v>
      </c>
      <c r="D317" t="s">
        <v>1058</v>
      </c>
      <c r="E317" s="4">
        <v>39</v>
      </c>
      <c r="F317" t="s">
        <v>272</v>
      </c>
      <c r="G317" s="5">
        <f>SUMPRODUCT((Kalkulation!A2:A50000=B317)*Kalkulation!D2:D50000)</f>
        <v>0</v>
      </c>
      <c r="H317" s="5">
        <f t="shared" si="23"/>
        <v>0</v>
      </c>
      <c r="J317" s="5">
        <f t="shared" si="24"/>
        <v>0</v>
      </c>
      <c r="K317" s="6">
        <f>B2</f>
        <v>0</v>
      </c>
      <c r="L317" s="3" t="s">
        <v>1030</v>
      </c>
      <c r="M317" t="s">
        <v>1059</v>
      </c>
    </row>
    <row r="318" spans="1:13" outlineLevel="3" x14ac:dyDescent="0.25">
      <c r="A318" t="s">
        <v>229</v>
      </c>
      <c r="B318" s="3" t="s">
        <v>1060</v>
      </c>
      <c r="C318" t="s">
        <v>1061</v>
      </c>
      <c r="D318" t="s">
        <v>1062</v>
      </c>
      <c r="E318" s="4">
        <v>779</v>
      </c>
      <c r="F318" t="s">
        <v>272</v>
      </c>
      <c r="G318" s="5">
        <f>SUMPRODUCT((Kalkulation!A2:A50000=B318)*Kalkulation!D2:D50000)</f>
        <v>0</v>
      </c>
      <c r="H318" s="5">
        <f t="shared" si="23"/>
        <v>0</v>
      </c>
      <c r="J318" s="5">
        <f t="shared" si="24"/>
        <v>0</v>
      </c>
      <c r="K318" s="6">
        <f>B2</f>
        <v>0</v>
      </c>
      <c r="L318" s="3" t="s">
        <v>1030</v>
      </c>
      <c r="M318" t="s">
        <v>1063</v>
      </c>
    </row>
    <row r="319" spans="1:13" outlineLevel="3" x14ac:dyDescent="0.25">
      <c r="A319" t="s">
        <v>229</v>
      </c>
      <c r="B319" s="3" t="s">
        <v>1064</v>
      </c>
      <c r="C319" t="s">
        <v>1065</v>
      </c>
      <c r="D319" t="s">
        <v>1066</v>
      </c>
      <c r="E319" s="4">
        <v>37</v>
      </c>
      <c r="F319" t="s">
        <v>272</v>
      </c>
      <c r="G319" s="5">
        <f>SUMPRODUCT((Kalkulation!A2:A50000=B319)*Kalkulation!D2:D50000)</f>
        <v>0</v>
      </c>
      <c r="H319" s="5">
        <f t="shared" si="23"/>
        <v>0</v>
      </c>
      <c r="J319" s="5">
        <f t="shared" si="24"/>
        <v>0</v>
      </c>
      <c r="K319" s="6">
        <f>B2</f>
        <v>0</v>
      </c>
      <c r="L319" s="3" t="s">
        <v>1030</v>
      </c>
      <c r="M319" t="s">
        <v>1067</v>
      </c>
    </row>
    <row r="320" spans="1:13" s="7" customFormat="1" outlineLevel="2" x14ac:dyDescent="0.25">
      <c r="A320" s="14" t="s">
        <v>362</v>
      </c>
      <c r="B320" s="15" t="s">
        <v>1026</v>
      </c>
      <c r="C320" s="14" t="s">
        <v>472</v>
      </c>
      <c r="D320" s="14"/>
      <c r="E320" s="16"/>
      <c r="F320" s="14"/>
      <c r="G320" s="17"/>
      <c r="H320" s="17">
        <f>SUMIF(L:L,"88bef4ef-53d6-4f9d-b8f0-36a7431ec913",J:J)</f>
        <v>0</v>
      </c>
      <c r="I320" s="18"/>
      <c r="J320" s="17">
        <f t="shared" si="24"/>
        <v>0</v>
      </c>
      <c r="K320" s="18"/>
      <c r="L320" s="8" t="s">
        <v>1068</v>
      </c>
      <c r="M320" s="7" t="s">
        <v>1030</v>
      </c>
    </row>
    <row r="321" spans="1:13" outlineLevel="3" x14ac:dyDescent="0.25">
      <c r="A321" t="s">
        <v>219</v>
      </c>
      <c r="B321" s="3" t="s">
        <v>1069</v>
      </c>
      <c r="C321" t="s">
        <v>480</v>
      </c>
      <c r="K321" s="6" t="str">
        <f>""</f>
        <v/>
      </c>
    </row>
    <row r="322" spans="1:13" outlineLevel="3" x14ac:dyDescent="0.25">
      <c r="A322" t="s">
        <v>14</v>
      </c>
      <c r="C322" t="s">
        <v>481</v>
      </c>
      <c r="D322" t="s">
        <v>482</v>
      </c>
      <c r="K322" s="6" t="str">
        <f>""</f>
        <v/>
      </c>
      <c r="M322" t="s">
        <v>1070</v>
      </c>
    </row>
    <row r="323" spans="1:13" outlineLevel="3" x14ac:dyDescent="0.25">
      <c r="A323" t="s">
        <v>229</v>
      </c>
      <c r="B323" s="3" t="s">
        <v>1071</v>
      </c>
      <c r="C323" t="s">
        <v>485</v>
      </c>
      <c r="D323" t="s">
        <v>486</v>
      </c>
      <c r="E323" s="4">
        <v>95</v>
      </c>
      <c r="F323" t="s">
        <v>487</v>
      </c>
      <c r="G323" s="5">
        <f>SUMPRODUCT((Kalkulation!A2:A50000=B323)*Kalkulation!D2:D50000)</f>
        <v>0</v>
      </c>
      <c r="H323" s="5">
        <f t="shared" ref="H323:H332" si="25">G323*E323</f>
        <v>0</v>
      </c>
      <c r="J323" s="5">
        <f t="shared" ref="J323:J333" si="26">H323*(1-I323)</f>
        <v>0</v>
      </c>
      <c r="K323" s="6">
        <f>B2</f>
        <v>0</v>
      </c>
      <c r="L323" s="3" t="s">
        <v>1072</v>
      </c>
      <c r="M323" t="s">
        <v>1073</v>
      </c>
    </row>
    <row r="324" spans="1:13" outlineLevel="3" x14ac:dyDescent="0.25">
      <c r="A324" t="s">
        <v>229</v>
      </c>
      <c r="B324" s="3" t="s">
        <v>1074</v>
      </c>
      <c r="C324" t="s">
        <v>491</v>
      </c>
      <c r="D324" t="s">
        <v>492</v>
      </c>
      <c r="E324" s="4">
        <v>22</v>
      </c>
      <c r="F324" t="s">
        <v>487</v>
      </c>
      <c r="G324" s="5">
        <f>SUMPRODUCT((Kalkulation!A2:A50000=B324)*Kalkulation!D2:D50000)</f>
        <v>0</v>
      </c>
      <c r="H324" s="5">
        <f t="shared" si="25"/>
        <v>0</v>
      </c>
      <c r="J324" s="5">
        <f t="shared" si="26"/>
        <v>0</v>
      </c>
      <c r="K324" s="6">
        <f>B2</f>
        <v>0</v>
      </c>
      <c r="L324" s="3" t="s">
        <v>1072</v>
      </c>
      <c r="M324" t="s">
        <v>1075</v>
      </c>
    </row>
    <row r="325" spans="1:13" outlineLevel="3" x14ac:dyDescent="0.25">
      <c r="A325" t="s">
        <v>229</v>
      </c>
      <c r="B325" s="3" t="s">
        <v>1076</v>
      </c>
      <c r="C325" t="s">
        <v>495</v>
      </c>
      <c r="D325" t="s">
        <v>496</v>
      </c>
      <c r="E325" s="4">
        <v>2172</v>
      </c>
      <c r="F325" t="s">
        <v>272</v>
      </c>
      <c r="G325" s="5">
        <f>SUMPRODUCT((Kalkulation!A2:A50000=B325)*Kalkulation!D2:D50000)</f>
        <v>0</v>
      </c>
      <c r="H325" s="5">
        <f t="shared" si="25"/>
        <v>0</v>
      </c>
      <c r="J325" s="5">
        <f t="shared" si="26"/>
        <v>0</v>
      </c>
      <c r="K325" s="6">
        <f>B2</f>
        <v>0</v>
      </c>
      <c r="L325" s="3" t="s">
        <v>1072</v>
      </c>
      <c r="M325" t="s">
        <v>1077</v>
      </c>
    </row>
    <row r="326" spans="1:13" outlineLevel="3" x14ac:dyDescent="0.25">
      <c r="A326" t="s">
        <v>229</v>
      </c>
      <c r="B326" s="3" t="s">
        <v>1078</v>
      </c>
      <c r="C326" t="s">
        <v>499</v>
      </c>
      <c r="D326" t="s">
        <v>500</v>
      </c>
      <c r="E326" s="4">
        <v>1709</v>
      </c>
      <c r="F326" t="s">
        <v>272</v>
      </c>
      <c r="G326" s="5">
        <f>SUMPRODUCT((Kalkulation!A2:A50000=B326)*Kalkulation!D2:D50000)</f>
        <v>0</v>
      </c>
      <c r="H326" s="5">
        <f t="shared" si="25"/>
        <v>0</v>
      </c>
      <c r="J326" s="5">
        <f t="shared" si="26"/>
        <v>0</v>
      </c>
      <c r="K326" s="6">
        <f>B2</f>
        <v>0</v>
      </c>
      <c r="L326" s="3" t="s">
        <v>1072</v>
      </c>
      <c r="M326" t="s">
        <v>1079</v>
      </c>
    </row>
    <row r="327" spans="1:13" outlineLevel="3" x14ac:dyDescent="0.25">
      <c r="A327" t="s">
        <v>229</v>
      </c>
      <c r="B327" s="3" t="s">
        <v>1080</v>
      </c>
      <c r="C327" t="s">
        <v>1081</v>
      </c>
      <c r="D327" t="s">
        <v>1082</v>
      </c>
      <c r="E327" s="4">
        <v>636.72</v>
      </c>
      <c r="F327" t="s">
        <v>1083</v>
      </c>
      <c r="G327" s="5">
        <f>SUMPRODUCT((Kalkulation!A2:A50000=B327)*Kalkulation!D2:D50000)</f>
        <v>0</v>
      </c>
      <c r="H327" s="5">
        <f t="shared" si="25"/>
        <v>0</v>
      </c>
      <c r="J327" s="5">
        <f t="shared" si="26"/>
        <v>0</v>
      </c>
      <c r="K327" s="6">
        <f>B2</f>
        <v>0</v>
      </c>
      <c r="L327" s="3" t="s">
        <v>1072</v>
      </c>
      <c r="M327" t="s">
        <v>1084</v>
      </c>
    </row>
    <row r="328" spans="1:13" outlineLevel="3" x14ac:dyDescent="0.25">
      <c r="A328" t="s">
        <v>229</v>
      </c>
      <c r="B328" s="3" t="s">
        <v>1085</v>
      </c>
      <c r="C328" t="s">
        <v>503</v>
      </c>
      <c r="D328" t="s">
        <v>504</v>
      </c>
      <c r="E328" s="4">
        <v>670</v>
      </c>
      <c r="F328" t="s">
        <v>428</v>
      </c>
      <c r="G328" s="5">
        <f>SUMPRODUCT((Kalkulation!A2:A50000=B328)*Kalkulation!D2:D50000)</f>
        <v>0</v>
      </c>
      <c r="H328" s="5">
        <f t="shared" si="25"/>
        <v>0</v>
      </c>
      <c r="J328" s="5">
        <f t="shared" si="26"/>
        <v>0</v>
      </c>
      <c r="K328" s="6">
        <f>B2</f>
        <v>0</v>
      </c>
      <c r="L328" s="3" t="s">
        <v>1072</v>
      </c>
      <c r="M328" t="s">
        <v>1086</v>
      </c>
    </row>
    <row r="329" spans="1:13" outlineLevel="3" x14ac:dyDescent="0.25">
      <c r="A329" t="s">
        <v>229</v>
      </c>
      <c r="B329" s="3" t="s">
        <v>1087</v>
      </c>
      <c r="C329" t="s">
        <v>1088</v>
      </c>
      <c r="D329" t="s">
        <v>1089</v>
      </c>
      <c r="E329" s="4">
        <v>234.94</v>
      </c>
      <c r="F329" t="s">
        <v>428</v>
      </c>
      <c r="G329" s="5">
        <f>SUMPRODUCT((Kalkulation!A2:A50000=B329)*Kalkulation!D2:D50000)</f>
        <v>0</v>
      </c>
      <c r="H329" s="5">
        <f t="shared" si="25"/>
        <v>0</v>
      </c>
      <c r="J329" s="5">
        <f t="shared" si="26"/>
        <v>0</v>
      </c>
      <c r="K329" s="6">
        <f>B2</f>
        <v>0</v>
      </c>
      <c r="L329" s="3" t="s">
        <v>1072</v>
      </c>
      <c r="M329" t="s">
        <v>1090</v>
      </c>
    </row>
    <row r="330" spans="1:13" outlineLevel="3" x14ac:dyDescent="0.25">
      <c r="A330" t="s">
        <v>229</v>
      </c>
      <c r="B330" s="3" t="s">
        <v>1091</v>
      </c>
      <c r="C330" t="s">
        <v>1092</v>
      </c>
      <c r="D330" t="s">
        <v>1093</v>
      </c>
      <c r="E330" s="4">
        <v>659</v>
      </c>
      <c r="F330" t="s">
        <v>272</v>
      </c>
      <c r="G330" s="5">
        <f>SUMPRODUCT((Kalkulation!A2:A50000=B330)*Kalkulation!D2:D50000)</f>
        <v>0</v>
      </c>
      <c r="H330" s="5">
        <f t="shared" si="25"/>
        <v>0</v>
      </c>
      <c r="J330" s="5">
        <f t="shared" si="26"/>
        <v>0</v>
      </c>
      <c r="K330" s="6">
        <f>B2</f>
        <v>0</v>
      </c>
      <c r="L330" s="3" t="s">
        <v>1072</v>
      </c>
      <c r="M330" t="s">
        <v>1094</v>
      </c>
    </row>
    <row r="331" spans="1:13" outlineLevel="3" x14ac:dyDescent="0.25">
      <c r="A331" t="s">
        <v>229</v>
      </c>
      <c r="B331" s="3" t="s">
        <v>1095</v>
      </c>
      <c r="C331" t="s">
        <v>1096</v>
      </c>
      <c r="D331" t="s">
        <v>1097</v>
      </c>
      <c r="E331" s="4">
        <v>100</v>
      </c>
      <c r="F331" t="s">
        <v>272</v>
      </c>
      <c r="G331" s="5">
        <f>SUMPRODUCT((Kalkulation!A2:A50000=B331)*Kalkulation!D2:D50000)</f>
        <v>0</v>
      </c>
      <c r="H331" s="5">
        <f t="shared" si="25"/>
        <v>0</v>
      </c>
      <c r="J331" s="5">
        <f t="shared" si="26"/>
        <v>0</v>
      </c>
      <c r="K331" s="6">
        <f>B2</f>
        <v>0</v>
      </c>
      <c r="L331" s="3" t="s">
        <v>1072</v>
      </c>
      <c r="M331" t="s">
        <v>1098</v>
      </c>
    </row>
    <row r="332" spans="1:13" outlineLevel="3" x14ac:dyDescent="0.25">
      <c r="A332" t="s">
        <v>229</v>
      </c>
      <c r="B332" s="3" t="s">
        <v>1099</v>
      </c>
      <c r="C332" t="s">
        <v>1100</v>
      </c>
      <c r="D332" t="s">
        <v>1101</v>
      </c>
      <c r="E332" s="4">
        <v>659</v>
      </c>
      <c r="F332" t="s">
        <v>272</v>
      </c>
      <c r="G332" s="5">
        <f>SUMPRODUCT((Kalkulation!A2:A50000=B332)*Kalkulation!D2:D50000)</f>
        <v>0</v>
      </c>
      <c r="H332" s="5">
        <f t="shared" si="25"/>
        <v>0</v>
      </c>
      <c r="J332" s="5">
        <f t="shared" si="26"/>
        <v>0</v>
      </c>
      <c r="K332" s="6">
        <f>B2</f>
        <v>0</v>
      </c>
      <c r="L332" s="3" t="s">
        <v>1072</v>
      </c>
      <c r="M332" t="s">
        <v>1102</v>
      </c>
    </row>
    <row r="333" spans="1:13" s="7" customFormat="1" outlineLevel="2" x14ac:dyDescent="0.25">
      <c r="A333" s="14" t="s">
        <v>362</v>
      </c>
      <c r="B333" s="15" t="s">
        <v>1069</v>
      </c>
      <c r="C333" s="14" t="s">
        <v>480</v>
      </c>
      <c r="D333" s="14"/>
      <c r="E333" s="16"/>
      <c r="F333" s="14"/>
      <c r="G333" s="17"/>
      <c r="H333" s="17">
        <f>SUMIF(L:L,"34ff5f8c-cefa-4741-91d1-a23155214fee",J:J)</f>
        <v>0</v>
      </c>
      <c r="I333" s="18"/>
      <c r="J333" s="17">
        <f t="shared" si="26"/>
        <v>0</v>
      </c>
      <c r="K333" s="18"/>
      <c r="L333" s="8" t="s">
        <v>1068</v>
      </c>
      <c r="M333" s="7" t="s">
        <v>1072</v>
      </c>
    </row>
    <row r="334" spans="1:13" outlineLevel="3" x14ac:dyDescent="0.25">
      <c r="A334" t="s">
        <v>219</v>
      </c>
      <c r="B334" s="3" t="s">
        <v>1103</v>
      </c>
      <c r="C334" t="s">
        <v>515</v>
      </c>
      <c r="K334" s="6" t="str">
        <f>""</f>
        <v/>
      </c>
    </row>
    <row r="335" spans="1:13" outlineLevel="3" x14ac:dyDescent="0.25">
      <c r="A335" t="s">
        <v>14</v>
      </c>
      <c r="C335" t="s">
        <v>516</v>
      </c>
      <c r="D335" t="s">
        <v>1104</v>
      </c>
      <c r="K335" s="6" t="str">
        <f>""</f>
        <v/>
      </c>
      <c r="M335" t="s">
        <v>1105</v>
      </c>
    </row>
    <row r="336" spans="1:13" outlineLevel="3" x14ac:dyDescent="0.25">
      <c r="A336" t="s">
        <v>229</v>
      </c>
      <c r="B336" s="3" t="s">
        <v>1106</v>
      </c>
      <c r="C336" t="s">
        <v>520</v>
      </c>
      <c r="D336" t="s">
        <v>1107</v>
      </c>
      <c r="E336" s="4">
        <v>996.34</v>
      </c>
      <c r="F336" t="s">
        <v>428</v>
      </c>
      <c r="G336" s="5">
        <f>SUMPRODUCT((Kalkulation!A2:A50000=B336)*Kalkulation!D2:D50000)</f>
        <v>0</v>
      </c>
      <c r="H336" s="5">
        <f>G336*E336</f>
        <v>0</v>
      </c>
      <c r="J336" s="5">
        <f>H336*(1-I336)</f>
        <v>0</v>
      </c>
      <c r="K336" s="6">
        <f>B2</f>
        <v>0</v>
      </c>
      <c r="L336" s="3" t="s">
        <v>1108</v>
      </c>
      <c r="M336" t="s">
        <v>1109</v>
      </c>
    </row>
    <row r="337" spans="1:13" outlineLevel="3" x14ac:dyDescent="0.25">
      <c r="A337" t="s">
        <v>229</v>
      </c>
      <c r="B337" s="3" t="s">
        <v>1110</v>
      </c>
      <c r="C337" t="s">
        <v>525</v>
      </c>
      <c r="D337" t="s">
        <v>1111</v>
      </c>
      <c r="E337" s="4">
        <v>3</v>
      </c>
      <c r="F337" t="s">
        <v>428</v>
      </c>
      <c r="G337" s="5">
        <f>SUMPRODUCT((Kalkulation!A2:A50000=B337)*Kalkulation!D2:D50000)</f>
        <v>0</v>
      </c>
      <c r="H337" s="5">
        <f>G337*E337</f>
        <v>0</v>
      </c>
      <c r="J337" s="5">
        <f>H337*(1-I337)</f>
        <v>0</v>
      </c>
      <c r="K337" s="6">
        <f>B2</f>
        <v>0</v>
      </c>
      <c r="L337" s="3" t="s">
        <v>1108</v>
      </c>
      <c r="M337" t="s">
        <v>1112</v>
      </c>
    </row>
    <row r="338" spans="1:13" outlineLevel="3" x14ac:dyDescent="0.25">
      <c r="A338" t="s">
        <v>229</v>
      </c>
      <c r="B338" s="3" t="s">
        <v>1113</v>
      </c>
      <c r="C338" t="s">
        <v>529</v>
      </c>
      <c r="D338" t="s">
        <v>1114</v>
      </c>
      <c r="E338" s="4">
        <v>369.75</v>
      </c>
      <c r="F338" t="s">
        <v>428</v>
      </c>
      <c r="G338" s="5">
        <f>SUMPRODUCT((Kalkulation!A2:A50000=B338)*Kalkulation!D2:D50000)</f>
        <v>0</v>
      </c>
      <c r="H338" s="5">
        <f>G338*E338</f>
        <v>0</v>
      </c>
      <c r="J338" s="5">
        <f>H338*(1-I338)</f>
        <v>0</v>
      </c>
      <c r="K338" s="6">
        <f>B2</f>
        <v>0</v>
      </c>
      <c r="L338" s="3" t="s">
        <v>1108</v>
      </c>
      <c r="M338" t="s">
        <v>1115</v>
      </c>
    </row>
    <row r="339" spans="1:13" s="7" customFormat="1" outlineLevel="2" x14ac:dyDescent="0.25">
      <c r="A339" s="14" t="s">
        <v>362</v>
      </c>
      <c r="B339" s="15" t="s">
        <v>1103</v>
      </c>
      <c r="C339" s="14" t="s">
        <v>515</v>
      </c>
      <c r="D339" s="14"/>
      <c r="E339" s="16"/>
      <c r="F339" s="14"/>
      <c r="G339" s="17"/>
      <c r="H339" s="17">
        <f>SUMIF(L:L,"17f952e9-e14e-417c-a3e7-8bc887dad069",J:J)</f>
        <v>0</v>
      </c>
      <c r="I339" s="18"/>
      <c r="J339" s="17">
        <f>H339*(1-I339)</f>
        <v>0</v>
      </c>
      <c r="K339" s="18"/>
      <c r="L339" s="8" t="s">
        <v>1068</v>
      </c>
      <c r="M339" s="7" t="s">
        <v>1108</v>
      </c>
    </row>
    <row r="340" spans="1:13" s="7" customFormat="1" outlineLevel="1" x14ac:dyDescent="0.25">
      <c r="A340" s="14" t="s">
        <v>362</v>
      </c>
      <c r="B340" s="15" t="s">
        <v>1025</v>
      </c>
      <c r="C340" s="14" t="s">
        <v>470</v>
      </c>
      <c r="D340" s="14"/>
      <c r="E340" s="16"/>
      <c r="F340" s="14"/>
      <c r="G340" s="17"/>
      <c r="H340" s="17">
        <f>SUMIF(L:L,"2c5187f0-aae2-4926-a6be-9cf5a877ff8d",J:J)</f>
        <v>0</v>
      </c>
      <c r="I340" s="18"/>
      <c r="J340" s="17">
        <f>H340*(1-I340)</f>
        <v>0</v>
      </c>
      <c r="K340" s="18"/>
      <c r="L340" s="8" t="s">
        <v>1116</v>
      </c>
      <c r="M340" s="7" t="s">
        <v>1068</v>
      </c>
    </row>
    <row r="341" spans="1:13" outlineLevel="2" x14ac:dyDescent="0.25">
      <c r="A341" t="s">
        <v>219</v>
      </c>
      <c r="B341" s="3" t="s">
        <v>1117</v>
      </c>
      <c r="C341" t="s">
        <v>1118</v>
      </c>
      <c r="K341" s="6" t="str">
        <f>""</f>
        <v/>
      </c>
    </row>
    <row r="342" spans="1:13" outlineLevel="3" x14ac:dyDescent="0.25">
      <c r="A342" t="s">
        <v>219</v>
      </c>
      <c r="B342" s="3" t="s">
        <v>1119</v>
      </c>
      <c r="C342" t="s">
        <v>942</v>
      </c>
      <c r="K342" s="6" t="str">
        <f>""</f>
        <v/>
      </c>
    </row>
    <row r="343" spans="1:13" outlineLevel="3" x14ac:dyDescent="0.25">
      <c r="A343" t="s">
        <v>229</v>
      </c>
      <c r="B343" s="3" t="s">
        <v>1120</v>
      </c>
      <c r="C343" t="s">
        <v>944</v>
      </c>
      <c r="D343" t="s">
        <v>945</v>
      </c>
      <c r="E343" s="4">
        <v>5130</v>
      </c>
      <c r="F343" t="s">
        <v>272</v>
      </c>
      <c r="G343" s="5">
        <f>SUMPRODUCT((Kalkulation!A2:A50000=B343)*Kalkulation!D2:D50000)</f>
        <v>0</v>
      </c>
      <c r="H343" s="5">
        <f t="shared" ref="H343:H353" si="27">G343*E343</f>
        <v>0</v>
      </c>
      <c r="J343" s="5">
        <f t="shared" ref="J343:J354" si="28">H343*(1-I343)</f>
        <v>0</v>
      </c>
      <c r="K343" s="6">
        <f>B2</f>
        <v>0</v>
      </c>
      <c r="L343" s="3" t="s">
        <v>1121</v>
      </c>
      <c r="M343" t="s">
        <v>1122</v>
      </c>
    </row>
    <row r="344" spans="1:13" outlineLevel="3" x14ac:dyDescent="0.25">
      <c r="A344" t="s">
        <v>229</v>
      </c>
      <c r="B344" s="3" t="s">
        <v>1123</v>
      </c>
      <c r="C344" t="s">
        <v>1124</v>
      </c>
      <c r="D344" t="s">
        <v>1125</v>
      </c>
      <c r="E344" s="4">
        <v>4</v>
      </c>
      <c r="F344" t="s">
        <v>428</v>
      </c>
      <c r="G344" s="5">
        <f>SUMPRODUCT((Kalkulation!A2:A50000=B344)*Kalkulation!D2:D50000)</f>
        <v>0</v>
      </c>
      <c r="H344" s="5">
        <f t="shared" si="27"/>
        <v>0</v>
      </c>
      <c r="J344" s="5">
        <f t="shared" si="28"/>
        <v>0</v>
      </c>
      <c r="K344" s="6">
        <f>B2</f>
        <v>0</v>
      </c>
      <c r="L344" s="3" t="s">
        <v>1121</v>
      </c>
      <c r="M344" t="s">
        <v>1126</v>
      </c>
    </row>
    <row r="345" spans="1:13" outlineLevel="3" x14ac:dyDescent="0.25">
      <c r="A345" t="s">
        <v>229</v>
      </c>
      <c r="B345" s="3" t="s">
        <v>1127</v>
      </c>
      <c r="C345" t="s">
        <v>1128</v>
      </c>
      <c r="D345" t="s">
        <v>1129</v>
      </c>
      <c r="E345" s="4">
        <v>1910</v>
      </c>
      <c r="F345" t="s">
        <v>272</v>
      </c>
      <c r="G345" s="5">
        <f>SUMPRODUCT((Kalkulation!A2:A50000=B345)*Kalkulation!D2:D50000)</f>
        <v>0</v>
      </c>
      <c r="H345" s="5">
        <f t="shared" si="27"/>
        <v>0</v>
      </c>
      <c r="J345" s="5">
        <f t="shared" si="28"/>
        <v>0</v>
      </c>
      <c r="K345" s="6">
        <f>B2</f>
        <v>0</v>
      </c>
      <c r="L345" s="3" t="s">
        <v>1121</v>
      </c>
      <c r="M345" t="s">
        <v>1130</v>
      </c>
    </row>
    <row r="346" spans="1:13" outlineLevel="3" x14ac:dyDescent="0.25">
      <c r="A346" t="s">
        <v>229</v>
      </c>
      <c r="B346" s="3" t="s">
        <v>1131</v>
      </c>
      <c r="C346" t="s">
        <v>949</v>
      </c>
      <c r="D346" t="s">
        <v>950</v>
      </c>
      <c r="E346" s="4">
        <v>2875</v>
      </c>
      <c r="F346" t="s">
        <v>272</v>
      </c>
      <c r="G346" s="5">
        <f>SUMPRODUCT((Kalkulation!A2:A50000=B346)*Kalkulation!D2:D50000)</f>
        <v>0</v>
      </c>
      <c r="H346" s="5">
        <f t="shared" si="27"/>
        <v>0</v>
      </c>
      <c r="J346" s="5">
        <f t="shared" si="28"/>
        <v>0</v>
      </c>
      <c r="K346" s="6">
        <f>B2</f>
        <v>0</v>
      </c>
      <c r="L346" s="3" t="s">
        <v>1121</v>
      </c>
      <c r="M346" t="s">
        <v>1132</v>
      </c>
    </row>
    <row r="347" spans="1:13" outlineLevel="3" x14ac:dyDescent="0.25">
      <c r="A347" t="s">
        <v>229</v>
      </c>
      <c r="B347" s="3" t="s">
        <v>1133</v>
      </c>
      <c r="C347" t="s">
        <v>1134</v>
      </c>
      <c r="D347" t="s">
        <v>1135</v>
      </c>
      <c r="E347" s="4">
        <v>170</v>
      </c>
      <c r="F347" t="s">
        <v>272</v>
      </c>
      <c r="G347" s="5">
        <f>SUMPRODUCT((Kalkulation!A2:A50000=B347)*Kalkulation!D2:D50000)</f>
        <v>0</v>
      </c>
      <c r="H347" s="5">
        <f t="shared" si="27"/>
        <v>0</v>
      </c>
      <c r="J347" s="5">
        <f t="shared" si="28"/>
        <v>0</v>
      </c>
      <c r="K347" s="6">
        <f>B2</f>
        <v>0</v>
      </c>
      <c r="L347" s="3" t="s">
        <v>1121</v>
      </c>
      <c r="M347" t="s">
        <v>1136</v>
      </c>
    </row>
    <row r="348" spans="1:13" outlineLevel="3" x14ac:dyDescent="0.25">
      <c r="A348" t="s">
        <v>229</v>
      </c>
      <c r="B348" s="3" t="s">
        <v>1137</v>
      </c>
      <c r="C348" t="s">
        <v>1138</v>
      </c>
      <c r="D348" t="s">
        <v>1139</v>
      </c>
      <c r="E348" s="4">
        <v>175</v>
      </c>
      <c r="F348" t="s">
        <v>272</v>
      </c>
      <c r="G348" s="5">
        <f>SUMPRODUCT((Kalkulation!A2:A50000=B348)*Kalkulation!D2:D50000)</f>
        <v>0</v>
      </c>
      <c r="H348" s="5">
        <f t="shared" si="27"/>
        <v>0</v>
      </c>
      <c r="J348" s="5">
        <f t="shared" si="28"/>
        <v>0</v>
      </c>
      <c r="K348" s="6">
        <f>B2</f>
        <v>0</v>
      </c>
      <c r="L348" s="3" t="s">
        <v>1121</v>
      </c>
      <c r="M348" t="s">
        <v>1140</v>
      </c>
    </row>
    <row r="349" spans="1:13" outlineLevel="3" x14ac:dyDescent="0.25">
      <c r="A349" t="s">
        <v>229</v>
      </c>
      <c r="B349" s="3" t="s">
        <v>1141</v>
      </c>
      <c r="C349" t="s">
        <v>1142</v>
      </c>
      <c r="D349" t="s">
        <v>1143</v>
      </c>
      <c r="E349" s="4">
        <v>1910</v>
      </c>
      <c r="F349" t="s">
        <v>272</v>
      </c>
      <c r="G349" s="5">
        <f>SUMPRODUCT((Kalkulation!A2:A50000=B349)*Kalkulation!D2:D50000)</f>
        <v>0</v>
      </c>
      <c r="H349" s="5">
        <f t="shared" si="27"/>
        <v>0</v>
      </c>
      <c r="J349" s="5">
        <f t="shared" si="28"/>
        <v>0</v>
      </c>
      <c r="K349" s="6">
        <f>B2</f>
        <v>0</v>
      </c>
      <c r="L349" s="3" t="s">
        <v>1121</v>
      </c>
      <c r="M349" t="s">
        <v>1144</v>
      </c>
    </row>
    <row r="350" spans="1:13" outlineLevel="3" x14ac:dyDescent="0.25">
      <c r="A350" t="s">
        <v>229</v>
      </c>
      <c r="B350" s="3" t="s">
        <v>1145</v>
      </c>
      <c r="C350" t="s">
        <v>953</v>
      </c>
      <c r="D350" t="s">
        <v>1146</v>
      </c>
      <c r="E350" s="4">
        <v>2944</v>
      </c>
      <c r="F350" t="s">
        <v>272</v>
      </c>
      <c r="G350" s="5">
        <f>SUMPRODUCT((Kalkulation!A2:A50000=B350)*Kalkulation!D2:D50000)</f>
        <v>0</v>
      </c>
      <c r="H350" s="5">
        <f t="shared" si="27"/>
        <v>0</v>
      </c>
      <c r="J350" s="5">
        <f t="shared" si="28"/>
        <v>0</v>
      </c>
      <c r="K350" s="6">
        <f>B2</f>
        <v>0</v>
      </c>
      <c r="L350" s="3" t="s">
        <v>1121</v>
      </c>
      <c r="M350" t="s">
        <v>1147</v>
      </c>
    </row>
    <row r="351" spans="1:13" outlineLevel="3" x14ac:dyDescent="0.25">
      <c r="A351" t="s">
        <v>229</v>
      </c>
      <c r="B351" s="3" t="s">
        <v>1148</v>
      </c>
      <c r="C351" t="s">
        <v>1149</v>
      </c>
      <c r="D351" t="s">
        <v>1150</v>
      </c>
      <c r="E351" s="4">
        <v>4</v>
      </c>
      <c r="F351" t="s">
        <v>1083</v>
      </c>
      <c r="G351" s="5">
        <f>SUMPRODUCT((Kalkulation!A2:A50000=B351)*Kalkulation!D2:D50000)</f>
        <v>0</v>
      </c>
      <c r="H351" s="5">
        <f t="shared" si="27"/>
        <v>0</v>
      </c>
      <c r="J351" s="5">
        <f t="shared" si="28"/>
        <v>0</v>
      </c>
      <c r="K351" s="6">
        <f>B2</f>
        <v>0</v>
      </c>
      <c r="L351" s="3" t="s">
        <v>1121</v>
      </c>
      <c r="M351" t="s">
        <v>1151</v>
      </c>
    </row>
    <row r="352" spans="1:13" outlineLevel="3" x14ac:dyDescent="0.25">
      <c r="A352" t="s">
        <v>229</v>
      </c>
      <c r="B352" s="3" t="s">
        <v>1152</v>
      </c>
      <c r="C352" t="s">
        <v>1153</v>
      </c>
      <c r="D352" t="s">
        <v>1154</v>
      </c>
      <c r="E352" s="4">
        <v>659</v>
      </c>
      <c r="F352" t="s">
        <v>272</v>
      </c>
      <c r="G352" s="5">
        <f>SUMPRODUCT((Kalkulation!A2:A50000=B352)*Kalkulation!D2:D50000)</f>
        <v>0</v>
      </c>
      <c r="H352" s="5">
        <f t="shared" si="27"/>
        <v>0</v>
      </c>
      <c r="J352" s="5">
        <f t="shared" si="28"/>
        <v>0</v>
      </c>
      <c r="K352" s="6">
        <f>B2</f>
        <v>0</v>
      </c>
      <c r="L352" s="3" t="s">
        <v>1121</v>
      </c>
      <c r="M352" t="s">
        <v>1155</v>
      </c>
    </row>
    <row r="353" spans="1:13" outlineLevel="3" x14ac:dyDescent="0.25">
      <c r="A353" t="s">
        <v>229</v>
      </c>
      <c r="B353" s="3" t="s">
        <v>1156</v>
      </c>
      <c r="C353" t="s">
        <v>1157</v>
      </c>
      <c r="D353" t="s">
        <v>1158</v>
      </c>
      <c r="E353" s="4">
        <v>100</v>
      </c>
      <c r="F353" t="s">
        <v>272</v>
      </c>
      <c r="G353" s="5">
        <f>SUMPRODUCT((Kalkulation!A2:A50000=B353)*Kalkulation!D2:D50000)</f>
        <v>0</v>
      </c>
      <c r="H353" s="5">
        <f t="shared" si="27"/>
        <v>0</v>
      </c>
      <c r="J353" s="5">
        <f t="shared" si="28"/>
        <v>0</v>
      </c>
      <c r="K353" s="6">
        <f>B2</f>
        <v>0</v>
      </c>
      <c r="L353" s="3" t="s">
        <v>1121</v>
      </c>
      <c r="M353" t="s">
        <v>1159</v>
      </c>
    </row>
    <row r="354" spans="1:13" s="7" customFormat="1" outlineLevel="2" x14ac:dyDescent="0.25">
      <c r="A354" s="14" t="s">
        <v>362</v>
      </c>
      <c r="B354" s="15" t="s">
        <v>1119</v>
      </c>
      <c r="C354" s="14" t="s">
        <v>942</v>
      </c>
      <c r="D354" s="14"/>
      <c r="E354" s="16"/>
      <c r="F354" s="14"/>
      <c r="G354" s="17"/>
      <c r="H354" s="17">
        <f>SUMIF(L:L,"bca444df-7690-4aeb-8eea-629d51625275",J:J)</f>
        <v>0</v>
      </c>
      <c r="I354" s="18"/>
      <c r="J354" s="17">
        <f t="shared" si="28"/>
        <v>0</v>
      </c>
      <c r="K354" s="18"/>
      <c r="L354" s="8" t="s">
        <v>1160</v>
      </c>
      <c r="M354" s="7" t="s">
        <v>1121</v>
      </c>
    </row>
    <row r="355" spans="1:13" outlineLevel="3" x14ac:dyDescent="0.25">
      <c r="A355" t="s">
        <v>219</v>
      </c>
      <c r="B355" s="3" t="s">
        <v>1161</v>
      </c>
      <c r="C355" t="s">
        <v>1162</v>
      </c>
      <c r="K355" s="6" t="str">
        <f>""</f>
        <v/>
      </c>
    </row>
    <row r="356" spans="1:13" outlineLevel="3" x14ac:dyDescent="0.25">
      <c r="A356" t="s">
        <v>14</v>
      </c>
      <c r="C356" t="s">
        <v>1163</v>
      </c>
      <c r="D356" t="s">
        <v>1164</v>
      </c>
      <c r="K356" s="6" t="str">
        <f>""</f>
        <v/>
      </c>
      <c r="M356" t="s">
        <v>1165</v>
      </c>
    </row>
    <row r="357" spans="1:13" outlineLevel="3" x14ac:dyDescent="0.25">
      <c r="A357" t="s">
        <v>229</v>
      </c>
      <c r="B357" s="3" t="s">
        <v>1166</v>
      </c>
      <c r="C357" t="s">
        <v>1167</v>
      </c>
      <c r="D357" t="s">
        <v>1168</v>
      </c>
      <c r="E357" s="4">
        <v>58</v>
      </c>
      <c r="F357" t="s">
        <v>487</v>
      </c>
      <c r="G357" s="5">
        <f>SUMPRODUCT((Kalkulation!A2:A50000=B357)*Kalkulation!D2:D50000)</f>
        <v>0</v>
      </c>
      <c r="H357" s="5">
        <f t="shared" ref="H357:H374" si="29">G357*E357</f>
        <v>0</v>
      </c>
      <c r="J357" s="5">
        <f t="shared" ref="J357:J375" si="30">H357*(1-I357)</f>
        <v>0</v>
      </c>
      <c r="K357" s="6">
        <f>B2</f>
        <v>0</v>
      </c>
      <c r="L357" s="3" t="s">
        <v>1169</v>
      </c>
      <c r="M357" t="s">
        <v>1170</v>
      </c>
    </row>
    <row r="358" spans="1:13" outlineLevel="3" x14ac:dyDescent="0.25">
      <c r="A358" t="s">
        <v>229</v>
      </c>
      <c r="B358" s="3" t="s">
        <v>1171</v>
      </c>
      <c r="C358" t="s">
        <v>1172</v>
      </c>
      <c r="D358" t="s">
        <v>1173</v>
      </c>
      <c r="E358" s="4">
        <v>592</v>
      </c>
      <c r="F358" t="s">
        <v>487</v>
      </c>
      <c r="G358" s="5">
        <f>SUMPRODUCT((Kalkulation!A2:A50000=B358)*Kalkulation!D2:D50000)</f>
        <v>0</v>
      </c>
      <c r="H358" s="5">
        <f t="shared" si="29"/>
        <v>0</v>
      </c>
      <c r="J358" s="5">
        <f t="shared" si="30"/>
        <v>0</v>
      </c>
      <c r="K358" s="6">
        <f>B2</f>
        <v>0</v>
      </c>
      <c r="L358" s="3" t="s">
        <v>1169</v>
      </c>
      <c r="M358" t="s">
        <v>1174</v>
      </c>
    </row>
    <row r="359" spans="1:13" outlineLevel="3" x14ac:dyDescent="0.25">
      <c r="A359" t="s">
        <v>229</v>
      </c>
      <c r="B359" s="3" t="s">
        <v>1175</v>
      </c>
      <c r="C359" t="s">
        <v>1176</v>
      </c>
      <c r="D359" t="s">
        <v>1177</v>
      </c>
      <c r="E359" s="4">
        <v>40</v>
      </c>
      <c r="F359" t="s">
        <v>251</v>
      </c>
      <c r="G359" s="5">
        <f>SUMPRODUCT((Kalkulation!A2:A50000=B359)*Kalkulation!D2:D50000)</f>
        <v>0</v>
      </c>
      <c r="H359" s="5">
        <f t="shared" si="29"/>
        <v>0</v>
      </c>
      <c r="J359" s="5">
        <f t="shared" si="30"/>
        <v>0</v>
      </c>
      <c r="K359" s="6">
        <f>B2</f>
        <v>0</v>
      </c>
      <c r="L359" s="3" t="s">
        <v>1169</v>
      </c>
      <c r="M359" t="s">
        <v>1178</v>
      </c>
    </row>
    <row r="360" spans="1:13" outlineLevel="3" x14ac:dyDescent="0.25">
      <c r="A360" t="s">
        <v>229</v>
      </c>
      <c r="B360" s="3" t="s">
        <v>1179</v>
      </c>
      <c r="C360" t="s">
        <v>1180</v>
      </c>
      <c r="D360" t="s">
        <v>1181</v>
      </c>
      <c r="E360" s="4">
        <v>324</v>
      </c>
      <c r="F360" t="s">
        <v>487</v>
      </c>
      <c r="G360" s="5">
        <f>SUMPRODUCT((Kalkulation!A2:A50000=B360)*Kalkulation!D2:D50000)</f>
        <v>0</v>
      </c>
      <c r="H360" s="5">
        <f t="shared" si="29"/>
        <v>0</v>
      </c>
      <c r="J360" s="5">
        <f t="shared" si="30"/>
        <v>0</v>
      </c>
      <c r="K360" s="6">
        <f>B2</f>
        <v>0</v>
      </c>
      <c r="L360" s="3" t="s">
        <v>1169</v>
      </c>
      <c r="M360" t="s">
        <v>1182</v>
      </c>
    </row>
    <row r="361" spans="1:13" outlineLevel="3" x14ac:dyDescent="0.25">
      <c r="A361" t="s">
        <v>229</v>
      </c>
      <c r="B361" s="3" t="s">
        <v>1183</v>
      </c>
      <c r="C361" t="s">
        <v>1184</v>
      </c>
      <c r="D361" t="s">
        <v>1185</v>
      </c>
      <c r="E361" s="4">
        <v>41</v>
      </c>
      <c r="F361" t="s">
        <v>251</v>
      </c>
      <c r="G361" s="5">
        <f>SUMPRODUCT((Kalkulation!A2:A50000=B361)*Kalkulation!D2:D50000)</f>
        <v>0</v>
      </c>
      <c r="H361" s="5">
        <f t="shared" si="29"/>
        <v>0</v>
      </c>
      <c r="J361" s="5">
        <f t="shared" si="30"/>
        <v>0</v>
      </c>
      <c r="K361" s="6">
        <f>B2</f>
        <v>0</v>
      </c>
      <c r="L361" s="3" t="s">
        <v>1169</v>
      </c>
      <c r="M361" t="s">
        <v>1186</v>
      </c>
    </row>
    <row r="362" spans="1:13" outlineLevel="3" x14ac:dyDescent="0.25">
      <c r="A362" t="s">
        <v>229</v>
      </c>
      <c r="B362" s="3" t="s">
        <v>1187</v>
      </c>
      <c r="C362" t="s">
        <v>1188</v>
      </c>
      <c r="D362" t="s">
        <v>1189</v>
      </c>
      <c r="E362" s="4">
        <v>161</v>
      </c>
      <c r="F362" t="s">
        <v>487</v>
      </c>
      <c r="G362" s="5">
        <f>SUMPRODUCT((Kalkulation!A2:A50000=B362)*Kalkulation!D2:D50000)</f>
        <v>0</v>
      </c>
      <c r="H362" s="5">
        <f t="shared" si="29"/>
        <v>0</v>
      </c>
      <c r="J362" s="5">
        <f t="shared" si="30"/>
        <v>0</v>
      </c>
      <c r="K362" s="6">
        <f>B2</f>
        <v>0</v>
      </c>
      <c r="L362" s="3" t="s">
        <v>1169</v>
      </c>
      <c r="M362" t="s">
        <v>1190</v>
      </c>
    </row>
    <row r="363" spans="1:13" outlineLevel="3" x14ac:dyDescent="0.25">
      <c r="A363" t="s">
        <v>229</v>
      </c>
      <c r="B363" s="3" t="s">
        <v>1191</v>
      </c>
      <c r="C363" t="s">
        <v>1192</v>
      </c>
      <c r="D363" t="s">
        <v>1193</v>
      </c>
      <c r="E363" s="4">
        <v>5</v>
      </c>
      <c r="F363" t="s">
        <v>487</v>
      </c>
      <c r="G363" s="5">
        <f>SUMPRODUCT((Kalkulation!A2:A50000=B363)*Kalkulation!D2:D50000)</f>
        <v>0</v>
      </c>
      <c r="H363" s="5">
        <f t="shared" si="29"/>
        <v>0</v>
      </c>
      <c r="J363" s="5">
        <f t="shared" si="30"/>
        <v>0</v>
      </c>
      <c r="K363" s="6">
        <f>B2</f>
        <v>0</v>
      </c>
      <c r="L363" s="3" t="s">
        <v>1169</v>
      </c>
      <c r="M363" t="s">
        <v>1194</v>
      </c>
    </row>
    <row r="364" spans="1:13" outlineLevel="3" x14ac:dyDescent="0.25">
      <c r="A364" t="s">
        <v>229</v>
      </c>
      <c r="B364" s="3" t="s">
        <v>1195</v>
      </c>
      <c r="C364" t="s">
        <v>1196</v>
      </c>
      <c r="D364" t="s">
        <v>1197</v>
      </c>
      <c r="E364" s="4">
        <v>21</v>
      </c>
      <c r="F364" t="s">
        <v>487</v>
      </c>
      <c r="G364" s="5">
        <f>SUMPRODUCT((Kalkulation!A2:A50000=B364)*Kalkulation!D2:D50000)</f>
        <v>0</v>
      </c>
      <c r="H364" s="5">
        <f t="shared" si="29"/>
        <v>0</v>
      </c>
      <c r="J364" s="5">
        <f t="shared" si="30"/>
        <v>0</v>
      </c>
      <c r="K364" s="6">
        <f>B2</f>
        <v>0</v>
      </c>
      <c r="L364" s="3" t="s">
        <v>1169</v>
      </c>
      <c r="M364" t="s">
        <v>1198</v>
      </c>
    </row>
    <row r="365" spans="1:13" outlineLevel="3" x14ac:dyDescent="0.25">
      <c r="A365" t="s">
        <v>229</v>
      </c>
      <c r="B365" s="3" t="s">
        <v>1199</v>
      </c>
      <c r="C365" t="s">
        <v>1200</v>
      </c>
      <c r="D365" t="s">
        <v>1201</v>
      </c>
      <c r="E365" s="4">
        <v>2</v>
      </c>
      <c r="F365" t="s">
        <v>487</v>
      </c>
      <c r="G365" s="5">
        <f>SUMPRODUCT((Kalkulation!A2:A50000=B365)*Kalkulation!D2:D50000)</f>
        <v>0</v>
      </c>
      <c r="H365" s="5">
        <f t="shared" si="29"/>
        <v>0</v>
      </c>
      <c r="J365" s="5">
        <f t="shared" si="30"/>
        <v>0</v>
      </c>
      <c r="K365" s="6">
        <f>B2</f>
        <v>0</v>
      </c>
      <c r="L365" s="3" t="s">
        <v>1169</v>
      </c>
      <c r="M365" t="s">
        <v>1202</v>
      </c>
    </row>
    <row r="366" spans="1:13" outlineLevel="3" x14ac:dyDescent="0.25">
      <c r="A366" t="s">
        <v>229</v>
      </c>
      <c r="B366" s="3" t="s">
        <v>1203</v>
      </c>
      <c r="C366" t="s">
        <v>1204</v>
      </c>
      <c r="D366" t="s">
        <v>1205</v>
      </c>
      <c r="E366" s="4">
        <v>9</v>
      </c>
      <c r="F366" t="s">
        <v>487</v>
      </c>
      <c r="G366" s="5">
        <f>SUMPRODUCT((Kalkulation!A2:A50000=B366)*Kalkulation!D2:D50000)</f>
        <v>0</v>
      </c>
      <c r="H366" s="5">
        <f t="shared" si="29"/>
        <v>0</v>
      </c>
      <c r="J366" s="5">
        <f t="shared" si="30"/>
        <v>0</v>
      </c>
      <c r="K366" s="6">
        <f>B2</f>
        <v>0</v>
      </c>
      <c r="L366" s="3" t="s">
        <v>1169</v>
      </c>
      <c r="M366" t="s">
        <v>1206</v>
      </c>
    </row>
    <row r="367" spans="1:13" outlineLevel="3" x14ac:dyDescent="0.25">
      <c r="A367" t="s">
        <v>229</v>
      </c>
      <c r="B367" s="3" t="s">
        <v>1207</v>
      </c>
      <c r="C367" t="s">
        <v>1208</v>
      </c>
      <c r="D367" t="s">
        <v>1209</v>
      </c>
      <c r="E367" s="4">
        <v>2</v>
      </c>
      <c r="F367" t="s">
        <v>251</v>
      </c>
      <c r="G367" s="5">
        <f>SUMPRODUCT((Kalkulation!A2:A50000=B367)*Kalkulation!D2:D50000)</f>
        <v>0</v>
      </c>
      <c r="H367" s="5">
        <f t="shared" si="29"/>
        <v>0</v>
      </c>
      <c r="J367" s="5">
        <f t="shared" si="30"/>
        <v>0</v>
      </c>
      <c r="K367" s="6">
        <f>B2</f>
        <v>0</v>
      </c>
      <c r="L367" s="3" t="s">
        <v>1169</v>
      </c>
      <c r="M367" t="s">
        <v>1210</v>
      </c>
    </row>
    <row r="368" spans="1:13" outlineLevel="3" x14ac:dyDescent="0.25">
      <c r="A368" t="s">
        <v>229</v>
      </c>
      <c r="B368" s="3" t="s">
        <v>1211</v>
      </c>
      <c r="C368" t="s">
        <v>1212</v>
      </c>
      <c r="D368" t="s">
        <v>1213</v>
      </c>
      <c r="E368" s="4">
        <v>4</v>
      </c>
      <c r="F368" t="s">
        <v>487</v>
      </c>
      <c r="G368" s="5">
        <f>SUMPRODUCT((Kalkulation!A2:A50000=B368)*Kalkulation!D2:D50000)</f>
        <v>0</v>
      </c>
      <c r="H368" s="5">
        <f t="shared" si="29"/>
        <v>0</v>
      </c>
      <c r="J368" s="5">
        <f t="shared" si="30"/>
        <v>0</v>
      </c>
      <c r="K368" s="6">
        <f>B2</f>
        <v>0</v>
      </c>
      <c r="L368" s="3" t="s">
        <v>1169</v>
      </c>
      <c r="M368" t="s">
        <v>1214</v>
      </c>
    </row>
    <row r="369" spans="1:13" outlineLevel="3" x14ac:dyDescent="0.25">
      <c r="A369" t="s">
        <v>229</v>
      </c>
      <c r="B369" s="3" t="s">
        <v>1215</v>
      </c>
      <c r="C369" t="s">
        <v>1216</v>
      </c>
      <c r="D369" t="s">
        <v>1217</v>
      </c>
      <c r="E369" s="4">
        <v>12</v>
      </c>
      <c r="F369" t="s">
        <v>487</v>
      </c>
      <c r="G369" s="5">
        <f>SUMPRODUCT((Kalkulation!A2:A50000=B369)*Kalkulation!D2:D50000)</f>
        <v>0</v>
      </c>
      <c r="H369" s="5">
        <f t="shared" si="29"/>
        <v>0</v>
      </c>
      <c r="J369" s="5">
        <f t="shared" si="30"/>
        <v>0</v>
      </c>
      <c r="K369" s="6">
        <f>B2</f>
        <v>0</v>
      </c>
      <c r="L369" s="3" t="s">
        <v>1169</v>
      </c>
      <c r="M369" t="s">
        <v>1218</v>
      </c>
    </row>
    <row r="370" spans="1:13" outlineLevel="3" x14ac:dyDescent="0.25">
      <c r="A370" t="s">
        <v>229</v>
      </c>
      <c r="B370" s="3" t="s">
        <v>1219</v>
      </c>
      <c r="C370" t="s">
        <v>1220</v>
      </c>
      <c r="D370" t="s">
        <v>1221</v>
      </c>
      <c r="E370" s="4">
        <v>6</v>
      </c>
      <c r="F370" t="s">
        <v>251</v>
      </c>
      <c r="G370" s="5">
        <f>SUMPRODUCT((Kalkulation!A2:A50000=B370)*Kalkulation!D2:D50000)</f>
        <v>0</v>
      </c>
      <c r="H370" s="5">
        <f t="shared" si="29"/>
        <v>0</v>
      </c>
      <c r="J370" s="5">
        <f t="shared" si="30"/>
        <v>0</v>
      </c>
      <c r="K370" s="6">
        <f>B2</f>
        <v>0</v>
      </c>
      <c r="L370" s="3" t="s">
        <v>1169</v>
      </c>
      <c r="M370" t="s">
        <v>1222</v>
      </c>
    </row>
    <row r="371" spans="1:13" outlineLevel="3" x14ac:dyDescent="0.25">
      <c r="A371" t="s">
        <v>229</v>
      </c>
      <c r="B371" s="3" t="s">
        <v>1223</v>
      </c>
      <c r="C371" t="s">
        <v>1224</v>
      </c>
      <c r="D371" t="s">
        <v>1225</v>
      </c>
      <c r="E371" s="4">
        <v>8</v>
      </c>
      <c r="F371" t="s">
        <v>487</v>
      </c>
      <c r="G371" s="5">
        <f>SUMPRODUCT((Kalkulation!A2:A50000=B371)*Kalkulation!D2:D50000)</f>
        <v>0</v>
      </c>
      <c r="H371" s="5">
        <f t="shared" si="29"/>
        <v>0</v>
      </c>
      <c r="J371" s="5">
        <f t="shared" si="30"/>
        <v>0</v>
      </c>
      <c r="K371" s="6">
        <f>B2</f>
        <v>0</v>
      </c>
      <c r="L371" s="3" t="s">
        <v>1169</v>
      </c>
      <c r="M371" t="s">
        <v>1226</v>
      </c>
    </row>
    <row r="372" spans="1:13" outlineLevel="3" x14ac:dyDescent="0.25">
      <c r="A372" t="s">
        <v>229</v>
      </c>
      <c r="B372" s="3" t="s">
        <v>1227</v>
      </c>
      <c r="C372" t="s">
        <v>1228</v>
      </c>
      <c r="D372" t="s">
        <v>1229</v>
      </c>
      <c r="E372" s="4">
        <v>38</v>
      </c>
      <c r="F372" t="s">
        <v>487</v>
      </c>
      <c r="G372" s="5">
        <f>SUMPRODUCT((Kalkulation!A2:A50000=B372)*Kalkulation!D2:D50000)</f>
        <v>0</v>
      </c>
      <c r="H372" s="5">
        <f t="shared" si="29"/>
        <v>0</v>
      </c>
      <c r="J372" s="5">
        <f t="shared" si="30"/>
        <v>0</v>
      </c>
      <c r="K372" s="6">
        <f>B2</f>
        <v>0</v>
      </c>
      <c r="L372" s="3" t="s">
        <v>1169</v>
      </c>
      <c r="M372" t="s">
        <v>1230</v>
      </c>
    </row>
    <row r="373" spans="1:13" outlineLevel="3" x14ac:dyDescent="0.25">
      <c r="A373" t="s">
        <v>229</v>
      </c>
      <c r="B373" s="3" t="s">
        <v>1231</v>
      </c>
      <c r="C373" t="s">
        <v>1220</v>
      </c>
      <c r="D373" t="s">
        <v>1232</v>
      </c>
      <c r="E373" s="4">
        <v>8</v>
      </c>
      <c r="F373" t="s">
        <v>251</v>
      </c>
      <c r="G373" s="5">
        <f>SUMPRODUCT((Kalkulation!A2:A50000=B373)*Kalkulation!D2:D50000)</f>
        <v>0</v>
      </c>
      <c r="H373" s="5">
        <f t="shared" si="29"/>
        <v>0</v>
      </c>
      <c r="J373" s="5">
        <f t="shared" si="30"/>
        <v>0</v>
      </c>
      <c r="K373" s="6">
        <f>B2</f>
        <v>0</v>
      </c>
      <c r="L373" s="3" t="s">
        <v>1169</v>
      </c>
      <c r="M373" t="s">
        <v>1233</v>
      </c>
    </row>
    <row r="374" spans="1:13" outlineLevel="3" x14ac:dyDescent="0.25">
      <c r="A374" t="s">
        <v>229</v>
      </c>
      <c r="B374" s="3" t="s">
        <v>1234</v>
      </c>
      <c r="C374" t="s">
        <v>1235</v>
      </c>
      <c r="D374" t="s">
        <v>1236</v>
      </c>
      <c r="E374" s="4">
        <v>46</v>
      </c>
      <c r="F374" t="s">
        <v>251</v>
      </c>
      <c r="G374" s="5">
        <f>SUMPRODUCT((Kalkulation!A2:A50000=B374)*Kalkulation!D2:D50000)</f>
        <v>0</v>
      </c>
      <c r="H374" s="5">
        <f t="shared" si="29"/>
        <v>0</v>
      </c>
      <c r="J374" s="5">
        <f t="shared" si="30"/>
        <v>0</v>
      </c>
      <c r="K374" s="6">
        <f>B2</f>
        <v>0</v>
      </c>
      <c r="L374" s="3" t="s">
        <v>1169</v>
      </c>
      <c r="M374" t="s">
        <v>1237</v>
      </c>
    </row>
    <row r="375" spans="1:13" s="7" customFormat="1" outlineLevel="2" x14ac:dyDescent="0.25">
      <c r="A375" s="14" t="s">
        <v>362</v>
      </c>
      <c r="B375" s="15" t="s">
        <v>1161</v>
      </c>
      <c r="C375" s="14" t="s">
        <v>1162</v>
      </c>
      <c r="D375" s="14"/>
      <c r="E375" s="16"/>
      <c r="F375" s="14"/>
      <c r="G375" s="17"/>
      <c r="H375" s="17">
        <f>SUMIF(L:L,"c3bfe136-5a1a-41b2-b2ec-2cc58a9b94c6",J:J)</f>
        <v>0</v>
      </c>
      <c r="I375" s="18"/>
      <c r="J375" s="17">
        <f t="shared" si="30"/>
        <v>0</v>
      </c>
      <c r="K375" s="18"/>
      <c r="L375" s="8" t="s">
        <v>1160</v>
      </c>
      <c r="M375" s="7" t="s">
        <v>1169</v>
      </c>
    </row>
    <row r="376" spans="1:13" outlineLevel="3" x14ac:dyDescent="0.25">
      <c r="A376" t="s">
        <v>219</v>
      </c>
      <c r="B376" s="3" t="s">
        <v>1238</v>
      </c>
      <c r="C376" t="s">
        <v>1239</v>
      </c>
      <c r="K376" s="6" t="str">
        <f>""</f>
        <v/>
      </c>
    </row>
    <row r="377" spans="1:13" outlineLevel="3" x14ac:dyDescent="0.25">
      <c r="A377" t="s">
        <v>14</v>
      </c>
      <c r="C377" t="s">
        <v>1240</v>
      </c>
      <c r="D377" t="s">
        <v>1241</v>
      </c>
      <c r="K377" s="6" t="str">
        <f>""</f>
        <v/>
      </c>
      <c r="M377" t="s">
        <v>1242</v>
      </c>
    </row>
    <row r="378" spans="1:13" outlineLevel="3" x14ac:dyDescent="0.25">
      <c r="A378" t="s">
        <v>229</v>
      </c>
      <c r="B378" s="3" t="s">
        <v>1243</v>
      </c>
      <c r="C378" t="s">
        <v>1244</v>
      </c>
      <c r="D378" t="s">
        <v>1245</v>
      </c>
      <c r="E378" s="4">
        <v>31</v>
      </c>
      <c r="F378" t="s">
        <v>251</v>
      </c>
      <c r="G378" s="5">
        <f>SUMPRODUCT((Kalkulation!A2:A50000=B378)*Kalkulation!D2:D50000)</f>
        <v>0</v>
      </c>
      <c r="H378" s="5">
        <f t="shared" ref="H378:H398" si="31">G378*E378</f>
        <v>0</v>
      </c>
      <c r="J378" s="5">
        <f t="shared" ref="J378:J399" si="32">H378*(1-I378)</f>
        <v>0</v>
      </c>
      <c r="K378" s="6">
        <f>B2</f>
        <v>0</v>
      </c>
      <c r="L378" s="3" t="s">
        <v>1246</v>
      </c>
      <c r="M378" t="s">
        <v>1247</v>
      </c>
    </row>
    <row r="379" spans="1:13" outlineLevel="3" x14ac:dyDescent="0.25">
      <c r="A379" t="s">
        <v>229</v>
      </c>
      <c r="B379" s="3" t="s">
        <v>1248</v>
      </c>
      <c r="C379" t="s">
        <v>1249</v>
      </c>
      <c r="D379" t="s">
        <v>1250</v>
      </c>
      <c r="E379" s="4">
        <v>9</v>
      </c>
      <c r="F379" t="s">
        <v>251</v>
      </c>
      <c r="G379" s="5">
        <f>SUMPRODUCT((Kalkulation!A2:A50000=B379)*Kalkulation!D2:D50000)</f>
        <v>0</v>
      </c>
      <c r="H379" s="5">
        <f t="shared" si="31"/>
        <v>0</v>
      </c>
      <c r="J379" s="5">
        <f t="shared" si="32"/>
        <v>0</v>
      </c>
      <c r="K379" s="6">
        <f>B2</f>
        <v>0</v>
      </c>
      <c r="L379" s="3" t="s">
        <v>1246</v>
      </c>
      <c r="M379" t="s">
        <v>1251</v>
      </c>
    </row>
    <row r="380" spans="1:13" outlineLevel="3" x14ac:dyDescent="0.25">
      <c r="A380" t="s">
        <v>229</v>
      </c>
      <c r="B380" s="3" t="s">
        <v>1252</v>
      </c>
      <c r="C380" t="s">
        <v>1253</v>
      </c>
      <c r="D380" t="s">
        <v>1254</v>
      </c>
      <c r="E380" s="4">
        <v>10</v>
      </c>
      <c r="F380" t="s">
        <v>251</v>
      </c>
      <c r="G380" s="5">
        <f>SUMPRODUCT((Kalkulation!A2:A50000=B380)*Kalkulation!D2:D50000)</f>
        <v>0</v>
      </c>
      <c r="H380" s="5">
        <f t="shared" si="31"/>
        <v>0</v>
      </c>
      <c r="J380" s="5">
        <f t="shared" si="32"/>
        <v>0</v>
      </c>
      <c r="K380" s="6">
        <f>B2</f>
        <v>0</v>
      </c>
      <c r="L380" s="3" t="s">
        <v>1246</v>
      </c>
      <c r="M380" t="s">
        <v>1255</v>
      </c>
    </row>
    <row r="381" spans="1:13" outlineLevel="3" x14ac:dyDescent="0.25">
      <c r="A381" t="s">
        <v>229</v>
      </c>
      <c r="B381" s="3" t="s">
        <v>1256</v>
      </c>
      <c r="C381" t="s">
        <v>1257</v>
      </c>
      <c r="D381" t="s">
        <v>1258</v>
      </c>
      <c r="E381" s="4">
        <v>6</v>
      </c>
      <c r="F381" t="s">
        <v>251</v>
      </c>
      <c r="G381" s="5">
        <f>SUMPRODUCT((Kalkulation!A2:A50000=B381)*Kalkulation!D2:D50000)</f>
        <v>0</v>
      </c>
      <c r="H381" s="5">
        <f t="shared" si="31"/>
        <v>0</v>
      </c>
      <c r="J381" s="5">
        <f t="shared" si="32"/>
        <v>0</v>
      </c>
      <c r="K381" s="6">
        <f>B2</f>
        <v>0</v>
      </c>
      <c r="L381" s="3" t="s">
        <v>1246</v>
      </c>
      <c r="M381" t="s">
        <v>1259</v>
      </c>
    </row>
    <row r="382" spans="1:13" outlineLevel="3" x14ac:dyDescent="0.25">
      <c r="A382" t="s">
        <v>229</v>
      </c>
      <c r="B382" s="3" t="s">
        <v>1260</v>
      </c>
      <c r="C382" t="s">
        <v>1261</v>
      </c>
      <c r="D382" t="s">
        <v>1262</v>
      </c>
      <c r="E382" s="4">
        <v>27</v>
      </c>
      <c r="F382" t="s">
        <v>251</v>
      </c>
      <c r="G382" s="5">
        <f>SUMPRODUCT((Kalkulation!A2:A50000=B382)*Kalkulation!D2:D50000)</f>
        <v>0</v>
      </c>
      <c r="H382" s="5">
        <f t="shared" si="31"/>
        <v>0</v>
      </c>
      <c r="J382" s="5">
        <f t="shared" si="32"/>
        <v>0</v>
      </c>
      <c r="K382" s="6">
        <f>B2</f>
        <v>0</v>
      </c>
      <c r="L382" s="3" t="s">
        <v>1246</v>
      </c>
      <c r="M382" t="s">
        <v>1263</v>
      </c>
    </row>
    <row r="383" spans="1:13" outlineLevel="3" x14ac:dyDescent="0.25">
      <c r="A383" t="s">
        <v>229</v>
      </c>
      <c r="B383" s="3" t="s">
        <v>1264</v>
      </c>
      <c r="C383" t="s">
        <v>1265</v>
      </c>
      <c r="D383" t="s">
        <v>1266</v>
      </c>
      <c r="E383" s="4">
        <v>4</v>
      </c>
      <c r="F383" t="s">
        <v>251</v>
      </c>
      <c r="G383" s="5">
        <f>SUMPRODUCT((Kalkulation!A2:A50000=B383)*Kalkulation!D2:D50000)</f>
        <v>0</v>
      </c>
      <c r="H383" s="5">
        <f t="shared" si="31"/>
        <v>0</v>
      </c>
      <c r="J383" s="5">
        <f t="shared" si="32"/>
        <v>0</v>
      </c>
      <c r="K383" s="6">
        <f>B2</f>
        <v>0</v>
      </c>
      <c r="L383" s="3" t="s">
        <v>1246</v>
      </c>
      <c r="M383" t="s">
        <v>1267</v>
      </c>
    </row>
    <row r="384" spans="1:13" outlineLevel="3" x14ac:dyDescent="0.25">
      <c r="A384" t="s">
        <v>229</v>
      </c>
      <c r="B384" s="3" t="s">
        <v>1268</v>
      </c>
      <c r="C384" t="s">
        <v>1269</v>
      </c>
      <c r="D384" t="s">
        <v>1270</v>
      </c>
      <c r="E384" s="4">
        <v>3</v>
      </c>
      <c r="F384" t="s">
        <v>272</v>
      </c>
      <c r="G384" s="5">
        <f>SUMPRODUCT((Kalkulation!A2:A50000=B384)*Kalkulation!D2:D50000)</f>
        <v>0</v>
      </c>
      <c r="H384" s="5">
        <f t="shared" si="31"/>
        <v>0</v>
      </c>
      <c r="J384" s="5">
        <f t="shared" si="32"/>
        <v>0</v>
      </c>
      <c r="K384" s="6">
        <f>B2</f>
        <v>0</v>
      </c>
      <c r="L384" s="3" t="s">
        <v>1246</v>
      </c>
      <c r="M384" t="s">
        <v>1271</v>
      </c>
    </row>
    <row r="385" spans="1:13" outlineLevel="3" x14ac:dyDescent="0.25">
      <c r="A385" t="s">
        <v>229</v>
      </c>
      <c r="B385" s="3" t="s">
        <v>1272</v>
      </c>
      <c r="C385" t="s">
        <v>1273</v>
      </c>
      <c r="D385" t="s">
        <v>1274</v>
      </c>
      <c r="E385" s="4">
        <v>50</v>
      </c>
      <c r="F385" t="s">
        <v>272</v>
      </c>
      <c r="G385" s="5">
        <f>SUMPRODUCT((Kalkulation!A2:A50000=B385)*Kalkulation!D2:D50000)</f>
        <v>0</v>
      </c>
      <c r="H385" s="5">
        <f t="shared" si="31"/>
        <v>0</v>
      </c>
      <c r="J385" s="5">
        <f t="shared" si="32"/>
        <v>0</v>
      </c>
      <c r="K385" s="6">
        <f>B2</f>
        <v>0</v>
      </c>
      <c r="L385" s="3" t="s">
        <v>1246</v>
      </c>
      <c r="M385" t="s">
        <v>1275</v>
      </c>
    </row>
    <row r="386" spans="1:13" outlineLevel="3" x14ac:dyDescent="0.25">
      <c r="A386" t="s">
        <v>229</v>
      </c>
      <c r="B386" s="3" t="s">
        <v>1276</v>
      </c>
      <c r="C386" t="s">
        <v>1277</v>
      </c>
      <c r="D386" t="s">
        <v>1278</v>
      </c>
      <c r="E386" s="4">
        <v>274</v>
      </c>
      <c r="F386" t="s">
        <v>272</v>
      </c>
      <c r="G386" s="5">
        <f>SUMPRODUCT((Kalkulation!A2:A50000=B386)*Kalkulation!D2:D50000)</f>
        <v>0</v>
      </c>
      <c r="H386" s="5">
        <f t="shared" si="31"/>
        <v>0</v>
      </c>
      <c r="J386" s="5">
        <f t="shared" si="32"/>
        <v>0</v>
      </c>
      <c r="K386" s="6">
        <f>B2</f>
        <v>0</v>
      </c>
      <c r="L386" s="3" t="s">
        <v>1246</v>
      </c>
      <c r="M386" t="s">
        <v>1279</v>
      </c>
    </row>
    <row r="387" spans="1:13" outlineLevel="3" x14ac:dyDescent="0.25">
      <c r="A387" t="s">
        <v>229</v>
      </c>
      <c r="B387" s="3" t="s">
        <v>1280</v>
      </c>
      <c r="C387" t="s">
        <v>1281</v>
      </c>
      <c r="D387" t="s">
        <v>1282</v>
      </c>
      <c r="E387" s="4">
        <v>317</v>
      </c>
      <c r="F387" t="s">
        <v>272</v>
      </c>
      <c r="G387" s="5">
        <f>SUMPRODUCT((Kalkulation!A2:A50000=B387)*Kalkulation!D2:D50000)</f>
        <v>0</v>
      </c>
      <c r="H387" s="5">
        <f t="shared" si="31"/>
        <v>0</v>
      </c>
      <c r="J387" s="5">
        <f t="shared" si="32"/>
        <v>0</v>
      </c>
      <c r="K387" s="6">
        <f>B2</f>
        <v>0</v>
      </c>
      <c r="L387" s="3" t="s">
        <v>1246</v>
      </c>
      <c r="M387" t="s">
        <v>1283</v>
      </c>
    </row>
    <row r="388" spans="1:13" outlineLevel="3" x14ac:dyDescent="0.25">
      <c r="A388" t="s">
        <v>229</v>
      </c>
      <c r="B388" s="3" t="s">
        <v>1284</v>
      </c>
      <c r="C388" t="s">
        <v>1285</v>
      </c>
      <c r="D388" t="s">
        <v>1286</v>
      </c>
      <c r="E388" s="4">
        <v>1250</v>
      </c>
      <c r="F388" t="s">
        <v>272</v>
      </c>
      <c r="G388" s="5">
        <f>SUMPRODUCT((Kalkulation!A2:A50000=B388)*Kalkulation!D2:D50000)</f>
        <v>0</v>
      </c>
      <c r="H388" s="5">
        <f t="shared" si="31"/>
        <v>0</v>
      </c>
      <c r="J388" s="5">
        <f t="shared" si="32"/>
        <v>0</v>
      </c>
      <c r="K388" s="6">
        <f>B2</f>
        <v>0</v>
      </c>
      <c r="L388" s="3" t="s">
        <v>1246</v>
      </c>
      <c r="M388" t="s">
        <v>1287</v>
      </c>
    </row>
    <row r="389" spans="1:13" outlineLevel="3" x14ac:dyDescent="0.25">
      <c r="A389" t="s">
        <v>229</v>
      </c>
      <c r="B389" s="3" t="s">
        <v>1288</v>
      </c>
      <c r="C389" t="s">
        <v>1289</v>
      </c>
      <c r="D389" t="s">
        <v>1290</v>
      </c>
      <c r="E389" s="4">
        <v>22</v>
      </c>
      <c r="F389" t="s">
        <v>272</v>
      </c>
      <c r="G389" s="5">
        <f>SUMPRODUCT((Kalkulation!A2:A50000=B389)*Kalkulation!D2:D50000)</f>
        <v>0</v>
      </c>
      <c r="H389" s="5">
        <f t="shared" si="31"/>
        <v>0</v>
      </c>
      <c r="J389" s="5">
        <f t="shared" si="32"/>
        <v>0</v>
      </c>
      <c r="K389" s="6">
        <f>B2</f>
        <v>0</v>
      </c>
      <c r="L389" s="3" t="s">
        <v>1246</v>
      </c>
      <c r="M389" t="s">
        <v>1291</v>
      </c>
    </row>
    <row r="390" spans="1:13" outlineLevel="3" x14ac:dyDescent="0.25">
      <c r="A390" t="s">
        <v>229</v>
      </c>
      <c r="B390" s="3" t="s">
        <v>1292</v>
      </c>
      <c r="C390" t="s">
        <v>1293</v>
      </c>
      <c r="D390" t="s">
        <v>1294</v>
      </c>
      <c r="E390" s="4">
        <v>31</v>
      </c>
      <c r="F390" t="s">
        <v>272</v>
      </c>
      <c r="G390" s="5">
        <f>SUMPRODUCT((Kalkulation!A2:A50000=B390)*Kalkulation!D2:D50000)</f>
        <v>0</v>
      </c>
      <c r="H390" s="5">
        <f t="shared" si="31"/>
        <v>0</v>
      </c>
      <c r="J390" s="5">
        <f t="shared" si="32"/>
        <v>0</v>
      </c>
      <c r="K390" s="6">
        <f>B2</f>
        <v>0</v>
      </c>
      <c r="L390" s="3" t="s">
        <v>1246</v>
      </c>
      <c r="M390" t="s">
        <v>1295</v>
      </c>
    </row>
    <row r="391" spans="1:13" outlineLevel="3" x14ac:dyDescent="0.25">
      <c r="A391" t="s">
        <v>229</v>
      </c>
      <c r="B391" s="3" t="s">
        <v>1296</v>
      </c>
      <c r="C391" t="s">
        <v>1297</v>
      </c>
      <c r="D391" t="s">
        <v>1298</v>
      </c>
      <c r="E391" s="4">
        <v>15</v>
      </c>
      <c r="F391" t="s">
        <v>272</v>
      </c>
      <c r="G391" s="5">
        <f>SUMPRODUCT((Kalkulation!A2:A50000=B391)*Kalkulation!D2:D50000)</f>
        <v>0</v>
      </c>
      <c r="H391" s="5">
        <f t="shared" si="31"/>
        <v>0</v>
      </c>
      <c r="J391" s="5">
        <f t="shared" si="32"/>
        <v>0</v>
      </c>
      <c r="K391" s="6">
        <f>B2</f>
        <v>0</v>
      </c>
      <c r="L391" s="3" t="s">
        <v>1246</v>
      </c>
      <c r="M391" t="s">
        <v>1299</v>
      </c>
    </row>
    <row r="392" spans="1:13" outlineLevel="3" x14ac:dyDescent="0.25">
      <c r="A392" t="s">
        <v>229</v>
      </c>
      <c r="B392" s="3" t="s">
        <v>1300</v>
      </c>
      <c r="C392" t="s">
        <v>1301</v>
      </c>
      <c r="D392" t="s">
        <v>1302</v>
      </c>
      <c r="E392" s="4">
        <v>10</v>
      </c>
      <c r="F392" t="s">
        <v>272</v>
      </c>
      <c r="G392" s="5">
        <f>SUMPRODUCT((Kalkulation!A2:A50000=B392)*Kalkulation!D2:D50000)</f>
        <v>0</v>
      </c>
      <c r="H392" s="5">
        <f t="shared" si="31"/>
        <v>0</v>
      </c>
      <c r="J392" s="5">
        <f t="shared" si="32"/>
        <v>0</v>
      </c>
      <c r="K392" s="6">
        <f>B2</f>
        <v>0</v>
      </c>
      <c r="L392" s="3" t="s">
        <v>1246</v>
      </c>
      <c r="M392" t="s">
        <v>1303</v>
      </c>
    </row>
    <row r="393" spans="1:13" outlineLevel="3" x14ac:dyDescent="0.25">
      <c r="A393" t="s">
        <v>229</v>
      </c>
      <c r="B393" s="3" t="s">
        <v>1304</v>
      </c>
      <c r="C393" t="s">
        <v>1305</v>
      </c>
      <c r="D393" t="s">
        <v>1306</v>
      </c>
      <c r="E393" s="4">
        <v>9</v>
      </c>
      <c r="F393" t="s">
        <v>272</v>
      </c>
      <c r="G393" s="5">
        <f>SUMPRODUCT((Kalkulation!A2:A50000=B393)*Kalkulation!D2:D50000)</f>
        <v>0</v>
      </c>
      <c r="H393" s="5">
        <f t="shared" si="31"/>
        <v>0</v>
      </c>
      <c r="J393" s="5">
        <f t="shared" si="32"/>
        <v>0</v>
      </c>
      <c r="K393" s="6">
        <f>B2</f>
        <v>0</v>
      </c>
      <c r="L393" s="3" t="s">
        <v>1246</v>
      </c>
      <c r="M393" t="s">
        <v>1307</v>
      </c>
    </row>
    <row r="394" spans="1:13" outlineLevel="3" x14ac:dyDescent="0.25">
      <c r="A394" t="s">
        <v>229</v>
      </c>
      <c r="B394" s="3" t="s">
        <v>1308</v>
      </c>
      <c r="C394" t="s">
        <v>1309</v>
      </c>
      <c r="D394" t="s">
        <v>1310</v>
      </c>
      <c r="E394" s="4">
        <v>14</v>
      </c>
      <c r="F394" t="s">
        <v>272</v>
      </c>
      <c r="G394" s="5">
        <f>SUMPRODUCT((Kalkulation!A2:A50000=B394)*Kalkulation!D2:D50000)</f>
        <v>0</v>
      </c>
      <c r="H394" s="5">
        <f t="shared" si="31"/>
        <v>0</v>
      </c>
      <c r="J394" s="5">
        <f t="shared" si="32"/>
        <v>0</v>
      </c>
      <c r="K394" s="6">
        <f>B2</f>
        <v>0</v>
      </c>
      <c r="L394" s="3" t="s">
        <v>1246</v>
      </c>
      <c r="M394" t="s">
        <v>1311</v>
      </c>
    </row>
    <row r="395" spans="1:13" outlineLevel="3" x14ac:dyDescent="0.25">
      <c r="A395" t="s">
        <v>229</v>
      </c>
      <c r="B395" s="3" t="s">
        <v>1312</v>
      </c>
      <c r="C395" t="s">
        <v>1313</v>
      </c>
      <c r="D395" t="s">
        <v>1314</v>
      </c>
      <c r="E395" s="4">
        <v>39</v>
      </c>
      <c r="F395" t="s">
        <v>272</v>
      </c>
      <c r="G395" s="5">
        <f>SUMPRODUCT((Kalkulation!A2:A50000=B395)*Kalkulation!D2:D50000)</f>
        <v>0</v>
      </c>
      <c r="H395" s="5">
        <f t="shared" si="31"/>
        <v>0</v>
      </c>
      <c r="J395" s="5">
        <f t="shared" si="32"/>
        <v>0</v>
      </c>
      <c r="K395" s="6">
        <f>B2</f>
        <v>0</v>
      </c>
      <c r="L395" s="3" t="s">
        <v>1246</v>
      </c>
      <c r="M395" t="s">
        <v>1315</v>
      </c>
    </row>
    <row r="396" spans="1:13" outlineLevel="3" x14ac:dyDescent="0.25">
      <c r="A396" t="s">
        <v>229</v>
      </c>
      <c r="B396" s="3" t="s">
        <v>1316</v>
      </c>
      <c r="C396" t="s">
        <v>1317</v>
      </c>
      <c r="D396" t="s">
        <v>1318</v>
      </c>
      <c r="E396" s="4">
        <v>37</v>
      </c>
      <c r="F396" t="s">
        <v>272</v>
      </c>
      <c r="G396" s="5">
        <f>SUMPRODUCT((Kalkulation!A2:A50000=B396)*Kalkulation!D2:D50000)</f>
        <v>0</v>
      </c>
      <c r="H396" s="5">
        <f t="shared" si="31"/>
        <v>0</v>
      </c>
      <c r="J396" s="5">
        <f t="shared" si="32"/>
        <v>0</v>
      </c>
      <c r="K396" s="6">
        <f>B2</f>
        <v>0</v>
      </c>
      <c r="L396" s="3" t="s">
        <v>1246</v>
      </c>
      <c r="M396" t="s">
        <v>1319</v>
      </c>
    </row>
    <row r="397" spans="1:13" outlineLevel="3" x14ac:dyDescent="0.25">
      <c r="A397" t="s">
        <v>229</v>
      </c>
      <c r="B397" s="3" t="s">
        <v>1320</v>
      </c>
      <c r="C397" t="s">
        <v>1321</v>
      </c>
      <c r="D397" t="s">
        <v>1322</v>
      </c>
      <c r="E397" s="4">
        <v>861</v>
      </c>
      <c r="F397" t="s">
        <v>487</v>
      </c>
      <c r="G397" s="5">
        <f>SUMPRODUCT((Kalkulation!A2:A50000=B397)*Kalkulation!D2:D50000)</f>
        <v>0</v>
      </c>
      <c r="H397" s="5">
        <f t="shared" si="31"/>
        <v>0</v>
      </c>
      <c r="J397" s="5">
        <f t="shared" si="32"/>
        <v>0</v>
      </c>
      <c r="K397" s="6">
        <f>B2</f>
        <v>0</v>
      </c>
      <c r="L397" s="3" t="s">
        <v>1246</v>
      </c>
      <c r="M397" t="s">
        <v>1323</v>
      </c>
    </row>
    <row r="398" spans="1:13" outlineLevel="3" x14ac:dyDescent="0.25">
      <c r="A398" t="s">
        <v>229</v>
      </c>
      <c r="B398" s="3" t="s">
        <v>1324</v>
      </c>
      <c r="C398" t="s">
        <v>1325</v>
      </c>
      <c r="D398" t="s">
        <v>1326</v>
      </c>
      <c r="E398" s="4">
        <v>23</v>
      </c>
      <c r="F398" t="s">
        <v>487</v>
      </c>
      <c r="G398" s="5">
        <f>SUMPRODUCT((Kalkulation!A2:A50000=B398)*Kalkulation!D2:D50000)</f>
        <v>0</v>
      </c>
      <c r="H398" s="5">
        <f t="shared" si="31"/>
        <v>0</v>
      </c>
      <c r="J398" s="5">
        <f t="shared" si="32"/>
        <v>0</v>
      </c>
      <c r="K398" s="6">
        <f>B2</f>
        <v>0</v>
      </c>
      <c r="L398" s="3" t="s">
        <v>1246</v>
      </c>
      <c r="M398" t="s">
        <v>1327</v>
      </c>
    </row>
    <row r="399" spans="1:13" s="7" customFormat="1" outlineLevel="2" x14ac:dyDescent="0.25">
      <c r="A399" s="14" t="s">
        <v>362</v>
      </c>
      <c r="B399" s="15" t="s">
        <v>1238</v>
      </c>
      <c r="C399" s="14" t="s">
        <v>1239</v>
      </c>
      <c r="D399" s="14"/>
      <c r="E399" s="16"/>
      <c r="F399" s="14"/>
      <c r="G399" s="17"/>
      <c r="H399" s="17">
        <f>SUMIF(L:L,"79a1160d-b007-49ab-827a-69bbd944e5b7",J:J)</f>
        <v>0</v>
      </c>
      <c r="I399" s="18"/>
      <c r="J399" s="17">
        <f t="shared" si="32"/>
        <v>0</v>
      </c>
      <c r="K399" s="18"/>
      <c r="L399" s="8" t="s">
        <v>1160</v>
      </c>
      <c r="M399" s="7" t="s">
        <v>1246</v>
      </c>
    </row>
    <row r="400" spans="1:13" outlineLevel="3" x14ac:dyDescent="0.25">
      <c r="A400" t="s">
        <v>219</v>
      </c>
      <c r="B400" s="3" t="s">
        <v>1328</v>
      </c>
      <c r="C400" t="s">
        <v>966</v>
      </c>
      <c r="K400" s="6" t="str">
        <f>""</f>
        <v/>
      </c>
    </row>
    <row r="401" spans="1:13" outlineLevel="3" x14ac:dyDescent="0.25">
      <c r="A401" t="s">
        <v>14</v>
      </c>
      <c r="C401" t="s">
        <v>967</v>
      </c>
      <c r="D401" t="s">
        <v>1329</v>
      </c>
      <c r="K401" s="6" t="str">
        <f>""</f>
        <v/>
      </c>
      <c r="M401" t="s">
        <v>1330</v>
      </c>
    </row>
    <row r="402" spans="1:13" outlineLevel="3" x14ac:dyDescent="0.25">
      <c r="A402" t="s">
        <v>229</v>
      </c>
      <c r="B402" s="3" t="s">
        <v>1331</v>
      </c>
      <c r="C402" t="s">
        <v>1332</v>
      </c>
      <c r="D402" t="s">
        <v>1333</v>
      </c>
      <c r="E402" s="4">
        <v>770</v>
      </c>
      <c r="F402" t="s">
        <v>487</v>
      </c>
      <c r="G402" s="5">
        <f>SUMPRODUCT((Kalkulation!A2:A50000=B402)*Kalkulation!D2:D50000)</f>
        <v>0</v>
      </c>
      <c r="H402" s="5">
        <f t="shared" ref="H402:H421" si="33">G402*E402</f>
        <v>0</v>
      </c>
      <c r="J402" s="5">
        <f t="shared" ref="J402:J422" si="34">H402*(1-I402)</f>
        <v>0</v>
      </c>
      <c r="K402" s="6">
        <f>B2</f>
        <v>0</v>
      </c>
      <c r="L402" s="3" t="s">
        <v>1334</v>
      </c>
      <c r="M402" t="s">
        <v>1335</v>
      </c>
    </row>
    <row r="403" spans="1:13" outlineLevel="3" x14ac:dyDescent="0.25">
      <c r="A403" t="s">
        <v>229</v>
      </c>
      <c r="B403" s="3" t="s">
        <v>1336</v>
      </c>
      <c r="C403" t="s">
        <v>976</v>
      </c>
      <c r="D403" t="s">
        <v>1337</v>
      </c>
      <c r="E403" s="4">
        <v>100</v>
      </c>
      <c r="F403" t="s">
        <v>487</v>
      </c>
      <c r="G403" s="5">
        <f>SUMPRODUCT((Kalkulation!A2:A50000=B403)*Kalkulation!D2:D50000)</f>
        <v>0</v>
      </c>
      <c r="H403" s="5">
        <f t="shared" si="33"/>
        <v>0</v>
      </c>
      <c r="J403" s="5">
        <f t="shared" si="34"/>
        <v>0</v>
      </c>
      <c r="K403" s="6">
        <f>B2</f>
        <v>0</v>
      </c>
      <c r="L403" s="3" t="s">
        <v>1334</v>
      </c>
      <c r="M403" t="s">
        <v>1338</v>
      </c>
    </row>
    <row r="404" spans="1:13" outlineLevel="3" x14ac:dyDescent="0.25">
      <c r="A404" t="s">
        <v>229</v>
      </c>
      <c r="B404" s="3" t="s">
        <v>1339</v>
      </c>
      <c r="C404" t="s">
        <v>1340</v>
      </c>
      <c r="D404" t="s">
        <v>1341</v>
      </c>
      <c r="E404" s="4">
        <v>280</v>
      </c>
      <c r="F404" t="s">
        <v>487</v>
      </c>
      <c r="G404" s="5">
        <f>SUMPRODUCT((Kalkulation!A2:A50000=B404)*Kalkulation!D2:D50000)</f>
        <v>0</v>
      </c>
      <c r="H404" s="5">
        <f t="shared" si="33"/>
        <v>0</v>
      </c>
      <c r="J404" s="5">
        <f t="shared" si="34"/>
        <v>0</v>
      </c>
      <c r="K404" s="6">
        <f>B2</f>
        <v>0</v>
      </c>
      <c r="L404" s="3" t="s">
        <v>1334</v>
      </c>
      <c r="M404" t="s">
        <v>1342</v>
      </c>
    </row>
    <row r="405" spans="1:13" outlineLevel="3" x14ac:dyDescent="0.25">
      <c r="A405" t="s">
        <v>229</v>
      </c>
      <c r="B405" s="3" t="s">
        <v>1343</v>
      </c>
      <c r="C405" t="s">
        <v>980</v>
      </c>
      <c r="D405" t="s">
        <v>981</v>
      </c>
      <c r="E405" s="4">
        <v>2601</v>
      </c>
      <c r="F405" t="s">
        <v>272</v>
      </c>
      <c r="G405" s="5">
        <f>SUMPRODUCT((Kalkulation!A2:A50000=B405)*Kalkulation!D2:D50000)</f>
        <v>0</v>
      </c>
      <c r="H405" s="5">
        <f t="shared" si="33"/>
        <v>0</v>
      </c>
      <c r="J405" s="5">
        <f t="shared" si="34"/>
        <v>0</v>
      </c>
      <c r="K405" s="6">
        <f>B2</f>
        <v>0</v>
      </c>
      <c r="L405" s="3" t="s">
        <v>1334</v>
      </c>
      <c r="M405" t="s">
        <v>1344</v>
      </c>
    </row>
    <row r="406" spans="1:13" outlineLevel="3" x14ac:dyDescent="0.25">
      <c r="A406" t="s">
        <v>229</v>
      </c>
      <c r="B406" s="3" t="s">
        <v>1345</v>
      </c>
      <c r="C406" t="s">
        <v>1346</v>
      </c>
      <c r="D406" t="s">
        <v>1347</v>
      </c>
      <c r="E406" s="4">
        <v>163</v>
      </c>
      <c r="F406" t="s">
        <v>272</v>
      </c>
      <c r="G406" s="5">
        <f>SUMPRODUCT((Kalkulation!A2:A50000=B406)*Kalkulation!D2:D50000)</f>
        <v>0</v>
      </c>
      <c r="H406" s="5">
        <f t="shared" si="33"/>
        <v>0</v>
      </c>
      <c r="J406" s="5">
        <f t="shared" si="34"/>
        <v>0</v>
      </c>
      <c r="K406" s="6">
        <f>B2</f>
        <v>0</v>
      </c>
      <c r="L406" s="3" t="s">
        <v>1334</v>
      </c>
      <c r="M406" t="s">
        <v>1348</v>
      </c>
    </row>
    <row r="407" spans="1:13" outlineLevel="3" x14ac:dyDescent="0.25">
      <c r="A407" t="s">
        <v>229</v>
      </c>
      <c r="B407" s="3" t="s">
        <v>1349</v>
      </c>
      <c r="C407" t="s">
        <v>984</v>
      </c>
      <c r="D407" t="s">
        <v>985</v>
      </c>
      <c r="E407" s="4">
        <v>2764</v>
      </c>
      <c r="F407" t="s">
        <v>272</v>
      </c>
      <c r="G407" s="5">
        <f>SUMPRODUCT((Kalkulation!A2:A50000=B407)*Kalkulation!D2:D50000)</f>
        <v>0</v>
      </c>
      <c r="H407" s="5">
        <f t="shared" si="33"/>
        <v>0</v>
      </c>
      <c r="J407" s="5">
        <f t="shared" si="34"/>
        <v>0</v>
      </c>
      <c r="K407" s="6">
        <f>B2</f>
        <v>0</v>
      </c>
      <c r="L407" s="3" t="s">
        <v>1334</v>
      </c>
      <c r="M407" t="s">
        <v>1350</v>
      </c>
    </row>
    <row r="408" spans="1:13" outlineLevel="3" x14ac:dyDescent="0.25">
      <c r="A408" t="s">
        <v>229</v>
      </c>
      <c r="B408" s="3" t="s">
        <v>1351</v>
      </c>
      <c r="C408" t="s">
        <v>988</v>
      </c>
      <c r="D408" t="s">
        <v>989</v>
      </c>
      <c r="E408" s="4">
        <v>2764</v>
      </c>
      <c r="F408" t="s">
        <v>272</v>
      </c>
      <c r="G408" s="5">
        <f>SUMPRODUCT((Kalkulation!A2:A50000=B408)*Kalkulation!D2:D50000)</f>
        <v>0</v>
      </c>
      <c r="H408" s="5">
        <f t="shared" si="33"/>
        <v>0</v>
      </c>
      <c r="J408" s="5">
        <f t="shared" si="34"/>
        <v>0</v>
      </c>
      <c r="K408" s="6">
        <f>B2</f>
        <v>0</v>
      </c>
      <c r="L408" s="3" t="s">
        <v>1334</v>
      </c>
      <c r="M408" t="s">
        <v>1352</v>
      </c>
    </row>
    <row r="409" spans="1:13" outlineLevel="3" x14ac:dyDescent="0.25">
      <c r="A409" t="s">
        <v>229</v>
      </c>
      <c r="B409" s="3" t="s">
        <v>1353</v>
      </c>
      <c r="C409" t="s">
        <v>992</v>
      </c>
      <c r="D409" t="s">
        <v>993</v>
      </c>
      <c r="E409" s="4">
        <v>2601</v>
      </c>
      <c r="F409" t="s">
        <v>272</v>
      </c>
      <c r="G409" s="5">
        <f>SUMPRODUCT((Kalkulation!A2:A50000=B409)*Kalkulation!D2:D50000)</f>
        <v>0</v>
      </c>
      <c r="H409" s="5">
        <f t="shared" si="33"/>
        <v>0</v>
      </c>
      <c r="J409" s="5">
        <f t="shared" si="34"/>
        <v>0</v>
      </c>
      <c r="K409" s="6">
        <f>B2</f>
        <v>0</v>
      </c>
      <c r="L409" s="3" t="s">
        <v>1334</v>
      </c>
      <c r="M409" t="s">
        <v>1354</v>
      </c>
    </row>
    <row r="410" spans="1:13" outlineLevel="3" x14ac:dyDescent="0.25">
      <c r="A410" t="s">
        <v>229</v>
      </c>
      <c r="B410" s="3" t="s">
        <v>1355</v>
      </c>
      <c r="C410" t="s">
        <v>1356</v>
      </c>
      <c r="D410" t="s">
        <v>1357</v>
      </c>
      <c r="E410" s="4">
        <v>163</v>
      </c>
      <c r="F410" t="s">
        <v>272</v>
      </c>
      <c r="G410" s="5">
        <f>SUMPRODUCT((Kalkulation!A2:A50000=B410)*Kalkulation!D2:D50000)</f>
        <v>0</v>
      </c>
      <c r="H410" s="5">
        <f t="shared" si="33"/>
        <v>0</v>
      </c>
      <c r="J410" s="5">
        <f t="shared" si="34"/>
        <v>0</v>
      </c>
      <c r="K410" s="6">
        <f>B2</f>
        <v>0</v>
      </c>
      <c r="L410" s="3" t="s">
        <v>1334</v>
      </c>
      <c r="M410" t="s">
        <v>1358</v>
      </c>
    </row>
    <row r="411" spans="1:13" outlineLevel="3" x14ac:dyDescent="0.25">
      <c r="A411" t="s">
        <v>229</v>
      </c>
      <c r="B411" s="3" t="s">
        <v>1359</v>
      </c>
      <c r="C411" t="s">
        <v>996</v>
      </c>
      <c r="D411" t="s">
        <v>997</v>
      </c>
      <c r="E411" s="4">
        <v>2764</v>
      </c>
      <c r="F411" t="s">
        <v>272</v>
      </c>
      <c r="G411" s="5">
        <f>SUMPRODUCT((Kalkulation!A2:A50000=B411)*Kalkulation!D2:D50000)</f>
        <v>0</v>
      </c>
      <c r="H411" s="5">
        <f t="shared" si="33"/>
        <v>0</v>
      </c>
      <c r="J411" s="5">
        <f t="shared" si="34"/>
        <v>0</v>
      </c>
      <c r="K411" s="6">
        <f>B2</f>
        <v>0</v>
      </c>
      <c r="L411" s="3" t="s">
        <v>1334</v>
      </c>
      <c r="M411" t="s">
        <v>1360</v>
      </c>
    </row>
    <row r="412" spans="1:13" outlineLevel="3" x14ac:dyDescent="0.25">
      <c r="A412" t="s">
        <v>229</v>
      </c>
      <c r="B412" s="3" t="s">
        <v>1361</v>
      </c>
      <c r="C412" t="s">
        <v>1000</v>
      </c>
      <c r="D412" t="s">
        <v>1001</v>
      </c>
      <c r="E412" s="4">
        <v>2764</v>
      </c>
      <c r="F412" t="s">
        <v>272</v>
      </c>
      <c r="G412" s="5">
        <f>SUMPRODUCT((Kalkulation!A2:A50000=B412)*Kalkulation!D2:D50000)</f>
        <v>0</v>
      </c>
      <c r="H412" s="5">
        <f t="shared" si="33"/>
        <v>0</v>
      </c>
      <c r="J412" s="5">
        <f t="shared" si="34"/>
        <v>0</v>
      </c>
      <c r="K412" s="6">
        <f>B2</f>
        <v>0</v>
      </c>
      <c r="L412" s="3" t="s">
        <v>1334</v>
      </c>
      <c r="M412" t="s">
        <v>1362</v>
      </c>
    </row>
    <row r="413" spans="1:13" outlineLevel="3" x14ac:dyDescent="0.25">
      <c r="A413" t="s">
        <v>229</v>
      </c>
      <c r="B413" s="3" t="s">
        <v>1363</v>
      </c>
      <c r="C413" t="s">
        <v>1364</v>
      </c>
      <c r="D413" t="s">
        <v>1365</v>
      </c>
      <c r="E413" s="4">
        <v>2601</v>
      </c>
      <c r="F413" t="s">
        <v>272</v>
      </c>
      <c r="G413" s="5">
        <f>SUMPRODUCT((Kalkulation!A2:A50000=B413)*Kalkulation!D2:D50000)</f>
        <v>0</v>
      </c>
      <c r="H413" s="5">
        <f t="shared" si="33"/>
        <v>0</v>
      </c>
      <c r="J413" s="5">
        <f t="shared" si="34"/>
        <v>0</v>
      </c>
      <c r="K413" s="6">
        <f>B2</f>
        <v>0</v>
      </c>
      <c r="L413" s="3" t="s">
        <v>1334</v>
      </c>
      <c r="M413" t="s">
        <v>1366</v>
      </c>
    </row>
    <row r="414" spans="1:13" outlineLevel="3" x14ac:dyDescent="0.25">
      <c r="A414" t="s">
        <v>229</v>
      </c>
      <c r="B414" s="3" t="s">
        <v>1367</v>
      </c>
      <c r="C414" t="s">
        <v>1368</v>
      </c>
      <c r="D414" t="s">
        <v>1369</v>
      </c>
      <c r="E414" s="4">
        <v>163</v>
      </c>
      <c r="F414" t="s">
        <v>272</v>
      </c>
      <c r="G414" s="5">
        <f>SUMPRODUCT((Kalkulation!A2:A50000=B414)*Kalkulation!D2:D50000)</f>
        <v>0</v>
      </c>
      <c r="H414" s="5">
        <f t="shared" si="33"/>
        <v>0</v>
      </c>
      <c r="J414" s="5">
        <f t="shared" si="34"/>
        <v>0</v>
      </c>
      <c r="K414" s="6">
        <f>B2</f>
        <v>0</v>
      </c>
      <c r="L414" s="3" t="s">
        <v>1334</v>
      </c>
      <c r="M414" t="s">
        <v>1370</v>
      </c>
    </row>
    <row r="415" spans="1:13" outlineLevel="3" x14ac:dyDescent="0.25">
      <c r="A415" t="s">
        <v>229</v>
      </c>
      <c r="B415" s="3" t="s">
        <v>1371</v>
      </c>
      <c r="C415" t="s">
        <v>1008</v>
      </c>
      <c r="D415" t="s">
        <v>1372</v>
      </c>
      <c r="E415" s="4">
        <v>659</v>
      </c>
      <c r="F415" t="s">
        <v>272</v>
      </c>
      <c r="G415" s="5">
        <f>SUMPRODUCT((Kalkulation!A2:A50000=B415)*Kalkulation!D2:D50000)</f>
        <v>0</v>
      </c>
      <c r="H415" s="5">
        <f t="shared" si="33"/>
        <v>0</v>
      </c>
      <c r="J415" s="5">
        <f t="shared" si="34"/>
        <v>0</v>
      </c>
      <c r="K415" s="6">
        <f>B2</f>
        <v>0</v>
      </c>
      <c r="L415" s="3" t="s">
        <v>1334</v>
      </c>
      <c r="M415" t="s">
        <v>1373</v>
      </c>
    </row>
    <row r="416" spans="1:13" outlineLevel="3" x14ac:dyDescent="0.25">
      <c r="A416" t="s">
        <v>229</v>
      </c>
      <c r="B416" s="3" t="s">
        <v>1374</v>
      </c>
      <c r="C416" t="s">
        <v>1012</v>
      </c>
      <c r="D416" t="s">
        <v>1013</v>
      </c>
      <c r="E416" s="4">
        <v>650</v>
      </c>
      <c r="F416" t="s">
        <v>487</v>
      </c>
      <c r="G416" s="5">
        <f>SUMPRODUCT((Kalkulation!A2:A50000=B416)*Kalkulation!D2:D50000)</f>
        <v>0</v>
      </c>
      <c r="H416" s="5">
        <f t="shared" si="33"/>
        <v>0</v>
      </c>
      <c r="J416" s="5">
        <f t="shared" si="34"/>
        <v>0</v>
      </c>
      <c r="K416" s="6">
        <f>B2</f>
        <v>0</v>
      </c>
      <c r="L416" s="3" t="s">
        <v>1334</v>
      </c>
      <c r="M416" t="s">
        <v>1375</v>
      </c>
    </row>
    <row r="417" spans="1:13" outlineLevel="3" x14ac:dyDescent="0.25">
      <c r="A417" t="s">
        <v>229</v>
      </c>
      <c r="B417" s="3" t="s">
        <v>1376</v>
      </c>
      <c r="C417" t="s">
        <v>1016</v>
      </c>
      <c r="D417" t="s">
        <v>1017</v>
      </c>
      <c r="E417" s="4">
        <v>2764</v>
      </c>
      <c r="F417" t="s">
        <v>272</v>
      </c>
      <c r="G417" s="5">
        <f>SUMPRODUCT((Kalkulation!A2:A50000=B417)*Kalkulation!D2:D50000)</f>
        <v>0</v>
      </c>
      <c r="H417" s="5">
        <f t="shared" si="33"/>
        <v>0</v>
      </c>
      <c r="J417" s="5">
        <f t="shared" si="34"/>
        <v>0</v>
      </c>
      <c r="K417" s="6">
        <f>B2</f>
        <v>0</v>
      </c>
      <c r="L417" s="3" t="s">
        <v>1334</v>
      </c>
      <c r="M417" t="s">
        <v>1377</v>
      </c>
    </row>
    <row r="418" spans="1:13" outlineLevel="3" x14ac:dyDescent="0.25">
      <c r="A418" t="s">
        <v>229</v>
      </c>
      <c r="B418" s="3" t="s">
        <v>1378</v>
      </c>
      <c r="C418" t="s">
        <v>1020</v>
      </c>
      <c r="D418" t="s">
        <v>1021</v>
      </c>
      <c r="E418" s="4">
        <v>2764</v>
      </c>
      <c r="F418" t="s">
        <v>272</v>
      </c>
      <c r="G418" s="5">
        <f>SUMPRODUCT((Kalkulation!A2:A50000=B418)*Kalkulation!D2:D50000)</f>
        <v>0</v>
      </c>
      <c r="H418" s="5">
        <f t="shared" si="33"/>
        <v>0</v>
      </c>
      <c r="J418" s="5">
        <f t="shared" si="34"/>
        <v>0</v>
      </c>
      <c r="K418" s="6">
        <f>B2</f>
        <v>0</v>
      </c>
      <c r="L418" s="3" t="s">
        <v>1334</v>
      </c>
      <c r="M418" t="s">
        <v>1379</v>
      </c>
    </row>
    <row r="419" spans="1:13" outlineLevel="3" x14ac:dyDescent="0.25">
      <c r="A419" t="s">
        <v>229</v>
      </c>
      <c r="B419" s="3" t="s">
        <v>1380</v>
      </c>
      <c r="C419" t="s">
        <v>1381</v>
      </c>
      <c r="D419" t="s">
        <v>1382</v>
      </c>
      <c r="E419" s="4">
        <v>10</v>
      </c>
      <c r="F419" t="s">
        <v>251</v>
      </c>
      <c r="G419" s="5">
        <f>SUMPRODUCT((Kalkulation!A2:A50000=B419)*Kalkulation!D2:D50000)</f>
        <v>0</v>
      </c>
      <c r="H419" s="5">
        <f t="shared" si="33"/>
        <v>0</v>
      </c>
      <c r="J419" s="5">
        <f t="shared" si="34"/>
        <v>0</v>
      </c>
      <c r="K419" s="6">
        <f>B2</f>
        <v>0</v>
      </c>
      <c r="L419" s="3" t="s">
        <v>1334</v>
      </c>
      <c r="M419" t="s">
        <v>1383</v>
      </c>
    </row>
    <row r="420" spans="1:13" outlineLevel="3" x14ac:dyDescent="0.25">
      <c r="A420" t="s">
        <v>229</v>
      </c>
      <c r="B420" s="3" t="s">
        <v>1384</v>
      </c>
      <c r="C420" t="s">
        <v>1385</v>
      </c>
      <c r="D420" t="s">
        <v>1386</v>
      </c>
      <c r="E420" s="4">
        <v>2</v>
      </c>
      <c r="F420" t="s">
        <v>251</v>
      </c>
      <c r="G420" s="5">
        <f>SUMPRODUCT((Kalkulation!A2:A50000=B420)*Kalkulation!D2:D50000)</f>
        <v>0</v>
      </c>
      <c r="H420" s="5">
        <f t="shared" si="33"/>
        <v>0</v>
      </c>
      <c r="J420" s="5">
        <f t="shared" si="34"/>
        <v>0</v>
      </c>
      <c r="K420" s="6">
        <f>B2</f>
        <v>0</v>
      </c>
      <c r="L420" s="3" t="s">
        <v>1334</v>
      </c>
      <c r="M420" t="s">
        <v>1387</v>
      </c>
    </row>
    <row r="421" spans="1:13" outlineLevel="3" x14ac:dyDescent="0.25">
      <c r="A421" t="s">
        <v>229</v>
      </c>
      <c r="B421" s="3" t="s">
        <v>1388</v>
      </c>
      <c r="C421" t="s">
        <v>1389</v>
      </c>
      <c r="D421" t="s">
        <v>1390</v>
      </c>
      <c r="E421" s="4">
        <v>10</v>
      </c>
      <c r="F421" t="s">
        <v>251</v>
      </c>
      <c r="G421" s="5">
        <f>SUMPRODUCT((Kalkulation!A2:A50000=B421)*Kalkulation!D2:D50000)</f>
        <v>0</v>
      </c>
      <c r="H421" s="5">
        <f t="shared" si="33"/>
        <v>0</v>
      </c>
      <c r="J421" s="5">
        <f t="shared" si="34"/>
        <v>0</v>
      </c>
      <c r="K421" s="6">
        <f>B2</f>
        <v>0</v>
      </c>
      <c r="L421" s="3" t="s">
        <v>1334</v>
      </c>
      <c r="M421" t="s">
        <v>1391</v>
      </c>
    </row>
    <row r="422" spans="1:13" s="7" customFormat="1" outlineLevel="2" x14ac:dyDescent="0.25">
      <c r="A422" s="14" t="s">
        <v>362</v>
      </c>
      <c r="B422" s="15" t="s">
        <v>1328</v>
      </c>
      <c r="C422" s="14" t="s">
        <v>966</v>
      </c>
      <c r="D422" s="14"/>
      <c r="E422" s="16"/>
      <c r="F422" s="14"/>
      <c r="G422" s="17"/>
      <c r="H422" s="17">
        <f>SUMIF(L:L,"de4e5f78-9f01-4b05-bbe8-cb8a41860c73",J:J)</f>
        <v>0</v>
      </c>
      <c r="I422" s="18"/>
      <c r="J422" s="17">
        <f t="shared" si="34"/>
        <v>0</v>
      </c>
      <c r="K422" s="18"/>
      <c r="L422" s="8" t="s">
        <v>1160</v>
      </c>
      <c r="M422" s="7" t="s">
        <v>1334</v>
      </c>
    </row>
    <row r="423" spans="1:13" outlineLevel="3" x14ac:dyDescent="0.25">
      <c r="A423" t="s">
        <v>219</v>
      </c>
      <c r="B423" s="3" t="s">
        <v>1392</v>
      </c>
      <c r="C423" t="s">
        <v>1393</v>
      </c>
      <c r="K423" s="6" t="str">
        <f>""</f>
        <v/>
      </c>
    </row>
    <row r="424" spans="1:13" outlineLevel="3" x14ac:dyDescent="0.25">
      <c r="A424" t="s">
        <v>229</v>
      </c>
      <c r="B424" s="3" t="s">
        <v>1394</v>
      </c>
      <c r="C424" t="s">
        <v>1395</v>
      </c>
      <c r="D424" t="s">
        <v>1396</v>
      </c>
      <c r="E424" s="4">
        <v>3</v>
      </c>
      <c r="F424" t="s">
        <v>251</v>
      </c>
      <c r="G424" s="5">
        <f>SUMPRODUCT((Kalkulation!A2:A50000=B424)*Kalkulation!D2:D50000)</f>
        <v>0</v>
      </c>
      <c r="H424" s="5">
        <f t="shared" ref="H424:H437" si="35">G424*E424</f>
        <v>0</v>
      </c>
      <c r="J424" s="5">
        <f t="shared" ref="J424:J439" si="36">H424*(1-I424)</f>
        <v>0</v>
      </c>
      <c r="K424" s="6">
        <f>B2</f>
        <v>0</v>
      </c>
      <c r="L424" s="3" t="s">
        <v>1397</v>
      </c>
      <c r="M424" t="s">
        <v>1398</v>
      </c>
    </row>
    <row r="425" spans="1:13" outlineLevel="3" x14ac:dyDescent="0.25">
      <c r="A425" t="s">
        <v>229</v>
      </c>
      <c r="B425" s="3" t="s">
        <v>1399</v>
      </c>
      <c r="C425" t="s">
        <v>1400</v>
      </c>
      <c r="D425" t="s">
        <v>1401</v>
      </c>
      <c r="E425" s="4">
        <v>5</v>
      </c>
      <c r="F425" t="s">
        <v>251</v>
      </c>
      <c r="G425" s="5">
        <f>SUMPRODUCT((Kalkulation!A2:A50000=B425)*Kalkulation!D2:D50000)</f>
        <v>0</v>
      </c>
      <c r="H425" s="5">
        <f t="shared" si="35"/>
        <v>0</v>
      </c>
      <c r="J425" s="5">
        <f t="shared" si="36"/>
        <v>0</v>
      </c>
      <c r="K425" s="6">
        <f>B2</f>
        <v>0</v>
      </c>
      <c r="L425" s="3" t="s">
        <v>1397</v>
      </c>
      <c r="M425" t="s">
        <v>1402</v>
      </c>
    </row>
    <row r="426" spans="1:13" outlineLevel="3" x14ac:dyDescent="0.25">
      <c r="A426" t="s">
        <v>229</v>
      </c>
      <c r="B426" s="3" t="s">
        <v>1403</v>
      </c>
      <c r="C426" t="s">
        <v>1404</v>
      </c>
      <c r="D426" t="s">
        <v>1405</v>
      </c>
      <c r="E426" s="4">
        <v>1</v>
      </c>
      <c r="F426" t="s">
        <v>251</v>
      </c>
      <c r="G426" s="5">
        <f>SUMPRODUCT((Kalkulation!A2:A50000=B426)*Kalkulation!D2:D50000)</f>
        <v>0</v>
      </c>
      <c r="H426" s="5">
        <f t="shared" si="35"/>
        <v>0</v>
      </c>
      <c r="J426" s="5">
        <f t="shared" si="36"/>
        <v>0</v>
      </c>
      <c r="K426" s="6">
        <f>B2</f>
        <v>0</v>
      </c>
      <c r="L426" s="3" t="s">
        <v>1397</v>
      </c>
      <c r="M426" t="s">
        <v>1406</v>
      </c>
    </row>
    <row r="427" spans="1:13" outlineLevel="3" x14ac:dyDescent="0.25">
      <c r="A427" t="s">
        <v>229</v>
      </c>
      <c r="B427" s="3" t="s">
        <v>1407</v>
      </c>
      <c r="C427" t="s">
        <v>1408</v>
      </c>
      <c r="D427" t="s">
        <v>1409</v>
      </c>
      <c r="E427" s="4">
        <v>1</v>
      </c>
      <c r="F427" t="s">
        <v>251</v>
      </c>
      <c r="G427" s="5">
        <f>SUMPRODUCT((Kalkulation!A2:A50000=B427)*Kalkulation!D2:D50000)</f>
        <v>0</v>
      </c>
      <c r="H427" s="5">
        <f t="shared" si="35"/>
        <v>0</v>
      </c>
      <c r="J427" s="5">
        <f t="shared" si="36"/>
        <v>0</v>
      </c>
      <c r="K427" s="6">
        <f>B2</f>
        <v>0</v>
      </c>
      <c r="L427" s="3" t="s">
        <v>1397</v>
      </c>
      <c r="M427" t="s">
        <v>1410</v>
      </c>
    </row>
    <row r="428" spans="1:13" outlineLevel="3" x14ac:dyDescent="0.25">
      <c r="A428" t="s">
        <v>229</v>
      </c>
      <c r="B428" s="3" t="s">
        <v>1411</v>
      </c>
      <c r="C428" t="s">
        <v>1412</v>
      </c>
      <c r="D428" t="s">
        <v>1413</v>
      </c>
      <c r="E428" s="4">
        <v>3</v>
      </c>
      <c r="F428" t="s">
        <v>251</v>
      </c>
      <c r="G428" s="5">
        <f>SUMPRODUCT((Kalkulation!A2:A50000=B428)*Kalkulation!D2:D50000)</f>
        <v>0</v>
      </c>
      <c r="H428" s="5">
        <f t="shared" si="35"/>
        <v>0</v>
      </c>
      <c r="J428" s="5">
        <f t="shared" si="36"/>
        <v>0</v>
      </c>
      <c r="K428" s="6">
        <f>B2</f>
        <v>0</v>
      </c>
      <c r="L428" s="3" t="s">
        <v>1397</v>
      </c>
      <c r="M428" t="s">
        <v>1414</v>
      </c>
    </row>
    <row r="429" spans="1:13" outlineLevel="3" x14ac:dyDescent="0.25">
      <c r="A429" t="s">
        <v>229</v>
      </c>
      <c r="B429" s="3" t="s">
        <v>1415</v>
      </c>
      <c r="C429" t="s">
        <v>1416</v>
      </c>
      <c r="D429" t="s">
        <v>1417</v>
      </c>
      <c r="E429" s="4">
        <v>3</v>
      </c>
      <c r="F429" t="s">
        <v>251</v>
      </c>
      <c r="G429" s="5">
        <f>SUMPRODUCT((Kalkulation!A2:A50000=B429)*Kalkulation!D2:D50000)</f>
        <v>0</v>
      </c>
      <c r="H429" s="5">
        <f t="shared" si="35"/>
        <v>0</v>
      </c>
      <c r="J429" s="5">
        <f t="shared" si="36"/>
        <v>0</v>
      </c>
      <c r="K429" s="6">
        <f>B2</f>
        <v>0</v>
      </c>
      <c r="L429" s="3" t="s">
        <v>1397</v>
      </c>
      <c r="M429" t="s">
        <v>1418</v>
      </c>
    </row>
    <row r="430" spans="1:13" outlineLevel="3" x14ac:dyDescent="0.25">
      <c r="A430" t="s">
        <v>229</v>
      </c>
      <c r="B430" s="3" t="s">
        <v>1419</v>
      </c>
      <c r="C430" t="s">
        <v>1420</v>
      </c>
      <c r="D430" t="s">
        <v>1421</v>
      </c>
      <c r="E430" s="4">
        <v>1</v>
      </c>
      <c r="F430" t="s">
        <v>251</v>
      </c>
      <c r="G430" s="5">
        <f>SUMPRODUCT((Kalkulation!A2:A50000=B430)*Kalkulation!D2:D50000)</f>
        <v>0</v>
      </c>
      <c r="H430" s="5">
        <f t="shared" si="35"/>
        <v>0</v>
      </c>
      <c r="J430" s="5">
        <f t="shared" si="36"/>
        <v>0</v>
      </c>
      <c r="K430" s="6">
        <f>B2</f>
        <v>0</v>
      </c>
      <c r="L430" s="3" t="s">
        <v>1397</v>
      </c>
      <c r="M430" t="s">
        <v>1422</v>
      </c>
    </row>
    <row r="431" spans="1:13" outlineLevel="3" x14ac:dyDescent="0.25">
      <c r="A431" t="s">
        <v>229</v>
      </c>
      <c r="B431" s="3" t="s">
        <v>1423</v>
      </c>
      <c r="C431" t="s">
        <v>1424</v>
      </c>
      <c r="D431" t="s">
        <v>1425</v>
      </c>
      <c r="E431" s="4">
        <v>1</v>
      </c>
      <c r="F431" t="s">
        <v>251</v>
      </c>
      <c r="G431" s="5">
        <f>SUMPRODUCT((Kalkulation!A2:A50000=B431)*Kalkulation!D2:D50000)</f>
        <v>0</v>
      </c>
      <c r="H431" s="5">
        <f t="shared" si="35"/>
        <v>0</v>
      </c>
      <c r="J431" s="5">
        <f t="shared" si="36"/>
        <v>0</v>
      </c>
      <c r="K431" s="6">
        <f>B2</f>
        <v>0</v>
      </c>
      <c r="L431" s="3" t="s">
        <v>1397</v>
      </c>
      <c r="M431" t="s">
        <v>1426</v>
      </c>
    </row>
    <row r="432" spans="1:13" outlineLevel="3" x14ac:dyDescent="0.25">
      <c r="A432" t="s">
        <v>229</v>
      </c>
      <c r="B432" s="3" t="s">
        <v>1427</v>
      </c>
      <c r="C432" t="s">
        <v>1428</v>
      </c>
      <c r="D432" t="s">
        <v>1429</v>
      </c>
      <c r="E432" s="4">
        <v>1</v>
      </c>
      <c r="F432" t="s">
        <v>251</v>
      </c>
      <c r="G432" s="5">
        <f>SUMPRODUCT((Kalkulation!A2:A50000=B432)*Kalkulation!D2:D50000)</f>
        <v>0</v>
      </c>
      <c r="H432" s="5">
        <f t="shared" si="35"/>
        <v>0</v>
      </c>
      <c r="J432" s="5">
        <f t="shared" si="36"/>
        <v>0</v>
      </c>
      <c r="K432" s="6">
        <f>B2</f>
        <v>0</v>
      </c>
      <c r="L432" s="3" t="s">
        <v>1397</v>
      </c>
      <c r="M432" t="s">
        <v>1430</v>
      </c>
    </row>
    <row r="433" spans="1:13" outlineLevel="3" x14ac:dyDescent="0.25">
      <c r="A433" t="s">
        <v>229</v>
      </c>
      <c r="B433" s="3" t="s">
        <v>1431</v>
      </c>
      <c r="C433" t="s">
        <v>1432</v>
      </c>
      <c r="D433" t="s">
        <v>1433</v>
      </c>
      <c r="E433" s="4">
        <v>1</v>
      </c>
      <c r="F433" t="s">
        <v>251</v>
      </c>
      <c r="G433" s="5">
        <f>SUMPRODUCT((Kalkulation!A2:A50000=B433)*Kalkulation!D2:D50000)</f>
        <v>0</v>
      </c>
      <c r="H433" s="5">
        <f t="shared" si="35"/>
        <v>0</v>
      </c>
      <c r="J433" s="5">
        <f t="shared" si="36"/>
        <v>0</v>
      </c>
      <c r="K433" s="6">
        <f>B2</f>
        <v>0</v>
      </c>
      <c r="L433" s="3" t="s">
        <v>1397</v>
      </c>
      <c r="M433" t="s">
        <v>1434</v>
      </c>
    </row>
    <row r="434" spans="1:13" outlineLevel="3" x14ac:dyDescent="0.25">
      <c r="A434" t="s">
        <v>229</v>
      </c>
      <c r="B434" s="3" t="s">
        <v>1435</v>
      </c>
      <c r="C434" t="s">
        <v>1436</v>
      </c>
      <c r="D434" t="s">
        <v>1437</v>
      </c>
      <c r="E434" s="4">
        <v>1</v>
      </c>
      <c r="F434" t="s">
        <v>251</v>
      </c>
      <c r="G434" s="5">
        <f>SUMPRODUCT((Kalkulation!A2:A50000=B434)*Kalkulation!D2:D50000)</f>
        <v>0</v>
      </c>
      <c r="H434" s="5">
        <f t="shared" si="35"/>
        <v>0</v>
      </c>
      <c r="J434" s="5">
        <f t="shared" si="36"/>
        <v>0</v>
      </c>
      <c r="K434" s="6">
        <f>B2</f>
        <v>0</v>
      </c>
      <c r="L434" s="3" t="s">
        <v>1397</v>
      </c>
      <c r="M434" t="s">
        <v>1438</v>
      </c>
    </row>
    <row r="435" spans="1:13" outlineLevel="3" x14ac:dyDescent="0.25">
      <c r="A435" t="s">
        <v>229</v>
      </c>
      <c r="B435" s="3" t="s">
        <v>1439</v>
      </c>
      <c r="C435" t="s">
        <v>1440</v>
      </c>
      <c r="D435" t="s">
        <v>1441</v>
      </c>
      <c r="E435" s="4">
        <v>1</v>
      </c>
      <c r="F435" t="s">
        <v>251</v>
      </c>
      <c r="G435" s="5">
        <f>SUMPRODUCT((Kalkulation!A2:A50000=B435)*Kalkulation!D2:D50000)</f>
        <v>0</v>
      </c>
      <c r="H435" s="5">
        <f t="shared" si="35"/>
        <v>0</v>
      </c>
      <c r="J435" s="5">
        <f t="shared" si="36"/>
        <v>0</v>
      </c>
      <c r="K435" s="6">
        <f>B2</f>
        <v>0</v>
      </c>
      <c r="L435" s="3" t="s">
        <v>1397</v>
      </c>
      <c r="M435" t="s">
        <v>1442</v>
      </c>
    </row>
    <row r="436" spans="1:13" outlineLevel="3" x14ac:dyDescent="0.25">
      <c r="A436" t="s">
        <v>229</v>
      </c>
      <c r="B436" s="3" t="s">
        <v>1443</v>
      </c>
      <c r="C436" t="s">
        <v>1444</v>
      </c>
      <c r="D436" t="s">
        <v>1445</v>
      </c>
      <c r="E436" s="4">
        <v>2</v>
      </c>
      <c r="F436" t="s">
        <v>251</v>
      </c>
      <c r="G436" s="5">
        <f>SUMPRODUCT((Kalkulation!A2:A50000=B436)*Kalkulation!D2:D50000)</f>
        <v>0</v>
      </c>
      <c r="H436" s="5">
        <f t="shared" si="35"/>
        <v>0</v>
      </c>
      <c r="J436" s="5">
        <f t="shared" si="36"/>
        <v>0</v>
      </c>
      <c r="K436" s="6">
        <f>B2</f>
        <v>0</v>
      </c>
      <c r="L436" s="3" t="s">
        <v>1397</v>
      </c>
      <c r="M436" t="s">
        <v>1446</v>
      </c>
    </row>
    <row r="437" spans="1:13" outlineLevel="3" x14ac:dyDescent="0.25">
      <c r="A437" t="s">
        <v>229</v>
      </c>
      <c r="B437" s="3" t="s">
        <v>1447</v>
      </c>
      <c r="C437" t="s">
        <v>1448</v>
      </c>
      <c r="D437" t="s">
        <v>1449</v>
      </c>
      <c r="E437" s="4">
        <v>1</v>
      </c>
      <c r="F437" t="s">
        <v>251</v>
      </c>
      <c r="G437" s="5">
        <f>SUMPRODUCT((Kalkulation!A2:A50000=B437)*Kalkulation!D2:D50000)</f>
        <v>0</v>
      </c>
      <c r="H437" s="5">
        <f t="shared" si="35"/>
        <v>0</v>
      </c>
      <c r="J437" s="5">
        <f t="shared" si="36"/>
        <v>0</v>
      </c>
      <c r="K437" s="6">
        <f>B2</f>
        <v>0</v>
      </c>
      <c r="L437" s="3" t="s">
        <v>1397</v>
      </c>
      <c r="M437" t="s">
        <v>1450</v>
      </c>
    </row>
    <row r="438" spans="1:13" s="7" customFormat="1" outlineLevel="2" x14ac:dyDescent="0.25">
      <c r="A438" s="14" t="s">
        <v>362</v>
      </c>
      <c r="B438" s="15" t="s">
        <v>1392</v>
      </c>
      <c r="C438" s="14" t="s">
        <v>1393</v>
      </c>
      <c r="D438" s="14"/>
      <c r="E438" s="16"/>
      <c r="F438" s="14"/>
      <c r="G438" s="17"/>
      <c r="H438" s="17">
        <f>SUMIF(L:L,"8fd40853-9ab4-4bf5-a515-83312d372ce4",J:J)</f>
        <v>0</v>
      </c>
      <c r="I438" s="18"/>
      <c r="J438" s="17">
        <f t="shared" si="36"/>
        <v>0</v>
      </c>
      <c r="K438" s="18"/>
      <c r="L438" s="8" t="s">
        <v>1160</v>
      </c>
      <c r="M438" s="7" t="s">
        <v>1397</v>
      </c>
    </row>
    <row r="439" spans="1:13" s="7" customFormat="1" outlineLevel="1" x14ac:dyDescent="0.25">
      <c r="A439" s="14" t="s">
        <v>362</v>
      </c>
      <c r="B439" s="15" t="s">
        <v>1117</v>
      </c>
      <c r="C439" s="14" t="s">
        <v>1118</v>
      </c>
      <c r="D439" s="14"/>
      <c r="E439" s="16"/>
      <c r="F439" s="14"/>
      <c r="G439" s="17"/>
      <c r="H439" s="17">
        <f>SUMIF(L:L,"8eb05d20-1a2a-47e4-afc5-a33267484438",J:J)</f>
        <v>0</v>
      </c>
      <c r="I439" s="18"/>
      <c r="J439" s="17">
        <f t="shared" si="36"/>
        <v>0</v>
      </c>
      <c r="K439" s="18"/>
      <c r="L439" s="8" t="s">
        <v>1116</v>
      </c>
      <c r="M439" s="7" t="s">
        <v>1160</v>
      </c>
    </row>
    <row r="440" spans="1:13" outlineLevel="2" x14ac:dyDescent="0.25">
      <c r="A440" t="s">
        <v>219</v>
      </c>
      <c r="B440" s="3" t="s">
        <v>1451</v>
      </c>
      <c r="C440" t="s">
        <v>1452</v>
      </c>
      <c r="K440" s="6" t="str">
        <f>""</f>
        <v/>
      </c>
    </row>
    <row r="441" spans="1:13" outlineLevel="3" x14ac:dyDescent="0.25">
      <c r="A441" t="s">
        <v>219</v>
      </c>
      <c r="B441" s="3" t="s">
        <v>1453</v>
      </c>
      <c r="C441" t="s">
        <v>1454</v>
      </c>
      <c r="K441" s="6" t="str">
        <f>""</f>
        <v/>
      </c>
    </row>
    <row r="442" spans="1:13" outlineLevel="3" x14ac:dyDescent="0.25">
      <c r="A442" t="s">
        <v>229</v>
      </c>
      <c r="B442" s="3" t="s">
        <v>1455</v>
      </c>
      <c r="C442" t="s">
        <v>1456</v>
      </c>
      <c r="D442" t="s">
        <v>1457</v>
      </c>
      <c r="E442" s="4">
        <v>17</v>
      </c>
      <c r="F442" t="s">
        <v>251</v>
      </c>
      <c r="G442" s="5">
        <f>SUMPRODUCT((Kalkulation!A2:A50000=B442)*Kalkulation!D2:D50000)</f>
        <v>0</v>
      </c>
      <c r="H442" s="5">
        <f>G442*E442</f>
        <v>0</v>
      </c>
      <c r="J442" s="5">
        <f>H442*(1-I442)</f>
        <v>0</v>
      </c>
      <c r="K442" s="6">
        <f>B2</f>
        <v>0</v>
      </c>
      <c r="L442" s="3" t="s">
        <v>1458</v>
      </c>
      <c r="M442" t="s">
        <v>1459</v>
      </c>
    </row>
    <row r="443" spans="1:13" outlineLevel="3" x14ac:dyDescent="0.25">
      <c r="A443" t="s">
        <v>229</v>
      </c>
      <c r="B443" s="3" t="s">
        <v>1460</v>
      </c>
      <c r="C443" t="s">
        <v>1461</v>
      </c>
      <c r="D443" t="s">
        <v>1462</v>
      </c>
      <c r="E443" s="4">
        <v>18</v>
      </c>
      <c r="F443" t="s">
        <v>251</v>
      </c>
      <c r="G443" s="5">
        <f>SUMPRODUCT((Kalkulation!A2:A50000=B443)*Kalkulation!D2:D50000)</f>
        <v>0</v>
      </c>
      <c r="H443" s="5">
        <f>G443*E443</f>
        <v>0</v>
      </c>
      <c r="J443" s="5">
        <f>H443*(1-I443)</f>
        <v>0</v>
      </c>
      <c r="K443" s="6">
        <f>B2</f>
        <v>0</v>
      </c>
      <c r="L443" s="3" t="s">
        <v>1458</v>
      </c>
      <c r="M443" t="s">
        <v>1463</v>
      </c>
    </row>
    <row r="444" spans="1:13" outlineLevel="3" x14ac:dyDescent="0.25">
      <c r="A444" t="s">
        <v>229</v>
      </c>
      <c r="B444" s="3" t="s">
        <v>1464</v>
      </c>
      <c r="C444" t="s">
        <v>1465</v>
      </c>
      <c r="D444" t="s">
        <v>1466</v>
      </c>
      <c r="E444" s="4">
        <v>7</v>
      </c>
      <c r="F444" t="s">
        <v>251</v>
      </c>
      <c r="G444" s="5">
        <f>SUMPRODUCT((Kalkulation!A2:A50000=B444)*Kalkulation!D2:D50000)</f>
        <v>0</v>
      </c>
      <c r="H444" s="5">
        <f>G444*E444</f>
        <v>0</v>
      </c>
      <c r="J444" s="5">
        <f>H444*(1-I444)</f>
        <v>0</v>
      </c>
      <c r="K444" s="6">
        <f>B2</f>
        <v>0</v>
      </c>
      <c r="L444" s="3" t="s">
        <v>1458</v>
      </c>
      <c r="M444" t="s">
        <v>1467</v>
      </c>
    </row>
    <row r="445" spans="1:13" s="7" customFormat="1" outlineLevel="2" x14ac:dyDescent="0.25">
      <c r="A445" s="14" t="s">
        <v>362</v>
      </c>
      <c r="B445" s="15" t="s">
        <v>1453</v>
      </c>
      <c r="C445" s="14" t="s">
        <v>1454</v>
      </c>
      <c r="D445" s="14"/>
      <c r="E445" s="16"/>
      <c r="F445" s="14"/>
      <c r="G445" s="17"/>
      <c r="H445" s="17">
        <f>SUMIF(L:L,"8fdadb40-235c-4d5a-8ed0-9605c9c4142f",J:J)</f>
        <v>0</v>
      </c>
      <c r="I445" s="18"/>
      <c r="J445" s="17">
        <f>H445*(1-I445)</f>
        <v>0</v>
      </c>
      <c r="K445" s="18"/>
      <c r="L445" s="8" t="s">
        <v>1468</v>
      </c>
      <c r="M445" s="7" t="s">
        <v>1458</v>
      </c>
    </row>
    <row r="446" spans="1:13" outlineLevel="3" x14ac:dyDescent="0.25">
      <c r="A446" t="s">
        <v>219</v>
      </c>
      <c r="B446" s="3" t="s">
        <v>1469</v>
      </c>
      <c r="C446" t="s">
        <v>1470</v>
      </c>
      <c r="K446" s="6" t="str">
        <f>""</f>
        <v/>
      </c>
    </row>
    <row r="447" spans="1:13" outlineLevel="3" x14ac:dyDescent="0.25">
      <c r="A447" t="s">
        <v>14</v>
      </c>
      <c r="C447" t="s">
        <v>1163</v>
      </c>
      <c r="D447" t="s">
        <v>1471</v>
      </c>
      <c r="K447" s="6" t="str">
        <f>""</f>
        <v/>
      </c>
      <c r="M447" t="s">
        <v>1472</v>
      </c>
    </row>
    <row r="448" spans="1:13" outlineLevel="3" x14ac:dyDescent="0.25">
      <c r="A448" t="s">
        <v>229</v>
      </c>
      <c r="B448" s="3" t="s">
        <v>1473</v>
      </c>
      <c r="C448" t="s">
        <v>1474</v>
      </c>
      <c r="D448" t="s">
        <v>1475</v>
      </c>
      <c r="E448" s="4">
        <v>123</v>
      </c>
      <c r="F448" t="s">
        <v>487</v>
      </c>
      <c r="G448" s="5">
        <f>SUMPRODUCT((Kalkulation!A2:A50000=B448)*Kalkulation!D2:D50000)</f>
        <v>0</v>
      </c>
      <c r="H448" s="5">
        <f>G448*E448</f>
        <v>0</v>
      </c>
      <c r="J448" s="5">
        <f>H448*(1-I448)</f>
        <v>0</v>
      </c>
      <c r="K448" s="6">
        <f>B2</f>
        <v>0</v>
      </c>
      <c r="L448" s="3" t="s">
        <v>1476</v>
      </c>
      <c r="M448" t="s">
        <v>1477</v>
      </c>
    </row>
    <row r="449" spans="1:13" outlineLevel="3" x14ac:dyDescent="0.25">
      <c r="A449" t="s">
        <v>229</v>
      </c>
      <c r="B449" s="3" t="s">
        <v>1478</v>
      </c>
      <c r="C449" t="s">
        <v>1479</v>
      </c>
      <c r="D449" t="s">
        <v>1480</v>
      </c>
      <c r="E449" s="4">
        <v>2</v>
      </c>
      <c r="F449" t="s">
        <v>428</v>
      </c>
      <c r="G449" s="5">
        <f>SUMPRODUCT((Kalkulation!A2:A50000=B449)*Kalkulation!D2:D50000)</f>
        <v>0</v>
      </c>
      <c r="H449" s="5">
        <f>G449*E449</f>
        <v>0</v>
      </c>
      <c r="J449" s="5">
        <f>H449*(1-I449)</f>
        <v>0</v>
      </c>
      <c r="K449" s="6">
        <f>B2</f>
        <v>0</v>
      </c>
      <c r="L449" s="3" t="s">
        <v>1476</v>
      </c>
      <c r="M449" t="s">
        <v>1481</v>
      </c>
    </row>
    <row r="450" spans="1:13" outlineLevel="3" x14ac:dyDescent="0.25">
      <c r="A450" t="s">
        <v>14</v>
      </c>
      <c r="C450" t="s">
        <v>1482</v>
      </c>
      <c r="D450" t="s">
        <v>1483</v>
      </c>
      <c r="K450" s="6" t="str">
        <f>""</f>
        <v/>
      </c>
      <c r="M450" t="s">
        <v>1484</v>
      </c>
    </row>
    <row r="451" spans="1:13" outlineLevel="3" x14ac:dyDescent="0.25">
      <c r="A451" t="s">
        <v>229</v>
      </c>
      <c r="B451" s="3" t="s">
        <v>1485</v>
      </c>
      <c r="C451" t="s">
        <v>1486</v>
      </c>
      <c r="D451" t="s">
        <v>1487</v>
      </c>
      <c r="E451" s="4">
        <v>14</v>
      </c>
      <c r="F451" t="s">
        <v>428</v>
      </c>
      <c r="G451" s="5">
        <f>SUMPRODUCT((Kalkulation!A2:A50000=B451)*Kalkulation!D2:D50000)</f>
        <v>0</v>
      </c>
      <c r="H451" s="5">
        <f>G451*E451</f>
        <v>0</v>
      </c>
      <c r="J451" s="5">
        <f>H451*(1-I451)</f>
        <v>0</v>
      </c>
      <c r="K451" s="6">
        <f>B2</f>
        <v>0</v>
      </c>
      <c r="L451" s="3" t="s">
        <v>1476</v>
      </c>
      <c r="M451" t="s">
        <v>1488</v>
      </c>
    </row>
    <row r="452" spans="1:13" outlineLevel="3" x14ac:dyDescent="0.25">
      <c r="A452" t="s">
        <v>229</v>
      </c>
      <c r="B452" s="3" t="s">
        <v>1489</v>
      </c>
      <c r="C452" t="s">
        <v>1479</v>
      </c>
      <c r="D452" t="s">
        <v>1490</v>
      </c>
      <c r="E452" s="4">
        <v>2</v>
      </c>
      <c r="F452" t="s">
        <v>428</v>
      </c>
      <c r="G452" s="5">
        <f>SUMPRODUCT((Kalkulation!A2:A50000=B452)*Kalkulation!D2:D50000)</f>
        <v>0</v>
      </c>
      <c r="H452" s="5">
        <f>G452*E452</f>
        <v>0</v>
      </c>
      <c r="J452" s="5">
        <f>H452*(1-I452)</f>
        <v>0</v>
      </c>
      <c r="K452" s="6">
        <f>B2</f>
        <v>0</v>
      </c>
      <c r="L452" s="3" t="s">
        <v>1476</v>
      </c>
      <c r="M452" t="s">
        <v>1491</v>
      </c>
    </row>
    <row r="453" spans="1:13" outlineLevel="3" x14ac:dyDescent="0.25">
      <c r="A453" t="s">
        <v>229</v>
      </c>
      <c r="B453" s="3" t="s">
        <v>1492</v>
      </c>
      <c r="C453" t="s">
        <v>1493</v>
      </c>
      <c r="D453" t="s">
        <v>1494</v>
      </c>
      <c r="E453" s="4">
        <v>29</v>
      </c>
      <c r="F453" t="s">
        <v>272</v>
      </c>
      <c r="G453" s="5">
        <f>SUMPRODUCT((Kalkulation!A2:A50000=B453)*Kalkulation!D2:D50000)</f>
        <v>0</v>
      </c>
      <c r="H453" s="5">
        <f>G453*E453</f>
        <v>0</v>
      </c>
      <c r="J453" s="5">
        <f>H453*(1-I453)</f>
        <v>0</v>
      </c>
      <c r="K453" s="6">
        <f>B2</f>
        <v>0</v>
      </c>
      <c r="L453" s="3" t="s">
        <v>1476</v>
      </c>
      <c r="M453" t="s">
        <v>1495</v>
      </c>
    </row>
    <row r="454" spans="1:13" s="7" customFormat="1" outlineLevel="2" x14ac:dyDescent="0.25">
      <c r="A454" s="14" t="s">
        <v>362</v>
      </c>
      <c r="B454" s="15" t="s">
        <v>1469</v>
      </c>
      <c r="C454" s="14" t="s">
        <v>1470</v>
      </c>
      <c r="D454" s="14"/>
      <c r="E454" s="16"/>
      <c r="F454" s="14"/>
      <c r="G454" s="17"/>
      <c r="H454" s="17">
        <f>SUMIF(L:L,"a45dcf72-be42-452e-8749-5c8c21a269b9",J:J)</f>
        <v>0</v>
      </c>
      <c r="I454" s="18"/>
      <c r="J454" s="17">
        <f>H454*(1-I454)</f>
        <v>0</v>
      </c>
      <c r="K454" s="18"/>
      <c r="L454" s="8" t="s">
        <v>1468</v>
      </c>
      <c r="M454" s="7" t="s">
        <v>1476</v>
      </c>
    </row>
    <row r="455" spans="1:13" outlineLevel="3" x14ac:dyDescent="0.25">
      <c r="A455" t="s">
        <v>219</v>
      </c>
      <c r="B455" s="3" t="s">
        <v>1496</v>
      </c>
      <c r="C455" t="s">
        <v>1497</v>
      </c>
      <c r="K455" s="6" t="str">
        <f>""</f>
        <v/>
      </c>
    </row>
    <row r="456" spans="1:13" outlineLevel="3" x14ac:dyDescent="0.25">
      <c r="A456" t="s">
        <v>229</v>
      </c>
      <c r="B456" s="3" t="s">
        <v>1498</v>
      </c>
      <c r="C456" t="s">
        <v>1499</v>
      </c>
      <c r="D456" t="s">
        <v>1500</v>
      </c>
      <c r="E456" s="4">
        <v>158</v>
      </c>
      <c r="F456" t="s">
        <v>487</v>
      </c>
      <c r="G456" s="5">
        <f>SUMPRODUCT((Kalkulation!A2:A50000=B456)*Kalkulation!D2:D50000)</f>
        <v>0</v>
      </c>
      <c r="H456" s="5">
        <f t="shared" ref="H456:H465" si="37">G456*E456</f>
        <v>0</v>
      </c>
      <c r="J456" s="5">
        <f t="shared" ref="J456:J467" si="38">H456*(1-I456)</f>
        <v>0</v>
      </c>
      <c r="K456" s="6">
        <f>B2</f>
        <v>0</v>
      </c>
      <c r="L456" s="3" t="s">
        <v>1501</v>
      </c>
      <c r="M456" t="s">
        <v>1502</v>
      </c>
    </row>
    <row r="457" spans="1:13" outlineLevel="3" x14ac:dyDescent="0.25">
      <c r="A457" t="s">
        <v>229</v>
      </c>
      <c r="B457" s="3" t="s">
        <v>1503</v>
      </c>
      <c r="C457" t="s">
        <v>1504</v>
      </c>
      <c r="D457" t="s">
        <v>1505</v>
      </c>
      <c r="E457" s="4">
        <v>101</v>
      </c>
      <c r="F457" t="s">
        <v>487</v>
      </c>
      <c r="G457" s="5">
        <f>SUMPRODUCT((Kalkulation!A2:A50000=B457)*Kalkulation!D2:D50000)</f>
        <v>0</v>
      </c>
      <c r="H457" s="5">
        <f t="shared" si="37"/>
        <v>0</v>
      </c>
      <c r="J457" s="5">
        <f t="shared" si="38"/>
        <v>0</v>
      </c>
      <c r="K457" s="6">
        <f>B2</f>
        <v>0</v>
      </c>
      <c r="L457" s="3" t="s">
        <v>1501</v>
      </c>
      <c r="M457" t="s">
        <v>1506</v>
      </c>
    </row>
    <row r="458" spans="1:13" outlineLevel="3" x14ac:dyDescent="0.25">
      <c r="A458" t="s">
        <v>229</v>
      </c>
      <c r="B458" s="3" t="s">
        <v>1507</v>
      </c>
      <c r="C458" t="s">
        <v>1508</v>
      </c>
      <c r="D458" t="s">
        <v>1509</v>
      </c>
      <c r="E458" s="4">
        <v>85</v>
      </c>
      <c r="F458" t="s">
        <v>251</v>
      </c>
      <c r="G458" s="5">
        <f>SUMPRODUCT((Kalkulation!A2:A50000=B458)*Kalkulation!D2:D50000)</f>
        <v>0</v>
      </c>
      <c r="H458" s="5">
        <f t="shared" si="37"/>
        <v>0</v>
      </c>
      <c r="J458" s="5">
        <f t="shared" si="38"/>
        <v>0</v>
      </c>
      <c r="K458" s="6">
        <f>B2</f>
        <v>0</v>
      </c>
      <c r="L458" s="3" t="s">
        <v>1501</v>
      </c>
      <c r="M458" t="s">
        <v>1510</v>
      </c>
    </row>
    <row r="459" spans="1:13" outlineLevel="3" x14ac:dyDescent="0.25">
      <c r="A459" t="s">
        <v>229</v>
      </c>
      <c r="B459" s="3" t="s">
        <v>1511</v>
      </c>
      <c r="C459" t="s">
        <v>1512</v>
      </c>
      <c r="D459" t="s">
        <v>1513</v>
      </c>
      <c r="E459" s="4">
        <v>1</v>
      </c>
      <c r="F459" t="s">
        <v>251</v>
      </c>
      <c r="G459" s="5">
        <f>SUMPRODUCT((Kalkulation!A2:A50000=B459)*Kalkulation!D2:D50000)</f>
        <v>0</v>
      </c>
      <c r="H459" s="5">
        <f t="shared" si="37"/>
        <v>0</v>
      </c>
      <c r="J459" s="5">
        <f t="shared" si="38"/>
        <v>0</v>
      </c>
      <c r="K459" s="6">
        <f>B2</f>
        <v>0</v>
      </c>
      <c r="L459" s="3" t="s">
        <v>1501</v>
      </c>
      <c r="M459" t="s">
        <v>1514</v>
      </c>
    </row>
    <row r="460" spans="1:13" outlineLevel="3" x14ac:dyDescent="0.25">
      <c r="A460" t="s">
        <v>229</v>
      </c>
      <c r="B460" s="3" t="s">
        <v>1515</v>
      </c>
      <c r="C460" t="s">
        <v>702</v>
      </c>
      <c r="D460" t="s">
        <v>1516</v>
      </c>
      <c r="E460" s="4">
        <v>1</v>
      </c>
      <c r="F460" t="s">
        <v>251</v>
      </c>
      <c r="G460" s="5">
        <f>SUMPRODUCT((Kalkulation!A2:A50000=B460)*Kalkulation!D2:D50000)</f>
        <v>0</v>
      </c>
      <c r="H460" s="5">
        <f t="shared" si="37"/>
        <v>0</v>
      </c>
      <c r="J460" s="5">
        <f t="shared" si="38"/>
        <v>0</v>
      </c>
      <c r="K460" s="6">
        <f>B2</f>
        <v>0</v>
      </c>
      <c r="L460" s="3" t="s">
        <v>1501</v>
      </c>
      <c r="M460" t="s">
        <v>1517</v>
      </c>
    </row>
    <row r="461" spans="1:13" outlineLevel="3" x14ac:dyDescent="0.25">
      <c r="A461" t="s">
        <v>229</v>
      </c>
      <c r="B461" s="3" t="s">
        <v>1518</v>
      </c>
      <c r="C461" t="s">
        <v>1519</v>
      </c>
      <c r="D461" t="s">
        <v>1520</v>
      </c>
      <c r="E461" s="4">
        <v>158</v>
      </c>
      <c r="F461" t="s">
        <v>487</v>
      </c>
      <c r="G461" s="5">
        <f>SUMPRODUCT((Kalkulation!A2:A50000=B461)*Kalkulation!D2:D50000)</f>
        <v>0</v>
      </c>
      <c r="H461" s="5">
        <f t="shared" si="37"/>
        <v>0</v>
      </c>
      <c r="J461" s="5">
        <f t="shared" si="38"/>
        <v>0</v>
      </c>
      <c r="K461" s="6">
        <f>B2</f>
        <v>0</v>
      </c>
      <c r="L461" s="3" t="s">
        <v>1501</v>
      </c>
      <c r="M461" t="s">
        <v>1521</v>
      </c>
    </row>
    <row r="462" spans="1:13" outlineLevel="3" x14ac:dyDescent="0.25">
      <c r="A462" t="s">
        <v>229</v>
      </c>
      <c r="B462" s="3" t="s">
        <v>1522</v>
      </c>
      <c r="C462" t="s">
        <v>1523</v>
      </c>
      <c r="D462" t="s">
        <v>1524</v>
      </c>
      <c r="E462" s="4">
        <v>24</v>
      </c>
      <c r="F462" t="s">
        <v>251</v>
      </c>
      <c r="G462" s="5">
        <f>SUMPRODUCT((Kalkulation!A2:A50000=B462)*Kalkulation!D2:D50000)</f>
        <v>0</v>
      </c>
      <c r="H462" s="5">
        <f t="shared" si="37"/>
        <v>0</v>
      </c>
      <c r="J462" s="5">
        <f t="shared" si="38"/>
        <v>0</v>
      </c>
      <c r="K462" s="6">
        <f>B2</f>
        <v>0</v>
      </c>
      <c r="L462" s="3" t="s">
        <v>1501</v>
      </c>
      <c r="M462" t="s">
        <v>1525</v>
      </c>
    </row>
    <row r="463" spans="1:13" outlineLevel="3" x14ac:dyDescent="0.25">
      <c r="A463" t="s">
        <v>229</v>
      </c>
      <c r="B463" s="3" t="s">
        <v>1526</v>
      </c>
      <c r="C463" t="s">
        <v>1527</v>
      </c>
      <c r="D463" t="s">
        <v>1528</v>
      </c>
      <c r="E463" s="4">
        <v>10</v>
      </c>
      <c r="F463" t="s">
        <v>251</v>
      </c>
      <c r="G463" s="5">
        <f>SUMPRODUCT((Kalkulation!A2:A50000=B463)*Kalkulation!D2:D50000)</f>
        <v>0</v>
      </c>
      <c r="H463" s="5">
        <f t="shared" si="37"/>
        <v>0</v>
      </c>
      <c r="J463" s="5">
        <f t="shared" si="38"/>
        <v>0</v>
      </c>
      <c r="K463" s="6">
        <f>B2</f>
        <v>0</v>
      </c>
      <c r="L463" s="3" t="s">
        <v>1501</v>
      </c>
      <c r="M463" t="s">
        <v>1529</v>
      </c>
    </row>
    <row r="464" spans="1:13" outlineLevel="3" x14ac:dyDescent="0.25">
      <c r="A464" t="s">
        <v>229</v>
      </c>
      <c r="B464" s="3" t="s">
        <v>1530</v>
      </c>
      <c r="C464" t="s">
        <v>1531</v>
      </c>
      <c r="D464" t="s">
        <v>1532</v>
      </c>
      <c r="E464" s="4">
        <v>9</v>
      </c>
      <c r="F464" t="s">
        <v>251</v>
      </c>
      <c r="G464" s="5">
        <f>SUMPRODUCT((Kalkulation!A2:A50000=B464)*Kalkulation!D2:D50000)</f>
        <v>0</v>
      </c>
      <c r="H464" s="5">
        <f t="shared" si="37"/>
        <v>0</v>
      </c>
      <c r="J464" s="5">
        <f t="shared" si="38"/>
        <v>0</v>
      </c>
      <c r="K464" s="6">
        <f>B2</f>
        <v>0</v>
      </c>
      <c r="L464" s="3" t="s">
        <v>1501</v>
      </c>
      <c r="M464" t="s">
        <v>1533</v>
      </c>
    </row>
    <row r="465" spans="1:13" outlineLevel="3" x14ac:dyDescent="0.25">
      <c r="A465" t="s">
        <v>229</v>
      </c>
      <c r="B465" s="3" t="s">
        <v>1534</v>
      </c>
      <c r="C465" t="s">
        <v>1535</v>
      </c>
      <c r="D465" t="s">
        <v>1536</v>
      </c>
      <c r="E465" s="4">
        <v>6</v>
      </c>
      <c r="F465" t="s">
        <v>251</v>
      </c>
      <c r="G465" s="5">
        <f>SUMPRODUCT((Kalkulation!A2:A50000=B465)*Kalkulation!D2:D50000)</f>
        <v>0</v>
      </c>
      <c r="H465" s="5">
        <f t="shared" si="37"/>
        <v>0</v>
      </c>
      <c r="J465" s="5">
        <f t="shared" si="38"/>
        <v>0</v>
      </c>
      <c r="K465" s="6">
        <f>B2</f>
        <v>0</v>
      </c>
      <c r="L465" s="3" t="s">
        <v>1501</v>
      </c>
      <c r="M465" t="s">
        <v>1537</v>
      </c>
    </row>
    <row r="466" spans="1:13" s="7" customFormat="1" outlineLevel="2" x14ac:dyDescent="0.25">
      <c r="A466" s="14" t="s">
        <v>362</v>
      </c>
      <c r="B466" s="15" t="s">
        <v>1496</v>
      </c>
      <c r="C466" s="14" t="s">
        <v>1497</v>
      </c>
      <c r="D466" s="14"/>
      <c r="E466" s="16"/>
      <c r="F466" s="14"/>
      <c r="G466" s="17"/>
      <c r="H466" s="17">
        <f>SUMIF(L:L,"f47387fa-70eb-4910-b125-839ddba50971",J:J)</f>
        <v>0</v>
      </c>
      <c r="I466" s="18"/>
      <c r="J466" s="17">
        <f t="shared" si="38"/>
        <v>0</v>
      </c>
      <c r="K466" s="18"/>
      <c r="L466" s="8" t="s">
        <v>1468</v>
      </c>
      <c r="M466" s="7" t="s">
        <v>1501</v>
      </c>
    </row>
    <row r="467" spans="1:13" s="7" customFormat="1" outlineLevel="1" x14ac:dyDescent="0.25">
      <c r="A467" s="14" t="s">
        <v>362</v>
      </c>
      <c r="B467" s="15" t="s">
        <v>1451</v>
      </c>
      <c r="C467" s="14" t="s">
        <v>1452</v>
      </c>
      <c r="D467" s="14"/>
      <c r="E467" s="16"/>
      <c r="F467" s="14"/>
      <c r="G467" s="17"/>
      <c r="H467" s="17">
        <f>SUMIF(L:L,"85d32092-9fa3-40bd-821a-4bfd67f14dbf",J:J)</f>
        <v>0</v>
      </c>
      <c r="I467" s="18"/>
      <c r="J467" s="17">
        <f t="shared" si="38"/>
        <v>0</v>
      </c>
      <c r="K467" s="18"/>
      <c r="L467" s="8" t="s">
        <v>1116</v>
      </c>
      <c r="M467" s="7" t="s">
        <v>1468</v>
      </c>
    </row>
    <row r="468" spans="1:13" outlineLevel="2" x14ac:dyDescent="0.25">
      <c r="A468" t="s">
        <v>219</v>
      </c>
      <c r="B468" s="3" t="s">
        <v>1538</v>
      </c>
      <c r="C468" t="s">
        <v>1539</v>
      </c>
      <c r="K468" s="6" t="str">
        <f>""</f>
        <v/>
      </c>
    </row>
    <row r="469" spans="1:13" outlineLevel="2" x14ac:dyDescent="0.25">
      <c r="A469" t="s">
        <v>14</v>
      </c>
      <c r="C469" t="s">
        <v>1540</v>
      </c>
      <c r="D469" t="s">
        <v>1541</v>
      </c>
      <c r="K469" s="6" t="str">
        <f>""</f>
        <v/>
      </c>
      <c r="M469" t="s">
        <v>1542</v>
      </c>
    </row>
    <row r="470" spans="1:13" outlineLevel="3" x14ac:dyDescent="0.25">
      <c r="A470" t="s">
        <v>219</v>
      </c>
      <c r="B470" s="3" t="s">
        <v>1543</v>
      </c>
      <c r="C470" t="s">
        <v>1544</v>
      </c>
      <c r="K470" s="6" t="str">
        <f>""</f>
        <v/>
      </c>
    </row>
    <row r="471" spans="1:13" outlineLevel="3" x14ac:dyDescent="0.25">
      <c r="A471" t="s">
        <v>229</v>
      </c>
      <c r="B471" s="3" t="s">
        <v>1545</v>
      </c>
      <c r="C471" t="s">
        <v>1546</v>
      </c>
      <c r="D471" t="s">
        <v>1547</v>
      </c>
      <c r="E471" s="4">
        <v>100</v>
      </c>
      <c r="F471" t="s">
        <v>272</v>
      </c>
      <c r="G471" s="5">
        <f>SUMPRODUCT((Kalkulation!A2:A50000=B471)*Kalkulation!D2:D50000)</f>
        <v>0</v>
      </c>
      <c r="H471" s="5">
        <f>G471*E471</f>
        <v>0</v>
      </c>
      <c r="J471" s="5">
        <f>H471*(1-I471)</f>
        <v>0</v>
      </c>
      <c r="K471" s="6">
        <f>B2</f>
        <v>0</v>
      </c>
      <c r="L471" s="3" t="s">
        <v>1548</v>
      </c>
      <c r="M471" t="s">
        <v>1549</v>
      </c>
    </row>
    <row r="472" spans="1:13" s="7" customFormat="1" outlineLevel="2" x14ac:dyDescent="0.25">
      <c r="A472" s="14" t="s">
        <v>362</v>
      </c>
      <c r="B472" s="15" t="s">
        <v>1543</v>
      </c>
      <c r="C472" s="14" t="s">
        <v>1544</v>
      </c>
      <c r="D472" s="14"/>
      <c r="E472" s="16"/>
      <c r="F472" s="14"/>
      <c r="G472" s="17"/>
      <c r="H472" s="17">
        <f>SUMIF(L:L,"1a4e8ac9-c98a-47b1-9083-86fbe4b25996",J:J)</f>
        <v>0</v>
      </c>
      <c r="I472" s="18"/>
      <c r="J472" s="17">
        <f>H472*(1-I472)</f>
        <v>0</v>
      </c>
      <c r="K472" s="18"/>
      <c r="L472" s="8" t="s">
        <v>1550</v>
      </c>
      <c r="M472" s="7" t="s">
        <v>1548</v>
      </c>
    </row>
    <row r="473" spans="1:13" outlineLevel="3" x14ac:dyDescent="0.25">
      <c r="A473" t="s">
        <v>219</v>
      </c>
      <c r="B473" s="3" t="s">
        <v>1551</v>
      </c>
      <c r="C473" t="s">
        <v>1552</v>
      </c>
      <c r="K473" s="6" t="str">
        <f>""</f>
        <v/>
      </c>
    </row>
    <row r="474" spans="1:13" outlineLevel="3" x14ac:dyDescent="0.25">
      <c r="A474" t="s">
        <v>14</v>
      </c>
      <c r="C474" t="s">
        <v>1553</v>
      </c>
      <c r="D474" t="s">
        <v>1554</v>
      </c>
      <c r="K474" s="6" t="str">
        <f>""</f>
        <v/>
      </c>
      <c r="M474" t="s">
        <v>1555</v>
      </c>
    </row>
    <row r="475" spans="1:13" outlineLevel="3" x14ac:dyDescent="0.25">
      <c r="A475" t="s">
        <v>229</v>
      </c>
      <c r="B475" s="3" t="s">
        <v>1556</v>
      </c>
      <c r="C475" t="s">
        <v>1557</v>
      </c>
      <c r="D475" t="s">
        <v>1558</v>
      </c>
      <c r="E475" s="4">
        <v>260</v>
      </c>
      <c r="F475" t="s">
        <v>487</v>
      </c>
      <c r="G475" s="5">
        <f>SUMPRODUCT((Kalkulation!A2:A50000=B475)*Kalkulation!D2:D50000)</f>
        <v>0</v>
      </c>
      <c r="H475" s="5">
        <f t="shared" ref="H475:H487" si="39">G475*E475</f>
        <v>0</v>
      </c>
      <c r="J475" s="5">
        <f t="shared" ref="J475:J488" si="40">H475*(1-I475)</f>
        <v>0</v>
      </c>
      <c r="K475" s="6">
        <f>B2</f>
        <v>0</v>
      </c>
      <c r="L475" s="3" t="s">
        <v>1559</v>
      </c>
      <c r="M475" t="s">
        <v>1560</v>
      </c>
    </row>
    <row r="476" spans="1:13" outlineLevel="3" x14ac:dyDescent="0.25">
      <c r="A476" t="s">
        <v>229</v>
      </c>
      <c r="B476" s="3" t="s">
        <v>1561</v>
      </c>
      <c r="C476" t="s">
        <v>1562</v>
      </c>
      <c r="D476" t="s">
        <v>1563</v>
      </c>
      <c r="E476" s="4">
        <v>170</v>
      </c>
      <c r="F476" t="s">
        <v>487</v>
      </c>
      <c r="G476" s="5">
        <f>SUMPRODUCT((Kalkulation!A2:A50000=B476)*Kalkulation!D2:D50000)</f>
        <v>0</v>
      </c>
      <c r="H476" s="5">
        <f t="shared" si="39"/>
        <v>0</v>
      </c>
      <c r="J476" s="5">
        <f t="shared" si="40"/>
        <v>0</v>
      </c>
      <c r="K476" s="6">
        <f>B2</f>
        <v>0</v>
      </c>
      <c r="L476" s="3" t="s">
        <v>1559</v>
      </c>
      <c r="M476" t="s">
        <v>1564</v>
      </c>
    </row>
    <row r="477" spans="1:13" outlineLevel="3" x14ac:dyDescent="0.25">
      <c r="A477" t="s">
        <v>229</v>
      </c>
      <c r="B477" s="3" t="s">
        <v>1565</v>
      </c>
      <c r="C477" t="s">
        <v>1566</v>
      </c>
      <c r="D477" t="s">
        <v>1567</v>
      </c>
      <c r="E477" s="4">
        <v>15</v>
      </c>
      <c r="F477" t="s">
        <v>487</v>
      </c>
      <c r="G477" s="5">
        <f>SUMPRODUCT((Kalkulation!A2:A50000=B477)*Kalkulation!D2:D50000)</f>
        <v>0</v>
      </c>
      <c r="H477" s="5">
        <f t="shared" si="39"/>
        <v>0</v>
      </c>
      <c r="J477" s="5">
        <f t="shared" si="40"/>
        <v>0</v>
      </c>
      <c r="K477" s="6">
        <f>B2</f>
        <v>0</v>
      </c>
      <c r="L477" s="3" t="s">
        <v>1559</v>
      </c>
      <c r="M477" t="s">
        <v>1568</v>
      </c>
    </row>
    <row r="478" spans="1:13" outlineLevel="3" x14ac:dyDescent="0.25">
      <c r="A478" t="s">
        <v>229</v>
      </c>
      <c r="B478" s="3" t="s">
        <v>1569</v>
      </c>
      <c r="C478" t="s">
        <v>1570</v>
      </c>
      <c r="D478" t="s">
        <v>1571</v>
      </c>
      <c r="E478" s="4">
        <v>18</v>
      </c>
      <c r="F478" t="s">
        <v>487</v>
      </c>
      <c r="G478" s="5">
        <f>SUMPRODUCT((Kalkulation!A2:A50000=B478)*Kalkulation!D2:D50000)</f>
        <v>0</v>
      </c>
      <c r="H478" s="5">
        <f t="shared" si="39"/>
        <v>0</v>
      </c>
      <c r="J478" s="5">
        <f t="shared" si="40"/>
        <v>0</v>
      </c>
      <c r="K478" s="6">
        <f>B2</f>
        <v>0</v>
      </c>
      <c r="L478" s="3" t="s">
        <v>1559</v>
      </c>
      <c r="M478" t="s">
        <v>1572</v>
      </c>
    </row>
    <row r="479" spans="1:13" outlineLevel="3" x14ac:dyDescent="0.25">
      <c r="A479" t="s">
        <v>229</v>
      </c>
      <c r="B479" s="3" t="s">
        <v>1573</v>
      </c>
      <c r="C479" t="s">
        <v>1574</v>
      </c>
      <c r="D479" t="s">
        <v>1575</v>
      </c>
      <c r="E479" s="4">
        <v>35</v>
      </c>
      <c r="F479" t="s">
        <v>487</v>
      </c>
      <c r="G479" s="5">
        <f>SUMPRODUCT((Kalkulation!A2:A50000=B479)*Kalkulation!D2:D50000)</f>
        <v>0</v>
      </c>
      <c r="H479" s="5">
        <f t="shared" si="39"/>
        <v>0</v>
      </c>
      <c r="J479" s="5">
        <f t="shared" si="40"/>
        <v>0</v>
      </c>
      <c r="K479" s="6">
        <f>B2</f>
        <v>0</v>
      </c>
      <c r="L479" s="3" t="s">
        <v>1559</v>
      </c>
      <c r="M479" t="s">
        <v>1576</v>
      </c>
    </row>
    <row r="480" spans="1:13" outlineLevel="3" x14ac:dyDescent="0.25">
      <c r="A480" t="s">
        <v>229</v>
      </c>
      <c r="B480" s="3" t="s">
        <v>1577</v>
      </c>
      <c r="C480" t="s">
        <v>1578</v>
      </c>
      <c r="D480" t="s">
        <v>1579</v>
      </c>
      <c r="E480" s="4">
        <v>40</v>
      </c>
      <c r="F480" t="s">
        <v>487</v>
      </c>
      <c r="G480" s="5">
        <f>SUMPRODUCT((Kalkulation!A2:A50000=B480)*Kalkulation!D2:D50000)</f>
        <v>0</v>
      </c>
      <c r="H480" s="5">
        <f t="shared" si="39"/>
        <v>0</v>
      </c>
      <c r="J480" s="5">
        <f t="shared" si="40"/>
        <v>0</v>
      </c>
      <c r="K480" s="6">
        <f>B2</f>
        <v>0</v>
      </c>
      <c r="L480" s="3" t="s">
        <v>1559</v>
      </c>
      <c r="M480" t="s">
        <v>1580</v>
      </c>
    </row>
    <row r="481" spans="1:13" outlineLevel="3" x14ac:dyDescent="0.25">
      <c r="A481" t="s">
        <v>229</v>
      </c>
      <c r="B481" s="3" t="s">
        <v>1581</v>
      </c>
      <c r="C481" t="s">
        <v>1582</v>
      </c>
      <c r="D481" t="s">
        <v>1583</v>
      </c>
      <c r="E481" s="4">
        <v>65</v>
      </c>
      <c r="F481" t="s">
        <v>487</v>
      </c>
      <c r="G481" s="5">
        <f>SUMPRODUCT((Kalkulation!A2:A50000=B481)*Kalkulation!D2:D50000)</f>
        <v>0</v>
      </c>
      <c r="H481" s="5">
        <f t="shared" si="39"/>
        <v>0</v>
      </c>
      <c r="J481" s="5">
        <f t="shared" si="40"/>
        <v>0</v>
      </c>
      <c r="K481" s="6">
        <f>B2</f>
        <v>0</v>
      </c>
      <c r="L481" s="3" t="s">
        <v>1559</v>
      </c>
      <c r="M481" t="s">
        <v>1584</v>
      </c>
    </row>
    <row r="482" spans="1:13" outlineLevel="3" x14ac:dyDescent="0.25">
      <c r="A482" t="s">
        <v>229</v>
      </c>
      <c r="B482" s="3" t="s">
        <v>1585</v>
      </c>
      <c r="C482" t="s">
        <v>1586</v>
      </c>
      <c r="D482" t="s">
        <v>1587</v>
      </c>
      <c r="E482" s="4">
        <v>4</v>
      </c>
      <c r="F482" t="s">
        <v>251</v>
      </c>
      <c r="G482" s="5">
        <f>SUMPRODUCT((Kalkulation!A2:A50000=B482)*Kalkulation!D2:D50000)</f>
        <v>0</v>
      </c>
      <c r="H482" s="5">
        <f t="shared" si="39"/>
        <v>0</v>
      </c>
      <c r="J482" s="5">
        <f t="shared" si="40"/>
        <v>0</v>
      </c>
      <c r="K482" s="6">
        <f>B2</f>
        <v>0</v>
      </c>
      <c r="L482" s="3" t="s">
        <v>1559</v>
      </c>
      <c r="M482" t="s">
        <v>1588</v>
      </c>
    </row>
    <row r="483" spans="1:13" outlineLevel="3" x14ac:dyDescent="0.25">
      <c r="A483" t="s">
        <v>229</v>
      </c>
      <c r="B483" s="3" t="s">
        <v>1589</v>
      </c>
      <c r="C483" t="s">
        <v>1590</v>
      </c>
      <c r="D483" t="s">
        <v>1591</v>
      </c>
      <c r="E483" s="4">
        <v>12</v>
      </c>
      <c r="F483" t="s">
        <v>251</v>
      </c>
      <c r="G483" s="5">
        <f>SUMPRODUCT((Kalkulation!A2:A50000=B483)*Kalkulation!D2:D50000)</f>
        <v>0</v>
      </c>
      <c r="H483" s="5">
        <f t="shared" si="39"/>
        <v>0</v>
      </c>
      <c r="J483" s="5">
        <f t="shared" si="40"/>
        <v>0</v>
      </c>
      <c r="K483" s="6">
        <f>B2</f>
        <v>0</v>
      </c>
      <c r="L483" s="3" t="s">
        <v>1559</v>
      </c>
      <c r="M483" t="s">
        <v>1592</v>
      </c>
    </row>
    <row r="484" spans="1:13" outlineLevel="3" x14ac:dyDescent="0.25">
      <c r="A484" t="s">
        <v>229</v>
      </c>
      <c r="B484" s="3" t="s">
        <v>1593</v>
      </c>
      <c r="C484" t="s">
        <v>1594</v>
      </c>
      <c r="D484" t="s">
        <v>1595</v>
      </c>
      <c r="E484" s="4">
        <v>1</v>
      </c>
      <c r="F484" t="s">
        <v>251</v>
      </c>
      <c r="G484" s="5">
        <f>SUMPRODUCT((Kalkulation!A2:A50000=B484)*Kalkulation!D2:D50000)</f>
        <v>0</v>
      </c>
      <c r="H484" s="5">
        <f t="shared" si="39"/>
        <v>0</v>
      </c>
      <c r="J484" s="5">
        <f t="shared" si="40"/>
        <v>0</v>
      </c>
      <c r="K484" s="6">
        <f>B2</f>
        <v>0</v>
      </c>
      <c r="L484" s="3" t="s">
        <v>1559</v>
      </c>
      <c r="M484" t="s">
        <v>1596</v>
      </c>
    </row>
    <row r="485" spans="1:13" outlineLevel="3" x14ac:dyDescent="0.25">
      <c r="A485" t="s">
        <v>229</v>
      </c>
      <c r="B485" s="3" t="s">
        <v>1597</v>
      </c>
      <c r="C485" t="s">
        <v>1598</v>
      </c>
      <c r="D485" t="s">
        <v>1599</v>
      </c>
      <c r="E485" s="4">
        <v>1</v>
      </c>
      <c r="F485" t="s">
        <v>251</v>
      </c>
      <c r="G485" s="5">
        <f>SUMPRODUCT((Kalkulation!A2:A50000=B485)*Kalkulation!D2:D50000)</f>
        <v>0</v>
      </c>
      <c r="H485" s="5">
        <f t="shared" si="39"/>
        <v>0</v>
      </c>
      <c r="J485" s="5">
        <f t="shared" si="40"/>
        <v>0</v>
      </c>
      <c r="K485" s="6">
        <f>B2</f>
        <v>0</v>
      </c>
      <c r="L485" s="3" t="s">
        <v>1559</v>
      </c>
      <c r="M485" t="s">
        <v>1600</v>
      </c>
    </row>
    <row r="486" spans="1:13" outlineLevel="3" x14ac:dyDescent="0.25">
      <c r="A486" t="s">
        <v>229</v>
      </c>
      <c r="B486" s="3" t="s">
        <v>1601</v>
      </c>
      <c r="C486" t="s">
        <v>1602</v>
      </c>
      <c r="D486" t="s">
        <v>1603</v>
      </c>
      <c r="E486" s="4">
        <v>3</v>
      </c>
      <c r="F486" t="s">
        <v>251</v>
      </c>
      <c r="G486" s="5">
        <f>SUMPRODUCT((Kalkulation!A2:A50000=B486)*Kalkulation!D2:D50000)</f>
        <v>0</v>
      </c>
      <c r="H486" s="5">
        <f t="shared" si="39"/>
        <v>0</v>
      </c>
      <c r="J486" s="5">
        <f t="shared" si="40"/>
        <v>0</v>
      </c>
      <c r="K486" s="6">
        <f>B2</f>
        <v>0</v>
      </c>
      <c r="L486" s="3" t="s">
        <v>1559</v>
      </c>
      <c r="M486" t="s">
        <v>1604</v>
      </c>
    </row>
    <row r="487" spans="1:13" outlineLevel="3" x14ac:dyDescent="0.25">
      <c r="A487" t="s">
        <v>229</v>
      </c>
      <c r="B487" s="3" t="s">
        <v>1605</v>
      </c>
      <c r="C487" t="s">
        <v>1606</v>
      </c>
      <c r="D487" t="s">
        <v>1607</v>
      </c>
      <c r="E487" s="4">
        <v>4</v>
      </c>
      <c r="F487" t="s">
        <v>251</v>
      </c>
      <c r="G487" s="5">
        <f>SUMPRODUCT((Kalkulation!A2:A50000=B487)*Kalkulation!D2:D50000)</f>
        <v>0</v>
      </c>
      <c r="H487" s="5">
        <f t="shared" si="39"/>
        <v>0</v>
      </c>
      <c r="J487" s="5">
        <f t="shared" si="40"/>
        <v>0</v>
      </c>
      <c r="K487" s="6">
        <f>B2</f>
        <v>0</v>
      </c>
      <c r="L487" s="3" t="s">
        <v>1559</v>
      </c>
      <c r="M487" t="s">
        <v>1608</v>
      </c>
    </row>
    <row r="488" spans="1:13" s="7" customFormat="1" outlineLevel="2" x14ac:dyDescent="0.25">
      <c r="A488" s="14" t="s">
        <v>362</v>
      </c>
      <c r="B488" s="15" t="s">
        <v>1551</v>
      </c>
      <c r="C488" s="14" t="s">
        <v>1552</v>
      </c>
      <c r="D488" s="14"/>
      <c r="E488" s="16"/>
      <c r="F488" s="14"/>
      <c r="G488" s="17"/>
      <c r="H488" s="17">
        <f>SUMIF(L:L,"d76b8387-4c34-4543-a8b8-ca306a088444",J:J)</f>
        <v>0</v>
      </c>
      <c r="I488" s="18"/>
      <c r="J488" s="17">
        <f t="shared" si="40"/>
        <v>0</v>
      </c>
      <c r="K488" s="18"/>
      <c r="L488" s="8" t="s">
        <v>1550</v>
      </c>
      <c r="M488" s="7" t="s">
        <v>1559</v>
      </c>
    </row>
    <row r="489" spans="1:13" outlineLevel="3" x14ac:dyDescent="0.25">
      <c r="A489" t="s">
        <v>219</v>
      </c>
      <c r="B489" s="3" t="s">
        <v>1609</v>
      </c>
      <c r="C489" t="s">
        <v>1610</v>
      </c>
      <c r="K489" s="6" t="str">
        <f>""</f>
        <v/>
      </c>
    </row>
    <row r="490" spans="1:13" outlineLevel="3" x14ac:dyDescent="0.25">
      <c r="A490" t="s">
        <v>14</v>
      </c>
      <c r="C490" t="s">
        <v>1611</v>
      </c>
      <c r="D490" t="s">
        <v>1612</v>
      </c>
      <c r="K490" s="6" t="str">
        <f>""</f>
        <v/>
      </c>
      <c r="M490" t="s">
        <v>1613</v>
      </c>
    </row>
    <row r="491" spans="1:13" outlineLevel="3" x14ac:dyDescent="0.25">
      <c r="A491" t="s">
        <v>229</v>
      </c>
      <c r="B491" s="3" t="s">
        <v>1614</v>
      </c>
      <c r="C491" t="s">
        <v>1615</v>
      </c>
      <c r="D491" t="s">
        <v>1616</v>
      </c>
      <c r="E491" s="4">
        <v>65</v>
      </c>
      <c r="F491" t="s">
        <v>272</v>
      </c>
      <c r="G491" s="5">
        <f>SUMPRODUCT((Kalkulation!A2:A50000=B491)*Kalkulation!D2:D50000)</f>
        <v>0</v>
      </c>
      <c r="H491" s="5">
        <f>G491*E491</f>
        <v>0</v>
      </c>
      <c r="J491" s="5">
        <f>H491*(1-I491)</f>
        <v>0</v>
      </c>
      <c r="K491" s="6">
        <f>B2</f>
        <v>0</v>
      </c>
      <c r="L491" s="3" t="s">
        <v>1617</v>
      </c>
      <c r="M491" t="s">
        <v>1618</v>
      </c>
    </row>
    <row r="492" spans="1:13" s="7" customFormat="1" outlineLevel="2" x14ac:dyDescent="0.25">
      <c r="A492" s="14" t="s">
        <v>362</v>
      </c>
      <c r="B492" s="15" t="s">
        <v>1609</v>
      </c>
      <c r="C492" s="14" t="s">
        <v>1610</v>
      </c>
      <c r="D492" s="14"/>
      <c r="E492" s="16"/>
      <c r="F492" s="14"/>
      <c r="G492" s="17"/>
      <c r="H492" s="17">
        <f>SUMIF(L:L,"bfc4b427-ed4c-4d77-a5fa-bfa2c92d00e3",J:J)</f>
        <v>0</v>
      </c>
      <c r="I492" s="18"/>
      <c r="J492" s="17">
        <f>H492*(1-I492)</f>
        <v>0</v>
      </c>
      <c r="K492" s="18"/>
      <c r="L492" s="8" t="s">
        <v>1550</v>
      </c>
      <c r="M492" s="7" t="s">
        <v>1617</v>
      </c>
    </row>
    <row r="493" spans="1:13" s="7" customFormat="1" outlineLevel="1" x14ac:dyDescent="0.25">
      <c r="A493" s="14" t="s">
        <v>362</v>
      </c>
      <c r="B493" s="15" t="s">
        <v>1538</v>
      </c>
      <c r="C493" s="14" t="s">
        <v>1539</v>
      </c>
      <c r="D493" s="14"/>
      <c r="E493" s="16"/>
      <c r="F493" s="14"/>
      <c r="G493" s="17"/>
      <c r="H493" s="17">
        <f>SUMIF(L:L,"cb4cf5db-b175-485a-b1ed-f5b27d8d6dec",J:J)</f>
        <v>0</v>
      </c>
      <c r="I493" s="18"/>
      <c r="J493" s="17">
        <f>H493*(1-I493)</f>
        <v>0</v>
      </c>
      <c r="K493" s="18"/>
      <c r="L493" s="8" t="s">
        <v>1116</v>
      </c>
      <c r="M493" s="7" t="s">
        <v>1550</v>
      </c>
    </row>
    <row r="494" spans="1:13" s="7" customFormat="1" x14ac:dyDescent="0.25">
      <c r="A494" s="14" t="s">
        <v>362</v>
      </c>
      <c r="B494" s="15" t="s">
        <v>1023</v>
      </c>
      <c r="C494" s="14" t="s">
        <v>1024</v>
      </c>
      <c r="D494" s="14"/>
      <c r="E494" s="16"/>
      <c r="F494" s="14"/>
      <c r="G494" s="17"/>
      <c r="H494" s="17">
        <f>SUMIF(L:L,"b03d2aac-e50a-4220-b8b2-9aeecdc95c82",J:J)</f>
        <v>0</v>
      </c>
      <c r="I494" s="18"/>
      <c r="J494" s="17">
        <f>H494*(1-I494)</f>
        <v>0</v>
      </c>
      <c r="K494" s="18"/>
      <c r="L494" s="8" t="s">
        <v>466</v>
      </c>
      <c r="M494" s="7" t="s">
        <v>1116</v>
      </c>
    </row>
    <row r="495" spans="1:13" outlineLevel="1" x14ac:dyDescent="0.25">
      <c r="A495" t="s">
        <v>219</v>
      </c>
      <c r="B495" s="3" t="s">
        <v>1619</v>
      </c>
      <c r="C495" t="s">
        <v>1620</v>
      </c>
      <c r="K495" s="6" t="str">
        <f>""</f>
        <v/>
      </c>
    </row>
    <row r="496" spans="1:13" outlineLevel="2" x14ac:dyDescent="0.25">
      <c r="A496" t="s">
        <v>219</v>
      </c>
      <c r="B496" s="3" t="s">
        <v>1621</v>
      </c>
      <c r="C496" t="s">
        <v>1622</v>
      </c>
      <c r="K496" s="6" t="str">
        <f>""</f>
        <v/>
      </c>
    </row>
    <row r="497" spans="1:13" outlineLevel="3" x14ac:dyDescent="0.25">
      <c r="A497" t="s">
        <v>219</v>
      </c>
      <c r="B497" s="3" t="s">
        <v>1623</v>
      </c>
      <c r="C497" t="s">
        <v>1624</v>
      </c>
      <c r="K497" s="6" t="str">
        <f>""</f>
        <v/>
      </c>
    </row>
    <row r="498" spans="1:13" outlineLevel="3" x14ac:dyDescent="0.25">
      <c r="A498" t="s">
        <v>229</v>
      </c>
      <c r="B498" s="3" t="s">
        <v>1625</v>
      </c>
      <c r="C498" t="s">
        <v>1626</v>
      </c>
      <c r="D498" t="s">
        <v>1627</v>
      </c>
      <c r="E498" s="4">
        <v>3</v>
      </c>
      <c r="F498" t="s">
        <v>251</v>
      </c>
      <c r="G498" s="5">
        <f>SUMPRODUCT((Kalkulation!A2:A50000=B498)*Kalkulation!D2:D50000)</f>
        <v>0</v>
      </c>
      <c r="H498" s="5">
        <f>G498*E498</f>
        <v>0</v>
      </c>
      <c r="J498" s="5">
        <f>H498*(1-I498)</f>
        <v>0</v>
      </c>
      <c r="K498" s="6">
        <f>B2</f>
        <v>0</v>
      </c>
      <c r="L498" s="3" t="s">
        <v>1628</v>
      </c>
      <c r="M498" t="s">
        <v>1629</v>
      </c>
    </row>
    <row r="499" spans="1:13" outlineLevel="3" x14ac:dyDescent="0.25">
      <c r="A499" t="s">
        <v>229</v>
      </c>
      <c r="B499" s="3" t="s">
        <v>1630</v>
      </c>
      <c r="C499" t="s">
        <v>1631</v>
      </c>
      <c r="D499" t="s">
        <v>1632</v>
      </c>
      <c r="E499" s="4">
        <v>3</v>
      </c>
      <c r="F499" t="s">
        <v>251</v>
      </c>
      <c r="G499" s="5">
        <f>SUMPRODUCT((Kalkulation!A2:A50000=B499)*Kalkulation!D2:D50000)</f>
        <v>0</v>
      </c>
      <c r="H499" s="5">
        <f>G499*E499</f>
        <v>0</v>
      </c>
      <c r="J499" s="5">
        <f>H499*(1-I499)</f>
        <v>0</v>
      </c>
      <c r="K499" s="6">
        <f>B2</f>
        <v>0</v>
      </c>
      <c r="L499" s="3" t="s">
        <v>1628</v>
      </c>
      <c r="M499" t="s">
        <v>1633</v>
      </c>
    </row>
    <row r="500" spans="1:13" s="7" customFormat="1" outlineLevel="2" x14ac:dyDescent="0.25">
      <c r="A500" s="14" t="s">
        <v>362</v>
      </c>
      <c r="B500" s="15" t="s">
        <v>1623</v>
      </c>
      <c r="C500" s="14" t="s">
        <v>1624</v>
      </c>
      <c r="D500" s="14"/>
      <c r="E500" s="16"/>
      <c r="F500" s="14"/>
      <c r="G500" s="17"/>
      <c r="H500" s="17">
        <f>SUMIF(L:L,"2512ab54-2448-4468-8af9-5eb35a57fa21",J:J)</f>
        <v>0</v>
      </c>
      <c r="I500" s="18"/>
      <c r="J500" s="17">
        <f>H500*(1-I500)</f>
        <v>0</v>
      </c>
      <c r="K500" s="18"/>
      <c r="L500" s="8" t="s">
        <v>1634</v>
      </c>
      <c r="M500" s="7" t="s">
        <v>1628</v>
      </c>
    </row>
    <row r="501" spans="1:13" s="7" customFormat="1" outlineLevel="1" x14ac:dyDescent="0.25">
      <c r="A501" s="14" t="s">
        <v>362</v>
      </c>
      <c r="B501" s="15" t="s">
        <v>1621</v>
      </c>
      <c r="C501" s="14" t="s">
        <v>1622</v>
      </c>
      <c r="D501" s="14"/>
      <c r="E501" s="16"/>
      <c r="F501" s="14"/>
      <c r="G501" s="17"/>
      <c r="H501" s="17">
        <f>SUMIF(L:L,"6c7450c9-47b4-44fa-a1e4-2317cdeb7cb8",J:J)</f>
        <v>0</v>
      </c>
      <c r="I501" s="18"/>
      <c r="J501" s="17">
        <f>H501*(1-I501)</f>
        <v>0</v>
      </c>
      <c r="K501" s="18"/>
      <c r="L501" s="8" t="s">
        <v>1635</v>
      </c>
      <c r="M501" s="7" t="s">
        <v>1634</v>
      </c>
    </row>
    <row r="502" spans="1:13" outlineLevel="2" x14ac:dyDescent="0.25">
      <c r="A502" t="s">
        <v>219</v>
      </c>
      <c r="B502" s="3" t="s">
        <v>1636</v>
      </c>
      <c r="C502" t="s">
        <v>1637</v>
      </c>
      <c r="K502" s="6" t="str">
        <f>""</f>
        <v/>
      </c>
    </row>
    <row r="503" spans="1:13" outlineLevel="2" x14ac:dyDescent="0.25">
      <c r="A503" t="s">
        <v>14</v>
      </c>
      <c r="C503" t="s">
        <v>1638</v>
      </c>
      <c r="D503" t="s">
        <v>1639</v>
      </c>
      <c r="K503" s="6" t="str">
        <f>""</f>
        <v/>
      </c>
      <c r="M503" t="s">
        <v>1640</v>
      </c>
    </row>
    <row r="504" spans="1:13" outlineLevel="3" x14ac:dyDescent="0.25">
      <c r="A504" t="s">
        <v>219</v>
      </c>
      <c r="B504" s="3" t="s">
        <v>1641</v>
      </c>
      <c r="C504" t="s">
        <v>515</v>
      </c>
      <c r="K504" s="6" t="str">
        <f>""</f>
        <v/>
      </c>
    </row>
    <row r="505" spans="1:13" outlineLevel="3" x14ac:dyDescent="0.25">
      <c r="A505" t="s">
        <v>229</v>
      </c>
      <c r="B505" s="3" t="s">
        <v>1642</v>
      </c>
      <c r="C505" t="s">
        <v>1643</v>
      </c>
      <c r="D505" t="s">
        <v>1644</v>
      </c>
      <c r="E505" s="4">
        <v>250</v>
      </c>
      <c r="F505" t="s">
        <v>487</v>
      </c>
      <c r="G505" s="5">
        <f>SUMPRODUCT((Kalkulation!A2:A50000=B505)*Kalkulation!D2:D50000)</f>
        <v>0</v>
      </c>
      <c r="H505" s="5">
        <f>G505*E505</f>
        <v>0</v>
      </c>
      <c r="J505" s="5">
        <f>H505*(1-I505)</f>
        <v>0</v>
      </c>
      <c r="K505" s="6">
        <f>B2</f>
        <v>0</v>
      </c>
      <c r="L505" s="3" t="s">
        <v>1645</v>
      </c>
      <c r="M505" t="s">
        <v>1646</v>
      </c>
    </row>
    <row r="506" spans="1:13" outlineLevel="3" x14ac:dyDescent="0.25">
      <c r="A506" t="s">
        <v>229</v>
      </c>
      <c r="B506" s="3" t="s">
        <v>1647</v>
      </c>
      <c r="C506" t="s">
        <v>1648</v>
      </c>
      <c r="D506" t="s">
        <v>1649</v>
      </c>
      <c r="E506" s="4">
        <v>10</v>
      </c>
      <c r="F506" t="s">
        <v>487</v>
      </c>
      <c r="G506" s="5">
        <f>SUMPRODUCT((Kalkulation!A2:A50000=B506)*Kalkulation!D2:D50000)</f>
        <v>0</v>
      </c>
      <c r="H506" s="5">
        <f>G506*E506</f>
        <v>0</v>
      </c>
      <c r="J506" s="5">
        <f>H506*(1-I506)</f>
        <v>0</v>
      </c>
      <c r="K506" s="6">
        <f>B2</f>
        <v>0</v>
      </c>
      <c r="L506" s="3" t="s">
        <v>1645</v>
      </c>
      <c r="M506" t="s">
        <v>1650</v>
      </c>
    </row>
    <row r="507" spans="1:13" s="7" customFormat="1" outlineLevel="2" x14ac:dyDescent="0.25">
      <c r="A507" s="14" t="s">
        <v>362</v>
      </c>
      <c r="B507" s="15" t="s">
        <v>1641</v>
      </c>
      <c r="C507" s="14" t="s">
        <v>515</v>
      </c>
      <c r="D507" s="14"/>
      <c r="E507" s="16"/>
      <c r="F507" s="14"/>
      <c r="G507" s="17"/>
      <c r="H507" s="17">
        <f>SUMIF(L:L,"2ad6dd69-7a7e-4408-9b70-6348faf5f9a2",J:J)</f>
        <v>0</v>
      </c>
      <c r="I507" s="18"/>
      <c r="J507" s="17">
        <f>H507*(1-I507)</f>
        <v>0</v>
      </c>
      <c r="K507" s="18"/>
      <c r="L507" s="8" t="s">
        <v>1651</v>
      </c>
      <c r="M507" s="7" t="s">
        <v>1645</v>
      </c>
    </row>
    <row r="508" spans="1:13" outlineLevel="3" x14ac:dyDescent="0.25">
      <c r="A508" t="s">
        <v>219</v>
      </c>
      <c r="B508" s="3" t="s">
        <v>1652</v>
      </c>
      <c r="C508" t="s">
        <v>1653</v>
      </c>
      <c r="K508" s="6" t="str">
        <f>""</f>
        <v/>
      </c>
    </row>
    <row r="509" spans="1:13" outlineLevel="3" x14ac:dyDescent="0.25">
      <c r="A509" t="s">
        <v>229</v>
      </c>
      <c r="B509" s="3" t="s">
        <v>1654</v>
      </c>
      <c r="C509" t="s">
        <v>1655</v>
      </c>
      <c r="D509" t="s">
        <v>1656</v>
      </c>
      <c r="E509" s="4">
        <v>400</v>
      </c>
      <c r="F509" t="s">
        <v>487</v>
      </c>
      <c r="G509" s="5">
        <f>SUMPRODUCT((Kalkulation!A2:A50000=B509)*Kalkulation!D2:D50000)</f>
        <v>0</v>
      </c>
      <c r="H509" s="5">
        <f t="shared" ref="H509:H514" si="41">G509*E509</f>
        <v>0</v>
      </c>
      <c r="J509" s="5">
        <f t="shared" ref="J509:J515" si="42">H509*(1-I509)</f>
        <v>0</v>
      </c>
      <c r="K509" s="6">
        <f>B2</f>
        <v>0</v>
      </c>
      <c r="L509" s="3" t="s">
        <v>1657</v>
      </c>
      <c r="M509" t="s">
        <v>1658</v>
      </c>
    </row>
    <row r="510" spans="1:13" outlineLevel="3" x14ac:dyDescent="0.25">
      <c r="A510" t="s">
        <v>229</v>
      </c>
      <c r="B510" s="3" t="s">
        <v>1659</v>
      </c>
      <c r="C510" t="s">
        <v>1660</v>
      </c>
      <c r="D510" t="s">
        <v>1661</v>
      </c>
      <c r="E510" s="4">
        <v>1</v>
      </c>
      <c r="F510" t="s">
        <v>233</v>
      </c>
      <c r="G510" s="5">
        <f>SUMPRODUCT((Kalkulation!A2:A50000=B510)*Kalkulation!D2:D50000)</f>
        <v>0</v>
      </c>
      <c r="H510" s="5">
        <f t="shared" si="41"/>
        <v>0</v>
      </c>
      <c r="J510" s="5">
        <f t="shared" si="42"/>
        <v>0</v>
      </c>
      <c r="K510" s="6">
        <f>B2</f>
        <v>0</v>
      </c>
      <c r="L510" s="3" t="s">
        <v>1657</v>
      </c>
      <c r="M510" t="s">
        <v>1662</v>
      </c>
    </row>
    <row r="511" spans="1:13" outlineLevel="3" x14ac:dyDescent="0.25">
      <c r="A511" t="s">
        <v>229</v>
      </c>
      <c r="B511" s="3" t="s">
        <v>1663</v>
      </c>
      <c r="C511" t="s">
        <v>1664</v>
      </c>
      <c r="D511" t="s">
        <v>1665</v>
      </c>
      <c r="E511" s="4">
        <v>5</v>
      </c>
      <c r="F511" t="s">
        <v>251</v>
      </c>
      <c r="G511" s="5">
        <f>SUMPRODUCT((Kalkulation!A2:A50000=B511)*Kalkulation!D2:D50000)</f>
        <v>0</v>
      </c>
      <c r="H511" s="5">
        <f t="shared" si="41"/>
        <v>0</v>
      </c>
      <c r="J511" s="5">
        <f t="shared" si="42"/>
        <v>0</v>
      </c>
      <c r="K511" s="6">
        <f>B2</f>
        <v>0</v>
      </c>
      <c r="L511" s="3" t="s">
        <v>1657</v>
      </c>
      <c r="M511" t="s">
        <v>1666</v>
      </c>
    </row>
    <row r="512" spans="1:13" outlineLevel="3" x14ac:dyDescent="0.25">
      <c r="A512" t="s">
        <v>229</v>
      </c>
      <c r="B512" s="3" t="s">
        <v>1667</v>
      </c>
      <c r="C512" t="s">
        <v>1668</v>
      </c>
      <c r="D512" t="s">
        <v>1669</v>
      </c>
      <c r="E512" s="4">
        <v>5</v>
      </c>
      <c r="F512" t="s">
        <v>251</v>
      </c>
      <c r="G512" s="5">
        <f>SUMPRODUCT((Kalkulation!A2:A50000=B512)*Kalkulation!D2:D50000)</f>
        <v>0</v>
      </c>
      <c r="H512" s="5">
        <f t="shared" si="41"/>
        <v>0</v>
      </c>
      <c r="J512" s="5">
        <f t="shared" si="42"/>
        <v>0</v>
      </c>
      <c r="K512" s="6">
        <f>B2</f>
        <v>0</v>
      </c>
      <c r="L512" s="3" t="s">
        <v>1657</v>
      </c>
      <c r="M512" t="s">
        <v>1670</v>
      </c>
    </row>
    <row r="513" spans="1:13" outlineLevel="3" x14ac:dyDescent="0.25">
      <c r="A513" t="s">
        <v>229</v>
      </c>
      <c r="B513" s="3" t="s">
        <v>1671</v>
      </c>
      <c r="C513" t="s">
        <v>1672</v>
      </c>
      <c r="D513" t="s">
        <v>1673</v>
      </c>
      <c r="E513" s="4">
        <v>5</v>
      </c>
      <c r="F513" t="s">
        <v>251</v>
      </c>
      <c r="G513" s="5">
        <f>SUMPRODUCT((Kalkulation!A2:A50000=B513)*Kalkulation!D2:D50000)</f>
        <v>0</v>
      </c>
      <c r="H513" s="5">
        <f t="shared" si="41"/>
        <v>0</v>
      </c>
      <c r="J513" s="5">
        <f t="shared" si="42"/>
        <v>0</v>
      </c>
      <c r="K513" s="6">
        <f>B2</f>
        <v>0</v>
      </c>
      <c r="L513" s="3" t="s">
        <v>1657</v>
      </c>
      <c r="M513" t="s">
        <v>1674</v>
      </c>
    </row>
    <row r="514" spans="1:13" outlineLevel="3" x14ac:dyDescent="0.25">
      <c r="A514" t="s">
        <v>229</v>
      </c>
      <c r="B514" s="3" t="s">
        <v>1675</v>
      </c>
      <c r="C514" t="s">
        <v>1676</v>
      </c>
      <c r="D514" t="s">
        <v>1677</v>
      </c>
      <c r="E514" s="4">
        <v>9</v>
      </c>
      <c r="F514" t="s">
        <v>251</v>
      </c>
      <c r="G514" s="5">
        <f>SUMPRODUCT((Kalkulation!A2:A50000=B514)*Kalkulation!D2:D50000)</f>
        <v>0</v>
      </c>
      <c r="H514" s="5">
        <f t="shared" si="41"/>
        <v>0</v>
      </c>
      <c r="J514" s="5">
        <f t="shared" si="42"/>
        <v>0</v>
      </c>
      <c r="K514" s="6">
        <f>B2</f>
        <v>0</v>
      </c>
      <c r="L514" s="3" t="s">
        <v>1657</v>
      </c>
      <c r="M514" t="s">
        <v>1678</v>
      </c>
    </row>
    <row r="515" spans="1:13" s="7" customFormat="1" outlineLevel="2" x14ac:dyDescent="0.25">
      <c r="A515" s="14" t="s">
        <v>362</v>
      </c>
      <c r="B515" s="15" t="s">
        <v>1652</v>
      </c>
      <c r="C515" s="14" t="s">
        <v>1653</v>
      </c>
      <c r="D515" s="14"/>
      <c r="E515" s="16"/>
      <c r="F515" s="14"/>
      <c r="G515" s="17"/>
      <c r="H515" s="17">
        <f>SUMIF(L:L,"445bf90c-e12c-4523-a9c9-cbdf0860ef56",J:J)</f>
        <v>0</v>
      </c>
      <c r="I515" s="18"/>
      <c r="J515" s="17">
        <f t="shared" si="42"/>
        <v>0</v>
      </c>
      <c r="K515" s="18"/>
      <c r="L515" s="8" t="s">
        <v>1651</v>
      </c>
      <c r="M515" s="7" t="s">
        <v>1657</v>
      </c>
    </row>
    <row r="516" spans="1:13" outlineLevel="3" x14ac:dyDescent="0.25">
      <c r="A516" t="s">
        <v>219</v>
      </c>
      <c r="B516" s="3" t="s">
        <v>1679</v>
      </c>
      <c r="C516" t="s">
        <v>1680</v>
      </c>
      <c r="K516" s="6" t="str">
        <f>""</f>
        <v/>
      </c>
    </row>
    <row r="517" spans="1:13" outlineLevel="3" x14ac:dyDescent="0.25">
      <c r="A517" t="s">
        <v>229</v>
      </c>
      <c r="B517" s="3" t="s">
        <v>1681</v>
      </c>
      <c r="C517" t="s">
        <v>1682</v>
      </c>
      <c r="D517" t="s">
        <v>1683</v>
      </c>
      <c r="E517" s="4">
        <v>3</v>
      </c>
      <c r="F517" t="s">
        <v>251</v>
      </c>
      <c r="G517" s="5">
        <f>SUMPRODUCT((Kalkulation!A2:A50000=B517)*Kalkulation!D2:D50000)</f>
        <v>0</v>
      </c>
      <c r="H517" s="5">
        <f>G517*E517</f>
        <v>0</v>
      </c>
      <c r="J517" s="5">
        <f>H517*(1-I517)</f>
        <v>0</v>
      </c>
      <c r="K517" s="6">
        <f>B2</f>
        <v>0</v>
      </c>
      <c r="L517" s="3" t="s">
        <v>1684</v>
      </c>
      <c r="M517" t="s">
        <v>1685</v>
      </c>
    </row>
    <row r="518" spans="1:13" outlineLevel="3" x14ac:dyDescent="0.25">
      <c r="A518" t="s">
        <v>229</v>
      </c>
      <c r="B518" s="3" t="s">
        <v>1686</v>
      </c>
      <c r="C518" t="s">
        <v>1687</v>
      </c>
      <c r="D518" t="s">
        <v>1688</v>
      </c>
      <c r="E518" s="4">
        <v>3</v>
      </c>
      <c r="F518" t="s">
        <v>251</v>
      </c>
      <c r="G518" s="5">
        <f>SUMPRODUCT((Kalkulation!A2:A50000=B518)*Kalkulation!D2:D50000)</f>
        <v>0</v>
      </c>
      <c r="H518" s="5">
        <f>G518*E518</f>
        <v>0</v>
      </c>
      <c r="J518" s="5">
        <f>H518*(1-I518)</f>
        <v>0</v>
      </c>
      <c r="K518" s="6">
        <f>B2</f>
        <v>0</v>
      </c>
      <c r="L518" s="3" t="s">
        <v>1684</v>
      </c>
      <c r="M518" t="s">
        <v>1689</v>
      </c>
    </row>
    <row r="519" spans="1:13" s="7" customFormat="1" outlineLevel="2" x14ac:dyDescent="0.25">
      <c r="A519" s="14" t="s">
        <v>362</v>
      </c>
      <c r="B519" s="15" t="s">
        <v>1679</v>
      </c>
      <c r="C519" s="14" t="s">
        <v>1680</v>
      </c>
      <c r="D519" s="14"/>
      <c r="E519" s="16"/>
      <c r="F519" s="14"/>
      <c r="G519" s="17"/>
      <c r="H519" s="17">
        <f>SUMIF(L:L,"1e7c2a76-84fd-418d-ba5a-5636a5bd3394",J:J)</f>
        <v>0</v>
      </c>
      <c r="I519" s="18"/>
      <c r="J519" s="17">
        <f>H519*(1-I519)</f>
        <v>0</v>
      </c>
      <c r="K519" s="18"/>
      <c r="L519" s="8" t="s">
        <v>1651</v>
      </c>
      <c r="M519" s="7" t="s">
        <v>1684</v>
      </c>
    </row>
    <row r="520" spans="1:13" s="7" customFormat="1" outlineLevel="1" x14ac:dyDescent="0.25">
      <c r="A520" s="14" t="s">
        <v>362</v>
      </c>
      <c r="B520" s="15" t="s">
        <v>1636</v>
      </c>
      <c r="C520" s="14" t="s">
        <v>1637</v>
      </c>
      <c r="D520" s="14"/>
      <c r="E520" s="16"/>
      <c r="F520" s="14"/>
      <c r="G520" s="17"/>
      <c r="H520" s="17">
        <f>SUMIF(L:L,"97cc2acd-c1ab-4d5c-9d57-65135ce909fe",J:J)</f>
        <v>0</v>
      </c>
      <c r="I520" s="18"/>
      <c r="J520" s="17">
        <f>H520*(1-I520)</f>
        <v>0</v>
      </c>
      <c r="K520" s="18"/>
      <c r="L520" s="8" t="s">
        <v>1635</v>
      </c>
      <c r="M520" s="7" t="s">
        <v>1651</v>
      </c>
    </row>
    <row r="521" spans="1:13" outlineLevel="2" x14ac:dyDescent="0.25">
      <c r="A521" t="s">
        <v>219</v>
      </c>
      <c r="B521" s="3" t="s">
        <v>1690</v>
      </c>
      <c r="C521" t="s">
        <v>1691</v>
      </c>
      <c r="K521" s="6" t="str">
        <f>""</f>
        <v/>
      </c>
    </row>
    <row r="522" spans="1:13" outlineLevel="2" x14ac:dyDescent="0.25">
      <c r="A522" t="s">
        <v>229</v>
      </c>
      <c r="B522" s="3" t="s">
        <v>1692</v>
      </c>
      <c r="C522" t="s">
        <v>1693</v>
      </c>
      <c r="D522" t="s">
        <v>1694</v>
      </c>
      <c r="E522" s="4">
        <v>1</v>
      </c>
      <c r="F522" t="s">
        <v>251</v>
      </c>
      <c r="G522" s="5">
        <f>SUMPRODUCT((Kalkulation!A2:A50000=B522)*Kalkulation!D2:D50000)</f>
        <v>0</v>
      </c>
      <c r="H522" s="5">
        <f>G522*E522</f>
        <v>0</v>
      </c>
      <c r="J522" s="5">
        <f>H522*(1-I522)</f>
        <v>0</v>
      </c>
      <c r="K522" s="6">
        <f>B2</f>
        <v>0</v>
      </c>
      <c r="L522" s="3" t="s">
        <v>1695</v>
      </c>
      <c r="M522" t="s">
        <v>1696</v>
      </c>
    </row>
    <row r="523" spans="1:13" s="7" customFormat="1" outlineLevel="1" x14ac:dyDescent="0.25">
      <c r="A523" s="14" t="s">
        <v>362</v>
      </c>
      <c r="B523" s="15" t="s">
        <v>1690</v>
      </c>
      <c r="C523" s="14" t="s">
        <v>1691</v>
      </c>
      <c r="D523" s="14"/>
      <c r="E523" s="16"/>
      <c r="F523" s="14"/>
      <c r="G523" s="17"/>
      <c r="H523" s="17">
        <f>SUMIF(L:L,"0dbac9aa-88cf-4835-a54a-887bd6ea77a6",J:J)</f>
        <v>0</v>
      </c>
      <c r="I523" s="18"/>
      <c r="J523" s="17">
        <f>H523*(1-I523)</f>
        <v>0</v>
      </c>
      <c r="K523" s="18"/>
      <c r="L523" s="8" t="s">
        <v>1635</v>
      </c>
      <c r="M523" s="7" t="s">
        <v>1695</v>
      </c>
    </row>
    <row r="524" spans="1:13" s="7" customFormat="1" x14ac:dyDescent="0.25">
      <c r="A524" s="14" t="s">
        <v>362</v>
      </c>
      <c r="B524" s="15" t="s">
        <v>1619</v>
      </c>
      <c r="C524" s="14" t="s">
        <v>1620</v>
      </c>
      <c r="D524" s="14"/>
      <c r="E524" s="16"/>
      <c r="F524" s="14"/>
      <c r="G524" s="17"/>
      <c r="H524" s="17">
        <f>SUMIF(L:L,"869b22ea-3dda-4008-ae6d-c778da259cd3",J:J)</f>
        <v>0</v>
      </c>
      <c r="I524" s="18"/>
      <c r="J524" s="17">
        <f>H524*(1-I524)</f>
        <v>0</v>
      </c>
      <c r="K524" s="18"/>
      <c r="L524" s="8" t="s">
        <v>466</v>
      </c>
      <c r="M524" s="7" t="s">
        <v>1635</v>
      </c>
    </row>
    <row r="525" spans="1:13" outlineLevel="1" x14ac:dyDescent="0.25">
      <c r="A525" t="s">
        <v>219</v>
      </c>
      <c r="B525" s="3" t="s">
        <v>1697</v>
      </c>
      <c r="C525" t="s">
        <v>1698</v>
      </c>
      <c r="K525" s="6" t="str">
        <f>""</f>
        <v/>
      </c>
    </row>
    <row r="526" spans="1:13" outlineLevel="1" x14ac:dyDescent="0.25">
      <c r="A526" t="s">
        <v>14</v>
      </c>
      <c r="C526" t="s">
        <v>1699</v>
      </c>
      <c r="D526" t="s">
        <v>1700</v>
      </c>
      <c r="K526" s="6" t="str">
        <f>""</f>
        <v/>
      </c>
      <c r="M526" t="s">
        <v>1701</v>
      </c>
    </row>
    <row r="527" spans="1:13" outlineLevel="2" x14ac:dyDescent="0.25">
      <c r="A527" t="s">
        <v>219</v>
      </c>
      <c r="B527" s="3" t="s">
        <v>1702</v>
      </c>
      <c r="C527" t="s">
        <v>1703</v>
      </c>
      <c r="K527" s="6" t="str">
        <f>""</f>
        <v/>
      </c>
    </row>
    <row r="528" spans="1:13" outlineLevel="3" x14ac:dyDescent="0.25">
      <c r="A528" t="s">
        <v>219</v>
      </c>
      <c r="B528" s="3" t="s">
        <v>1704</v>
      </c>
      <c r="C528" t="s">
        <v>1705</v>
      </c>
      <c r="K528" s="6" t="str">
        <f>""</f>
        <v/>
      </c>
    </row>
    <row r="529" spans="1:13" outlineLevel="3" x14ac:dyDescent="0.25">
      <c r="A529" t="s">
        <v>229</v>
      </c>
      <c r="B529" s="3" t="s">
        <v>1706</v>
      </c>
      <c r="C529" t="s">
        <v>1707</v>
      </c>
      <c r="D529" t="s">
        <v>1708</v>
      </c>
      <c r="E529" s="4">
        <v>200</v>
      </c>
      <c r="F529" t="s">
        <v>428</v>
      </c>
      <c r="G529" s="5">
        <f>SUMPRODUCT((Kalkulation!A2:A50000=B529)*Kalkulation!D2:D50000)</f>
        <v>0</v>
      </c>
      <c r="H529" s="5">
        <f>G529*E529</f>
        <v>0</v>
      </c>
      <c r="J529" s="5">
        <f>H529*(1-I529)</f>
        <v>0</v>
      </c>
      <c r="K529" s="6">
        <f>B2</f>
        <v>0</v>
      </c>
      <c r="L529" s="3" t="s">
        <v>1709</v>
      </c>
      <c r="M529" t="s">
        <v>1710</v>
      </c>
    </row>
    <row r="530" spans="1:13" outlineLevel="3" x14ac:dyDescent="0.25">
      <c r="A530" t="s">
        <v>229</v>
      </c>
      <c r="B530" s="3" t="s">
        <v>1711</v>
      </c>
      <c r="C530" t="s">
        <v>1712</v>
      </c>
      <c r="D530" t="s">
        <v>1713</v>
      </c>
      <c r="E530" s="4">
        <v>50</v>
      </c>
      <c r="F530" t="s">
        <v>428</v>
      </c>
      <c r="G530" s="5">
        <f>SUMPRODUCT((Kalkulation!A2:A50000=B530)*Kalkulation!D2:D50000)</f>
        <v>0</v>
      </c>
      <c r="H530" s="5">
        <f>G530*E530</f>
        <v>0</v>
      </c>
      <c r="J530" s="5">
        <f>H530*(1-I530)</f>
        <v>0</v>
      </c>
      <c r="K530" s="6">
        <f>B2</f>
        <v>0</v>
      </c>
      <c r="L530" s="3" t="s">
        <v>1709</v>
      </c>
      <c r="M530" t="s">
        <v>1714</v>
      </c>
    </row>
    <row r="531" spans="1:13" s="7" customFormat="1" outlineLevel="2" x14ac:dyDescent="0.25">
      <c r="A531" s="14" t="s">
        <v>362</v>
      </c>
      <c r="B531" s="15" t="s">
        <v>1704</v>
      </c>
      <c r="C531" s="14" t="s">
        <v>1705</v>
      </c>
      <c r="D531" s="14"/>
      <c r="E531" s="16"/>
      <c r="F531" s="14"/>
      <c r="G531" s="17"/>
      <c r="H531" s="17">
        <f>SUMIF(L:L,"04d11ca9-7cdd-408b-922c-02f268a31ec4",J:J)</f>
        <v>0</v>
      </c>
      <c r="I531" s="18"/>
      <c r="J531" s="17">
        <f>H531*(1-I531)</f>
        <v>0</v>
      </c>
      <c r="K531" s="18"/>
      <c r="L531" s="8" t="s">
        <v>1715</v>
      </c>
      <c r="M531" s="7" t="s">
        <v>1709</v>
      </c>
    </row>
    <row r="532" spans="1:13" outlineLevel="3" x14ac:dyDescent="0.25">
      <c r="A532" t="s">
        <v>219</v>
      </c>
      <c r="B532" s="3" t="s">
        <v>1716</v>
      </c>
      <c r="C532" t="s">
        <v>1717</v>
      </c>
      <c r="K532" s="6" t="str">
        <f>""</f>
        <v/>
      </c>
    </row>
    <row r="533" spans="1:13" outlineLevel="3" x14ac:dyDescent="0.25">
      <c r="A533" t="s">
        <v>229</v>
      </c>
      <c r="B533" s="3" t="s">
        <v>1718</v>
      </c>
      <c r="C533" t="s">
        <v>1719</v>
      </c>
      <c r="D533" t="s">
        <v>1720</v>
      </c>
      <c r="E533" s="4">
        <v>40</v>
      </c>
      <c r="F533" t="s">
        <v>1721</v>
      </c>
      <c r="G533" s="5">
        <f>SUMPRODUCT((Kalkulation!A2:A50000=B533)*Kalkulation!D2:D50000)</f>
        <v>0</v>
      </c>
      <c r="H533" s="5">
        <f>G533*E533</f>
        <v>0</v>
      </c>
      <c r="J533" s="5">
        <f>H533*(1-I533)</f>
        <v>0</v>
      </c>
      <c r="K533" s="6">
        <f>B2</f>
        <v>0</v>
      </c>
      <c r="L533" s="3" t="s">
        <v>1722</v>
      </c>
      <c r="M533" t="s">
        <v>1723</v>
      </c>
    </row>
    <row r="534" spans="1:13" s="7" customFormat="1" outlineLevel="2" x14ac:dyDescent="0.25">
      <c r="A534" s="14" t="s">
        <v>362</v>
      </c>
      <c r="B534" s="15" t="s">
        <v>1716</v>
      </c>
      <c r="C534" s="14" t="s">
        <v>1717</v>
      </c>
      <c r="D534" s="14"/>
      <c r="E534" s="16"/>
      <c r="F534" s="14"/>
      <c r="G534" s="17"/>
      <c r="H534" s="17">
        <f>SUMIF(L:L,"801323f1-6f5e-4f86-92f2-0e5fa99cc841",J:J)</f>
        <v>0</v>
      </c>
      <c r="I534" s="18"/>
      <c r="J534" s="17">
        <f>H534*(1-I534)</f>
        <v>0</v>
      </c>
      <c r="K534" s="18"/>
      <c r="L534" s="8" t="s">
        <v>1715</v>
      </c>
      <c r="M534" s="7" t="s">
        <v>1722</v>
      </c>
    </row>
    <row r="535" spans="1:13" outlineLevel="3" x14ac:dyDescent="0.25">
      <c r="A535" t="s">
        <v>219</v>
      </c>
      <c r="B535" s="3" t="s">
        <v>1724</v>
      </c>
      <c r="C535" t="s">
        <v>1725</v>
      </c>
      <c r="K535" s="6" t="str">
        <f>""</f>
        <v/>
      </c>
    </row>
    <row r="536" spans="1:13" outlineLevel="3" x14ac:dyDescent="0.25">
      <c r="A536" t="s">
        <v>229</v>
      </c>
      <c r="B536" s="3" t="s">
        <v>1726</v>
      </c>
      <c r="C536" t="s">
        <v>1727</v>
      </c>
      <c r="D536" t="s">
        <v>1728</v>
      </c>
      <c r="E536" s="4">
        <v>50</v>
      </c>
      <c r="F536" t="s">
        <v>428</v>
      </c>
      <c r="G536" s="5">
        <f>SUMPRODUCT((Kalkulation!A2:A50000=B536)*Kalkulation!D2:D50000)</f>
        <v>0</v>
      </c>
      <c r="H536" s="5">
        <f>G536*E536</f>
        <v>0</v>
      </c>
      <c r="J536" s="5">
        <f>H536*(1-I536)</f>
        <v>0</v>
      </c>
      <c r="K536" s="6">
        <f>B2</f>
        <v>0</v>
      </c>
      <c r="L536" s="3" t="s">
        <v>1729</v>
      </c>
      <c r="M536" t="s">
        <v>1730</v>
      </c>
    </row>
    <row r="537" spans="1:13" outlineLevel="3" x14ac:dyDescent="0.25">
      <c r="A537" t="s">
        <v>229</v>
      </c>
      <c r="B537" s="3" t="s">
        <v>1731</v>
      </c>
      <c r="C537" t="s">
        <v>1732</v>
      </c>
      <c r="D537" t="s">
        <v>1733</v>
      </c>
      <c r="E537" s="4">
        <v>25</v>
      </c>
      <c r="F537" t="s">
        <v>272</v>
      </c>
      <c r="G537" s="5">
        <f>SUMPRODUCT((Kalkulation!A2:A50000=B537)*Kalkulation!D2:D50000)</f>
        <v>0</v>
      </c>
      <c r="H537" s="5">
        <f>G537*E537</f>
        <v>0</v>
      </c>
      <c r="J537" s="5">
        <f>H537*(1-I537)</f>
        <v>0</v>
      </c>
      <c r="K537" s="6">
        <f>B2</f>
        <v>0</v>
      </c>
      <c r="L537" s="3" t="s">
        <v>1729</v>
      </c>
      <c r="M537" t="s">
        <v>1734</v>
      </c>
    </row>
    <row r="538" spans="1:13" s="7" customFormat="1" outlineLevel="2" x14ac:dyDescent="0.25">
      <c r="A538" s="14" t="s">
        <v>362</v>
      </c>
      <c r="B538" s="15" t="s">
        <v>1724</v>
      </c>
      <c r="C538" s="14" t="s">
        <v>1725</v>
      </c>
      <c r="D538" s="14"/>
      <c r="E538" s="16"/>
      <c r="F538" s="14"/>
      <c r="G538" s="17"/>
      <c r="H538" s="17">
        <f>SUMIF(L:L,"28c7fa48-9dde-4a7e-93e4-64809b4704a9",J:J)</f>
        <v>0</v>
      </c>
      <c r="I538" s="18"/>
      <c r="J538" s="17">
        <f>H538*(1-I538)</f>
        <v>0</v>
      </c>
      <c r="K538" s="18"/>
      <c r="L538" s="8" t="s">
        <v>1715</v>
      </c>
      <c r="M538" s="7" t="s">
        <v>1729</v>
      </c>
    </row>
    <row r="539" spans="1:13" outlineLevel="3" x14ac:dyDescent="0.25">
      <c r="A539" t="s">
        <v>219</v>
      </c>
      <c r="B539" s="3" t="s">
        <v>1735</v>
      </c>
      <c r="C539" t="s">
        <v>1736</v>
      </c>
      <c r="K539" s="6" t="str">
        <f>""</f>
        <v/>
      </c>
    </row>
    <row r="540" spans="1:13" outlineLevel="3" x14ac:dyDescent="0.25">
      <c r="A540" t="s">
        <v>229</v>
      </c>
      <c r="B540" s="3" t="s">
        <v>1737</v>
      </c>
      <c r="C540" t="s">
        <v>1738</v>
      </c>
      <c r="D540" t="s">
        <v>1739</v>
      </c>
      <c r="E540" s="4">
        <v>50</v>
      </c>
      <c r="F540" t="s">
        <v>428</v>
      </c>
      <c r="G540" s="5">
        <f>SUMPRODUCT((Kalkulation!A2:A50000=B540)*Kalkulation!D2:D50000)</f>
        <v>0</v>
      </c>
      <c r="H540" s="5">
        <f>G540*E540</f>
        <v>0</v>
      </c>
      <c r="J540" s="5">
        <f>H540*(1-I540)</f>
        <v>0</v>
      </c>
      <c r="K540" s="6">
        <f>B2</f>
        <v>0</v>
      </c>
      <c r="L540" s="3" t="s">
        <v>1740</v>
      </c>
      <c r="M540" t="s">
        <v>1741</v>
      </c>
    </row>
    <row r="541" spans="1:13" s="7" customFormat="1" outlineLevel="2" x14ac:dyDescent="0.25">
      <c r="A541" s="14" t="s">
        <v>362</v>
      </c>
      <c r="B541" s="15" t="s">
        <v>1735</v>
      </c>
      <c r="C541" s="14" t="s">
        <v>1736</v>
      </c>
      <c r="D541" s="14"/>
      <c r="E541" s="16"/>
      <c r="F541" s="14"/>
      <c r="G541" s="17"/>
      <c r="H541" s="17">
        <f>SUMIF(L:L,"9c709b3b-64ef-40a9-8006-6223ef93ac34",J:J)</f>
        <v>0</v>
      </c>
      <c r="I541" s="18"/>
      <c r="J541" s="17">
        <f>H541*(1-I541)</f>
        <v>0</v>
      </c>
      <c r="K541" s="18"/>
      <c r="L541" s="8" t="s">
        <v>1715</v>
      </c>
      <c r="M541" s="7" t="s">
        <v>1740</v>
      </c>
    </row>
    <row r="542" spans="1:13" s="7" customFormat="1" outlineLevel="1" x14ac:dyDescent="0.25">
      <c r="A542" s="14" t="s">
        <v>362</v>
      </c>
      <c r="B542" s="15" t="s">
        <v>1702</v>
      </c>
      <c r="C542" s="14" t="s">
        <v>1703</v>
      </c>
      <c r="D542" s="14"/>
      <c r="E542" s="16"/>
      <c r="F542" s="14"/>
      <c r="G542" s="17"/>
      <c r="H542" s="17">
        <f>SUMIF(L:L,"c6e7481e-4948-4bd1-9974-b2c15a5d937e",J:J)</f>
        <v>0</v>
      </c>
      <c r="I542" s="18"/>
      <c r="J542" s="17">
        <f>H542*(1-I542)</f>
        <v>0</v>
      </c>
      <c r="K542" s="18"/>
      <c r="L542" s="8" t="s">
        <v>1742</v>
      </c>
      <c r="M542" s="7" t="s">
        <v>1715</v>
      </c>
    </row>
    <row r="543" spans="1:13" s="7" customFormat="1" x14ac:dyDescent="0.25">
      <c r="A543" s="14" t="s">
        <v>362</v>
      </c>
      <c r="B543" s="15" t="s">
        <v>1697</v>
      </c>
      <c r="C543" s="14" t="s">
        <v>1698</v>
      </c>
      <c r="D543" s="14"/>
      <c r="E543" s="16"/>
      <c r="F543" s="14"/>
      <c r="G543" s="17"/>
      <c r="H543" s="17">
        <f>SUMIF(L:L,"e0a4e667-5dde-489b-ab99-3f3502966b26",J:J)</f>
        <v>0</v>
      </c>
      <c r="I543" s="18"/>
      <c r="J543" s="17">
        <f>H543*(1-I543)</f>
        <v>0</v>
      </c>
      <c r="K543" s="18"/>
      <c r="L543" s="8" t="s">
        <v>466</v>
      </c>
      <c r="M543" s="7" t="s">
        <v>1742</v>
      </c>
    </row>
    <row r="544" spans="1:13" outlineLevel="1" x14ac:dyDescent="0.25">
      <c r="A544" t="s">
        <v>219</v>
      </c>
      <c r="B544" s="3" t="s">
        <v>1743</v>
      </c>
      <c r="C544" t="s">
        <v>1744</v>
      </c>
      <c r="K544" s="6" t="str">
        <f>""</f>
        <v/>
      </c>
    </row>
    <row r="545" spans="1:13" outlineLevel="2" x14ac:dyDescent="0.25">
      <c r="A545" t="s">
        <v>219</v>
      </c>
      <c r="B545" s="3" t="s">
        <v>1745</v>
      </c>
      <c r="C545" t="s">
        <v>1746</v>
      </c>
      <c r="K545" s="6" t="str">
        <f>""</f>
        <v/>
      </c>
    </row>
    <row r="546" spans="1:13" outlineLevel="2" x14ac:dyDescent="0.25">
      <c r="A546" t="s">
        <v>14</v>
      </c>
      <c r="C546" t="s">
        <v>1163</v>
      </c>
      <c r="D546" t="s">
        <v>1747</v>
      </c>
      <c r="K546" s="6" t="str">
        <f>""</f>
        <v/>
      </c>
      <c r="M546" t="s">
        <v>1748</v>
      </c>
    </row>
    <row r="547" spans="1:13" outlineLevel="2" x14ac:dyDescent="0.25">
      <c r="A547" t="s">
        <v>229</v>
      </c>
      <c r="B547" s="3" t="s">
        <v>1749</v>
      </c>
      <c r="C547" t="s">
        <v>1750</v>
      </c>
      <c r="D547" t="s">
        <v>1751</v>
      </c>
      <c r="E547" s="4">
        <v>55</v>
      </c>
      <c r="F547" t="s">
        <v>428</v>
      </c>
      <c r="G547" s="5">
        <f>SUMPRODUCT((Kalkulation!A2:A50000=B547)*Kalkulation!D2:D50000)</f>
        <v>0</v>
      </c>
      <c r="H547" s="5">
        <f>G547*E547</f>
        <v>0</v>
      </c>
      <c r="J547" s="5">
        <f>H547*(1-I547)</f>
        <v>0</v>
      </c>
      <c r="K547" s="6">
        <f>B2</f>
        <v>0</v>
      </c>
      <c r="L547" s="3" t="s">
        <v>1752</v>
      </c>
      <c r="M547" t="s">
        <v>1753</v>
      </c>
    </row>
    <row r="548" spans="1:13" outlineLevel="2" x14ac:dyDescent="0.25">
      <c r="A548" t="s">
        <v>229</v>
      </c>
      <c r="B548" s="3" t="s">
        <v>1754</v>
      </c>
      <c r="C548" t="s">
        <v>1755</v>
      </c>
      <c r="D548" t="s">
        <v>1756</v>
      </c>
      <c r="E548" s="4">
        <v>25</v>
      </c>
      <c r="F548" t="s">
        <v>428</v>
      </c>
      <c r="G548" s="5">
        <f>SUMPRODUCT((Kalkulation!A2:A50000=B548)*Kalkulation!D2:D50000)</f>
        <v>0</v>
      </c>
      <c r="H548" s="5">
        <f>G548*E548</f>
        <v>0</v>
      </c>
      <c r="J548" s="5">
        <f>H548*(1-I548)</f>
        <v>0</v>
      </c>
      <c r="K548" s="6">
        <f>B2</f>
        <v>0</v>
      </c>
      <c r="L548" s="3" t="s">
        <v>1752</v>
      </c>
      <c r="M548" t="s">
        <v>1757</v>
      </c>
    </row>
    <row r="549" spans="1:13" outlineLevel="2" x14ac:dyDescent="0.25">
      <c r="A549" t="s">
        <v>229</v>
      </c>
      <c r="B549" s="3" t="s">
        <v>1758</v>
      </c>
      <c r="C549" t="s">
        <v>1759</v>
      </c>
      <c r="D549" t="s">
        <v>1760</v>
      </c>
      <c r="E549" s="4">
        <v>2</v>
      </c>
      <c r="F549" t="s">
        <v>428</v>
      </c>
      <c r="G549" s="5">
        <f>SUMPRODUCT((Kalkulation!A2:A50000=B549)*Kalkulation!D2:D50000)</f>
        <v>0</v>
      </c>
      <c r="H549" s="5">
        <f>G549*E549</f>
        <v>0</v>
      </c>
      <c r="J549" s="5">
        <f>H549*(1-I549)</f>
        <v>0</v>
      </c>
      <c r="K549" s="6">
        <f>B2</f>
        <v>0</v>
      </c>
      <c r="L549" s="3" t="s">
        <v>1752</v>
      </c>
      <c r="M549" t="s">
        <v>1761</v>
      </c>
    </row>
    <row r="550" spans="1:13" outlineLevel="2" x14ac:dyDescent="0.25">
      <c r="A550" t="s">
        <v>229</v>
      </c>
      <c r="B550" s="3" t="s">
        <v>1762</v>
      </c>
      <c r="C550" t="s">
        <v>1763</v>
      </c>
      <c r="D550" t="s">
        <v>1764</v>
      </c>
      <c r="E550" s="4">
        <v>25</v>
      </c>
      <c r="F550" t="s">
        <v>428</v>
      </c>
      <c r="G550" s="5">
        <f>SUMPRODUCT((Kalkulation!A2:A50000=B550)*Kalkulation!D2:D50000)</f>
        <v>0</v>
      </c>
      <c r="H550" s="5">
        <f>G550*E550</f>
        <v>0</v>
      </c>
      <c r="J550" s="5">
        <f>H550*(1-I550)</f>
        <v>0</v>
      </c>
      <c r="K550" s="6">
        <f>B2</f>
        <v>0</v>
      </c>
      <c r="L550" s="3" t="s">
        <v>1752</v>
      </c>
      <c r="M550" t="s">
        <v>1765</v>
      </c>
    </row>
    <row r="551" spans="1:13" s="7" customFormat="1" outlineLevel="1" x14ac:dyDescent="0.25">
      <c r="A551" s="14" t="s">
        <v>362</v>
      </c>
      <c r="B551" s="15" t="s">
        <v>1745</v>
      </c>
      <c r="C551" s="14" t="s">
        <v>1746</v>
      </c>
      <c r="D551" s="14"/>
      <c r="E551" s="16"/>
      <c r="F551" s="14"/>
      <c r="G551" s="17"/>
      <c r="H551" s="17">
        <f>SUMIF(L:L,"0b17eb3b-7308-4274-a577-ee84a343e347",J:J)</f>
        <v>0</v>
      </c>
      <c r="I551" s="18"/>
      <c r="J551" s="17">
        <f>H551*(1-I551)</f>
        <v>0</v>
      </c>
      <c r="K551" s="18"/>
      <c r="L551" s="8" t="s">
        <v>1766</v>
      </c>
      <c r="M551" s="7" t="s">
        <v>1752</v>
      </c>
    </row>
    <row r="552" spans="1:13" outlineLevel="2" x14ac:dyDescent="0.25">
      <c r="A552" t="s">
        <v>219</v>
      </c>
      <c r="B552" s="3" t="s">
        <v>1767</v>
      </c>
      <c r="C552" t="s">
        <v>1768</v>
      </c>
      <c r="K552" s="6" t="str">
        <f>""</f>
        <v/>
      </c>
    </row>
    <row r="553" spans="1:13" outlineLevel="2" x14ac:dyDescent="0.25">
      <c r="A553" t="s">
        <v>14</v>
      </c>
      <c r="C553" t="s">
        <v>1163</v>
      </c>
      <c r="D553" t="s">
        <v>1769</v>
      </c>
      <c r="K553" s="6" t="str">
        <f>""</f>
        <v/>
      </c>
      <c r="M553" t="s">
        <v>1770</v>
      </c>
    </row>
    <row r="554" spans="1:13" outlineLevel="2" x14ac:dyDescent="0.25">
      <c r="A554" t="s">
        <v>14</v>
      </c>
      <c r="C554" t="s">
        <v>1771</v>
      </c>
      <c r="D554" t="s">
        <v>1772</v>
      </c>
      <c r="K554" s="6" t="str">
        <f>""</f>
        <v/>
      </c>
      <c r="M554" t="s">
        <v>1773</v>
      </c>
    </row>
    <row r="555" spans="1:13" outlineLevel="2" x14ac:dyDescent="0.25">
      <c r="A555" t="s">
        <v>229</v>
      </c>
      <c r="B555" s="3" t="s">
        <v>1774</v>
      </c>
      <c r="C555" t="s">
        <v>1775</v>
      </c>
      <c r="D555" t="s">
        <v>1776</v>
      </c>
      <c r="E555" s="4">
        <v>174</v>
      </c>
      <c r="F555" t="s">
        <v>487</v>
      </c>
      <c r="G555" s="5">
        <f>SUMPRODUCT((Kalkulation!A2:A50000=B555)*Kalkulation!D2:D50000)</f>
        <v>0</v>
      </c>
      <c r="H555" s="5">
        <f>G555*E555</f>
        <v>0</v>
      </c>
      <c r="J555" s="5">
        <f>H555*(1-I555)</f>
        <v>0</v>
      </c>
      <c r="K555" s="6">
        <f>B2</f>
        <v>0</v>
      </c>
      <c r="L555" s="3" t="s">
        <v>1777</v>
      </c>
      <c r="M555" t="s">
        <v>1778</v>
      </c>
    </row>
    <row r="556" spans="1:13" outlineLevel="2" x14ac:dyDescent="0.25">
      <c r="A556" t="s">
        <v>14</v>
      </c>
      <c r="C556" t="s">
        <v>1779</v>
      </c>
      <c r="D556" t="s">
        <v>1780</v>
      </c>
      <c r="K556" s="6" t="str">
        <f>""</f>
        <v/>
      </c>
      <c r="M556" t="s">
        <v>1781</v>
      </c>
    </row>
    <row r="557" spans="1:13" outlineLevel="2" x14ac:dyDescent="0.25">
      <c r="A557" t="s">
        <v>229</v>
      </c>
      <c r="B557" s="3" t="s">
        <v>1782</v>
      </c>
      <c r="C557" t="s">
        <v>1783</v>
      </c>
      <c r="D557" t="s">
        <v>1784</v>
      </c>
      <c r="E557" s="4">
        <v>186</v>
      </c>
      <c r="F557" t="s">
        <v>487</v>
      </c>
      <c r="G557" s="5">
        <f>SUMPRODUCT((Kalkulation!A2:A50000=B557)*Kalkulation!D2:D50000)</f>
        <v>0</v>
      </c>
      <c r="H557" s="5">
        <f>G557*E557</f>
        <v>0</v>
      </c>
      <c r="J557" s="5">
        <f>H557*(1-I557)</f>
        <v>0</v>
      </c>
      <c r="K557" s="6">
        <f>B2</f>
        <v>0</v>
      </c>
      <c r="L557" s="3" t="s">
        <v>1777</v>
      </c>
      <c r="M557" t="s">
        <v>1785</v>
      </c>
    </row>
    <row r="558" spans="1:13" outlineLevel="2" x14ac:dyDescent="0.25">
      <c r="A558" t="s">
        <v>14</v>
      </c>
      <c r="C558" t="s">
        <v>1786</v>
      </c>
      <c r="D558" t="s">
        <v>1787</v>
      </c>
      <c r="K558" s="6" t="str">
        <f>""</f>
        <v/>
      </c>
      <c r="M558" t="s">
        <v>1788</v>
      </c>
    </row>
    <row r="559" spans="1:13" outlineLevel="2" x14ac:dyDescent="0.25">
      <c r="A559" t="s">
        <v>229</v>
      </c>
      <c r="B559" s="3" t="s">
        <v>1789</v>
      </c>
      <c r="C559" t="s">
        <v>1790</v>
      </c>
      <c r="D559" t="s">
        <v>1791</v>
      </c>
      <c r="E559" s="4">
        <v>155</v>
      </c>
      <c r="F559" t="s">
        <v>487</v>
      </c>
      <c r="G559" s="5">
        <f>SUMPRODUCT((Kalkulation!A2:A50000=B559)*Kalkulation!D2:D50000)</f>
        <v>0</v>
      </c>
      <c r="H559" s="5">
        <f>G559*E559</f>
        <v>0</v>
      </c>
      <c r="J559" s="5">
        <f>H559*(1-I559)</f>
        <v>0</v>
      </c>
      <c r="K559" s="6">
        <f>B2</f>
        <v>0</v>
      </c>
      <c r="L559" s="3" t="s">
        <v>1777</v>
      </c>
      <c r="M559" t="s">
        <v>1792</v>
      </c>
    </row>
    <row r="560" spans="1:13" s="7" customFormat="1" outlineLevel="1" x14ac:dyDescent="0.25">
      <c r="A560" s="14" t="s">
        <v>362</v>
      </c>
      <c r="B560" s="15" t="s">
        <v>1767</v>
      </c>
      <c r="C560" s="14" t="s">
        <v>1768</v>
      </c>
      <c r="D560" s="14"/>
      <c r="E560" s="16"/>
      <c r="F560" s="14"/>
      <c r="G560" s="17"/>
      <c r="H560" s="17">
        <f>SUMIF(L:L,"e959f07b-5e7d-4c9d-a8d5-354efceb3984",J:J)</f>
        <v>0</v>
      </c>
      <c r="I560" s="18"/>
      <c r="J560" s="17">
        <f>H560*(1-I560)</f>
        <v>0</v>
      </c>
      <c r="K560" s="18"/>
      <c r="L560" s="8" t="s">
        <v>1766</v>
      </c>
      <c r="M560" s="7" t="s">
        <v>1777</v>
      </c>
    </row>
    <row r="561" spans="1:13" outlineLevel="2" x14ac:dyDescent="0.25">
      <c r="A561" t="s">
        <v>219</v>
      </c>
      <c r="B561" s="3" t="s">
        <v>1793</v>
      </c>
      <c r="C561" t="s">
        <v>1794</v>
      </c>
      <c r="K561" s="6" t="str">
        <f>""</f>
        <v/>
      </c>
    </row>
    <row r="562" spans="1:13" outlineLevel="2" x14ac:dyDescent="0.25">
      <c r="A562" t="s">
        <v>14</v>
      </c>
      <c r="C562" t="s">
        <v>1795</v>
      </c>
      <c r="D562" t="s">
        <v>1796</v>
      </c>
      <c r="K562" s="6" t="str">
        <f>""</f>
        <v/>
      </c>
      <c r="M562" t="s">
        <v>1797</v>
      </c>
    </row>
    <row r="563" spans="1:13" outlineLevel="2" x14ac:dyDescent="0.25">
      <c r="A563" t="s">
        <v>229</v>
      </c>
      <c r="B563" s="3" t="s">
        <v>1798</v>
      </c>
      <c r="C563" t="s">
        <v>1799</v>
      </c>
      <c r="D563" t="s">
        <v>1800</v>
      </c>
      <c r="E563" s="4">
        <v>19</v>
      </c>
      <c r="F563" t="s">
        <v>428</v>
      </c>
      <c r="G563" s="5">
        <f>SUMPRODUCT((Kalkulation!A2:A50000=B563)*Kalkulation!D2:D50000)</f>
        <v>0</v>
      </c>
      <c r="H563" s="5">
        <f>G563*E563</f>
        <v>0</v>
      </c>
      <c r="J563" s="5">
        <f>H563*(1-I563)</f>
        <v>0</v>
      </c>
      <c r="K563" s="6">
        <f>B2</f>
        <v>0</v>
      </c>
      <c r="L563" s="3" t="s">
        <v>1801</v>
      </c>
      <c r="M563" t="s">
        <v>1802</v>
      </c>
    </row>
    <row r="564" spans="1:13" outlineLevel="2" x14ac:dyDescent="0.25">
      <c r="A564" t="s">
        <v>229</v>
      </c>
      <c r="B564" s="3" t="s">
        <v>1803</v>
      </c>
      <c r="C564" t="s">
        <v>1804</v>
      </c>
      <c r="D564" t="s">
        <v>1805</v>
      </c>
      <c r="E564" s="4">
        <v>21</v>
      </c>
      <c r="F564" t="s">
        <v>428</v>
      </c>
      <c r="G564" s="5">
        <f>SUMPRODUCT((Kalkulation!A2:A50000=B564)*Kalkulation!D2:D50000)</f>
        <v>0</v>
      </c>
      <c r="H564" s="5">
        <f>G564*E564</f>
        <v>0</v>
      </c>
      <c r="J564" s="5">
        <f>H564*(1-I564)</f>
        <v>0</v>
      </c>
      <c r="K564" s="6">
        <f>B2</f>
        <v>0</v>
      </c>
      <c r="L564" s="3" t="s">
        <v>1801</v>
      </c>
      <c r="M564" t="s">
        <v>1806</v>
      </c>
    </row>
    <row r="565" spans="1:13" outlineLevel="2" x14ac:dyDescent="0.25">
      <c r="A565" t="s">
        <v>14</v>
      </c>
      <c r="C565" t="s">
        <v>1807</v>
      </c>
      <c r="D565" t="s">
        <v>1808</v>
      </c>
      <c r="K565" s="6" t="str">
        <f>""</f>
        <v/>
      </c>
      <c r="M565" t="s">
        <v>1809</v>
      </c>
    </row>
    <row r="566" spans="1:13" outlineLevel="2" x14ac:dyDescent="0.25">
      <c r="A566" t="s">
        <v>229</v>
      </c>
      <c r="B566" s="3" t="s">
        <v>1810</v>
      </c>
      <c r="C566" t="s">
        <v>1811</v>
      </c>
      <c r="D566" t="s">
        <v>1812</v>
      </c>
      <c r="E566" s="4">
        <v>33</v>
      </c>
      <c r="F566" t="s">
        <v>487</v>
      </c>
      <c r="G566" s="5">
        <f>SUMPRODUCT((Kalkulation!A2:A50000=B566)*Kalkulation!D2:D50000)</f>
        <v>0</v>
      </c>
      <c r="H566" s="5">
        <f>G566*E566</f>
        <v>0</v>
      </c>
      <c r="J566" s="5">
        <f>H566*(1-I566)</f>
        <v>0</v>
      </c>
      <c r="K566" s="6">
        <f>B2</f>
        <v>0</v>
      </c>
      <c r="L566" s="3" t="s">
        <v>1801</v>
      </c>
      <c r="M566" t="s">
        <v>1813</v>
      </c>
    </row>
    <row r="567" spans="1:13" outlineLevel="2" x14ac:dyDescent="0.25">
      <c r="A567" t="s">
        <v>229</v>
      </c>
      <c r="B567" s="3" t="s">
        <v>1814</v>
      </c>
      <c r="C567" t="s">
        <v>1815</v>
      </c>
      <c r="D567" t="s">
        <v>1816</v>
      </c>
      <c r="E567" s="4">
        <v>5</v>
      </c>
      <c r="F567" t="s">
        <v>251</v>
      </c>
      <c r="G567" s="5">
        <f>SUMPRODUCT((Kalkulation!A2:A50000=B567)*Kalkulation!D2:D50000)</f>
        <v>0</v>
      </c>
      <c r="H567" s="5">
        <f>G567*E567</f>
        <v>0</v>
      </c>
      <c r="J567" s="5">
        <f>H567*(1-I567)</f>
        <v>0</v>
      </c>
      <c r="K567" s="6">
        <f>B2</f>
        <v>0</v>
      </c>
      <c r="L567" s="3" t="s">
        <v>1801</v>
      </c>
      <c r="M567" t="s">
        <v>1817</v>
      </c>
    </row>
    <row r="568" spans="1:13" outlineLevel="2" x14ac:dyDescent="0.25">
      <c r="A568" t="s">
        <v>14</v>
      </c>
      <c r="C568" t="s">
        <v>1818</v>
      </c>
      <c r="D568" t="s">
        <v>1819</v>
      </c>
      <c r="K568" s="6" t="str">
        <f>""</f>
        <v/>
      </c>
      <c r="M568" t="s">
        <v>1820</v>
      </c>
    </row>
    <row r="569" spans="1:13" outlineLevel="2" x14ac:dyDescent="0.25">
      <c r="A569" t="s">
        <v>229</v>
      </c>
      <c r="B569" s="3" t="s">
        <v>1821</v>
      </c>
      <c r="C569" t="s">
        <v>1822</v>
      </c>
      <c r="D569" t="s">
        <v>1823</v>
      </c>
      <c r="E569" s="4">
        <v>9</v>
      </c>
      <c r="F569" t="s">
        <v>251</v>
      </c>
      <c r="G569" s="5">
        <f>SUMPRODUCT((Kalkulation!A2:A50000=B569)*Kalkulation!D2:D50000)</f>
        <v>0</v>
      </c>
      <c r="H569" s="5">
        <f>G569*E569</f>
        <v>0</v>
      </c>
      <c r="J569" s="5">
        <f>H569*(1-I569)</f>
        <v>0</v>
      </c>
      <c r="K569" s="6">
        <f>B2</f>
        <v>0</v>
      </c>
      <c r="L569" s="3" t="s">
        <v>1801</v>
      </c>
      <c r="M569" t="s">
        <v>1824</v>
      </c>
    </row>
    <row r="570" spans="1:13" outlineLevel="2" x14ac:dyDescent="0.25">
      <c r="A570" t="s">
        <v>229</v>
      </c>
      <c r="B570" s="3" t="s">
        <v>1825</v>
      </c>
      <c r="C570" t="s">
        <v>1826</v>
      </c>
      <c r="D570" t="s">
        <v>1827</v>
      </c>
      <c r="E570" s="4">
        <v>10</v>
      </c>
      <c r="F570" t="s">
        <v>251</v>
      </c>
      <c r="G570" s="5">
        <f>SUMPRODUCT((Kalkulation!A2:A50000=B570)*Kalkulation!D2:D50000)</f>
        <v>0</v>
      </c>
      <c r="H570" s="5">
        <f>G570*E570</f>
        <v>0</v>
      </c>
      <c r="J570" s="5">
        <f>H570*(1-I570)</f>
        <v>0</v>
      </c>
      <c r="K570" s="6">
        <f>B2</f>
        <v>0</v>
      </c>
      <c r="L570" s="3" t="s">
        <v>1801</v>
      </c>
      <c r="M570" t="s">
        <v>1828</v>
      </c>
    </row>
    <row r="571" spans="1:13" s="7" customFormat="1" outlineLevel="1" x14ac:dyDescent="0.25">
      <c r="A571" s="14" t="s">
        <v>362</v>
      </c>
      <c r="B571" s="15" t="s">
        <v>1793</v>
      </c>
      <c r="C571" s="14" t="s">
        <v>1794</v>
      </c>
      <c r="D571" s="14"/>
      <c r="E571" s="16"/>
      <c r="F571" s="14"/>
      <c r="G571" s="17"/>
      <c r="H571" s="17">
        <f>SUMIF(L:L,"3b15a997-cb3a-4c28-9d13-f12763a5ea67",J:J)</f>
        <v>0</v>
      </c>
      <c r="I571" s="18"/>
      <c r="J571" s="17">
        <f>H571*(1-I571)</f>
        <v>0</v>
      </c>
      <c r="K571" s="18"/>
      <c r="L571" s="8" t="s">
        <v>1766</v>
      </c>
      <c r="M571" s="7" t="s">
        <v>1801</v>
      </c>
    </row>
    <row r="572" spans="1:13" s="7" customFormat="1" x14ac:dyDescent="0.25">
      <c r="A572" s="14" t="s">
        <v>362</v>
      </c>
      <c r="B572" s="15" t="s">
        <v>1743</v>
      </c>
      <c r="C572" s="14" t="s">
        <v>1744</v>
      </c>
      <c r="D572" s="14"/>
      <c r="E572" s="16"/>
      <c r="F572" s="14"/>
      <c r="G572" s="17"/>
      <c r="H572" s="17">
        <f>SUMIF(L:L,"f897ce67-f0c2-4e61-9602-3a30bf97786c",J:J)</f>
        <v>0</v>
      </c>
      <c r="I572" s="18"/>
      <c r="J572" s="17">
        <f>H572*(1-I572)</f>
        <v>0</v>
      </c>
      <c r="K572" s="18"/>
      <c r="L572" s="8" t="s">
        <v>466</v>
      </c>
      <c r="M572" s="7" t="s">
        <v>1766</v>
      </c>
    </row>
    <row r="573" spans="1:13" s="7" customFormat="1" x14ac:dyDescent="0.25">
      <c r="A573" s="14" t="s">
        <v>1829</v>
      </c>
      <c r="B573" s="15"/>
      <c r="C573" s="14"/>
      <c r="D573" s="14"/>
      <c r="E573" s="16"/>
      <c r="F573" s="14"/>
      <c r="G573" s="17"/>
      <c r="H573" s="17">
        <f>SUMIF(L:L,"05713836-9d56-4fff-9799-826b94d961d6",J:J)</f>
        <v>0</v>
      </c>
      <c r="I573" s="18"/>
      <c r="J573" s="17">
        <f>(1-I573)*H573</f>
        <v>0</v>
      </c>
      <c r="K573" s="18"/>
      <c r="L573" s="8"/>
      <c r="M573" s="7" t="s">
        <v>466</v>
      </c>
    </row>
    <row r="574" spans="1:13" x14ac:dyDescent="0.25">
      <c r="I574" s="6" t="str">
        <f>"MwSt. "&amp;$B$2*100&amp;"%"</f>
        <v>MwSt. 0%</v>
      </c>
      <c r="J574" s="5">
        <f>$B$2*J573</f>
        <v>0</v>
      </c>
    </row>
    <row r="575" spans="1:13" x14ac:dyDescent="0.25">
      <c r="I575" s="13" t="s">
        <v>1830</v>
      </c>
      <c r="J575" s="12">
        <f>(1+$B$2)*J573</f>
        <v>0</v>
      </c>
    </row>
  </sheetData>
  <mergeCells count="1">
    <mergeCell ref="B1:K1"/>
  </mergeCells>
  <pageMargins left="0.4" right="0.4" top="0.75" bottom="1" header="0.5" footer="0.75"/>
  <pageSetup paperSize="9" fitToHeight="0" orientation="landscape"/>
  <headerFooter>
    <oddHeader>&amp;CGAEB Export - 202202KSRheinbergerMühlen&amp;R&amp;D</oddHeader>
    <oddFooter>&amp;LDangl.AVA.Converter www.dangl-it.com V2.28.9 ©2026&amp;R&amp;P/&amp;N</oddFooter>
    <evenHeader>&amp;CGAEB Export - 202202KSRheinbergerMühlen&amp;R&amp;D</evenHeader>
    <evenFooter>&amp;LDangl.AVA.Converter www.dangl-it.com V2.28.9 ©2026&amp;R&amp;P/&amp;N</evenFooter>
    <firstHeader>&amp;CGAEB Export - 202202KSRheinbergerMühlen&amp;R&amp;D</firstHeader>
    <firstFooter>&amp;LDangl.AVA.Converter www.dangl-it.com V2.28.9 ©2026&amp;R&amp;P/&amp;N</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baseColWidth="10" defaultColWidth="9.140625" defaultRowHeight="15" x14ac:dyDescent="0.25"/>
  <cols>
    <col min="1" max="1" width="30.7109375" customWidth="1"/>
    <col min="2" max="2" width="40.7109375" customWidth="1"/>
  </cols>
  <sheetData>
    <row r="1" spans="1:2" x14ac:dyDescent="0.25">
      <c r="A1" s="7" t="s">
        <v>0</v>
      </c>
      <c r="B1" t="s">
        <v>1831</v>
      </c>
    </row>
    <row r="2" spans="1:2" x14ac:dyDescent="0.25">
      <c r="A2" s="1" t="s">
        <v>1832</v>
      </c>
      <c r="B2" s="1"/>
    </row>
    <row r="4" spans="1:2" x14ac:dyDescent="0.25">
      <c r="A4" s="1" t="s">
        <v>1833</v>
      </c>
      <c r="B4" s="1"/>
    </row>
    <row r="5" spans="1:2" x14ac:dyDescent="0.25">
      <c r="A5" t="s">
        <v>1834</v>
      </c>
    </row>
    <row r="6" spans="1:2" x14ac:dyDescent="0.25">
      <c r="A6" t="s">
        <v>1835</v>
      </c>
    </row>
    <row r="7" spans="1:2" x14ac:dyDescent="0.25">
      <c r="A7" t="s">
        <v>1836</v>
      </c>
    </row>
    <row r="8" spans="1:2" x14ac:dyDescent="0.25">
      <c r="A8" t="s">
        <v>1837</v>
      </c>
    </row>
    <row r="9" spans="1:2" x14ac:dyDescent="0.25">
      <c r="A9" t="s">
        <v>1838</v>
      </c>
    </row>
    <row r="10" spans="1:2" x14ac:dyDescent="0.25">
      <c r="A10" t="s">
        <v>1839</v>
      </c>
    </row>
    <row r="11" spans="1:2" x14ac:dyDescent="0.25">
      <c r="A11" t="s">
        <v>1840</v>
      </c>
    </row>
    <row r="12" spans="1:2" x14ac:dyDescent="0.25">
      <c r="A12" t="s">
        <v>1841</v>
      </c>
    </row>
    <row r="15" spans="1:2" x14ac:dyDescent="0.25">
      <c r="A15" s="1" t="s">
        <v>1842</v>
      </c>
      <c r="B15" s="1"/>
    </row>
    <row r="16" spans="1:2" x14ac:dyDescent="0.25">
      <c r="A16" t="s">
        <v>1834</v>
      </c>
    </row>
    <row r="20" spans="1:1" x14ac:dyDescent="0.25">
      <c r="A20" t="s">
        <v>1835</v>
      </c>
    </row>
    <row r="21" spans="1:1" x14ac:dyDescent="0.25">
      <c r="A21" t="s">
        <v>1836</v>
      </c>
    </row>
    <row r="22" spans="1:1" x14ac:dyDescent="0.25">
      <c r="A22" t="s">
        <v>1837</v>
      </c>
    </row>
    <row r="23" spans="1:1" x14ac:dyDescent="0.25">
      <c r="A23" t="s">
        <v>1838</v>
      </c>
    </row>
    <row r="24" spans="1:1" x14ac:dyDescent="0.25">
      <c r="A24" t="s">
        <v>1839</v>
      </c>
    </row>
    <row r="25" spans="1:1" x14ac:dyDescent="0.25">
      <c r="A25" t="s">
        <v>1840</v>
      </c>
    </row>
    <row r="26" spans="1:1" x14ac:dyDescent="0.25">
      <c r="A26" t="s">
        <v>1841</v>
      </c>
    </row>
  </sheetData>
  <mergeCells count="3">
    <mergeCell ref="A2:B2"/>
    <mergeCell ref="A4:B4"/>
    <mergeCell ref="A15:B15"/>
  </mergeCells>
  <pageMargins left="0.75" right="0.75" top="0.75" bottom="0.5" header="0.5" footer="0.75"/>
  <pageSetup paperSize="9" orientation="portrait"/>
  <headerFooter>
    <oddHeader>&amp;L&amp;P/&amp;N&amp;CProjektinfo - 202202KSRheinbergerMühlen&amp;R&amp;D</oddHeader>
    <oddFooter>&amp;LDangl.AVA.Converter www.dangl-it.com V2.28.9 ©2026</oddFooter>
    <evenHeader>&amp;L&amp;P/&amp;N&amp;CProjektinfo - 202202KSRheinbergerMühlen&amp;R&amp;D</evenHeader>
    <evenFooter>&amp;LDangl.AVA.Converter www.dangl-it.com V2.28.9 ©2026</evenFooter>
    <firstHeader>&amp;L&amp;P/&amp;N&amp;CProjektinfo - 202202KSRheinbergerMühlen&amp;R&amp;D</firstHeader>
    <firstFooter>&amp;LDangl.AVA.Converter www.dangl-it.com V2.28.9 ©2026</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5"/>
  <sheetViews>
    <sheetView tabSelected="1" workbookViewId="0">
      <pane ySplit="1" topLeftCell="A332" activePane="bottomLeft" state="frozenSplit"/>
      <selection pane="bottomLeft"/>
    </sheetView>
  </sheetViews>
  <sheetFormatPr baseColWidth="10" defaultColWidth="9.140625" defaultRowHeight="15" x14ac:dyDescent="0.25"/>
  <cols>
    <col min="1" max="1" width="15.7109375" style="3" customWidth="1"/>
    <col min="2" max="2" width="76.7109375" customWidth="1"/>
    <col min="3" max="3" width="20.7109375" customWidth="1"/>
    <col min="4" max="4" width="15.7109375" style="19" customWidth="1"/>
    <col min="5" max="5" width="12.7109375" style="20" customWidth="1"/>
    <col min="6" max="6" width="9.140625" hidden="1" customWidth="1"/>
  </cols>
  <sheetData>
    <row r="1" spans="1:6" s="21" customFormat="1" x14ac:dyDescent="0.25">
      <c r="A1" s="22" t="s">
        <v>3</v>
      </c>
      <c r="B1" s="23" t="s">
        <v>1843</v>
      </c>
      <c r="C1" s="23" t="s">
        <v>1844</v>
      </c>
      <c r="D1" s="24" t="s">
        <v>1845</v>
      </c>
      <c r="E1" s="23" t="s">
        <v>7</v>
      </c>
      <c r="F1" s="21" t="s">
        <v>230</v>
      </c>
    </row>
    <row r="2" spans="1:6" x14ac:dyDescent="0.25">
      <c r="A2" s="3" t="s">
        <v>230</v>
      </c>
      <c r="E2" s="20" t="str">
        <f>IF(ISBLANK(A2),"",IF(ISNA(VLOOKUP(A2,'202202KSRheinbergerMühlen'!$B$4:$F$575,5,FALSE)),"",VLOOKUP(A2,'202202KSRheinbergerMühlen'!$B$4:$F$575,5,FALSE))&amp;"")</f>
        <v>psch</v>
      </c>
      <c r="F2" t="s">
        <v>236</v>
      </c>
    </row>
    <row r="3" spans="1:6" x14ac:dyDescent="0.25">
      <c r="A3" s="3" t="s">
        <v>236</v>
      </c>
      <c r="E3" s="20" t="str">
        <f>IF(ISBLANK(A3),"",IF(ISNA(VLOOKUP(A3,'202202KSRheinbergerMühlen'!$B$4:$F$575,5,FALSE)),"",VLOOKUP(A3,'202202KSRheinbergerMühlen'!$B$4:$F$575,5,FALSE))&amp;"")</f>
        <v>psch</v>
      </c>
      <c r="F3" t="s">
        <v>240</v>
      </c>
    </row>
    <row r="4" spans="1:6" x14ac:dyDescent="0.25">
      <c r="A4" s="3" t="s">
        <v>240</v>
      </c>
      <c r="E4" s="20" t="str">
        <f>IF(ISBLANK(A4),"",IF(ISNA(VLOOKUP(A4,'202202KSRheinbergerMühlen'!$B$4:$F$575,5,FALSE)),"",VLOOKUP(A4,'202202KSRheinbergerMühlen'!$B$4:$F$575,5,FALSE))&amp;"")</f>
        <v>psch</v>
      </c>
      <c r="F4" t="s">
        <v>244</v>
      </c>
    </row>
    <row r="5" spans="1:6" x14ac:dyDescent="0.25">
      <c r="A5" s="3" t="s">
        <v>244</v>
      </c>
      <c r="E5" s="20" t="str">
        <f>IF(ISBLANK(A5),"",IF(ISNA(VLOOKUP(A5,'202202KSRheinbergerMühlen'!$B$4:$F$575,5,FALSE)),"",VLOOKUP(A5,'202202KSRheinbergerMühlen'!$B$4:$F$575,5,FALSE))&amp;"")</f>
        <v>psch</v>
      </c>
      <c r="F5" t="s">
        <v>248</v>
      </c>
    </row>
    <row r="6" spans="1:6" x14ac:dyDescent="0.25">
      <c r="A6" s="3" t="s">
        <v>248</v>
      </c>
      <c r="E6" s="20" t="str">
        <f>IF(ISBLANK(A6),"",IF(ISNA(VLOOKUP(A6,'202202KSRheinbergerMühlen'!$B$4:$F$575,5,FALSE)),"",VLOOKUP(A6,'202202KSRheinbergerMühlen'!$B$4:$F$575,5,FALSE))&amp;"")</f>
        <v>St</v>
      </c>
      <c r="F6" t="s">
        <v>253</v>
      </c>
    </row>
    <row r="7" spans="1:6" x14ac:dyDescent="0.25">
      <c r="A7" s="3" t="s">
        <v>253</v>
      </c>
      <c r="E7" s="20" t="str">
        <f>IF(ISBLANK(A7),"",IF(ISNA(VLOOKUP(A7,'202202KSRheinbergerMühlen'!$B$4:$F$575,5,FALSE)),"",VLOOKUP(A7,'202202KSRheinbergerMühlen'!$B$4:$F$575,5,FALSE))&amp;"")</f>
        <v>St</v>
      </c>
      <c r="F7" t="s">
        <v>257</v>
      </c>
    </row>
    <row r="8" spans="1:6" x14ac:dyDescent="0.25">
      <c r="A8" s="3" t="s">
        <v>257</v>
      </c>
      <c r="E8" s="20" t="str">
        <f>IF(ISBLANK(A8),"",IF(ISNA(VLOOKUP(A8,'202202KSRheinbergerMühlen'!$B$4:$F$575,5,FALSE)),"",VLOOKUP(A8,'202202KSRheinbergerMühlen'!$B$4:$F$575,5,FALSE))&amp;"")</f>
        <v>St</v>
      </c>
      <c r="F8" t="s">
        <v>261</v>
      </c>
    </row>
    <row r="9" spans="1:6" x14ac:dyDescent="0.25">
      <c r="A9" s="3" t="s">
        <v>261</v>
      </c>
      <c r="E9" s="20" t="str">
        <f>IF(ISBLANK(A9),"",IF(ISNA(VLOOKUP(A9,'202202KSRheinbergerMühlen'!$B$4:$F$575,5,FALSE)),"",VLOOKUP(A9,'202202KSRheinbergerMühlen'!$B$4:$F$575,5,FALSE))&amp;"")</f>
        <v>St</v>
      </c>
      <c r="F9" t="s">
        <v>265</v>
      </c>
    </row>
    <row r="10" spans="1:6" x14ac:dyDescent="0.25">
      <c r="A10" s="3" t="s">
        <v>265</v>
      </c>
      <c r="E10" s="20" t="str">
        <f>IF(ISBLANK(A10),"",IF(ISNA(VLOOKUP(A10,'202202KSRheinbergerMühlen'!$B$4:$F$575,5,FALSE)),"",VLOOKUP(A10,'202202KSRheinbergerMühlen'!$B$4:$F$575,5,FALSE))&amp;"")</f>
        <v>St</v>
      </c>
      <c r="F10" t="s">
        <v>269</v>
      </c>
    </row>
    <row r="11" spans="1:6" x14ac:dyDescent="0.25">
      <c r="A11" s="3" t="s">
        <v>269</v>
      </c>
      <c r="E11" s="20" t="str">
        <f>IF(ISBLANK(A11),"",IF(ISNA(VLOOKUP(A11,'202202KSRheinbergerMühlen'!$B$4:$F$575,5,FALSE)),"",VLOOKUP(A11,'202202KSRheinbergerMühlen'!$B$4:$F$575,5,FALSE))&amp;"")</f>
        <v>m2</v>
      </c>
      <c r="F11" t="s">
        <v>274</v>
      </c>
    </row>
    <row r="12" spans="1:6" x14ac:dyDescent="0.25">
      <c r="A12" s="3" t="s">
        <v>274</v>
      </c>
      <c r="E12" s="20" t="str">
        <f>IF(ISBLANK(A12),"",IF(ISNA(VLOOKUP(A12,'202202KSRheinbergerMühlen'!$B$4:$F$575,5,FALSE)),"",VLOOKUP(A12,'202202KSRheinbergerMühlen'!$B$4:$F$575,5,FALSE))&amp;"")</f>
        <v>m2</v>
      </c>
      <c r="F12" t="s">
        <v>278</v>
      </c>
    </row>
    <row r="13" spans="1:6" x14ac:dyDescent="0.25">
      <c r="A13" s="3" t="s">
        <v>278</v>
      </c>
      <c r="E13" s="20" t="str">
        <f>IF(ISBLANK(A13),"",IF(ISNA(VLOOKUP(A13,'202202KSRheinbergerMühlen'!$B$4:$F$575,5,FALSE)),"",VLOOKUP(A13,'202202KSRheinbergerMühlen'!$B$4:$F$575,5,FALSE))&amp;"")</f>
        <v>St</v>
      </c>
      <c r="F13" t="s">
        <v>282</v>
      </c>
    </row>
    <row r="14" spans="1:6" x14ac:dyDescent="0.25">
      <c r="A14" s="3" t="s">
        <v>282</v>
      </c>
      <c r="E14" s="20" t="str">
        <f>IF(ISBLANK(A14),"",IF(ISNA(VLOOKUP(A14,'202202KSRheinbergerMühlen'!$B$4:$F$575,5,FALSE)),"",VLOOKUP(A14,'202202KSRheinbergerMühlen'!$B$4:$F$575,5,FALSE))&amp;"")</f>
        <v>St</v>
      </c>
      <c r="F14" t="s">
        <v>286</v>
      </c>
    </row>
    <row r="15" spans="1:6" x14ac:dyDescent="0.25">
      <c r="A15" s="3" t="s">
        <v>286</v>
      </c>
      <c r="E15" s="20" t="str">
        <f>IF(ISBLANK(A15),"",IF(ISNA(VLOOKUP(A15,'202202KSRheinbergerMühlen'!$B$4:$F$575,5,FALSE)),"",VLOOKUP(A15,'202202KSRheinbergerMühlen'!$B$4:$F$575,5,FALSE))&amp;"")</f>
        <v>psch</v>
      </c>
      <c r="F15" t="s">
        <v>290</v>
      </c>
    </row>
    <row r="16" spans="1:6" x14ac:dyDescent="0.25">
      <c r="A16" s="3" t="s">
        <v>290</v>
      </c>
      <c r="E16" s="20" t="str">
        <f>IF(ISBLANK(A16),"",IF(ISNA(VLOOKUP(A16,'202202KSRheinbergerMühlen'!$B$4:$F$575,5,FALSE)),"",VLOOKUP(A16,'202202KSRheinbergerMühlen'!$B$4:$F$575,5,FALSE))&amp;"")</f>
        <v>St</v>
      </c>
      <c r="F16" t="s">
        <v>294</v>
      </c>
    </row>
    <row r="17" spans="1:6" x14ac:dyDescent="0.25">
      <c r="A17" s="3" t="s">
        <v>294</v>
      </c>
      <c r="E17" s="20" t="str">
        <f>IF(ISBLANK(A17),"",IF(ISNA(VLOOKUP(A17,'202202KSRheinbergerMühlen'!$B$4:$F$575,5,FALSE)),"",VLOOKUP(A17,'202202KSRheinbergerMühlen'!$B$4:$F$575,5,FALSE))&amp;"")</f>
        <v>Wo</v>
      </c>
      <c r="F17" t="s">
        <v>299</v>
      </c>
    </row>
    <row r="18" spans="1:6" x14ac:dyDescent="0.25">
      <c r="A18" s="3" t="s">
        <v>299</v>
      </c>
      <c r="E18" s="20" t="str">
        <f>IF(ISBLANK(A18),"",IF(ISNA(VLOOKUP(A18,'202202KSRheinbergerMühlen'!$B$4:$F$575,5,FALSE)),"",VLOOKUP(A18,'202202KSRheinbergerMühlen'!$B$4:$F$575,5,FALSE))&amp;"")</f>
        <v>St</v>
      </c>
      <c r="F18" t="s">
        <v>303</v>
      </c>
    </row>
    <row r="19" spans="1:6" x14ac:dyDescent="0.25">
      <c r="A19" s="3" t="s">
        <v>303</v>
      </c>
      <c r="E19" s="20" t="str">
        <f>IF(ISBLANK(A19),"",IF(ISNA(VLOOKUP(A19,'202202KSRheinbergerMühlen'!$B$4:$F$575,5,FALSE)),"",VLOOKUP(A19,'202202KSRheinbergerMühlen'!$B$4:$F$575,5,FALSE))&amp;"")</f>
        <v>Wo</v>
      </c>
      <c r="F19" t="s">
        <v>306</v>
      </c>
    </row>
    <row r="20" spans="1:6" x14ac:dyDescent="0.25">
      <c r="A20" s="3" t="s">
        <v>306</v>
      </c>
      <c r="E20" s="20" t="str">
        <f>IF(ISBLANK(A20),"",IF(ISNA(VLOOKUP(A20,'202202KSRheinbergerMühlen'!$B$4:$F$575,5,FALSE)),"",VLOOKUP(A20,'202202KSRheinbergerMühlen'!$B$4:$F$575,5,FALSE))&amp;"")</f>
        <v>St</v>
      </c>
      <c r="F20" t="s">
        <v>310</v>
      </c>
    </row>
    <row r="21" spans="1:6" x14ac:dyDescent="0.25">
      <c r="A21" s="3" t="s">
        <v>310</v>
      </c>
      <c r="E21" s="20" t="str">
        <f>IF(ISBLANK(A21),"",IF(ISNA(VLOOKUP(A21,'202202KSRheinbergerMühlen'!$B$4:$F$575,5,FALSE)),"",VLOOKUP(A21,'202202KSRheinbergerMühlen'!$B$4:$F$575,5,FALSE))&amp;"")</f>
        <v>Wo</v>
      </c>
      <c r="F21" t="s">
        <v>313</v>
      </c>
    </row>
    <row r="22" spans="1:6" x14ac:dyDescent="0.25">
      <c r="A22" s="3" t="s">
        <v>313</v>
      </c>
      <c r="E22" s="20" t="str">
        <f>IF(ISBLANK(A22),"",IF(ISNA(VLOOKUP(A22,'202202KSRheinbergerMühlen'!$B$4:$F$575,5,FALSE)),"",VLOOKUP(A22,'202202KSRheinbergerMühlen'!$B$4:$F$575,5,FALSE))&amp;"")</f>
        <v>St</v>
      </c>
      <c r="F22" t="s">
        <v>317</v>
      </c>
    </row>
    <row r="23" spans="1:6" x14ac:dyDescent="0.25">
      <c r="A23" s="3" t="s">
        <v>317</v>
      </c>
      <c r="E23" s="20" t="str">
        <f>IF(ISBLANK(A23),"",IF(ISNA(VLOOKUP(A23,'202202KSRheinbergerMühlen'!$B$4:$F$575,5,FALSE)),"",VLOOKUP(A23,'202202KSRheinbergerMühlen'!$B$4:$F$575,5,FALSE))&amp;"")</f>
        <v>Wo</v>
      </c>
      <c r="F23" t="s">
        <v>320</v>
      </c>
    </row>
    <row r="24" spans="1:6" x14ac:dyDescent="0.25">
      <c r="A24" s="3" t="s">
        <v>320</v>
      </c>
      <c r="E24" s="20" t="str">
        <f>IF(ISBLANK(A24),"",IF(ISNA(VLOOKUP(A24,'202202KSRheinbergerMühlen'!$B$4:$F$575,5,FALSE)),"",VLOOKUP(A24,'202202KSRheinbergerMühlen'!$B$4:$F$575,5,FALSE))&amp;"")</f>
        <v>St</v>
      </c>
      <c r="F24" t="s">
        <v>324</v>
      </c>
    </row>
    <row r="25" spans="1:6" x14ac:dyDescent="0.25">
      <c r="A25" s="3" t="s">
        <v>324</v>
      </c>
      <c r="E25" s="20" t="str">
        <f>IF(ISBLANK(A25),"",IF(ISNA(VLOOKUP(A25,'202202KSRheinbergerMühlen'!$B$4:$F$575,5,FALSE)),"",VLOOKUP(A25,'202202KSRheinbergerMühlen'!$B$4:$F$575,5,FALSE))&amp;"")</f>
        <v>Wo</v>
      </c>
      <c r="F25" t="s">
        <v>327</v>
      </c>
    </row>
    <row r="26" spans="1:6" x14ac:dyDescent="0.25">
      <c r="A26" s="3" t="s">
        <v>327</v>
      </c>
      <c r="E26" s="20" t="str">
        <f>IF(ISBLANK(A26),"",IF(ISNA(VLOOKUP(A26,'202202KSRheinbergerMühlen'!$B$4:$F$575,5,FALSE)),"",VLOOKUP(A26,'202202KSRheinbergerMühlen'!$B$4:$F$575,5,FALSE))&amp;"")</f>
        <v>St</v>
      </c>
      <c r="F26" t="s">
        <v>331</v>
      </c>
    </row>
    <row r="27" spans="1:6" x14ac:dyDescent="0.25">
      <c r="A27" s="3" t="s">
        <v>331</v>
      </c>
      <c r="E27" s="20" t="str">
        <f>IF(ISBLANK(A27),"",IF(ISNA(VLOOKUP(A27,'202202KSRheinbergerMühlen'!$B$4:$F$575,5,FALSE)),"",VLOOKUP(A27,'202202KSRheinbergerMühlen'!$B$4:$F$575,5,FALSE))&amp;"")</f>
        <v>St</v>
      </c>
      <c r="F27" t="s">
        <v>335</v>
      </c>
    </row>
    <row r="28" spans="1:6" x14ac:dyDescent="0.25">
      <c r="A28" s="3" t="s">
        <v>335</v>
      </c>
      <c r="E28" s="20" t="str">
        <f>IF(ISBLANK(A28),"",IF(ISNA(VLOOKUP(A28,'202202KSRheinbergerMühlen'!$B$4:$F$575,5,FALSE)),"",VLOOKUP(A28,'202202KSRheinbergerMühlen'!$B$4:$F$575,5,FALSE))&amp;"")</f>
        <v>m2</v>
      </c>
      <c r="F28" t="s">
        <v>339</v>
      </c>
    </row>
    <row r="29" spans="1:6" x14ac:dyDescent="0.25">
      <c r="A29" s="3" t="s">
        <v>339</v>
      </c>
      <c r="E29" s="20" t="str">
        <f>IF(ISBLANK(A29),"",IF(ISNA(VLOOKUP(A29,'202202KSRheinbergerMühlen'!$B$4:$F$575,5,FALSE)),"",VLOOKUP(A29,'202202KSRheinbergerMühlen'!$B$4:$F$575,5,FALSE))&amp;"")</f>
        <v>psch</v>
      </c>
      <c r="F29" t="s">
        <v>343</v>
      </c>
    </row>
    <row r="30" spans="1:6" x14ac:dyDescent="0.25">
      <c r="A30" s="3" t="s">
        <v>343</v>
      </c>
      <c r="E30" s="20" t="str">
        <f>IF(ISBLANK(A30),"",IF(ISNA(VLOOKUP(A30,'202202KSRheinbergerMühlen'!$B$4:$F$575,5,FALSE)),"",VLOOKUP(A30,'202202KSRheinbergerMühlen'!$B$4:$F$575,5,FALSE))&amp;"")</f>
        <v>St</v>
      </c>
      <c r="F30" t="s">
        <v>350</v>
      </c>
    </row>
    <row r="31" spans="1:6" x14ac:dyDescent="0.25">
      <c r="A31" s="3" t="s">
        <v>350</v>
      </c>
      <c r="E31" s="20" t="str">
        <f>IF(ISBLANK(A31),"",IF(ISNA(VLOOKUP(A31,'202202KSRheinbergerMühlen'!$B$4:$F$575,5,FALSE)),"",VLOOKUP(A31,'202202KSRheinbergerMühlen'!$B$4:$F$575,5,FALSE))&amp;"")</f>
        <v>St</v>
      </c>
      <c r="F31" t="s">
        <v>354</v>
      </c>
    </row>
    <row r="32" spans="1:6" x14ac:dyDescent="0.25">
      <c r="A32" s="3" t="s">
        <v>354</v>
      </c>
      <c r="E32" s="20" t="str">
        <f>IF(ISBLANK(A32),"",IF(ISNA(VLOOKUP(A32,'202202KSRheinbergerMühlen'!$B$4:$F$575,5,FALSE)),"",VLOOKUP(A32,'202202KSRheinbergerMühlen'!$B$4:$F$575,5,FALSE))&amp;"")</f>
        <v>Wo</v>
      </c>
      <c r="F32" t="s">
        <v>358</v>
      </c>
    </row>
    <row r="33" spans="1:6" x14ac:dyDescent="0.25">
      <c r="A33" s="3" t="s">
        <v>358</v>
      </c>
      <c r="E33" s="20" t="str">
        <f>IF(ISBLANK(A33),"",IF(ISNA(VLOOKUP(A33,'202202KSRheinbergerMühlen'!$B$4:$F$575,5,FALSE)),"",VLOOKUP(A33,'202202KSRheinbergerMühlen'!$B$4:$F$575,5,FALSE))&amp;"")</f>
        <v>Wo</v>
      </c>
      <c r="F33" t="s">
        <v>366</v>
      </c>
    </row>
    <row r="34" spans="1:6" x14ac:dyDescent="0.25">
      <c r="A34" s="3" t="s">
        <v>366</v>
      </c>
      <c r="E34" s="20" t="str">
        <f>IF(ISBLANK(A34),"",IF(ISNA(VLOOKUP(A34,'202202KSRheinbergerMühlen'!$B$4:$F$575,5,FALSE)),"",VLOOKUP(A34,'202202KSRheinbergerMühlen'!$B$4:$F$575,5,FALSE))&amp;"")</f>
        <v>St</v>
      </c>
      <c r="F34" t="s">
        <v>371</v>
      </c>
    </row>
    <row r="35" spans="1:6" x14ac:dyDescent="0.25">
      <c r="A35" s="3" t="s">
        <v>371</v>
      </c>
      <c r="E35" s="20" t="str">
        <f>IF(ISBLANK(A35),"",IF(ISNA(VLOOKUP(A35,'202202KSRheinbergerMühlen'!$B$4:$F$575,5,FALSE)),"",VLOOKUP(A35,'202202KSRheinbergerMühlen'!$B$4:$F$575,5,FALSE))&amp;"")</f>
        <v>St</v>
      </c>
      <c r="F35" t="s">
        <v>375</v>
      </c>
    </row>
    <row r="36" spans="1:6" x14ac:dyDescent="0.25">
      <c r="A36" s="3" t="s">
        <v>375</v>
      </c>
      <c r="E36" s="20" t="str">
        <f>IF(ISBLANK(A36),"",IF(ISNA(VLOOKUP(A36,'202202KSRheinbergerMühlen'!$B$4:$F$575,5,FALSE)),"",VLOOKUP(A36,'202202KSRheinbergerMühlen'!$B$4:$F$575,5,FALSE))&amp;"")</f>
        <v>St</v>
      </c>
      <c r="F36" t="s">
        <v>379</v>
      </c>
    </row>
    <row r="37" spans="1:6" x14ac:dyDescent="0.25">
      <c r="A37" s="3" t="s">
        <v>379</v>
      </c>
      <c r="E37" s="20" t="str">
        <f>IF(ISBLANK(A37),"",IF(ISNA(VLOOKUP(A37,'202202KSRheinbergerMühlen'!$B$4:$F$575,5,FALSE)),"",VLOOKUP(A37,'202202KSRheinbergerMühlen'!$B$4:$F$575,5,FALSE))&amp;"")</f>
        <v>psch</v>
      </c>
      <c r="F37" t="s">
        <v>388</v>
      </c>
    </row>
    <row r="38" spans="1:6" x14ac:dyDescent="0.25">
      <c r="A38" s="3" t="s">
        <v>388</v>
      </c>
      <c r="E38" s="20" t="str">
        <f>IF(ISBLANK(A38),"",IF(ISNA(VLOOKUP(A38,'202202KSRheinbergerMühlen'!$B$4:$F$575,5,FALSE)),"",VLOOKUP(A38,'202202KSRheinbergerMühlen'!$B$4:$F$575,5,FALSE))&amp;"")</f>
        <v>St</v>
      </c>
      <c r="F38" t="s">
        <v>393</v>
      </c>
    </row>
    <row r="39" spans="1:6" x14ac:dyDescent="0.25">
      <c r="A39" s="3" t="s">
        <v>393</v>
      </c>
      <c r="E39" s="20" t="str">
        <f>IF(ISBLANK(A39),"",IF(ISNA(VLOOKUP(A39,'202202KSRheinbergerMühlen'!$B$4:$F$575,5,FALSE)),"",VLOOKUP(A39,'202202KSRheinbergerMühlen'!$B$4:$F$575,5,FALSE))&amp;"")</f>
        <v>St</v>
      </c>
      <c r="F39" t="s">
        <v>397</v>
      </c>
    </row>
    <row r="40" spans="1:6" x14ac:dyDescent="0.25">
      <c r="A40" s="3" t="s">
        <v>397</v>
      </c>
      <c r="E40" s="20" t="str">
        <f>IF(ISBLANK(A40),"",IF(ISNA(VLOOKUP(A40,'202202KSRheinbergerMühlen'!$B$4:$F$575,5,FALSE)),"",VLOOKUP(A40,'202202KSRheinbergerMühlen'!$B$4:$F$575,5,FALSE))&amp;"")</f>
        <v>St</v>
      </c>
      <c r="F40" t="s">
        <v>401</v>
      </c>
    </row>
    <row r="41" spans="1:6" x14ac:dyDescent="0.25">
      <c r="A41" s="3" t="s">
        <v>401</v>
      </c>
      <c r="E41" s="20" t="str">
        <f>IF(ISBLANK(A41),"",IF(ISNA(VLOOKUP(A41,'202202KSRheinbergerMühlen'!$B$4:$F$575,5,FALSE)),"",VLOOKUP(A41,'202202KSRheinbergerMühlen'!$B$4:$F$575,5,FALSE))&amp;"")</f>
        <v>St</v>
      </c>
      <c r="F41" t="s">
        <v>405</v>
      </c>
    </row>
    <row r="42" spans="1:6" x14ac:dyDescent="0.25">
      <c r="A42" s="3" t="s">
        <v>405</v>
      </c>
      <c r="E42" s="20" t="str">
        <f>IF(ISBLANK(A42),"",IF(ISNA(VLOOKUP(A42,'202202KSRheinbergerMühlen'!$B$4:$F$575,5,FALSE)),"",VLOOKUP(A42,'202202KSRheinbergerMühlen'!$B$4:$F$575,5,FALSE))&amp;"")</f>
        <v>St</v>
      </c>
      <c r="F42" t="s">
        <v>409</v>
      </c>
    </row>
    <row r="43" spans="1:6" x14ac:dyDescent="0.25">
      <c r="A43" s="3" t="s">
        <v>409</v>
      </c>
      <c r="E43" s="20" t="str">
        <f>IF(ISBLANK(A43),"",IF(ISNA(VLOOKUP(A43,'202202KSRheinbergerMühlen'!$B$4:$F$575,5,FALSE)),"",VLOOKUP(A43,'202202KSRheinbergerMühlen'!$B$4:$F$575,5,FALSE))&amp;"")</f>
        <v>St</v>
      </c>
      <c r="F43" t="s">
        <v>413</v>
      </c>
    </row>
    <row r="44" spans="1:6" x14ac:dyDescent="0.25">
      <c r="A44" s="3" t="s">
        <v>413</v>
      </c>
      <c r="E44" s="20" t="str">
        <f>IF(ISBLANK(A44),"",IF(ISNA(VLOOKUP(A44,'202202KSRheinbergerMühlen'!$B$4:$F$575,5,FALSE)),"",VLOOKUP(A44,'202202KSRheinbergerMühlen'!$B$4:$F$575,5,FALSE))&amp;"")</f>
        <v>St</v>
      </c>
      <c r="F44" t="s">
        <v>417</v>
      </c>
    </row>
    <row r="45" spans="1:6" x14ac:dyDescent="0.25">
      <c r="A45" s="3" t="s">
        <v>417</v>
      </c>
      <c r="E45" s="20" t="str">
        <f>IF(ISBLANK(A45),"",IF(ISNA(VLOOKUP(A45,'202202KSRheinbergerMühlen'!$B$4:$F$575,5,FALSE)),"",VLOOKUP(A45,'202202KSRheinbergerMühlen'!$B$4:$F$575,5,FALSE))&amp;"")</f>
        <v>St</v>
      </c>
      <c r="F45" t="s">
        <v>421</v>
      </c>
    </row>
    <row r="46" spans="1:6" x14ac:dyDescent="0.25">
      <c r="A46" s="3" t="s">
        <v>421</v>
      </c>
      <c r="E46" s="20" t="str">
        <f>IF(ISBLANK(A46),"",IF(ISNA(VLOOKUP(A46,'202202KSRheinbergerMühlen'!$B$4:$F$575,5,FALSE)),"",VLOOKUP(A46,'202202KSRheinbergerMühlen'!$B$4:$F$575,5,FALSE))&amp;"")</f>
        <v>St</v>
      </c>
      <c r="F46" t="s">
        <v>425</v>
      </c>
    </row>
    <row r="47" spans="1:6" x14ac:dyDescent="0.25">
      <c r="A47" s="3" t="s">
        <v>425</v>
      </c>
      <c r="E47" s="20" t="str">
        <f>IF(ISBLANK(A47),"",IF(ISNA(VLOOKUP(A47,'202202KSRheinbergerMühlen'!$B$4:$F$575,5,FALSE)),"",VLOOKUP(A47,'202202KSRheinbergerMühlen'!$B$4:$F$575,5,FALSE))&amp;"")</f>
        <v>m3</v>
      </c>
      <c r="F47" t="s">
        <v>430</v>
      </c>
    </row>
    <row r="48" spans="1:6" x14ac:dyDescent="0.25">
      <c r="A48" s="3" t="s">
        <v>430</v>
      </c>
      <c r="E48" s="20" t="str">
        <f>IF(ISBLANK(A48),"",IF(ISNA(VLOOKUP(A48,'202202KSRheinbergerMühlen'!$B$4:$F$575,5,FALSE)),"",VLOOKUP(A48,'202202KSRheinbergerMühlen'!$B$4:$F$575,5,FALSE))&amp;"")</f>
        <v>m3</v>
      </c>
      <c r="F48" t="s">
        <v>434</v>
      </c>
    </row>
    <row r="49" spans="1:6" x14ac:dyDescent="0.25">
      <c r="A49" s="3" t="s">
        <v>434</v>
      </c>
      <c r="E49" s="20" t="str">
        <f>IF(ISBLANK(A49),"",IF(ISNA(VLOOKUP(A49,'202202KSRheinbergerMühlen'!$B$4:$F$575,5,FALSE)),"",VLOOKUP(A49,'202202KSRheinbergerMühlen'!$B$4:$F$575,5,FALSE))&amp;"")</f>
        <v>St</v>
      </c>
      <c r="F49" t="s">
        <v>438</v>
      </c>
    </row>
    <row r="50" spans="1:6" x14ac:dyDescent="0.25">
      <c r="A50" s="3" t="s">
        <v>438</v>
      </c>
      <c r="E50" s="20" t="str">
        <f>IF(ISBLANK(A50),"",IF(ISNA(VLOOKUP(A50,'202202KSRheinbergerMühlen'!$B$4:$F$575,5,FALSE)),"",VLOOKUP(A50,'202202KSRheinbergerMühlen'!$B$4:$F$575,5,FALSE))&amp;"")</f>
        <v>St</v>
      </c>
      <c r="F50" t="s">
        <v>444</v>
      </c>
    </row>
    <row r="51" spans="1:6" x14ac:dyDescent="0.25">
      <c r="A51" s="3" t="s">
        <v>444</v>
      </c>
      <c r="E51" s="20" t="str">
        <f>IF(ISBLANK(A51),"",IF(ISNA(VLOOKUP(A51,'202202KSRheinbergerMühlen'!$B$4:$F$575,5,FALSE)),"",VLOOKUP(A51,'202202KSRheinbergerMühlen'!$B$4:$F$575,5,FALSE))&amp;"")</f>
        <v>psch</v>
      </c>
      <c r="F51" t="s">
        <v>449</v>
      </c>
    </row>
    <row r="52" spans="1:6" x14ac:dyDescent="0.25">
      <c r="A52" s="3" t="s">
        <v>449</v>
      </c>
      <c r="E52" s="20" t="str">
        <f>IF(ISBLANK(A52),"",IF(ISNA(VLOOKUP(A52,'202202KSRheinbergerMühlen'!$B$4:$F$575,5,FALSE)),"",VLOOKUP(A52,'202202KSRheinbergerMühlen'!$B$4:$F$575,5,FALSE))&amp;"")</f>
        <v>St</v>
      </c>
      <c r="F52" t="s">
        <v>453</v>
      </c>
    </row>
    <row r="53" spans="1:6" x14ac:dyDescent="0.25">
      <c r="A53" s="3" t="s">
        <v>453</v>
      </c>
      <c r="E53" s="20" t="str">
        <f>IF(ISBLANK(A53),"",IF(ISNA(VLOOKUP(A53,'202202KSRheinbergerMühlen'!$B$4:$F$575,5,FALSE)),"",VLOOKUP(A53,'202202KSRheinbergerMühlen'!$B$4:$F$575,5,FALSE))&amp;"")</f>
        <v>psch</v>
      </c>
      <c r="F53" t="s">
        <v>457</v>
      </c>
    </row>
    <row r="54" spans="1:6" x14ac:dyDescent="0.25">
      <c r="A54" s="3" t="s">
        <v>457</v>
      </c>
      <c r="E54" s="20" t="str">
        <f>IF(ISBLANK(A54),"",IF(ISNA(VLOOKUP(A54,'202202KSRheinbergerMühlen'!$B$4:$F$575,5,FALSE)),"",VLOOKUP(A54,'202202KSRheinbergerMühlen'!$B$4:$F$575,5,FALSE))&amp;"")</f>
        <v>psch</v>
      </c>
      <c r="F54" t="s">
        <v>461</v>
      </c>
    </row>
    <row r="55" spans="1:6" x14ac:dyDescent="0.25">
      <c r="A55" s="3" t="s">
        <v>461</v>
      </c>
      <c r="E55" s="20" t="str">
        <f>IF(ISBLANK(A55),"",IF(ISNA(VLOOKUP(A55,'202202KSRheinbergerMühlen'!$B$4:$F$575,5,FALSE)),"",VLOOKUP(A55,'202202KSRheinbergerMühlen'!$B$4:$F$575,5,FALSE))&amp;"")</f>
        <v>psch</v>
      </c>
      <c r="F55" t="s">
        <v>473</v>
      </c>
    </row>
    <row r="56" spans="1:6" x14ac:dyDescent="0.25">
      <c r="A56" s="3" t="s">
        <v>473</v>
      </c>
      <c r="E56" s="20" t="str">
        <f>IF(ISBLANK(A56),"",IF(ISNA(VLOOKUP(A56,'202202KSRheinbergerMühlen'!$B$4:$F$575,5,FALSE)),"",VLOOKUP(A56,'202202KSRheinbergerMühlen'!$B$4:$F$575,5,FALSE))&amp;"")</f>
        <v>St</v>
      </c>
      <c r="F56" t="s">
        <v>484</v>
      </c>
    </row>
    <row r="57" spans="1:6" x14ac:dyDescent="0.25">
      <c r="A57" s="3" t="s">
        <v>484</v>
      </c>
      <c r="E57" s="20" t="str">
        <f>IF(ISBLANK(A57),"",IF(ISNA(VLOOKUP(A57,'202202KSRheinbergerMühlen'!$B$4:$F$575,5,FALSE)),"",VLOOKUP(A57,'202202KSRheinbergerMühlen'!$B$4:$F$575,5,FALSE))&amp;"")</f>
        <v>m</v>
      </c>
      <c r="F57" t="s">
        <v>490</v>
      </c>
    </row>
    <row r="58" spans="1:6" x14ac:dyDescent="0.25">
      <c r="A58" s="3" t="s">
        <v>490</v>
      </c>
      <c r="E58" s="20" t="str">
        <f>IF(ISBLANK(A58),"",IF(ISNA(VLOOKUP(A58,'202202KSRheinbergerMühlen'!$B$4:$F$575,5,FALSE)),"",VLOOKUP(A58,'202202KSRheinbergerMühlen'!$B$4:$F$575,5,FALSE))&amp;"")</f>
        <v>m</v>
      </c>
      <c r="F58" t="s">
        <v>494</v>
      </c>
    </row>
    <row r="59" spans="1:6" x14ac:dyDescent="0.25">
      <c r="A59" s="3" t="s">
        <v>494</v>
      </c>
      <c r="E59" s="20" t="str">
        <f>IF(ISBLANK(A59),"",IF(ISNA(VLOOKUP(A59,'202202KSRheinbergerMühlen'!$B$4:$F$575,5,FALSE)),"",VLOOKUP(A59,'202202KSRheinbergerMühlen'!$B$4:$F$575,5,FALSE))&amp;"")</f>
        <v>m2</v>
      </c>
      <c r="F59" t="s">
        <v>498</v>
      </c>
    </row>
    <row r="60" spans="1:6" x14ac:dyDescent="0.25">
      <c r="A60" s="3" t="s">
        <v>498</v>
      </c>
      <c r="E60" s="20" t="str">
        <f>IF(ISBLANK(A60),"",IF(ISNA(VLOOKUP(A60,'202202KSRheinbergerMühlen'!$B$4:$F$575,5,FALSE)),"",VLOOKUP(A60,'202202KSRheinbergerMühlen'!$B$4:$F$575,5,FALSE))&amp;"")</f>
        <v>m2</v>
      </c>
      <c r="F60" t="s">
        <v>502</v>
      </c>
    </row>
    <row r="61" spans="1:6" x14ac:dyDescent="0.25">
      <c r="A61" s="3" t="s">
        <v>502</v>
      </c>
      <c r="E61" s="20" t="str">
        <f>IF(ISBLANK(A61),"",IF(ISNA(VLOOKUP(A61,'202202KSRheinbergerMühlen'!$B$4:$F$575,5,FALSE)),"",VLOOKUP(A61,'202202KSRheinbergerMühlen'!$B$4:$F$575,5,FALSE))&amp;"")</f>
        <v>m3</v>
      </c>
      <c r="F61" t="s">
        <v>506</v>
      </c>
    </row>
    <row r="62" spans="1:6" x14ac:dyDescent="0.25">
      <c r="A62" s="3" t="s">
        <v>506</v>
      </c>
      <c r="E62" s="20" t="str">
        <f>IF(ISBLANK(A62),"",IF(ISNA(VLOOKUP(A62,'202202KSRheinbergerMühlen'!$B$4:$F$575,5,FALSE)),"",VLOOKUP(A62,'202202KSRheinbergerMühlen'!$B$4:$F$575,5,FALSE))&amp;"")</f>
        <v>m3</v>
      </c>
      <c r="F62" t="s">
        <v>510</v>
      </c>
    </row>
    <row r="63" spans="1:6" x14ac:dyDescent="0.25">
      <c r="A63" s="3" t="s">
        <v>510</v>
      </c>
      <c r="E63" s="20" t="str">
        <f>IF(ISBLANK(A63),"",IF(ISNA(VLOOKUP(A63,'202202KSRheinbergerMühlen'!$B$4:$F$575,5,FALSE)),"",VLOOKUP(A63,'202202KSRheinbergerMühlen'!$B$4:$F$575,5,FALSE))&amp;"")</f>
        <v>m3</v>
      </c>
      <c r="F63" t="s">
        <v>519</v>
      </c>
    </row>
    <row r="64" spans="1:6" x14ac:dyDescent="0.25">
      <c r="A64" s="3" t="s">
        <v>519</v>
      </c>
      <c r="E64" s="20" t="str">
        <f>IF(ISBLANK(A64),"",IF(ISNA(VLOOKUP(A64,'202202KSRheinbergerMühlen'!$B$4:$F$575,5,FALSE)),"",VLOOKUP(A64,'202202KSRheinbergerMühlen'!$B$4:$F$575,5,FALSE))&amp;"")</f>
        <v>m3</v>
      </c>
      <c r="F64" t="s">
        <v>524</v>
      </c>
    </row>
    <row r="65" spans="1:6" x14ac:dyDescent="0.25">
      <c r="A65" s="3" t="s">
        <v>524</v>
      </c>
      <c r="E65" s="20" t="str">
        <f>IF(ISBLANK(A65),"",IF(ISNA(VLOOKUP(A65,'202202KSRheinbergerMühlen'!$B$4:$F$575,5,FALSE)),"",VLOOKUP(A65,'202202KSRheinbergerMühlen'!$B$4:$F$575,5,FALSE))&amp;"")</f>
        <v>m3</v>
      </c>
      <c r="F65" t="s">
        <v>528</v>
      </c>
    </row>
    <row r="66" spans="1:6" x14ac:dyDescent="0.25">
      <c r="A66" s="3" t="s">
        <v>528</v>
      </c>
      <c r="E66" s="20" t="str">
        <f>IF(ISBLANK(A66),"",IF(ISNA(VLOOKUP(A66,'202202KSRheinbergerMühlen'!$B$4:$F$575,5,FALSE)),"",VLOOKUP(A66,'202202KSRheinbergerMühlen'!$B$4:$F$575,5,FALSE))&amp;"")</f>
        <v>m3</v>
      </c>
      <c r="F66" t="s">
        <v>536</v>
      </c>
    </row>
    <row r="67" spans="1:6" x14ac:dyDescent="0.25">
      <c r="A67" s="3" t="s">
        <v>536</v>
      </c>
      <c r="E67" s="20" t="str">
        <f>IF(ISBLANK(A67),"",IF(ISNA(VLOOKUP(A67,'202202KSRheinbergerMühlen'!$B$4:$F$575,5,FALSE)),"",VLOOKUP(A67,'202202KSRheinbergerMühlen'!$B$4:$F$575,5,FALSE))&amp;"")</f>
        <v>m3</v>
      </c>
      <c r="F67" t="s">
        <v>541</v>
      </c>
    </row>
    <row r="68" spans="1:6" x14ac:dyDescent="0.25">
      <c r="A68" s="3" t="s">
        <v>541</v>
      </c>
      <c r="E68" s="20" t="str">
        <f>IF(ISBLANK(A68),"",IF(ISNA(VLOOKUP(A68,'202202KSRheinbergerMühlen'!$B$4:$F$575,5,FALSE)),"",VLOOKUP(A68,'202202KSRheinbergerMühlen'!$B$4:$F$575,5,FALSE))&amp;"")</f>
        <v>m3</v>
      </c>
      <c r="F68" t="s">
        <v>545</v>
      </c>
    </row>
    <row r="69" spans="1:6" x14ac:dyDescent="0.25">
      <c r="A69" s="3" t="s">
        <v>545</v>
      </c>
      <c r="E69" s="20" t="str">
        <f>IF(ISBLANK(A69),"",IF(ISNA(VLOOKUP(A69,'202202KSRheinbergerMühlen'!$B$4:$F$575,5,FALSE)),"",VLOOKUP(A69,'202202KSRheinbergerMühlen'!$B$4:$F$575,5,FALSE))&amp;"")</f>
        <v>m3</v>
      </c>
      <c r="F69" t="s">
        <v>549</v>
      </c>
    </row>
    <row r="70" spans="1:6" x14ac:dyDescent="0.25">
      <c r="A70" s="3" t="s">
        <v>549</v>
      </c>
      <c r="E70" s="20" t="str">
        <f>IF(ISBLANK(A70),"",IF(ISNA(VLOOKUP(A70,'202202KSRheinbergerMühlen'!$B$4:$F$575,5,FALSE)),"",VLOOKUP(A70,'202202KSRheinbergerMühlen'!$B$4:$F$575,5,FALSE))&amp;"")</f>
        <v>m3</v>
      </c>
      <c r="F70" t="s">
        <v>553</v>
      </c>
    </row>
    <row r="71" spans="1:6" x14ac:dyDescent="0.25">
      <c r="A71" s="3" t="s">
        <v>553</v>
      </c>
      <c r="E71" s="20" t="str">
        <f>IF(ISBLANK(A71),"",IF(ISNA(VLOOKUP(A71,'202202KSRheinbergerMühlen'!$B$4:$F$575,5,FALSE)),"",VLOOKUP(A71,'202202KSRheinbergerMühlen'!$B$4:$F$575,5,FALSE))&amp;"")</f>
        <v>m2</v>
      </c>
      <c r="F71" t="s">
        <v>557</v>
      </c>
    </row>
    <row r="72" spans="1:6" x14ac:dyDescent="0.25">
      <c r="A72" s="3" t="s">
        <v>557</v>
      </c>
      <c r="E72" s="20" t="str">
        <f>IF(ISBLANK(A72),"",IF(ISNA(VLOOKUP(A72,'202202KSRheinbergerMühlen'!$B$4:$F$575,5,FALSE)),"",VLOOKUP(A72,'202202KSRheinbergerMühlen'!$B$4:$F$575,5,FALSE))&amp;"")</f>
        <v>m2</v>
      </c>
      <c r="F72" t="s">
        <v>561</v>
      </c>
    </row>
    <row r="73" spans="1:6" x14ac:dyDescent="0.25">
      <c r="A73" s="3" t="s">
        <v>561</v>
      </c>
      <c r="E73" s="20" t="str">
        <f>IF(ISBLANK(A73),"",IF(ISNA(VLOOKUP(A73,'202202KSRheinbergerMühlen'!$B$4:$F$575,5,FALSE)),"",VLOOKUP(A73,'202202KSRheinbergerMühlen'!$B$4:$F$575,5,FALSE))&amp;"")</f>
        <v>m</v>
      </c>
      <c r="F73" t="s">
        <v>565</v>
      </c>
    </row>
    <row r="74" spans="1:6" x14ac:dyDescent="0.25">
      <c r="A74" s="3" t="s">
        <v>565</v>
      </c>
      <c r="E74" s="20" t="str">
        <f>IF(ISBLANK(A74),"",IF(ISNA(VLOOKUP(A74,'202202KSRheinbergerMühlen'!$B$4:$F$575,5,FALSE)),"",VLOOKUP(A74,'202202KSRheinbergerMühlen'!$B$4:$F$575,5,FALSE))&amp;"")</f>
        <v>m</v>
      </c>
      <c r="F74" t="s">
        <v>569</v>
      </c>
    </row>
    <row r="75" spans="1:6" x14ac:dyDescent="0.25">
      <c r="A75" s="3" t="s">
        <v>569</v>
      </c>
      <c r="E75" s="20" t="str">
        <f>IF(ISBLANK(A75),"",IF(ISNA(VLOOKUP(A75,'202202KSRheinbergerMühlen'!$B$4:$F$575,5,FALSE)),"",VLOOKUP(A75,'202202KSRheinbergerMühlen'!$B$4:$F$575,5,FALSE))&amp;"")</f>
        <v>m</v>
      </c>
      <c r="F75" t="s">
        <v>573</v>
      </c>
    </row>
    <row r="76" spans="1:6" x14ac:dyDescent="0.25">
      <c r="A76" s="3" t="s">
        <v>573</v>
      </c>
      <c r="E76" s="20" t="str">
        <f>IF(ISBLANK(A76),"",IF(ISNA(VLOOKUP(A76,'202202KSRheinbergerMühlen'!$B$4:$F$575,5,FALSE)),"",VLOOKUP(A76,'202202KSRheinbergerMühlen'!$B$4:$F$575,5,FALSE))&amp;"")</f>
        <v>m</v>
      </c>
      <c r="F76" t="s">
        <v>577</v>
      </c>
    </row>
    <row r="77" spans="1:6" x14ac:dyDescent="0.25">
      <c r="A77" s="3" t="s">
        <v>577</v>
      </c>
      <c r="E77" s="20" t="str">
        <f>IF(ISBLANK(A77),"",IF(ISNA(VLOOKUP(A77,'202202KSRheinbergerMühlen'!$B$4:$F$575,5,FALSE)),"",VLOOKUP(A77,'202202KSRheinbergerMühlen'!$B$4:$F$575,5,FALSE))&amp;"")</f>
        <v>m</v>
      </c>
      <c r="F77" t="s">
        <v>581</v>
      </c>
    </row>
    <row r="78" spans="1:6" x14ac:dyDescent="0.25">
      <c r="A78" s="3" t="s">
        <v>581</v>
      </c>
      <c r="E78" s="20" t="str">
        <f>IF(ISBLANK(A78),"",IF(ISNA(VLOOKUP(A78,'202202KSRheinbergerMühlen'!$B$4:$F$575,5,FALSE)),"",VLOOKUP(A78,'202202KSRheinbergerMühlen'!$B$4:$F$575,5,FALSE))&amp;"")</f>
        <v>m3</v>
      </c>
      <c r="F78" t="s">
        <v>590</v>
      </c>
    </row>
    <row r="79" spans="1:6" x14ac:dyDescent="0.25">
      <c r="A79" s="3" t="s">
        <v>590</v>
      </c>
      <c r="E79" s="20" t="str">
        <f>IF(ISBLANK(A79),"",IF(ISNA(VLOOKUP(A79,'202202KSRheinbergerMühlen'!$B$4:$F$575,5,FALSE)),"",VLOOKUP(A79,'202202KSRheinbergerMühlen'!$B$4:$F$575,5,FALSE))&amp;"")</f>
        <v>m</v>
      </c>
      <c r="F79" t="s">
        <v>595</v>
      </c>
    </row>
    <row r="80" spans="1:6" x14ac:dyDescent="0.25">
      <c r="A80" s="3" t="s">
        <v>595</v>
      </c>
      <c r="E80" s="20" t="str">
        <f>IF(ISBLANK(A80),"",IF(ISNA(VLOOKUP(A80,'202202KSRheinbergerMühlen'!$B$4:$F$575,5,FALSE)),"",VLOOKUP(A80,'202202KSRheinbergerMühlen'!$B$4:$F$575,5,FALSE))&amp;"")</f>
        <v>m</v>
      </c>
      <c r="F80" t="s">
        <v>599</v>
      </c>
    </row>
    <row r="81" spans="1:6" x14ac:dyDescent="0.25">
      <c r="A81" s="3" t="s">
        <v>599</v>
      </c>
      <c r="E81" s="20" t="str">
        <f>IF(ISBLANK(A81),"",IF(ISNA(VLOOKUP(A81,'202202KSRheinbergerMühlen'!$B$4:$F$575,5,FALSE)),"",VLOOKUP(A81,'202202KSRheinbergerMühlen'!$B$4:$F$575,5,FALSE))&amp;"")</f>
        <v>St</v>
      </c>
      <c r="F81" t="s">
        <v>603</v>
      </c>
    </row>
    <row r="82" spans="1:6" x14ac:dyDescent="0.25">
      <c r="A82" s="3" t="s">
        <v>603</v>
      </c>
      <c r="E82" s="20" t="str">
        <f>IF(ISBLANK(A82),"",IF(ISNA(VLOOKUP(A82,'202202KSRheinbergerMühlen'!$B$4:$F$575,5,FALSE)),"",VLOOKUP(A82,'202202KSRheinbergerMühlen'!$B$4:$F$575,5,FALSE))&amp;"")</f>
        <v>psch</v>
      </c>
      <c r="F82" t="s">
        <v>610</v>
      </c>
    </row>
    <row r="83" spans="1:6" x14ac:dyDescent="0.25">
      <c r="A83" s="3" t="s">
        <v>610</v>
      </c>
      <c r="E83" s="20" t="str">
        <f>IF(ISBLANK(A83),"",IF(ISNA(VLOOKUP(A83,'202202KSRheinbergerMühlen'!$B$4:$F$575,5,FALSE)),"",VLOOKUP(A83,'202202KSRheinbergerMühlen'!$B$4:$F$575,5,FALSE))&amp;"")</f>
        <v>m</v>
      </c>
      <c r="F83" t="s">
        <v>615</v>
      </c>
    </row>
    <row r="84" spans="1:6" x14ac:dyDescent="0.25">
      <c r="A84" s="3" t="s">
        <v>615</v>
      </c>
      <c r="E84" s="20" t="str">
        <f>IF(ISBLANK(A84),"",IF(ISNA(VLOOKUP(A84,'202202KSRheinbergerMühlen'!$B$4:$F$575,5,FALSE)),"",VLOOKUP(A84,'202202KSRheinbergerMühlen'!$B$4:$F$575,5,FALSE))&amp;"")</f>
        <v>St</v>
      </c>
      <c r="F84" t="s">
        <v>619</v>
      </c>
    </row>
    <row r="85" spans="1:6" x14ac:dyDescent="0.25">
      <c r="A85" s="3" t="s">
        <v>619</v>
      </c>
      <c r="E85" s="20" t="str">
        <f>IF(ISBLANK(A85),"",IF(ISNA(VLOOKUP(A85,'202202KSRheinbergerMühlen'!$B$4:$F$575,5,FALSE)),"",VLOOKUP(A85,'202202KSRheinbergerMühlen'!$B$4:$F$575,5,FALSE))&amp;"")</f>
        <v>psch</v>
      </c>
      <c r="F85" t="s">
        <v>630</v>
      </c>
    </row>
    <row r="86" spans="1:6" x14ac:dyDescent="0.25">
      <c r="A86" s="3" t="s">
        <v>630</v>
      </c>
      <c r="E86" s="20" t="str">
        <f>IF(ISBLANK(A86),"",IF(ISNA(VLOOKUP(A86,'202202KSRheinbergerMühlen'!$B$4:$F$575,5,FALSE)),"",VLOOKUP(A86,'202202KSRheinbergerMühlen'!$B$4:$F$575,5,FALSE))&amp;"")</f>
        <v>m2</v>
      </c>
      <c r="F86" t="s">
        <v>638</v>
      </c>
    </row>
    <row r="87" spans="1:6" x14ac:dyDescent="0.25">
      <c r="A87" s="3" t="s">
        <v>638</v>
      </c>
      <c r="E87" s="20" t="str">
        <f>IF(ISBLANK(A87),"",IF(ISNA(VLOOKUP(A87,'202202KSRheinbergerMühlen'!$B$4:$F$575,5,FALSE)),"",VLOOKUP(A87,'202202KSRheinbergerMühlen'!$B$4:$F$575,5,FALSE))&amp;"")</f>
        <v>m2</v>
      </c>
      <c r="F87" t="s">
        <v>642</v>
      </c>
    </row>
    <row r="88" spans="1:6" x14ac:dyDescent="0.25">
      <c r="A88" s="3" t="s">
        <v>642</v>
      </c>
      <c r="E88" s="20" t="str">
        <f>IF(ISBLANK(A88),"",IF(ISNA(VLOOKUP(A88,'202202KSRheinbergerMühlen'!$B$4:$F$575,5,FALSE)),"",VLOOKUP(A88,'202202KSRheinbergerMühlen'!$B$4:$F$575,5,FALSE))&amp;"")</f>
        <v>m2</v>
      </c>
      <c r="F88" t="s">
        <v>649</v>
      </c>
    </row>
    <row r="89" spans="1:6" x14ac:dyDescent="0.25">
      <c r="A89" s="3" t="s">
        <v>649</v>
      </c>
      <c r="E89" s="20" t="str">
        <f>IF(ISBLANK(A89),"",IF(ISNA(VLOOKUP(A89,'202202KSRheinbergerMühlen'!$B$4:$F$575,5,FALSE)),"",VLOOKUP(A89,'202202KSRheinbergerMühlen'!$B$4:$F$575,5,FALSE))&amp;"")</f>
        <v>m2</v>
      </c>
      <c r="F89" t="s">
        <v>653</v>
      </c>
    </row>
    <row r="90" spans="1:6" x14ac:dyDescent="0.25">
      <c r="A90" s="3" t="s">
        <v>653</v>
      </c>
      <c r="E90" s="20" t="str">
        <f>IF(ISBLANK(A90),"",IF(ISNA(VLOOKUP(A90,'202202KSRheinbergerMühlen'!$B$4:$F$575,5,FALSE)),"",VLOOKUP(A90,'202202KSRheinbergerMühlen'!$B$4:$F$575,5,FALSE))&amp;"")</f>
        <v>m2</v>
      </c>
      <c r="F90" t="s">
        <v>657</v>
      </c>
    </row>
    <row r="91" spans="1:6" x14ac:dyDescent="0.25">
      <c r="A91" s="3" t="s">
        <v>657</v>
      </c>
      <c r="E91" s="20" t="str">
        <f>IF(ISBLANK(A91),"",IF(ISNA(VLOOKUP(A91,'202202KSRheinbergerMühlen'!$B$4:$F$575,5,FALSE)),"",VLOOKUP(A91,'202202KSRheinbergerMühlen'!$B$4:$F$575,5,FALSE))&amp;"")</f>
        <v>St</v>
      </c>
      <c r="F91" t="s">
        <v>661</v>
      </c>
    </row>
    <row r="92" spans="1:6" x14ac:dyDescent="0.25">
      <c r="A92" s="3" t="s">
        <v>661</v>
      </c>
      <c r="E92" s="20" t="str">
        <f>IF(ISBLANK(A92),"",IF(ISNA(VLOOKUP(A92,'202202KSRheinbergerMühlen'!$B$4:$F$575,5,FALSE)),"",VLOOKUP(A92,'202202KSRheinbergerMühlen'!$B$4:$F$575,5,FALSE))&amp;"")</f>
        <v>St</v>
      </c>
      <c r="F92" t="s">
        <v>665</v>
      </c>
    </row>
    <row r="93" spans="1:6" x14ac:dyDescent="0.25">
      <c r="A93" s="3" t="s">
        <v>665</v>
      </c>
      <c r="E93" s="20" t="str">
        <f>IF(ISBLANK(A93),"",IF(ISNA(VLOOKUP(A93,'202202KSRheinbergerMühlen'!$B$4:$F$575,5,FALSE)),"",VLOOKUP(A93,'202202KSRheinbergerMühlen'!$B$4:$F$575,5,FALSE))&amp;"")</f>
        <v>St</v>
      </c>
      <c r="F93" t="s">
        <v>672</v>
      </c>
    </row>
    <row r="94" spans="1:6" x14ac:dyDescent="0.25">
      <c r="A94" s="3" t="s">
        <v>672</v>
      </c>
      <c r="E94" s="20" t="str">
        <f>IF(ISBLANK(A94),"",IF(ISNA(VLOOKUP(A94,'202202KSRheinbergerMühlen'!$B$4:$F$575,5,FALSE)),"",VLOOKUP(A94,'202202KSRheinbergerMühlen'!$B$4:$F$575,5,FALSE))&amp;"")</f>
        <v>m</v>
      </c>
      <c r="F94" t="s">
        <v>677</v>
      </c>
    </row>
    <row r="95" spans="1:6" x14ac:dyDescent="0.25">
      <c r="A95" s="3" t="s">
        <v>677</v>
      </c>
      <c r="E95" s="20" t="str">
        <f>IF(ISBLANK(A95),"",IF(ISNA(VLOOKUP(A95,'202202KSRheinbergerMühlen'!$B$4:$F$575,5,FALSE)),"",VLOOKUP(A95,'202202KSRheinbergerMühlen'!$B$4:$F$575,5,FALSE))&amp;"")</f>
        <v>m</v>
      </c>
      <c r="F95" t="s">
        <v>681</v>
      </c>
    </row>
    <row r="96" spans="1:6" x14ac:dyDescent="0.25">
      <c r="A96" s="3" t="s">
        <v>681</v>
      </c>
      <c r="E96" s="20" t="str">
        <f>IF(ISBLANK(A96),"",IF(ISNA(VLOOKUP(A96,'202202KSRheinbergerMühlen'!$B$4:$F$575,5,FALSE)),"",VLOOKUP(A96,'202202KSRheinbergerMühlen'!$B$4:$F$575,5,FALSE))&amp;"")</f>
        <v>m</v>
      </c>
      <c r="F96" t="s">
        <v>685</v>
      </c>
    </row>
    <row r="97" spans="1:6" x14ac:dyDescent="0.25">
      <c r="A97" s="3" t="s">
        <v>685</v>
      </c>
      <c r="E97" s="20" t="str">
        <f>IF(ISBLANK(A97),"",IF(ISNA(VLOOKUP(A97,'202202KSRheinbergerMühlen'!$B$4:$F$575,5,FALSE)),"",VLOOKUP(A97,'202202KSRheinbergerMühlen'!$B$4:$F$575,5,FALSE))&amp;"")</f>
        <v>m</v>
      </c>
      <c r="F97" t="s">
        <v>689</v>
      </c>
    </row>
    <row r="98" spans="1:6" x14ac:dyDescent="0.25">
      <c r="A98" s="3" t="s">
        <v>689</v>
      </c>
      <c r="E98" s="20" t="str">
        <f>IF(ISBLANK(A98),"",IF(ISNA(VLOOKUP(A98,'202202KSRheinbergerMühlen'!$B$4:$F$575,5,FALSE)),"",VLOOKUP(A98,'202202KSRheinbergerMühlen'!$B$4:$F$575,5,FALSE))&amp;"")</f>
        <v>m</v>
      </c>
      <c r="F98" t="s">
        <v>693</v>
      </c>
    </row>
    <row r="99" spans="1:6" x14ac:dyDescent="0.25">
      <c r="A99" s="3" t="s">
        <v>693</v>
      </c>
      <c r="E99" s="20" t="str">
        <f>IF(ISBLANK(A99),"",IF(ISNA(VLOOKUP(A99,'202202KSRheinbergerMühlen'!$B$4:$F$575,5,FALSE)),"",VLOOKUP(A99,'202202KSRheinbergerMühlen'!$B$4:$F$575,5,FALSE))&amp;"")</f>
        <v>m3</v>
      </c>
      <c r="F99" t="s">
        <v>697</v>
      </c>
    </row>
    <row r="100" spans="1:6" x14ac:dyDescent="0.25">
      <c r="A100" s="3" t="s">
        <v>697</v>
      </c>
      <c r="E100" s="20" t="str">
        <f>IF(ISBLANK(A100),"",IF(ISNA(VLOOKUP(A100,'202202KSRheinbergerMühlen'!$B$4:$F$575,5,FALSE)),"",VLOOKUP(A100,'202202KSRheinbergerMühlen'!$B$4:$F$575,5,FALSE))&amp;"")</f>
        <v>St</v>
      </c>
      <c r="F100" t="s">
        <v>701</v>
      </c>
    </row>
    <row r="101" spans="1:6" x14ac:dyDescent="0.25">
      <c r="A101" s="3" t="s">
        <v>701</v>
      </c>
      <c r="E101" s="20" t="str">
        <f>IF(ISBLANK(A101),"",IF(ISNA(VLOOKUP(A101,'202202KSRheinbergerMühlen'!$B$4:$F$575,5,FALSE)),"",VLOOKUP(A101,'202202KSRheinbergerMühlen'!$B$4:$F$575,5,FALSE))&amp;"")</f>
        <v>St</v>
      </c>
      <c r="F101" t="s">
        <v>710</v>
      </c>
    </row>
    <row r="102" spans="1:6" x14ac:dyDescent="0.25">
      <c r="A102" s="3" t="s">
        <v>710</v>
      </c>
      <c r="E102" s="20" t="str">
        <f>IF(ISBLANK(A102),"",IF(ISNA(VLOOKUP(A102,'202202KSRheinbergerMühlen'!$B$4:$F$575,5,FALSE)),"",VLOOKUP(A102,'202202KSRheinbergerMühlen'!$B$4:$F$575,5,FALSE))&amp;"")</f>
        <v>m</v>
      </c>
      <c r="F102" t="s">
        <v>715</v>
      </c>
    </row>
    <row r="103" spans="1:6" x14ac:dyDescent="0.25">
      <c r="A103" s="3" t="s">
        <v>715</v>
      </c>
      <c r="E103" s="20" t="str">
        <f>IF(ISBLANK(A103),"",IF(ISNA(VLOOKUP(A103,'202202KSRheinbergerMühlen'!$B$4:$F$575,5,FALSE)),"",VLOOKUP(A103,'202202KSRheinbergerMühlen'!$B$4:$F$575,5,FALSE))&amp;"")</f>
        <v>m</v>
      </c>
      <c r="F103" t="s">
        <v>719</v>
      </c>
    </row>
    <row r="104" spans="1:6" x14ac:dyDescent="0.25">
      <c r="A104" s="3" t="s">
        <v>719</v>
      </c>
      <c r="E104" s="20" t="str">
        <f>IF(ISBLANK(A104),"",IF(ISNA(VLOOKUP(A104,'202202KSRheinbergerMühlen'!$B$4:$F$575,5,FALSE)),"",VLOOKUP(A104,'202202KSRheinbergerMühlen'!$B$4:$F$575,5,FALSE))&amp;"")</f>
        <v>m</v>
      </c>
      <c r="F104" t="s">
        <v>723</v>
      </c>
    </row>
    <row r="105" spans="1:6" x14ac:dyDescent="0.25">
      <c r="A105" s="3" t="s">
        <v>723</v>
      </c>
      <c r="E105" s="20" t="str">
        <f>IF(ISBLANK(A105),"",IF(ISNA(VLOOKUP(A105,'202202KSRheinbergerMühlen'!$B$4:$F$575,5,FALSE)),"",VLOOKUP(A105,'202202KSRheinbergerMühlen'!$B$4:$F$575,5,FALSE))&amp;"")</f>
        <v>St</v>
      </c>
      <c r="F105" t="s">
        <v>727</v>
      </c>
    </row>
    <row r="106" spans="1:6" x14ac:dyDescent="0.25">
      <c r="A106" s="3" t="s">
        <v>727</v>
      </c>
      <c r="E106" s="20" t="str">
        <f>IF(ISBLANK(A106),"",IF(ISNA(VLOOKUP(A106,'202202KSRheinbergerMühlen'!$B$4:$F$575,5,FALSE)),"",VLOOKUP(A106,'202202KSRheinbergerMühlen'!$B$4:$F$575,5,FALSE))&amp;"")</f>
        <v>St</v>
      </c>
      <c r="F106" t="s">
        <v>731</v>
      </c>
    </row>
    <row r="107" spans="1:6" x14ac:dyDescent="0.25">
      <c r="A107" s="3" t="s">
        <v>731</v>
      </c>
      <c r="E107" s="20" t="str">
        <f>IF(ISBLANK(A107),"",IF(ISNA(VLOOKUP(A107,'202202KSRheinbergerMühlen'!$B$4:$F$575,5,FALSE)),"",VLOOKUP(A107,'202202KSRheinbergerMühlen'!$B$4:$F$575,5,FALSE))&amp;"")</f>
        <v>St</v>
      </c>
      <c r="F107" t="s">
        <v>735</v>
      </c>
    </row>
    <row r="108" spans="1:6" x14ac:dyDescent="0.25">
      <c r="A108" s="3" t="s">
        <v>735</v>
      </c>
      <c r="E108" s="20" t="str">
        <f>IF(ISBLANK(A108),"",IF(ISNA(VLOOKUP(A108,'202202KSRheinbergerMühlen'!$B$4:$F$575,5,FALSE)),"",VLOOKUP(A108,'202202KSRheinbergerMühlen'!$B$4:$F$575,5,FALSE))&amp;"")</f>
        <v>St</v>
      </c>
      <c r="F108" t="s">
        <v>739</v>
      </c>
    </row>
    <row r="109" spans="1:6" x14ac:dyDescent="0.25">
      <c r="A109" s="3" t="s">
        <v>739</v>
      </c>
      <c r="E109" s="20" t="str">
        <f>IF(ISBLANK(A109),"",IF(ISNA(VLOOKUP(A109,'202202KSRheinbergerMühlen'!$B$4:$F$575,5,FALSE)),"",VLOOKUP(A109,'202202KSRheinbergerMühlen'!$B$4:$F$575,5,FALSE))&amp;"")</f>
        <v>St</v>
      </c>
      <c r="F109" t="s">
        <v>746</v>
      </c>
    </row>
    <row r="110" spans="1:6" x14ac:dyDescent="0.25">
      <c r="A110" s="3" t="s">
        <v>746</v>
      </c>
      <c r="E110" s="20" t="str">
        <f>IF(ISBLANK(A110),"",IF(ISNA(VLOOKUP(A110,'202202KSRheinbergerMühlen'!$B$4:$F$575,5,FALSE)),"",VLOOKUP(A110,'202202KSRheinbergerMühlen'!$B$4:$F$575,5,FALSE))&amp;"")</f>
        <v>m</v>
      </c>
      <c r="F110" t="s">
        <v>750</v>
      </c>
    </row>
    <row r="111" spans="1:6" x14ac:dyDescent="0.25">
      <c r="A111" s="3" t="s">
        <v>750</v>
      </c>
      <c r="E111" s="20" t="str">
        <f>IF(ISBLANK(A111),"",IF(ISNA(VLOOKUP(A111,'202202KSRheinbergerMühlen'!$B$4:$F$575,5,FALSE)),"",VLOOKUP(A111,'202202KSRheinbergerMühlen'!$B$4:$F$575,5,FALSE))&amp;"")</f>
        <v>St</v>
      </c>
      <c r="F111" t="s">
        <v>754</v>
      </c>
    </row>
    <row r="112" spans="1:6" x14ac:dyDescent="0.25">
      <c r="A112" s="3" t="s">
        <v>754</v>
      </c>
      <c r="E112" s="20" t="str">
        <f>IF(ISBLANK(A112),"",IF(ISNA(VLOOKUP(A112,'202202KSRheinbergerMühlen'!$B$4:$F$575,5,FALSE)),"",VLOOKUP(A112,'202202KSRheinbergerMühlen'!$B$4:$F$575,5,FALSE))&amp;"")</f>
        <v>St</v>
      </c>
      <c r="F112" t="s">
        <v>758</v>
      </c>
    </row>
    <row r="113" spans="1:6" x14ac:dyDescent="0.25">
      <c r="A113" s="3" t="s">
        <v>758</v>
      </c>
      <c r="E113" s="20" t="str">
        <f>IF(ISBLANK(A113),"",IF(ISNA(VLOOKUP(A113,'202202KSRheinbergerMühlen'!$B$4:$F$575,5,FALSE)),"",VLOOKUP(A113,'202202KSRheinbergerMühlen'!$B$4:$F$575,5,FALSE))&amp;"")</f>
        <v>St</v>
      </c>
      <c r="F113" t="s">
        <v>762</v>
      </c>
    </row>
    <row r="114" spans="1:6" x14ac:dyDescent="0.25">
      <c r="A114" s="3" t="s">
        <v>762</v>
      </c>
      <c r="E114" s="20" t="str">
        <f>IF(ISBLANK(A114),"",IF(ISNA(VLOOKUP(A114,'202202KSRheinbergerMühlen'!$B$4:$F$575,5,FALSE)),"",VLOOKUP(A114,'202202KSRheinbergerMühlen'!$B$4:$F$575,5,FALSE))&amp;"")</f>
        <v>St</v>
      </c>
      <c r="F114" t="s">
        <v>766</v>
      </c>
    </row>
    <row r="115" spans="1:6" x14ac:dyDescent="0.25">
      <c r="A115" s="3" t="s">
        <v>766</v>
      </c>
      <c r="E115" s="20" t="str">
        <f>IF(ISBLANK(A115),"",IF(ISNA(VLOOKUP(A115,'202202KSRheinbergerMühlen'!$B$4:$F$575,5,FALSE)),"",VLOOKUP(A115,'202202KSRheinbergerMühlen'!$B$4:$F$575,5,FALSE))&amp;"")</f>
        <v>St</v>
      </c>
      <c r="F115" t="s">
        <v>773</v>
      </c>
    </row>
    <row r="116" spans="1:6" x14ac:dyDescent="0.25">
      <c r="A116" s="3" t="s">
        <v>773</v>
      </c>
      <c r="E116" s="20" t="str">
        <f>IF(ISBLANK(A116),"",IF(ISNA(VLOOKUP(A116,'202202KSRheinbergerMühlen'!$B$4:$F$575,5,FALSE)),"",VLOOKUP(A116,'202202KSRheinbergerMühlen'!$B$4:$F$575,5,FALSE))&amp;"")</f>
        <v>m</v>
      </c>
      <c r="F116" t="s">
        <v>777</v>
      </c>
    </row>
    <row r="117" spans="1:6" x14ac:dyDescent="0.25">
      <c r="A117" s="3" t="s">
        <v>777</v>
      </c>
      <c r="E117" s="20" t="str">
        <f>IF(ISBLANK(A117),"",IF(ISNA(VLOOKUP(A117,'202202KSRheinbergerMühlen'!$B$4:$F$575,5,FALSE)),"",VLOOKUP(A117,'202202KSRheinbergerMühlen'!$B$4:$F$575,5,FALSE))&amp;"")</f>
        <v>St</v>
      </c>
      <c r="F117" t="s">
        <v>781</v>
      </c>
    </row>
    <row r="118" spans="1:6" x14ac:dyDescent="0.25">
      <c r="A118" s="3" t="s">
        <v>781</v>
      </c>
      <c r="E118" s="20" t="str">
        <f>IF(ISBLANK(A118),"",IF(ISNA(VLOOKUP(A118,'202202KSRheinbergerMühlen'!$B$4:$F$575,5,FALSE)),"",VLOOKUP(A118,'202202KSRheinbergerMühlen'!$B$4:$F$575,5,FALSE))&amp;"")</f>
        <v>St</v>
      </c>
      <c r="F118" t="s">
        <v>785</v>
      </c>
    </row>
    <row r="119" spans="1:6" x14ac:dyDescent="0.25">
      <c r="A119" s="3" t="s">
        <v>785</v>
      </c>
      <c r="E119" s="20" t="str">
        <f>IF(ISBLANK(A119),"",IF(ISNA(VLOOKUP(A119,'202202KSRheinbergerMühlen'!$B$4:$F$575,5,FALSE)),"",VLOOKUP(A119,'202202KSRheinbergerMühlen'!$B$4:$F$575,5,FALSE))&amp;"")</f>
        <v>m</v>
      </c>
      <c r="F119" t="s">
        <v>789</v>
      </c>
    </row>
    <row r="120" spans="1:6" x14ac:dyDescent="0.25">
      <c r="A120" s="3" t="s">
        <v>789</v>
      </c>
      <c r="E120" s="20" t="str">
        <f>IF(ISBLANK(A120),"",IF(ISNA(VLOOKUP(A120,'202202KSRheinbergerMühlen'!$B$4:$F$575,5,FALSE)),"",VLOOKUP(A120,'202202KSRheinbergerMühlen'!$B$4:$F$575,5,FALSE))&amp;"")</f>
        <v>St</v>
      </c>
      <c r="F120" t="s">
        <v>793</v>
      </c>
    </row>
    <row r="121" spans="1:6" x14ac:dyDescent="0.25">
      <c r="A121" s="3" t="s">
        <v>793</v>
      </c>
      <c r="E121" s="20" t="str">
        <f>IF(ISBLANK(A121),"",IF(ISNA(VLOOKUP(A121,'202202KSRheinbergerMühlen'!$B$4:$F$575,5,FALSE)),"",VLOOKUP(A121,'202202KSRheinbergerMühlen'!$B$4:$F$575,5,FALSE))&amp;"")</f>
        <v>St</v>
      </c>
      <c r="F121" t="s">
        <v>797</v>
      </c>
    </row>
    <row r="122" spans="1:6" x14ac:dyDescent="0.25">
      <c r="A122" s="3" t="s">
        <v>797</v>
      </c>
      <c r="E122" s="20" t="str">
        <f>IF(ISBLANK(A122),"",IF(ISNA(VLOOKUP(A122,'202202KSRheinbergerMühlen'!$B$4:$F$575,5,FALSE)),"",VLOOKUP(A122,'202202KSRheinbergerMühlen'!$B$4:$F$575,5,FALSE))&amp;"")</f>
        <v>St</v>
      </c>
      <c r="F122" t="s">
        <v>801</v>
      </c>
    </row>
    <row r="123" spans="1:6" x14ac:dyDescent="0.25">
      <c r="A123" s="3" t="s">
        <v>801</v>
      </c>
      <c r="E123" s="20" t="str">
        <f>IF(ISBLANK(A123),"",IF(ISNA(VLOOKUP(A123,'202202KSRheinbergerMühlen'!$B$4:$F$575,5,FALSE)),"",VLOOKUP(A123,'202202KSRheinbergerMühlen'!$B$4:$F$575,5,FALSE))&amp;"")</f>
        <v>St</v>
      </c>
      <c r="F123" t="s">
        <v>805</v>
      </c>
    </row>
    <row r="124" spans="1:6" x14ac:dyDescent="0.25">
      <c r="A124" s="3" t="s">
        <v>805</v>
      </c>
      <c r="E124" s="20" t="str">
        <f>IF(ISBLANK(A124),"",IF(ISNA(VLOOKUP(A124,'202202KSRheinbergerMühlen'!$B$4:$F$575,5,FALSE)),"",VLOOKUP(A124,'202202KSRheinbergerMühlen'!$B$4:$F$575,5,FALSE))&amp;"")</f>
        <v>St</v>
      </c>
      <c r="F124" t="s">
        <v>809</v>
      </c>
    </row>
    <row r="125" spans="1:6" x14ac:dyDescent="0.25">
      <c r="A125" s="3" t="s">
        <v>809</v>
      </c>
      <c r="E125" s="20" t="str">
        <f>IF(ISBLANK(A125),"",IF(ISNA(VLOOKUP(A125,'202202KSRheinbergerMühlen'!$B$4:$F$575,5,FALSE)),"",VLOOKUP(A125,'202202KSRheinbergerMühlen'!$B$4:$F$575,5,FALSE))&amp;"")</f>
        <v>St</v>
      </c>
      <c r="F125" t="s">
        <v>813</v>
      </c>
    </row>
    <row r="126" spans="1:6" x14ac:dyDescent="0.25">
      <c r="A126" s="3" t="s">
        <v>813</v>
      </c>
      <c r="E126" s="20" t="str">
        <f>IF(ISBLANK(A126),"",IF(ISNA(VLOOKUP(A126,'202202KSRheinbergerMühlen'!$B$4:$F$575,5,FALSE)),"",VLOOKUP(A126,'202202KSRheinbergerMühlen'!$B$4:$F$575,5,FALSE))&amp;"")</f>
        <v>St</v>
      </c>
      <c r="F126" t="s">
        <v>822</v>
      </c>
    </row>
    <row r="127" spans="1:6" x14ac:dyDescent="0.25">
      <c r="A127" s="3" t="s">
        <v>822</v>
      </c>
      <c r="E127" s="20" t="str">
        <f>IF(ISBLANK(A127),"",IF(ISNA(VLOOKUP(A127,'202202KSRheinbergerMühlen'!$B$4:$F$575,5,FALSE)),"",VLOOKUP(A127,'202202KSRheinbergerMühlen'!$B$4:$F$575,5,FALSE))&amp;"")</f>
        <v>St</v>
      </c>
      <c r="F127" t="s">
        <v>827</v>
      </c>
    </row>
    <row r="128" spans="1:6" x14ac:dyDescent="0.25">
      <c r="A128" s="3" t="s">
        <v>827</v>
      </c>
      <c r="E128" s="20" t="str">
        <f>IF(ISBLANK(A128),"",IF(ISNA(VLOOKUP(A128,'202202KSRheinbergerMühlen'!$B$4:$F$575,5,FALSE)),"",VLOOKUP(A128,'202202KSRheinbergerMühlen'!$B$4:$F$575,5,FALSE))&amp;"")</f>
        <v>St</v>
      </c>
      <c r="F128" t="s">
        <v>831</v>
      </c>
    </row>
    <row r="129" spans="1:6" x14ac:dyDescent="0.25">
      <c r="A129" s="3" t="s">
        <v>831</v>
      </c>
      <c r="E129" s="20" t="str">
        <f>IF(ISBLANK(A129),"",IF(ISNA(VLOOKUP(A129,'202202KSRheinbergerMühlen'!$B$4:$F$575,5,FALSE)),"",VLOOKUP(A129,'202202KSRheinbergerMühlen'!$B$4:$F$575,5,FALSE))&amp;"")</f>
        <v>St</v>
      </c>
      <c r="F129" t="s">
        <v>835</v>
      </c>
    </row>
    <row r="130" spans="1:6" x14ac:dyDescent="0.25">
      <c r="A130" s="3" t="s">
        <v>835</v>
      </c>
      <c r="E130" s="20" t="str">
        <f>IF(ISBLANK(A130),"",IF(ISNA(VLOOKUP(A130,'202202KSRheinbergerMühlen'!$B$4:$F$575,5,FALSE)),"",VLOOKUP(A130,'202202KSRheinbergerMühlen'!$B$4:$F$575,5,FALSE))&amp;"")</f>
        <v>St</v>
      </c>
      <c r="F130" t="s">
        <v>839</v>
      </c>
    </row>
    <row r="131" spans="1:6" x14ac:dyDescent="0.25">
      <c r="A131" s="3" t="s">
        <v>839</v>
      </c>
      <c r="E131" s="20" t="str">
        <f>IF(ISBLANK(A131),"",IF(ISNA(VLOOKUP(A131,'202202KSRheinbergerMühlen'!$B$4:$F$575,5,FALSE)),"",VLOOKUP(A131,'202202KSRheinbergerMühlen'!$B$4:$F$575,5,FALSE))&amp;"")</f>
        <v>St</v>
      </c>
      <c r="F131" t="s">
        <v>843</v>
      </c>
    </row>
    <row r="132" spans="1:6" x14ac:dyDescent="0.25">
      <c r="A132" s="3" t="s">
        <v>843</v>
      </c>
      <c r="E132" s="20" t="str">
        <f>IF(ISBLANK(A132),"",IF(ISNA(VLOOKUP(A132,'202202KSRheinbergerMühlen'!$B$4:$F$575,5,FALSE)),"",VLOOKUP(A132,'202202KSRheinbergerMühlen'!$B$4:$F$575,5,FALSE))&amp;"")</f>
        <v>St</v>
      </c>
      <c r="F132" t="s">
        <v>847</v>
      </c>
    </row>
    <row r="133" spans="1:6" x14ac:dyDescent="0.25">
      <c r="A133" s="3" t="s">
        <v>847</v>
      </c>
      <c r="E133" s="20" t="str">
        <f>IF(ISBLANK(A133),"",IF(ISNA(VLOOKUP(A133,'202202KSRheinbergerMühlen'!$B$4:$F$575,5,FALSE)),"",VLOOKUP(A133,'202202KSRheinbergerMühlen'!$B$4:$F$575,5,FALSE))&amp;"")</f>
        <v>St</v>
      </c>
      <c r="F133" t="s">
        <v>851</v>
      </c>
    </row>
    <row r="134" spans="1:6" x14ac:dyDescent="0.25">
      <c r="A134" s="3" t="s">
        <v>851</v>
      </c>
      <c r="E134" s="20" t="str">
        <f>IF(ISBLANK(A134),"",IF(ISNA(VLOOKUP(A134,'202202KSRheinbergerMühlen'!$B$4:$F$575,5,FALSE)),"",VLOOKUP(A134,'202202KSRheinbergerMühlen'!$B$4:$F$575,5,FALSE))&amp;"")</f>
        <v>St</v>
      </c>
      <c r="F134" t="s">
        <v>855</v>
      </c>
    </row>
    <row r="135" spans="1:6" x14ac:dyDescent="0.25">
      <c r="A135" s="3" t="s">
        <v>855</v>
      </c>
      <c r="E135" s="20" t="str">
        <f>IF(ISBLANK(A135),"",IF(ISNA(VLOOKUP(A135,'202202KSRheinbergerMühlen'!$B$4:$F$575,5,FALSE)),"",VLOOKUP(A135,'202202KSRheinbergerMühlen'!$B$4:$F$575,5,FALSE))&amp;"")</f>
        <v>St</v>
      </c>
      <c r="F135" t="s">
        <v>859</v>
      </c>
    </row>
    <row r="136" spans="1:6" x14ac:dyDescent="0.25">
      <c r="A136" s="3" t="s">
        <v>859</v>
      </c>
      <c r="E136" s="20" t="str">
        <f>IF(ISBLANK(A136),"",IF(ISNA(VLOOKUP(A136,'202202KSRheinbergerMühlen'!$B$4:$F$575,5,FALSE)),"",VLOOKUP(A136,'202202KSRheinbergerMühlen'!$B$4:$F$575,5,FALSE))&amp;"")</f>
        <v>St</v>
      </c>
      <c r="F136" t="s">
        <v>863</v>
      </c>
    </row>
    <row r="137" spans="1:6" x14ac:dyDescent="0.25">
      <c r="A137" s="3" t="s">
        <v>863</v>
      </c>
      <c r="E137" s="20" t="str">
        <f>IF(ISBLANK(A137),"",IF(ISNA(VLOOKUP(A137,'202202KSRheinbergerMühlen'!$B$4:$F$575,5,FALSE)),"",VLOOKUP(A137,'202202KSRheinbergerMühlen'!$B$4:$F$575,5,FALSE))&amp;"")</f>
        <v>St</v>
      </c>
      <c r="F137" t="s">
        <v>867</v>
      </c>
    </row>
    <row r="138" spans="1:6" x14ac:dyDescent="0.25">
      <c r="A138" s="3" t="s">
        <v>867</v>
      </c>
      <c r="E138" s="20" t="str">
        <f>IF(ISBLANK(A138),"",IF(ISNA(VLOOKUP(A138,'202202KSRheinbergerMühlen'!$B$4:$F$575,5,FALSE)),"",VLOOKUP(A138,'202202KSRheinbergerMühlen'!$B$4:$F$575,5,FALSE))&amp;"")</f>
        <v>St</v>
      </c>
      <c r="F138" t="s">
        <v>871</v>
      </c>
    </row>
    <row r="139" spans="1:6" x14ac:dyDescent="0.25">
      <c r="A139" s="3" t="s">
        <v>871</v>
      </c>
      <c r="E139" s="20" t="str">
        <f>IF(ISBLANK(A139),"",IF(ISNA(VLOOKUP(A139,'202202KSRheinbergerMühlen'!$B$4:$F$575,5,FALSE)),"",VLOOKUP(A139,'202202KSRheinbergerMühlen'!$B$4:$F$575,5,FALSE))&amp;"")</f>
        <v>St</v>
      </c>
      <c r="F139" t="s">
        <v>875</v>
      </c>
    </row>
    <row r="140" spans="1:6" x14ac:dyDescent="0.25">
      <c r="A140" s="3" t="s">
        <v>875</v>
      </c>
      <c r="E140" s="20" t="str">
        <f>IF(ISBLANK(A140),"",IF(ISNA(VLOOKUP(A140,'202202KSRheinbergerMühlen'!$B$4:$F$575,5,FALSE)),"",VLOOKUP(A140,'202202KSRheinbergerMühlen'!$B$4:$F$575,5,FALSE))&amp;"")</f>
        <v>St</v>
      </c>
      <c r="F140" t="s">
        <v>879</v>
      </c>
    </row>
    <row r="141" spans="1:6" x14ac:dyDescent="0.25">
      <c r="A141" s="3" t="s">
        <v>879</v>
      </c>
      <c r="E141" s="20" t="str">
        <f>IF(ISBLANK(A141),"",IF(ISNA(VLOOKUP(A141,'202202KSRheinbergerMühlen'!$B$4:$F$575,5,FALSE)),"",VLOOKUP(A141,'202202KSRheinbergerMühlen'!$B$4:$F$575,5,FALSE))&amp;"")</f>
        <v>St</v>
      </c>
      <c r="F141" t="s">
        <v>883</v>
      </c>
    </row>
    <row r="142" spans="1:6" x14ac:dyDescent="0.25">
      <c r="A142" s="3" t="s">
        <v>883</v>
      </c>
      <c r="E142" s="20" t="str">
        <f>IF(ISBLANK(A142),"",IF(ISNA(VLOOKUP(A142,'202202KSRheinbergerMühlen'!$B$4:$F$575,5,FALSE)),"",VLOOKUP(A142,'202202KSRheinbergerMühlen'!$B$4:$F$575,5,FALSE))&amp;"")</f>
        <v>St</v>
      </c>
      <c r="F142" t="s">
        <v>887</v>
      </c>
    </row>
    <row r="143" spans="1:6" x14ac:dyDescent="0.25">
      <c r="A143" s="3" t="s">
        <v>887</v>
      </c>
      <c r="E143" s="20" t="str">
        <f>IF(ISBLANK(A143),"",IF(ISNA(VLOOKUP(A143,'202202KSRheinbergerMühlen'!$B$4:$F$575,5,FALSE)),"",VLOOKUP(A143,'202202KSRheinbergerMühlen'!$B$4:$F$575,5,FALSE))&amp;"")</f>
        <v>St</v>
      </c>
      <c r="F143" t="s">
        <v>891</v>
      </c>
    </row>
    <row r="144" spans="1:6" x14ac:dyDescent="0.25">
      <c r="A144" s="3" t="s">
        <v>891</v>
      </c>
      <c r="E144" s="20" t="str">
        <f>IF(ISBLANK(A144),"",IF(ISNA(VLOOKUP(A144,'202202KSRheinbergerMühlen'!$B$4:$F$575,5,FALSE)),"",VLOOKUP(A144,'202202KSRheinbergerMühlen'!$B$4:$F$575,5,FALSE))&amp;"")</f>
        <v>St</v>
      </c>
      <c r="F144" t="s">
        <v>895</v>
      </c>
    </row>
    <row r="145" spans="1:6" x14ac:dyDescent="0.25">
      <c r="A145" s="3" t="s">
        <v>895</v>
      </c>
      <c r="E145" s="20" t="str">
        <f>IF(ISBLANK(A145),"",IF(ISNA(VLOOKUP(A145,'202202KSRheinbergerMühlen'!$B$4:$F$575,5,FALSE)),"",VLOOKUP(A145,'202202KSRheinbergerMühlen'!$B$4:$F$575,5,FALSE))&amp;"")</f>
        <v>St</v>
      </c>
      <c r="F145" t="s">
        <v>899</v>
      </c>
    </row>
    <row r="146" spans="1:6" x14ac:dyDescent="0.25">
      <c r="A146" s="3" t="s">
        <v>899</v>
      </c>
      <c r="E146" s="20" t="str">
        <f>IF(ISBLANK(A146),"",IF(ISNA(VLOOKUP(A146,'202202KSRheinbergerMühlen'!$B$4:$F$575,5,FALSE)),"",VLOOKUP(A146,'202202KSRheinbergerMühlen'!$B$4:$F$575,5,FALSE))&amp;"")</f>
        <v>St</v>
      </c>
      <c r="F146" t="s">
        <v>903</v>
      </c>
    </row>
    <row r="147" spans="1:6" x14ac:dyDescent="0.25">
      <c r="A147" s="3" t="s">
        <v>903</v>
      </c>
      <c r="E147" s="20" t="str">
        <f>IF(ISBLANK(A147),"",IF(ISNA(VLOOKUP(A147,'202202KSRheinbergerMühlen'!$B$4:$F$575,5,FALSE)),"",VLOOKUP(A147,'202202KSRheinbergerMühlen'!$B$4:$F$575,5,FALSE))&amp;"")</f>
        <v>St</v>
      </c>
      <c r="F147" t="s">
        <v>907</v>
      </c>
    </row>
    <row r="148" spans="1:6" x14ac:dyDescent="0.25">
      <c r="A148" s="3" t="s">
        <v>907</v>
      </c>
      <c r="E148" s="20" t="str">
        <f>IF(ISBLANK(A148),"",IF(ISNA(VLOOKUP(A148,'202202KSRheinbergerMühlen'!$B$4:$F$575,5,FALSE)),"",VLOOKUP(A148,'202202KSRheinbergerMühlen'!$B$4:$F$575,5,FALSE))&amp;"")</f>
        <v>St</v>
      </c>
      <c r="F148" t="s">
        <v>911</v>
      </c>
    </row>
    <row r="149" spans="1:6" x14ac:dyDescent="0.25">
      <c r="A149" s="3" t="s">
        <v>911</v>
      </c>
      <c r="E149" s="20" t="str">
        <f>IF(ISBLANK(A149),"",IF(ISNA(VLOOKUP(A149,'202202KSRheinbergerMühlen'!$B$4:$F$575,5,FALSE)),"",VLOOKUP(A149,'202202KSRheinbergerMühlen'!$B$4:$F$575,5,FALSE))&amp;"")</f>
        <v>St</v>
      </c>
      <c r="F149" t="s">
        <v>915</v>
      </c>
    </row>
    <row r="150" spans="1:6" x14ac:dyDescent="0.25">
      <c r="A150" s="3" t="s">
        <v>915</v>
      </c>
      <c r="E150" s="20" t="str">
        <f>IF(ISBLANK(A150),"",IF(ISNA(VLOOKUP(A150,'202202KSRheinbergerMühlen'!$B$4:$F$575,5,FALSE)),"",VLOOKUP(A150,'202202KSRheinbergerMühlen'!$B$4:$F$575,5,FALSE))&amp;"")</f>
        <v>St</v>
      </c>
      <c r="F150" t="s">
        <v>919</v>
      </c>
    </row>
    <row r="151" spans="1:6" x14ac:dyDescent="0.25">
      <c r="A151" s="3" t="s">
        <v>919</v>
      </c>
      <c r="E151" s="20" t="str">
        <f>IF(ISBLANK(A151),"",IF(ISNA(VLOOKUP(A151,'202202KSRheinbergerMühlen'!$B$4:$F$575,5,FALSE)),"",VLOOKUP(A151,'202202KSRheinbergerMühlen'!$B$4:$F$575,5,FALSE))&amp;"")</f>
        <v>St</v>
      </c>
      <c r="F151" t="s">
        <v>923</v>
      </c>
    </row>
    <row r="152" spans="1:6" x14ac:dyDescent="0.25">
      <c r="A152" s="3" t="s">
        <v>923</v>
      </c>
      <c r="E152" s="20" t="str">
        <f>IF(ISBLANK(A152),"",IF(ISNA(VLOOKUP(A152,'202202KSRheinbergerMühlen'!$B$4:$F$575,5,FALSE)),"",VLOOKUP(A152,'202202KSRheinbergerMühlen'!$B$4:$F$575,5,FALSE))&amp;"")</f>
        <v>St</v>
      </c>
      <c r="F152" t="s">
        <v>927</v>
      </c>
    </row>
    <row r="153" spans="1:6" x14ac:dyDescent="0.25">
      <c r="A153" s="3" t="s">
        <v>927</v>
      </c>
      <c r="E153" s="20" t="str">
        <f>IF(ISBLANK(A153),"",IF(ISNA(VLOOKUP(A153,'202202KSRheinbergerMühlen'!$B$4:$F$575,5,FALSE)),"",VLOOKUP(A153,'202202KSRheinbergerMühlen'!$B$4:$F$575,5,FALSE))&amp;"")</f>
        <v>m3</v>
      </c>
      <c r="F153" t="s">
        <v>931</v>
      </c>
    </row>
    <row r="154" spans="1:6" x14ac:dyDescent="0.25">
      <c r="A154" s="3" t="s">
        <v>931</v>
      </c>
      <c r="E154" s="20" t="str">
        <f>IF(ISBLANK(A154),"",IF(ISNA(VLOOKUP(A154,'202202KSRheinbergerMühlen'!$B$4:$F$575,5,FALSE)),"",VLOOKUP(A154,'202202KSRheinbergerMühlen'!$B$4:$F$575,5,FALSE))&amp;"")</f>
        <v>m2</v>
      </c>
      <c r="F154" t="s">
        <v>935</v>
      </c>
    </row>
    <row r="155" spans="1:6" x14ac:dyDescent="0.25">
      <c r="A155" s="3" t="s">
        <v>935</v>
      </c>
      <c r="E155" s="20" t="str">
        <f>IF(ISBLANK(A155),"",IF(ISNA(VLOOKUP(A155,'202202KSRheinbergerMühlen'!$B$4:$F$575,5,FALSE)),"",VLOOKUP(A155,'202202KSRheinbergerMühlen'!$B$4:$F$575,5,FALSE))&amp;"")</f>
        <v>m3</v>
      </c>
      <c r="F155" t="s">
        <v>943</v>
      </c>
    </row>
    <row r="156" spans="1:6" x14ac:dyDescent="0.25">
      <c r="A156" s="3" t="s">
        <v>943</v>
      </c>
      <c r="E156" s="20" t="str">
        <f>IF(ISBLANK(A156),"",IF(ISNA(VLOOKUP(A156,'202202KSRheinbergerMühlen'!$B$4:$F$575,5,FALSE)),"",VLOOKUP(A156,'202202KSRheinbergerMühlen'!$B$4:$F$575,5,FALSE))&amp;"")</f>
        <v>m2</v>
      </c>
      <c r="F156" t="s">
        <v>948</v>
      </c>
    </row>
    <row r="157" spans="1:6" x14ac:dyDescent="0.25">
      <c r="A157" s="3" t="s">
        <v>948</v>
      </c>
      <c r="E157" s="20" t="str">
        <f>IF(ISBLANK(A157),"",IF(ISNA(VLOOKUP(A157,'202202KSRheinbergerMühlen'!$B$4:$F$575,5,FALSE)),"",VLOOKUP(A157,'202202KSRheinbergerMühlen'!$B$4:$F$575,5,FALSE))&amp;"")</f>
        <v>m2</v>
      </c>
      <c r="F157" t="s">
        <v>952</v>
      </c>
    </row>
    <row r="158" spans="1:6" x14ac:dyDescent="0.25">
      <c r="A158" s="3" t="s">
        <v>952</v>
      </c>
      <c r="E158" s="20" t="str">
        <f>IF(ISBLANK(A158),"",IF(ISNA(VLOOKUP(A158,'202202KSRheinbergerMühlen'!$B$4:$F$575,5,FALSE)),"",VLOOKUP(A158,'202202KSRheinbergerMühlen'!$B$4:$F$575,5,FALSE))&amp;"")</f>
        <v>m2</v>
      </c>
      <c r="F158" t="s">
        <v>956</v>
      </c>
    </row>
    <row r="159" spans="1:6" x14ac:dyDescent="0.25">
      <c r="A159" s="3" t="s">
        <v>956</v>
      </c>
      <c r="E159" s="20" t="str">
        <f>IF(ISBLANK(A159),"",IF(ISNA(VLOOKUP(A159,'202202KSRheinbergerMühlen'!$B$4:$F$575,5,FALSE)),"",VLOOKUP(A159,'202202KSRheinbergerMühlen'!$B$4:$F$575,5,FALSE))&amp;"")</f>
        <v>m2</v>
      </c>
      <c r="F159" t="s">
        <v>960</v>
      </c>
    </row>
    <row r="160" spans="1:6" x14ac:dyDescent="0.25">
      <c r="A160" s="3" t="s">
        <v>960</v>
      </c>
      <c r="E160" s="20" t="str">
        <f>IF(ISBLANK(A160),"",IF(ISNA(VLOOKUP(A160,'202202KSRheinbergerMühlen'!$B$4:$F$575,5,FALSE)),"",VLOOKUP(A160,'202202KSRheinbergerMühlen'!$B$4:$F$575,5,FALSE))&amp;"")</f>
        <v>m2</v>
      </c>
      <c r="F160" t="s">
        <v>970</v>
      </c>
    </row>
    <row r="161" spans="1:6" x14ac:dyDescent="0.25">
      <c r="A161" s="3" t="s">
        <v>970</v>
      </c>
      <c r="E161" s="20" t="str">
        <f>IF(ISBLANK(A161),"",IF(ISNA(VLOOKUP(A161,'202202KSRheinbergerMühlen'!$B$4:$F$575,5,FALSE)),"",VLOOKUP(A161,'202202KSRheinbergerMühlen'!$B$4:$F$575,5,FALSE))&amp;"")</f>
        <v>m</v>
      </c>
      <c r="F161" t="s">
        <v>975</v>
      </c>
    </row>
    <row r="162" spans="1:6" x14ac:dyDescent="0.25">
      <c r="A162" s="3" t="s">
        <v>975</v>
      </c>
      <c r="E162" s="20" t="str">
        <f>IF(ISBLANK(A162),"",IF(ISNA(VLOOKUP(A162,'202202KSRheinbergerMühlen'!$B$4:$F$575,5,FALSE)),"",VLOOKUP(A162,'202202KSRheinbergerMühlen'!$B$4:$F$575,5,FALSE))&amp;"")</f>
        <v>m</v>
      </c>
      <c r="F162" t="s">
        <v>979</v>
      </c>
    </row>
    <row r="163" spans="1:6" x14ac:dyDescent="0.25">
      <c r="A163" s="3" t="s">
        <v>979</v>
      </c>
      <c r="E163" s="20" t="str">
        <f>IF(ISBLANK(A163),"",IF(ISNA(VLOOKUP(A163,'202202KSRheinbergerMühlen'!$B$4:$F$575,5,FALSE)),"",VLOOKUP(A163,'202202KSRheinbergerMühlen'!$B$4:$F$575,5,FALSE))&amp;"")</f>
        <v>m2</v>
      </c>
      <c r="F163" t="s">
        <v>983</v>
      </c>
    </row>
    <row r="164" spans="1:6" x14ac:dyDescent="0.25">
      <c r="A164" s="3" t="s">
        <v>983</v>
      </c>
      <c r="E164" s="20" t="str">
        <f>IF(ISBLANK(A164),"",IF(ISNA(VLOOKUP(A164,'202202KSRheinbergerMühlen'!$B$4:$F$575,5,FALSE)),"",VLOOKUP(A164,'202202KSRheinbergerMühlen'!$B$4:$F$575,5,FALSE))&amp;"")</f>
        <v>m2</v>
      </c>
      <c r="F164" t="s">
        <v>987</v>
      </c>
    </row>
    <row r="165" spans="1:6" x14ac:dyDescent="0.25">
      <c r="A165" s="3" t="s">
        <v>987</v>
      </c>
      <c r="E165" s="20" t="str">
        <f>IF(ISBLANK(A165),"",IF(ISNA(VLOOKUP(A165,'202202KSRheinbergerMühlen'!$B$4:$F$575,5,FALSE)),"",VLOOKUP(A165,'202202KSRheinbergerMühlen'!$B$4:$F$575,5,FALSE))&amp;"")</f>
        <v>m2</v>
      </c>
      <c r="F165" t="s">
        <v>991</v>
      </c>
    </row>
    <row r="166" spans="1:6" x14ac:dyDescent="0.25">
      <c r="A166" s="3" t="s">
        <v>991</v>
      </c>
      <c r="E166" s="20" t="str">
        <f>IF(ISBLANK(A166),"",IF(ISNA(VLOOKUP(A166,'202202KSRheinbergerMühlen'!$B$4:$F$575,5,FALSE)),"",VLOOKUP(A166,'202202KSRheinbergerMühlen'!$B$4:$F$575,5,FALSE))&amp;"")</f>
        <v>m2</v>
      </c>
      <c r="F166" t="s">
        <v>995</v>
      </c>
    </row>
    <row r="167" spans="1:6" x14ac:dyDescent="0.25">
      <c r="A167" s="3" t="s">
        <v>995</v>
      </c>
      <c r="E167" s="20" t="str">
        <f>IF(ISBLANK(A167),"",IF(ISNA(VLOOKUP(A167,'202202KSRheinbergerMühlen'!$B$4:$F$575,5,FALSE)),"",VLOOKUP(A167,'202202KSRheinbergerMühlen'!$B$4:$F$575,5,FALSE))&amp;"")</f>
        <v>m2</v>
      </c>
      <c r="F167" t="s">
        <v>999</v>
      </c>
    </row>
    <row r="168" spans="1:6" x14ac:dyDescent="0.25">
      <c r="A168" s="3" t="s">
        <v>999</v>
      </c>
      <c r="E168" s="20" t="str">
        <f>IF(ISBLANK(A168),"",IF(ISNA(VLOOKUP(A168,'202202KSRheinbergerMühlen'!$B$4:$F$575,5,FALSE)),"",VLOOKUP(A168,'202202KSRheinbergerMühlen'!$B$4:$F$575,5,FALSE))&amp;"")</f>
        <v>m2</v>
      </c>
      <c r="F168" t="s">
        <v>1003</v>
      </c>
    </row>
    <row r="169" spans="1:6" x14ac:dyDescent="0.25">
      <c r="A169" s="3" t="s">
        <v>1003</v>
      </c>
      <c r="E169" s="20" t="str">
        <f>IF(ISBLANK(A169),"",IF(ISNA(VLOOKUP(A169,'202202KSRheinbergerMühlen'!$B$4:$F$575,5,FALSE)),"",VLOOKUP(A169,'202202KSRheinbergerMühlen'!$B$4:$F$575,5,FALSE))&amp;"")</f>
        <v>m2</v>
      </c>
      <c r="F169" t="s">
        <v>1007</v>
      </c>
    </row>
    <row r="170" spans="1:6" x14ac:dyDescent="0.25">
      <c r="A170" s="3" t="s">
        <v>1007</v>
      </c>
      <c r="E170" s="20" t="str">
        <f>IF(ISBLANK(A170),"",IF(ISNA(VLOOKUP(A170,'202202KSRheinbergerMühlen'!$B$4:$F$575,5,FALSE)),"",VLOOKUP(A170,'202202KSRheinbergerMühlen'!$B$4:$F$575,5,FALSE))&amp;"")</f>
        <v>m2</v>
      </c>
      <c r="F170" t="s">
        <v>1011</v>
      </c>
    </row>
    <row r="171" spans="1:6" x14ac:dyDescent="0.25">
      <c r="A171" s="3" t="s">
        <v>1011</v>
      </c>
      <c r="E171" s="20" t="str">
        <f>IF(ISBLANK(A171),"",IF(ISNA(VLOOKUP(A171,'202202KSRheinbergerMühlen'!$B$4:$F$575,5,FALSE)),"",VLOOKUP(A171,'202202KSRheinbergerMühlen'!$B$4:$F$575,5,FALSE))&amp;"")</f>
        <v>m</v>
      </c>
      <c r="F171" t="s">
        <v>1015</v>
      </c>
    </row>
    <row r="172" spans="1:6" x14ac:dyDescent="0.25">
      <c r="A172" s="3" t="s">
        <v>1015</v>
      </c>
      <c r="E172" s="20" t="str">
        <f>IF(ISBLANK(A172),"",IF(ISNA(VLOOKUP(A172,'202202KSRheinbergerMühlen'!$B$4:$F$575,5,FALSE)),"",VLOOKUP(A172,'202202KSRheinbergerMühlen'!$B$4:$F$575,5,FALSE))&amp;"")</f>
        <v>m2</v>
      </c>
      <c r="F172" t="s">
        <v>1019</v>
      </c>
    </row>
    <row r="173" spans="1:6" x14ac:dyDescent="0.25">
      <c r="A173" s="3" t="s">
        <v>1019</v>
      </c>
      <c r="E173" s="20" t="str">
        <f>IF(ISBLANK(A173),"",IF(ISNA(VLOOKUP(A173,'202202KSRheinbergerMühlen'!$B$4:$F$575,5,FALSE)),"",VLOOKUP(A173,'202202KSRheinbergerMühlen'!$B$4:$F$575,5,FALSE))&amp;"")</f>
        <v>m2</v>
      </c>
      <c r="F173" t="s">
        <v>1027</v>
      </c>
    </row>
    <row r="174" spans="1:6" x14ac:dyDescent="0.25">
      <c r="A174" s="3" t="s">
        <v>1027</v>
      </c>
      <c r="E174" s="20" t="str">
        <f>IF(ISBLANK(A174),"",IF(ISNA(VLOOKUP(A174,'202202KSRheinbergerMühlen'!$B$4:$F$575,5,FALSE)),"",VLOOKUP(A174,'202202KSRheinbergerMühlen'!$B$4:$F$575,5,FALSE))&amp;"")</f>
        <v>m</v>
      </c>
      <c r="F174" t="s">
        <v>1032</v>
      </c>
    </row>
    <row r="175" spans="1:6" x14ac:dyDescent="0.25">
      <c r="A175" s="3" t="s">
        <v>1032</v>
      </c>
      <c r="E175" s="20" t="str">
        <f>IF(ISBLANK(A175),"",IF(ISNA(VLOOKUP(A175,'202202KSRheinbergerMühlen'!$B$4:$F$575,5,FALSE)),"",VLOOKUP(A175,'202202KSRheinbergerMühlen'!$B$4:$F$575,5,FALSE))&amp;"")</f>
        <v>m</v>
      </c>
      <c r="F175" t="s">
        <v>1036</v>
      </c>
    </row>
    <row r="176" spans="1:6" x14ac:dyDescent="0.25">
      <c r="A176" s="3" t="s">
        <v>1036</v>
      </c>
      <c r="E176" s="20" t="str">
        <f>IF(ISBLANK(A176),"",IF(ISNA(VLOOKUP(A176,'202202KSRheinbergerMühlen'!$B$4:$F$575,5,FALSE)),"",VLOOKUP(A176,'202202KSRheinbergerMühlen'!$B$4:$F$575,5,FALSE))&amp;"")</f>
        <v>m</v>
      </c>
      <c r="F176" t="s">
        <v>1040</v>
      </c>
    </row>
    <row r="177" spans="1:6" x14ac:dyDescent="0.25">
      <c r="A177" s="3" t="s">
        <v>1040</v>
      </c>
      <c r="E177" s="20" t="str">
        <f>IF(ISBLANK(A177),"",IF(ISNA(VLOOKUP(A177,'202202KSRheinbergerMühlen'!$B$4:$F$575,5,FALSE)),"",VLOOKUP(A177,'202202KSRheinbergerMühlen'!$B$4:$F$575,5,FALSE))&amp;"")</f>
        <v>m</v>
      </c>
      <c r="F177" t="s">
        <v>1044</v>
      </c>
    </row>
    <row r="178" spans="1:6" x14ac:dyDescent="0.25">
      <c r="A178" s="3" t="s">
        <v>1044</v>
      </c>
      <c r="E178" s="20" t="str">
        <f>IF(ISBLANK(A178),"",IF(ISNA(VLOOKUP(A178,'202202KSRheinbergerMühlen'!$B$4:$F$575,5,FALSE)),"",VLOOKUP(A178,'202202KSRheinbergerMühlen'!$B$4:$F$575,5,FALSE))&amp;"")</f>
        <v>m</v>
      </c>
      <c r="F178" t="s">
        <v>1048</v>
      </c>
    </row>
    <row r="179" spans="1:6" x14ac:dyDescent="0.25">
      <c r="A179" s="3" t="s">
        <v>1048</v>
      </c>
      <c r="E179" s="20" t="str">
        <f>IF(ISBLANK(A179),"",IF(ISNA(VLOOKUP(A179,'202202KSRheinbergerMühlen'!$B$4:$F$575,5,FALSE)),"",VLOOKUP(A179,'202202KSRheinbergerMühlen'!$B$4:$F$575,5,FALSE))&amp;"")</f>
        <v>m</v>
      </c>
      <c r="F179" t="s">
        <v>1052</v>
      </c>
    </row>
    <row r="180" spans="1:6" x14ac:dyDescent="0.25">
      <c r="A180" s="3" t="s">
        <v>1052</v>
      </c>
      <c r="E180" s="20" t="str">
        <f>IF(ISBLANK(A180),"",IF(ISNA(VLOOKUP(A180,'202202KSRheinbergerMühlen'!$B$4:$F$575,5,FALSE)),"",VLOOKUP(A180,'202202KSRheinbergerMühlen'!$B$4:$F$575,5,FALSE))&amp;"")</f>
        <v>m2</v>
      </c>
      <c r="F180" t="s">
        <v>1056</v>
      </c>
    </row>
    <row r="181" spans="1:6" x14ac:dyDescent="0.25">
      <c r="A181" s="3" t="s">
        <v>1056</v>
      </c>
      <c r="E181" s="20" t="str">
        <f>IF(ISBLANK(A181),"",IF(ISNA(VLOOKUP(A181,'202202KSRheinbergerMühlen'!$B$4:$F$575,5,FALSE)),"",VLOOKUP(A181,'202202KSRheinbergerMühlen'!$B$4:$F$575,5,FALSE))&amp;"")</f>
        <v>m2</v>
      </c>
      <c r="F181" t="s">
        <v>1060</v>
      </c>
    </row>
    <row r="182" spans="1:6" x14ac:dyDescent="0.25">
      <c r="A182" s="3" t="s">
        <v>1060</v>
      </c>
      <c r="E182" s="20" t="str">
        <f>IF(ISBLANK(A182),"",IF(ISNA(VLOOKUP(A182,'202202KSRheinbergerMühlen'!$B$4:$F$575,5,FALSE)),"",VLOOKUP(A182,'202202KSRheinbergerMühlen'!$B$4:$F$575,5,FALSE))&amp;"")</f>
        <v>m2</v>
      </c>
      <c r="F182" t="s">
        <v>1064</v>
      </c>
    </row>
    <row r="183" spans="1:6" x14ac:dyDescent="0.25">
      <c r="A183" s="3" t="s">
        <v>1064</v>
      </c>
      <c r="E183" s="20" t="str">
        <f>IF(ISBLANK(A183),"",IF(ISNA(VLOOKUP(A183,'202202KSRheinbergerMühlen'!$B$4:$F$575,5,FALSE)),"",VLOOKUP(A183,'202202KSRheinbergerMühlen'!$B$4:$F$575,5,FALSE))&amp;"")</f>
        <v>m2</v>
      </c>
      <c r="F183" t="s">
        <v>1071</v>
      </c>
    </row>
    <row r="184" spans="1:6" x14ac:dyDescent="0.25">
      <c r="A184" s="3" t="s">
        <v>1071</v>
      </c>
      <c r="E184" s="20" t="str">
        <f>IF(ISBLANK(A184),"",IF(ISNA(VLOOKUP(A184,'202202KSRheinbergerMühlen'!$B$4:$F$575,5,FALSE)),"",VLOOKUP(A184,'202202KSRheinbergerMühlen'!$B$4:$F$575,5,FALSE))&amp;"")</f>
        <v>m</v>
      </c>
      <c r="F184" t="s">
        <v>1074</v>
      </c>
    </row>
    <row r="185" spans="1:6" x14ac:dyDescent="0.25">
      <c r="A185" s="3" t="s">
        <v>1074</v>
      </c>
      <c r="E185" s="20" t="str">
        <f>IF(ISBLANK(A185),"",IF(ISNA(VLOOKUP(A185,'202202KSRheinbergerMühlen'!$B$4:$F$575,5,FALSE)),"",VLOOKUP(A185,'202202KSRheinbergerMühlen'!$B$4:$F$575,5,FALSE))&amp;"")</f>
        <v>m</v>
      </c>
      <c r="F185" t="s">
        <v>1076</v>
      </c>
    </row>
    <row r="186" spans="1:6" x14ac:dyDescent="0.25">
      <c r="A186" s="3" t="s">
        <v>1076</v>
      </c>
      <c r="E186" s="20" t="str">
        <f>IF(ISBLANK(A186),"",IF(ISNA(VLOOKUP(A186,'202202KSRheinbergerMühlen'!$B$4:$F$575,5,FALSE)),"",VLOOKUP(A186,'202202KSRheinbergerMühlen'!$B$4:$F$575,5,FALSE))&amp;"")</f>
        <v>m2</v>
      </c>
      <c r="F186" t="s">
        <v>1078</v>
      </c>
    </row>
    <row r="187" spans="1:6" x14ac:dyDescent="0.25">
      <c r="A187" s="3" t="s">
        <v>1078</v>
      </c>
      <c r="E187" s="20" t="str">
        <f>IF(ISBLANK(A187),"",IF(ISNA(VLOOKUP(A187,'202202KSRheinbergerMühlen'!$B$4:$F$575,5,FALSE)),"",VLOOKUP(A187,'202202KSRheinbergerMühlen'!$B$4:$F$575,5,FALSE))&amp;"")</f>
        <v>m2</v>
      </c>
      <c r="F187" t="s">
        <v>1080</v>
      </c>
    </row>
    <row r="188" spans="1:6" x14ac:dyDescent="0.25">
      <c r="A188" s="3" t="s">
        <v>1080</v>
      </c>
      <c r="E188" s="20" t="str">
        <f>IF(ISBLANK(A188),"",IF(ISNA(VLOOKUP(A188,'202202KSRheinbergerMühlen'!$B$4:$F$575,5,FALSE)),"",VLOOKUP(A188,'202202KSRheinbergerMühlen'!$B$4:$F$575,5,FALSE))&amp;"")</f>
        <v>t</v>
      </c>
      <c r="F188" t="s">
        <v>1085</v>
      </c>
    </row>
    <row r="189" spans="1:6" x14ac:dyDescent="0.25">
      <c r="A189" s="3" t="s">
        <v>1085</v>
      </c>
      <c r="E189" s="20" t="str">
        <f>IF(ISBLANK(A189),"",IF(ISNA(VLOOKUP(A189,'202202KSRheinbergerMühlen'!$B$4:$F$575,5,FALSE)),"",VLOOKUP(A189,'202202KSRheinbergerMühlen'!$B$4:$F$575,5,FALSE))&amp;"")</f>
        <v>m3</v>
      </c>
      <c r="F189" t="s">
        <v>1087</v>
      </c>
    </row>
    <row r="190" spans="1:6" x14ac:dyDescent="0.25">
      <c r="A190" s="3" t="s">
        <v>1087</v>
      </c>
      <c r="E190" s="20" t="str">
        <f>IF(ISBLANK(A190),"",IF(ISNA(VLOOKUP(A190,'202202KSRheinbergerMühlen'!$B$4:$F$575,5,FALSE)),"",VLOOKUP(A190,'202202KSRheinbergerMühlen'!$B$4:$F$575,5,FALSE))&amp;"")</f>
        <v>m3</v>
      </c>
      <c r="F190" t="s">
        <v>1091</v>
      </c>
    </row>
    <row r="191" spans="1:6" x14ac:dyDescent="0.25">
      <c r="A191" s="3" t="s">
        <v>1091</v>
      </c>
      <c r="E191" s="20" t="str">
        <f>IF(ISBLANK(A191),"",IF(ISNA(VLOOKUP(A191,'202202KSRheinbergerMühlen'!$B$4:$F$575,5,FALSE)),"",VLOOKUP(A191,'202202KSRheinbergerMühlen'!$B$4:$F$575,5,FALSE))&amp;"")</f>
        <v>m2</v>
      </c>
      <c r="F191" t="s">
        <v>1095</v>
      </c>
    </row>
    <row r="192" spans="1:6" x14ac:dyDescent="0.25">
      <c r="A192" s="3" t="s">
        <v>1095</v>
      </c>
      <c r="E192" s="20" t="str">
        <f>IF(ISBLANK(A192),"",IF(ISNA(VLOOKUP(A192,'202202KSRheinbergerMühlen'!$B$4:$F$575,5,FALSE)),"",VLOOKUP(A192,'202202KSRheinbergerMühlen'!$B$4:$F$575,5,FALSE))&amp;"")</f>
        <v>m2</v>
      </c>
      <c r="F192" t="s">
        <v>1099</v>
      </c>
    </row>
    <row r="193" spans="1:6" x14ac:dyDescent="0.25">
      <c r="A193" s="3" t="s">
        <v>1099</v>
      </c>
      <c r="E193" s="20" t="str">
        <f>IF(ISBLANK(A193),"",IF(ISNA(VLOOKUP(A193,'202202KSRheinbergerMühlen'!$B$4:$F$575,5,FALSE)),"",VLOOKUP(A193,'202202KSRheinbergerMühlen'!$B$4:$F$575,5,FALSE))&amp;"")</f>
        <v>m2</v>
      </c>
      <c r="F193" t="s">
        <v>1106</v>
      </c>
    </row>
    <row r="194" spans="1:6" x14ac:dyDescent="0.25">
      <c r="A194" s="3" t="s">
        <v>1106</v>
      </c>
      <c r="E194" s="20" t="str">
        <f>IF(ISBLANK(A194),"",IF(ISNA(VLOOKUP(A194,'202202KSRheinbergerMühlen'!$B$4:$F$575,5,FALSE)),"",VLOOKUP(A194,'202202KSRheinbergerMühlen'!$B$4:$F$575,5,FALSE))&amp;"")</f>
        <v>m3</v>
      </c>
      <c r="F194" t="s">
        <v>1110</v>
      </c>
    </row>
    <row r="195" spans="1:6" x14ac:dyDescent="0.25">
      <c r="A195" s="3" t="s">
        <v>1110</v>
      </c>
      <c r="E195" s="20" t="str">
        <f>IF(ISBLANK(A195),"",IF(ISNA(VLOOKUP(A195,'202202KSRheinbergerMühlen'!$B$4:$F$575,5,FALSE)),"",VLOOKUP(A195,'202202KSRheinbergerMühlen'!$B$4:$F$575,5,FALSE))&amp;"")</f>
        <v>m3</v>
      </c>
      <c r="F195" t="s">
        <v>1113</v>
      </c>
    </row>
    <row r="196" spans="1:6" x14ac:dyDescent="0.25">
      <c r="A196" s="3" t="s">
        <v>1113</v>
      </c>
      <c r="E196" s="20" t="str">
        <f>IF(ISBLANK(A196),"",IF(ISNA(VLOOKUP(A196,'202202KSRheinbergerMühlen'!$B$4:$F$575,5,FALSE)),"",VLOOKUP(A196,'202202KSRheinbergerMühlen'!$B$4:$F$575,5,FALSE))&amp;"")</f>
        <v>m3</v>
      </c>
      <c r="F196" t="s">
        <v>1120</v>
      </c>
    </row>
    <row r="197" spans="1:6" x14ac:dyDescent="0.25">
      <c r="A197" s="3" t="s">
        <v>1120</v>
      </c>
      <c r="E197" s="20" t="str">
        <f>IF(ISBLANK(A197),"",IF(ISNA(VLOOKUP(A197,'202202KSRheinbergerMühlen'!$B$4:$F$575,5,FALSE)),"",VLOOKUP(A197,'202202KSRheinbergerMühlen'!$B$4:$F$575,5,FALSE))&amp;"")</f>
        <v>m2</v>
      </c>
      <c r="F197" t="s">
        <v>1123</v>
      </c>
    </row>
    <row r="198" spans="1:6" x14ac:dyDescent="0.25">
      <c r="A198" s="3" t="s">
        <v>1123</v>
      </c>
      <c r="E198" s="20" t="str">
        <f>IF(ISBLANK(A198),"",IF(ISNA(VLOOKUP(A198,'202202KSRheinbergerMühlen'!$B$4:$F$575,5,FALSE)),"",VLOOKUP(A198,'202202KSRheinbergerMühlen'!$B$4:$F$575,5,FALSE))&amp;"")</f>
        <v>m3</v>
      </c>
      <c r="F198" t="s">
        <v>1127</v>
      </c>
    </row>
    <row r="199" spans="1:6" x14ac:dyDescent="0.25">
      <c r="A199" s="3" t="s">
        <v>1127</v>
      </c>
      <c r="E199" s="20" t="str">
        <f>IF(ISBLANK(A199),"",IF(ISNA(VLOOKUP(A199,'202202KSRheinbergerMühlen'!$B$4:$F$575,5,FALSE)),"",VLOOKUP(A199,'202202KSRheinbergerMühlen'!$B$4:$F$575,5,FALSE))&amp;"")</f>
        <v>m2</v>
      </c>
      <c r="F199" t="s">
        <v>1131</v>
      </c>
    </row>
    <row r="200" spans="1:6" x14ac:dyDescent="0.25">
      <c r="A200" s="3" t="s">
        <v>1131</v>
      </c>
      <c r="E200" s="20" t="str">
        <f>IF(ISBLANK(A200),"",IF(ISNA(VLOOKUP(A200,'202202KSRheinbergerMühlen'!$B$4:$F$575,5,FALSE)),"",VLOOKUP(A200,'202202KSRheinbergerMühlen'!$B$4:$F$575,5,FALSE))&amp;"")</f>
        <v>m2</v>
      </c>
      <c r="F200" t="s">
        <v>1133</v>
      </c>
    </row>
    <row r="201" spans="1:6" x14ac:dyDescent="0.25">
      <c r="A201" s="3" t="s">
        <v>1133</v>
      </c>
      <c r="E201" s="20" t="str">
        <f>IF(ISBLANK(A201),"",IF(ISNA(VLOOKUP(A201,'202202KSRheinbergerMühlen'!$B$4:$F$575,5,FALSE)),"",VLOOKUP(A201,'202202KSRheinbergerMühlen'!$B$4:$F$575,5,FALSE))&amp;"")</f>
        <v>m2</v>
      </c>
      <c r="F201" t="s">
        <v>1137</v>
      </c>
    </row>
    <row r="202" spans="1:6" x14ac:dyDescent="0.25">
      <c r="A202" s="3" t="s">
        <v>1137</v>
      </c>
      <c r="E202" s="20" t="str">
        <f>IF(ISBLANK(A202),"",IF(ISNA(VLOOKUP(A202,'202202KSRheinbergerMühlen'!$B$4:$F$575,5,FALSE)),"",VLOOKUP(A202,'202202KSRheinbergerMühlen'!$B$4:$F$575,5,FALSE))&amp;"")</f>
        <v>m2</v>
      </c>
      <c r="F202" t="s">
        <v>1141</v>
      </c>
    </row>
    <row r="203" spans="1:6" x14ac:dyDescent="0.25">
      <c r="A203" s="3" t="s">
        <v>1141</v>
      </c>
      <c r="E203" s="20" t="str">
        <f>IF(ISBLANK(A203),"",IF(ISNA(VLOOKUP(A203,'202202KSRheinbergerMühlen'!$B$4:$F$575,5,FALSE)),"",VLOOKUP(A203,'202202KSRheinbergerMühlen'!$B$4:$F$575,5,FALSE))&amp;"")</f>
        <v>m2</v>
      </c>
      <c r="F203" t="s">
        <v>1145</v>
      </c>
    </row>
    <row r="204" spans="1:6" x14ac:dyDescent="0.25">
      <c r="A204" s="3" t="s">
        <v>1145</v>
      </c>
      <c r="E204" s="20" t="str">
        <f>IF(ISBLANK(A204),"",IF(ISNA(VLOOKUP(A204,'202202KSRheinbergerMühlen'!$B$4:$F$575,5,FALSE)),"",VLOOKUP(A204,'202202KSRheinbergerMühlen'!$B$4:$F$575,5,FALSE))&amp;"")</f>
        <v>m2</v>
      </c>
      <c r="F204" t="s">
        <v>1148</v>
      </c>
    </row>
    <row r="205" spans="1:6" x14ac:dyDescent="0.25">
      <c r="A205" s="3" t="s">
        <v>1148</v>
      </c>
      <c r="E205" s="20" t="str">
        <f>IF(ISBLANK(A205),"",IF(ISNA(VLOOKUP(A205,'202202KSRheinbergerMühlen'!$B$4:$F$575,5,FALSE)),"",VLOOKUP(A205,'202202KSRheinbergerMühlen'!$B$4:$F$575,5,FALSE))&amp;"")</f>
        <v>t</v>
      </c>
      <c r="F205" t="s">
        <v>1152</v>
      </c>
    </row>
    <row r="206" spans="1:6" x14ac:dyDescent="0.25">
      <c r="A206" s="3" t="s">
        <v>1152</v>
      </c>
      <c r="E206" s="20" t="str">
        <f>IF(ISBLANK(A206),"",IF(ISNA(VLOOKUP(A206,'202202KSRheinbergerMühlen'!$B$4:$F$575,5,FALSE)),"",VLOOKUP(A206,'202202KSRheinbergerMühlen'!$B$4:$F$575,5,FALSE))&amp;"")</f>
        <v>m2</v>
      </c>
      <c r="F206" t="s">
        <v>1156</v>
      </c>
    </row>
    <row r="207" spans="1:6" x14ac:dyDescent="0.25">
      <c r="A207" s="3" t="s">
        <v>1156</v>
      </c>
      <c r="E207" s="20" t="str">
        <f>IF(ISBLANK(A207),"",IF(ISNA(VLOOKUP(A207,'202202KSRheinbergerMühlen'!$B$4:$F$575,5,FALSE)),"",VLOOKUP(A207,'202202KSRheinbergerMühlen'!$B$4:$F$575,5,FALSE))&amp;"")</f>
        <v>m2</v>
      </c>
      <c r="F207" t="s">
        <v>1166</v>
      </c>
    </row>
    <row r="208" spans="1:6" x14ac:dyDescent="0.25">
      <c r="A208" s="3" t="s">
        <v>1166</v>
      </c>
      <c r="E208" s="20" t="str">
        <f>IF(ISBLANK(A208),"",IF(ISNA(VLOOKUP(A208,'202202KSRheinbergerMühlen'!$B$4:$F$575,5,FALSE)),"",VLOOKUP(A208,'202202KSRheinbergerMühlen'!$B$4:$F$575,5,FALSE))&amp;"")</f>
        <v>m</v>
      </c>
      <c r="F208" t="s">
        <v>1171</v>
      </c>
    </row>
    <row r="209" spans="1:6" x14ac:dyDescent="0.25">
      <c r="A209" s="3" t="s">
        <v>1171</v>
      </c>
      <c r="E209" s="20" t="str">
        <f>IF(ISBLANK(A209),"",IF(ISNA(VLOOKUP(A209,'202202KSRheinbergerMühlen'!$B$4:$F$575,5,FALSE)),"",VLOOKUP(A209,'202202KSRheinbergerMühlen'!$B$4:$F$575,5,FALSE))&amp;"")</f>
        <v>m</v>
      </c>
      <c r="F209" t="s">
        <v>1175</v>
      </c>
    </row>
    <row r="210" spans="1:6" x14ac:dyDescent="0.25">
      <c r="A210" s="3" t="s">
        <v>1175</v>
      </c>
      <c r="E210" s="20" t="str">
        <f>IF(ISBLANK(A210),"",IF(ISNA(VLOOKUP(A210,'202202KSRheinbergerMühlen'!$B$4:$F$575,5,FALSE)),"",VLOOKUP(A210,'202202KSRheinbergerMühlen'!$B$4:$F$575,5,FALSE))&amp;"")</f>
        <v>St</v>
      </c>
      <c r="F210" t="s">
        <v>1179</v>
      </c>
    </row>
    <row r="211" spans="1:6" x14ac:dyDescent="0.25">
      <c r="A211" s="3" t="s">
        <v>1179</v>
      </c>
      <c r="E211" s="20" t="str">
        <f>IF(ISBLANK(A211),"",IF(ISNA(VLOOKUP(A211,'202202KSRheinbergerMühlen'!$B$4:$F$575,5,FALSE)),"",VLOOKUP(A211,'202202KSRheinbergerMühlen'!$B$4:$F$575,5,FALSE))&amp;"")</f>
        <v>m</v>
      </c>
      <c r="F211" t="s">
        <v>1183</v>
      </c>
    </row>
    <row r="212" spans="1:6" x14ac:dyDescent="0.25">
      <c r="A212" s="3" t="s">
        <v>1183</v>
      </c>
      <c r="E212" s="20" t="str">
        <f>IF(ISBLANK(A212),"",IF(ISNA(VLOOKUP(A212,'202202KSRheinbergerMühlen'!$B$4:$F$575,5,FALSE)),"",VLOOKUP(A212,'202202KSRheinbergerMühlen'!$B$4:$F$575,5,FALSE))&amp;"")</f>
        <v>St</v>
      </c>
      <c r="F212" t="s">
        <v>1187</v>
      </c>
    </row>
    <row r="213" spans="1:6" x14ac:dyDescent="0.25">
      <c r="A213" s="3" t="s">
        <v>1187</v>
      </c>
      <c r="E213" s="20" t="str">
        <f>IF(ISBLANK(A213),"",IF(ISNA(VLOOKUP(A213,'202202KSRheinbergerMühlen'!$B$4:$F$575,5,FALSE)),"",VLOOKUP(A213,'202202KSRheinbergerMühlen'!$B$4:$F$575,5,FALSE))&amp;"")</f>
        <v>m</v>
      </c>
      <c r="F213" t="s">
        <v>1191</v>
      </c>
    </row>
    <row r="214" spans="1:6" x14ac:dyDescent="0.25">
      <c r="A214" s="3" t="s">
        <v>1191</v>
      </c>
      <c r="E214" s="20" t="str">
        <f>IF(ISBLANK(A214),"",IF(ISNA(VLOOKUP(A214,'202202KSRheinbergerMühlen'!$B$4:$F$575,5,FALSE)),"",VLOOKUP(A214,'202202KSRheinbergerMühlen'!$B$4:$F$575,5,FALSE))&amp;"")</f>
        <v>m</v>
      </c>
      <c r="F214" t="s">
        <v>1195</v>
      </c>
    </row>
    <row r="215" spans="1:6" x14ac:dyDescent="0.25">
      <c r="A215" s="3" t="s">
        <v>1195</v>
      </c>
      <c r="E215" s="20" t="str">
        <f>IF(ISBLANK(A215),"",IF(ISNA(VLOOKUP(A215,'202202KSRheinbergerMühlen'!$B$4:$F$575,5,FALSE)),"",VLOOKUP(A215,'202202KSRheinbergerMühlen'!$B$4:$F$575,5,FALSE))&amp;"")</f>
        <v>m</v>
      </c>
      <c r="F215" t="s">
        <v>1199</v>
      </c>
    </row>
    <row r="216" spans="1:6" x14ac:dyDescent="0.25">
      <c r="A216" s="3" t="s">
        <v>1199</v>
      </c>
      <c r="E216" s="20" t="str">
        <f>IF(ISBLANK(A216),"",IF(ISNA(VLOOKUP(A216,'202202KSRheinbergerMühlen'!$B$4:$F$575,5,FALSE)),"",VLOOKUP(A216,'202202KSRheinbergerMühlen'!$B$4:$F$575,5,FALSE))&amp;"")</f>
        <v>m</v>
      </c>
      <c r="F216" t="s">
        <v>1203</v>
      </c>
    </row>
    <row r="217" spans="1:6" x14ac:dyDescent="0.25">
      <c r="A217" s="3" t="s">
        <v>1203</v>
      </c>
      <c r="E217" s="20" t="str">
        <f>IF(ISBLANK(A217),"",IF(ISNA(VLOOKUP(A217,'202202KSRheinbergerMühlen'!$B$4:$F$575,5,FALSE)),"",VLOOKUP(A217,'202202KSRheinbergerMühlen'!$B$4:$F$575,5,FALSE))&amp;"")</f>
        <v>m</v>
      </c>
      <c r="F217" t="s">
        <v>1207</v>
      </c>
    </row>
    <row r="218" spans="1:6" x14ac:dyDescent="0.25">
      <c r="A218" s="3" t="s">
        <v>1207</v>
      </c>
      <c r="E218" s="20" t="str">
        <f>IF(ISBLANK(A218),"",IF(ISNA(VLOOKUP(A218,'202202KSRheinbergerMühlen'!$B$4:$F$575,5,FALSE)),"",VLOOKUP(A218,'202202KSRheinbergerMühlen'!$B$4:$F$575,5,FALSE))&amp;"")</f>
        <v>St</v>
      </c>
      <c r="F218" t="s">
        <v>1211</v>
      </c>
    </row>
    <row r="219" spans="1:6" x14ac:dyDescent="0.25">
      <c r="A219" s="3" t="s">
        <v>1211</v>
      </c>
      <c r="E219" s="20" t="str">
        <f>IF(ISBLANK(A219),"",IF(ISNA(VLOOKUP(A219,'202202KSRheinbergerMühlen'!$B$4:$F$575,5,FALSE)),"",VLOOKUP(A219,'202202KSRheinbergerMühlen'!$B$4:$F$575,5,FALSE))&amp;"")</f>
        <v>m</v>
      </c>
      <c r="F219" t="s">
        <v>1215</v>
      </c>
    </row>
    <row r="220" spans="1:6" x14ac:dyDescent="0.25">
      <c r="A220" s="3" t="s">
        <v>1215</v>
      </c>
      <c r="E220" s="20" t="str">
        <f>IF(ISBLANK(A220),"",IF(ISNA(VLOOKUP(A220,'202202KSRheinbergerMühlen'!$B$4:$F$575,5,FALSE)),"",VLOOKUP(A220,'202202KSRheinbergerMühlen'!$B$4:$F$575,5,FALSE))&amp;"")</f>
        <v>m</v>
      </c>
      <c r="F220" t="s">
        <v>1219</v>
      </c>
    </row>
    <row r="221" spans="1:6" x14ac:dyDescent="0.25">
      <c r="A221" s="3" t="s">
        <v>1219</v>
      </c>
      <c r="E221" s="20" t="str">
        <f>IF(ISBLANK(A221),"",IF(ISNA(VLOOKUP(A221,'202202KSRheinbergerMühlen'!$B$4:$F$575,5,FALSE)),"",VLOOKUP(A221,'202202KSRheinbergerMühlen'!$B$4:$F$575,5,FALSE))&amp;"")</f>
        <v>St</v>
      </c>
      <c r="F221" t="s">
        <v>1223</v>
      </c>
    </row>
    <row r="222" spans="1:6" x14ac:dyDescent="0.25">
      <c r="A222" s="3" t="s">
        <v>1223</v>
      </c>
      <c r="E222" s="20" t="str">
        <f>IF(ISBLANK(A222),"",IF(ISNA(VLOOKUP(A222,'202202KSRheinbergerMühlen'!$B$4:$F$575,5,FALSE)),"",VLOOKUP(A222,'202202KSRheinbergerMühlen'!$B$4:$F$575,5,FALSE))&amp;"")</f>
        <v>m</v>
      </c>
      <c r="F222" t="s">
        <v>1227</v>
      </c>
    </row>
    <row r="223" spans="1:6" x14ac:dyDescent="0.25">
      <c r="A223" s="3" t="s">
        <v>1227</v>
      </c>
      <c r="E223" s="20" t="str">
        <f>IF(ISBLANK(A223),"",IF(ISNA(VLOOKUP(A223,'202202KSRheinbergerMühlen'!$B$4:$F$575,5,FALSE)),"",VLOOKUP(A223,'202202KSRheinbergerMühlen'!$B$4:$F$575,5,FALSE))&amp;"")</f>
        <v>m</v>
      </c>
      <c r="F223" t="s">
        <v>1231</v>
      </c>
    </row>
    <row r="224" spans="1:6" x14ac:dyDescent="0.25">
      <c r="A224" s="3" t="s">
        <v>1231</v>
      </c>
      <c r="E224" s="20" t="str">
        <f>IF(ISBLANK(A224),"",IF(ISNA(VLOOKUP(A224,'202202KSRheinbergerMühlen'!$B$4:$F$575,5,FALSE)),"",VLOOKUP(A224,'202202KSRheinbergerMühlen'!$B$4:$F$575,5,FALSE))&amp;"")</f>
        <v>St</v>
      </c>
      <c r="F224" t="s">
        <v>1234</v>
      </c>
    </row>
    <row r="225" spans="1:6" x14ac:dyDescent="0.25">
      <c r="A225" s="3" t="s">
        <v>1234</v>
      </c>
      <c r="E225" s="20" t="str">
        <f>IF(ISBLANK(A225),"",IF(ISNA(VLOOKUP(A225,'202202KSRheinbergerMühlen'!$B$4:$F$575,5,FALSE)),"",VLOOKUP(A225,'202202KSRheinbergerMühlen'!$B$4:$F$575,5,FALSE))&amp;"")</f>
        <v>St</v>
      </c>
      <c r="F225" t="s">
        <v>1243</v>
      </c>
    </row>
    <row r="226" spans="1:6" x14ac:dyDescent="0.25">
      <c r="A226" s="3" t="s">
        <v>1243</v>
      </c>
      <c r="E226" s="20" t="str">
        <f>IF(ISBLANK(A226),"",IF(ISNA(VLOOKUP(A226,'202202KSRheinbergerMühlen'!$B$4:$F$575,5,FALSE)),"",VLOOKUP(A226,'202202KSRheinbergerMühlen'!$B$4:$F$575,5,FALSE))&amp;"")</f>
        <v>St</v>
      </c>
      <c r="F226" t="s">
        <v>1248</v>
      </c>
    </row>
    <row r="227" spans="1:6" x14ac:dyDescent="0.25">
      <c r="A227" s="3" t="s">
        <v>1248</v>
      </c>
      <c r="E227" s="20" t="str">
        <f>IF(ISBLANK(A227),"",IF(ISNA(VLOOKUP(A227,'202202KSRheinbergerMühlen'!$B$4:$F$575,5,FALSE)),"",VLOOKUP(A227,'202202KSRheinbergerMühlen'!$B$4:$F$575,5,FALSE))&amp;"")</f>
        <v>St</v>
      </c>
      <c r="F227" t="s">
        <v>1252</v>
      </c>
    </row>
    <row r="228" spans="1:6" x14ac:dyDescent="0.25">
      <c r="A228" s="3" t="s">
        <v>1252</v>
      </c>
      <c r="E228" s="20" t="str">
        <f>IF(ISBLANK(A228),"",IF(ISNA(VLOOKUP(A228,'202202KSRheinbergerMühlen'!$B$4:$F$575,5,FALSE)),"",VLOOKUP(A228,'202202KSRheinbergerMühlen'!$B$4:$F$575,5,FALSE))&amp;"")</f>
        <v>St</v>
      </c>
      <c r="F228" t="s">
        <v>1256</v>
      </c>
    </row>
    <row r="229" spans="1:6" x14ac:dyDescent="0.25">
      <c r="A229" s="3" t="s">
        <v>1256</v>
      </c>
      <c r="E229" s="20" t="str">
        <f>IF(ISBLANK(A229),"",IF(ISNA(VLOOKUP(A229,'202202KSRheinbergerMühlen'!$B$4:$F$575,5,FALSE)),"",VLOOKUP(A229,'202202KSRheinbergerMühlen'!$B$4:$F$575,5,FALSE))&amp;"")</f>
        <v>St</v>
      </c>
      <c r="F229" t="s">
        <v>1260</v>
      </c>
    </row>
    <row r="230" spans="1:6" x14ac:dyDescent="0.25">
      <c r="A230" s="3" t="s">
        <v>1260</v>
      </c>
      <c r="E230" s="20" t="str">
        <f>IF(ISBLANK(A230),"",IF(ISNA(VLOOKUP(A230,'202202KSRheinbergerMühlen'!$B$4:$F$575,5,FALSE)),"",VLOOKUP(A230,'202202KSRheinbergerMühlen'!$B$4:$F$575,5,FALSE))&amp;"")</f>
        <v>St</v>
      </c>
      <c r="F230" t="s">
        <v>1264</v>
      </c>
    </row>
    <row r="231" spans="1:6" x14ac:dyDescent="0.25">
      <c r="A231" s="3" t="s">
        <v>1264</v>
      </c>
      <c r="E231" s="20" t="str">
        <f>IF(ISBLANK(A231),"",IF(ISNA(VLOOKUP(A231,'202202KSRheinbergerMühlen'!$B$4:$F$575,5,FALSE)),"",VLOOKUP(A231,'202202KSRheinbergerMühlen'!$B$4:$F$575,5,FALSE))&amp;"")</f>
        <v>St</v>
      </c>
      <c r="F231" t="s">
        <v>1268</v>
      </c>
    </row>
    <row r="232" spans="1:6" x14ac:dyDescent="0.25">
      <c r="A232" s="3" t="s">
        <v>1268</v>
      </c>
      <c r="E232" s="20" t="str">
        <f>IF(ISBLANK(A232),"",IF(ISNA(VLOOKUP(A232,'202202KSRheinbergerMühlen'!$B$4:$F$575,5,FALSE)),"",VLOOKUP(A232,'202202KSRheinbergerMühlen'!$B$4:$F$575,5,FALSE))&amp;"")</f>
        <v>m2</v>
      </c>
      <c r="F232" t="s">
        <v>1272</v>
      </c>
    </row>
    <row r="233" spans="1:6" x14ac:dyDescent="0.25">
      <c r="A233" s="3" t="s">
        <v>1272</v>
      </c>
      <c r="E233" s="20" t="str">
        <f>IF(ISBLANK(A233),"",IF(ISNA(VLOOKUP(A233,'202202KSRheinbergerMühlen'!$B$4:$F$575,5,FALSE)),"",VLOOKUP(A233,'202202KSRheinbergerMühlen'!$B$4:$F$575,5,FALSE))&amp;"")</f>
        <v>m2</v>
      </c>
      <c r="F233" t="s">
        <v>1276</v>
      </c>
    </row>
    <row r="234" spans="1:6" x14ac:dyDescent="0.25">
      <c r="A234" s="3" t="s">
        <v>1276</v>
      </c>
      <c r="E234" s="20" t="str">
        <f>IF(ISBLANK(A234),"",IF(ISNA(VLOOKUP(A234,'202202KSRheinbergerMühlen'!$B$4:$F$575,5,FALSE)),"",VLOOKUP(A234,'202202KSRheinbergerMühlen'!$B$4:$F$575,5,FALSE))&amp;"")</f>
        <v>m2</v>
      </c>
      <c r="F234" t="s">
        <v>1280</v>
      </c>
    </row>
    <row r="235" spans="1:6" x14ac:dyDescent="0.25">
      <c r="A235" s="3" t="s">
        <v>1280</v>
      </c>
      <c r="E235" s="20" t="str">
        <f>IF(ISBLANK(A235),"",IF(ISNA(VLOOKUP(A235,'202202KSRheinbergerMühlen'!$B$4:$F$575,5,FALSE)),"",VLOOKUP(A235,'202202KSRheinbergerMühlen'!$B$4:$F$575,5,FALSE))&amp;"")</f>
        <v>m2</v>
      </c>
      <c r="F235" t="s">
        <v>1284</v>
      </c>
    </row>
    <row r="236" spans="1:6" x14ac:dyDescent="0.25">
      <c r="A236" s="3" t="s">
        <v>1284</v>
      </c>
      <c r="E236" s="20" t="str">
        <f>IF(ISBLANK(A236),"",IF(ISNA(VLOOKUP(A236,'202202KSRheinbergerMühlen'!$B$4:$F$575,5,FALSE)),"",VLOOKUP(A236,'202202KSRheinbergerMühlen'!$B$4:$F$575,5,FALSE))&amp;"")</f>
        <v>m2</v>
      </c>
      <c r="F236" t="s">
        <v>1288</v>
      </c>
    </row>
    <row r="237" spans="1:6" x14ac:dyDescent="0.25">
      <c r="A237" s="3" t="s">
        <v>1288</v>
      </c>
      <c r="E237" s="20" t="str">
        <f>IF(ISBLANK(A237),"",IF(ISNA(VLOOKUP(A237,'202202KSRheinbergerMühlen'!$B$4:$F$575,5,FALSE)),"",VLOOKUP(A237,'202202KSRheinbergerMühlen'!$B$4:$F$575,5,FALSE))&amp;"")</f>
        <v>m2</v>
      </c>
      <c r="F237" t="s">
        <v>1292</v>
      </c>
    </row>
    <row r="238" spans="1:6" x14ac:dyDescent="0.25">
      <c r="A238" s="3" t="s">
        <v>1292</v>
      </c>
      <c r="E238" s="20" t="str">
        <f>IF(ISBLANK(A238),"",IF(ISNA(VLOOKUP(A238,'202202KSRheinbergerMühlen'!$B$4:$F$575,5,FALSE)),"",VLOOKUP(A238,'202202KSRheinbergerMühlen'!$B$4:$F$575,5,FALSE))&amp;"")</f>
        <v>m2</v>
      </c>
      <c r="F238" t="s">
        <v>1296</v>
      </c>
    </row>
    <row r="239" spans="1:6" x14ac:dyDescent="0.25">
      <c r="A239" s="3" t="s">
        <v>1296</v>
      </c>
      <c r="E239" s="20" t="str">
        <f>IF(ISBLANK(A239),"",IF(ISNA(VLOOKUP(A239,'202202KSRheinbergerMühlen'!$B$4:$F$575,5,FALSE)),"",VLOOKUP(A239,'202202KSRheinbergerMühlen'!$B$4:$F$575,5,FALSE))&amp;"")</f>
        <v>m2</v>
      </c>
      <c r="F239" t="s">
        <v>1300</v>
      </c>
    </row>
    <row r="240" spans="1:6" x14ac:dyDescent="0.25">
      <c r="A240" s="3" t="s">
        <v>1300</v>
      </c>
      <c r="E240" s="20" t="str">
        <f>IF(ISBLANK(A240),"",IF(ISNA(VLOOKUP(A240,'202202KSRheinbergerMühlen'!$B$4:$F$575,5,FALSE)),"",VLOOKUP(A240,'202202KSRheinbergerMühlen'!$B$4:$F$575,5,FALSE))&amp;"")</f>
        <v>m2</v>
      </c>
      <c r="F240" t="s">
        <v>1304</v>
      </c>
    </row>
    <row r="241" spans="1:6" x14ac:dyDescent="0.25">
      <c r="A241" s="3" t="s">
        <v>1304</v>
      </c>
      <c r="E241" s="20" t="str">
        <f>IF(ISBLANK(A241),"",IF(ISNA(VLOOKUP(A241,'202202KSRheinbergerMühlen'!$B$4:$F$575,5,FALSE)),"",VLOOKUP(A241,'202202KSRheinbergerMühlen'!$B$4:$F$575,5,FALSE))&amp;"")</f>
        <v>m2</v>
      </c>
      <c r="F241" t="s">
        <v>1308</v>
      </c>
    </row>
    <row r="242" spans="1:6" x14ac:dyDescent="0.25">
      <c r="A242" s="3" t="s">
        <v>1308</v>
      </c>
      <c r="E242" s="20" t="str">
        <f>IF(ISBLANK(A242),"",IF(ISNA(VLOOKUP(A242,'202202KSRheinbergerMühlen'!$B$4:$F$575,5,FALSE)),"",VLOOKUP(A242,'202202KSRheinbergerMühlen'!$B$4:$F$575,5,FALSE))&amp;"")</f>
        <v>m2</v>
      </c>
      <c r="F242" t="s">
        <v>1312</v>
      </c>
    </row>
    <row r="243" spans="1:6" x14ac:dyDescent="0.25">
      <c r="A243" s="3" t="s">
        <v>1312</v>
      </c>
      <c r="E243" s="20" t="str">
        <f>IF(ISBLANK(A243),"",IF(ISNA(VLOOKUP(A243,'202202KSRheinbergerMühlen'!$B$4:$F$575,5,FALSE)),"",VLOOKUP(A243,'202202KSRheinbergerMühlen'!$B$4:$F$575,5,FALSE))&amp;"")</f>
        <v>m2</v>
      </c>
      <c r="F243" t="s">
        <v>1316</v>
      </c>
    </row>
    <row r="244" spans="1:6" x14ac:dyDescent="0.25">
      <c r="A244" s="3" t="s">
        <v>1316</v>
      </c>
      <c r="E244" s="20" t="str">
        <f>IF(ISBLANK(A244),"",IF(ISNA(VLOOKUP(A244,'202202KSRheinbergerMühlen'!$B$4:$F$575,5,FALSE)),"",VLOOKUP(A244,'202202KSRheinbergerMühlen'!$B$4:$F$575,5,FALSE))&amp;"")</f>
        <v>m2</v>
      </c>
      <c r="F244" t="s">
        <v>1320</v>
      </c>
    </row>
    <row r="245" spans="1:6" x14ac:dyDescent="0.25">
      <c r="A245" s="3" t="s">
        <v>1320</v>
      </c>
      <c r="E245" s="20" t="str">
        <f>IF(ISBLANK(A245),"",IF(ISNA(VLOOKUP(A245,'202202KSRheinbergerMühlen'!$B$4:$F$575,5,FALSE)),"",VLOOKUP(A245,'202202KSRheinbergerMühlen'!$B$4:$F$575,5,FALSE))&amp;"")</f>
        <v>m</v>
      </c>
      <c r="F245" t="s">
        <v>1324</v>
      </c>
    </row>
    <row r="246" spans="1:6" x14ac:dyDescent="0.25">
      <c r="A246" s="3" t="s">
        <v>1324</v>
      </c>
      <c r="E246" s="20" t="str">
        <f>IF(ISBLANK(A246),"",IF(ISNA(VLOOKUP(A246,'202202KSRheinbergerMühlen'!$B$4:$F$575,5,FALSE)),"",VLOOKUP(A246,'202202KSRheinbergerMühlen'!$B$4:$F$575,5,FALSE))&amp;"")</f>
        <v>m</v>
      </c>
      <c r="F246" t="s">
        <v>1331</v>
      </c>
    </row>
    <row r="247" spans="1:6" x14ac:dyDescent="0.25">
      <c r="A247" s="3" t="s">
        <v>1331</v>
      </c>
      <c r="E247" s="20" t="str">
        <f>IF(ISBLANK(A247),"",IF(ISNA(VLOOKUP(A247,'202202KSRheinbergerMühlen'!$B$4:$F$575,5,FALSE)),"",VLOOKUP(A247,'202202KSRheinbergerMühlen'!$B$4:$F$575,5,FALSE))&amp;"")</f>
        <v>m</v>
      </c>
      <c r="F247" t="s">
        <v>1336</v>
      </c>
    </row>
    <row r="248" spans="1:6" x14ac:dyDescent="0.25">
      <c r="A248" s="3" t="s">
        <v>1336</v>
      </c>
      <c r="E248" s="20" t="str">
        <f>IF(ISBLANK(A248),"",IF(ISNA(VLOOKUP(A248,'202202KSRheinbergerMühlen'!$B$4:$F$575,5,FALSE)),"",VLOOKUP(A248,'202202KSRheinbergerMühlen'!$B$4:$F$575,5,FALSE))&amp;"")</f>
        <v>m</v>
      </c>
      <c r="F248" t="s">
        <v>1339</v>
      </c>
    </row>
    <row r="249" spans="1:6" x14ac:dyDescent="0.25">
      <c r="A249" s="3" t="s">
        <v>1339</v>
      </c>
      <c r="E249" s="20" t="str">
        <f>IF(ISBLANK(A249),"",IF(ISNA(VLOOKUP(A249,'202202KSRheinbergerMühlen'!$B$4:$F$575,5,FALSE)),"",VLOOKUP(A249,'202202KSRheinbergerMühlen'!$B$4:$F$575,5,FALSE))&amp;"")</f>
        <v>m</v>
      </c>
      <c r="F249" t="s">
        <v>1343</v>
      </c>
    </row>
    <row r="250" spans="1:6" x14ac:dyDescent="0.25">
      <c r="A250" s="3" t="s">
        <v>1343</v>
      </c>
      <c r="E250" s="20" t="str">
        <f>IF(ISBLANK(A250),"",IF(ISNA(VLOOKUP(A250,'202202KSRheinbergerMühlen'!$B$4:$F$575,5,FALSE)),"",VLOOKUP(A250,'202202KSRheinbergerMühlen'!$B$4:$F$575,5,FALSE))&amp;"")</f>
        <v>m2</v>
      </c>
      <c r="F250" t="s">
        <v>1345</v>
      </c>
    </row>
    <row r="251" spans="1:6" x14ac:dyDescent="0.25">
      <c r="A251" s="3" t="s">
        <v>1345</v>
      </c>
      <c r="E251" s="20" t="str">
        <f>IF(ISBLANK(A251),"",IF(ISNA(VLOOKUP(A251,'202202KSRheinbergerMühlen'!$B$4:$F$575,5,FALSE)),"",VLOOKUP(A251,'202202KSRheinbergerMühlen'!$B$4:$F$575,5,FALSE))&amp;"")</f>
        <v>m2</v>
      </c>
      <c r="F251" t="s">
        <v>1349</v>
      </c>
    </row>
    <row r="252" spans="1:6" x14ac:dyDescent="0.25">
      <c r="A252" s="3" t="s">
        <v>1349</v>
      </c>
      <c r="E252" s="20" t="str">
        <f>IF(ISBLANK(A252),"",IF(ISNA(VLOOKUP(A252,'202202KSRheinbergerMühlen'!$B$4:$F$575,5,FALSE)),"",VLOOKUP(A252,'202202KSRheinbergerMühlen'!$B$4:$F$575,5,FALSE))&amp;"")</f>
        <v>m2</v>
      </c>
      <c r="F252" t="s">
        <v>1351</v>
      </c>
    </row>
    <row r="253" spans="1:6" x14ac:dyDescent="0.25">
      <c r="A253" s="3" t="s">
        <v>1351</v>
      </c>
      <c r="E253" s="20" t="str">
        <f>IF(ISBLANK(A253),"",IF(ISNA(VLOOKUP(A253,'202202KSRheinbergerMühlen'!$B$4:$F$575,5,FALSE)),"",VLOOKUP(A253,'202202KSRheinbergerMühlen'!$B$4:$F$575,5,FALSE))&amp;"")</f>
        <v>m2</v>
      </c>
      <c r="F253" t="s">
        <v>1353</v>
      </c>
    </row>
    <row r="254" spans="1:6" x14ac:dyDescent="0.25">
      <c r="A254" s="3" t="s">
        <v>1353</v>
      </c>
      <c r="E254" s="20" t="str">
        <f>IF(ISBLANK(A254),"",IF(ISNA(VLOOKUP(A254,'202202KSRheinbergerMühlen'!$B$4:$F$575,5,FALSE)),"",VLOOKUP(A254,'202202KSRheinbergerMühlen'!$B$4:$F$575,5,FALSE))&amp;"")</f>
        <v>m2</v>
      </c>
      <c r="F254" t="s">
        <v>1355</v>
      </c>
    </row>
    <row r="255" spans="1:6" x14ac:dyDescent="0.25">
      <c r="A255" s="3" t="s">
        <v>1355</v>
      </c>
      <c r="E255" s="20" t="str">
        <f>IF(ISBLANK(A255),"",IF(ISNA(VLOOKUP(A255,'202202KSRheinbergerMühlen'!$B$4:$F$575,5,FALSE)),"",VLOOKUP(A255,'202202KSRheinbergerMühlen'!$B$4:$F$575,5,FALSE))&amp;"")</f>
        <v>m2</v>
      </c>
      <c r="F255" t="s">
        <v>1359</v>
      </c>
    </row>
    <row r="256" spans="1:6" x14ac:dyDescent="0.25">
      <c r="A256" s="3" t="s">
        <v>1359</v>
      </c>
      <c r="E256" s="20" t="str">
        <f>IF(ISBLANK(A256),"",IF(ISNA(VLOOKUP(A256,'202202KSRheinbergerMühlen'!$B$4:$F$575,5,FALSE)),"",VLOOKUP(A256,'202202KSRheinbergerMühlen'!$B$4:$F$575,5,FALSE))&amp;"")</f>
        <v>m2</v>
      </c>
      <c r="F256" t="s">
        <v>1361</v>
      </c>
    </row>
    <row r="257" spans="1:6" x14ac:dyDescent="0.25">
      <c r="A257" s="3" t="s">
        <v>1361</v>
      </c>
      <c r="E257" s="20" t="str">
        <f>IF(ISBLANK(A257),"",IF(ISNA(VLOOKUP(A257,'202202KSRheinbergerMühlen'!$B$4:$F$575,5,FALSE)),"",VLOOKUP(A257,'202202KSRheinbergerMühlen'!$B$4:$F$575,5,FALSE))&amp;"")</f>
        <v>m2</v>
      </c>
      <c r="F257" t="s">
        <v>1363</v>
      </c>
    </row>
    <row r="258" spans="1:6" x14ac:dyDescent="0.25">
      <c r="A258" s="3" t="s">
        <v>1363</v>
      </c>
      <c r="E258" s="20" t="str">
        <f>IF(ISBLANK(A258),"",IF(ISNA(VLOOKUP(A258,'202202KSRheinbergerMühlen'!$B$4:$F$575,5,FALSE)),"",VLOOKUP(A258,'202202KSRheinbergerMühlen'!$B$4:$F$575,5,FALSE))&amp;"")</f>
        <v>m2</v>
      </c>
      <c r="F258" t="s">
        <v>1367</v>
      </c>
    </row>
    <row r="259" spans="1:6" x14ac:dyDescent="0.25">
      <c r="A259" s="3" t="s">
        <v>1367</v>
      </c>
      <c r="E259" s="20" t="str">
        <f>IF(ISBLANK(A259),"",IF(ISNA(VLOOKUP(A259,'202202KSRheinbergerMühlen'!$B$4:$F$575,5,FALSE)),"",VLOOKUP(A259,'202202KSRheinbergerMühlen'!$B$4:$F$575,5,FALSE))&amp;"")</f>
        <v>m2</v>
      </c>
      <c r="F259" t="s">
        <v>1371</v>
      </c>
    </row>
    <row r="260" spans="1:6" x14ac:dyDescent="0.25">
      <c r="A260" s="3" t="s">
        <v>1371</v>
      </c>
      <c r="E260" s="20" t="str">
        <f>IF(ISBLANK(A260),"",IF(ISNA(VLOOKUP(A260,'202202KSRheinbergerMühlen'!$B$4:$F$575,5,FALSE)),"",VLOOKUP(A260,'202202KSRheinbergerMühlen'!$B$4:$F$575,5,FALSE))&amp;"")</f>
        <v>m2</v>
      </c>
      <c r="F260" t="s">
        <v>1374</v>
      </c>
    </row>
    <row r="261" spans="1:6" x14ac:dyDescent="0.25">
      <c r="A261" s="3" t="s">
        <v>1374</v>
      </c>
      <c r="E261" s="20" t="str">
        <f>IF(ISBLANK(A261),"",IF(ISNA(VLOOKUP(A261,'202202KSRheinbergerMühlen'!$B$4:$F$575,5,FALSE)),"",VLOOKUP(A261,'202202KSRheinbergerMühlen'!$B$4:$F$575,5,FALSE))&amp;"")</f>
        <v>m</v>
      </c>
      <c r="F261" t="s">
        <v>1376</v>
      </c>
    </row>
    <row r="262" spans="1:6" x14ac:dyDescent="0.25">
      <c r="A262" s="3" t="s">
        <v>1376</v>
      </c>
      <c r="E262" s="20" t="str">
        <f>IF(ISBLANK(A262),"",IF(ISNA(VLOOKUP(A262,'202202KSRheinbergerMühlen'!$B$4:$F$575,5,FALSE)),"",VLOOKUP(A262,'202202KSRheinbergerMühlen'!$B$4:$F$575,5,FALSE))&amp;"")</f>
        <v>m2</v>
      </c>
      <c r="F262" t="s">
        <v>1378</v>
      </c>
    </row>
    <row r="263" spans="1:6" x14ac:dyDescent="0.25">
      <c r="A263" s="3" t="s">
        <v>1378</v>
      </c>
      <c r="E263" s="20" t="str">
        <f>IF(ISBLANK(A263),"",IF(ISNA(VLOOKUP(A263,'202202KSRheinbergerMühlen'!$B$4:$F$575,5,FALSE)),"",VLOOKUP(A263,'202202KSRheinbergerMühlen'!$B$4:$F$575,5,FALSE))&amp;"")</f>
        <v>m2</v>
      </c>
      <c r="F263" t="s">
        <v>1380</v>
      </c>
    </row>
    <row r="264" spans="1:6" x14ac:dyDescent="0.25">
      <c r="A264" s="3" t="s">
        <v>1380</v>
      </c>
      <c r="E264" s="20" t="str">
        <f>IF(ISBLANK(A264),"",IF(ISNA(VLOOKUP(A264,'202202KSRheinbergerMühlen'!$B$4:$F$575,5,FALSE)),"",VLOOKUP(A264,'202202KSRheinbergerMühlen'!$B$4:$F$575,5,FALSE))&amp;"")</f>
        <v>St</v>
      </c>
      <c r="F264" t="s">
        <v>1384</v>
      </c>
    </row>
    <row r="265" spans="1:6" x14ac:dyDescent="0.25">
      <c r="A265" s="3" t="s">
        <v>1384</v>
      </c>
      <c r="E265" s="20" t="str">
        <f>IF(ISBLANK(A265),"",IF(ISNA(VLOOKUP(A265,'202202KSRheinbergerMühlen'!$B$4:$F$575,5,FALSE)),"",VLOOKUP(A265,'202202KSRheinbergerMühlen'!$B$4:$F$575,5,FALSE))&amp;"")</f>
        <v>St</v>
      </c>
      <c r="F265" t="s">
        <v>1388</v>
      </c>
    </row>
    <row r="266" spans="1:6" x14ac:dyDescent="0.25">
      <c r="A266" s="3" t="s">
        <v>1388</v>
      </c>
      <c r="E266" s="20" t="str">
        <f>IF(ISBLANK(A266),"",IF(ISNA(VLOOKUP(A266,'202202KSRheinbergerMühlen'!$B$4:$F$575,5,FALSE)),"",VLOOKUP(A266,'202202KSRheinbergerMühlen'!$B$4:$F$575,5,FALSE))&amp;"")</f>
        <v>St</v>
      </c>
      <c r="F266" t="s">
        <v>1394</v>
      </c>
    </row>
    <row r="267" spans="1:6" x14ac:dyDescent="0.25">
      <c r="A267" s="3" t="s">
        <v>1394</v>
      </c>
      <c r="E267" s="20" t="str">
        <f>IF(ISBLANK(A267),"",IF(ISNA(VLOOKUP(A267,'202202KSRheinbergerMühlen'!$B$4:$F$575,5,FALSE)),"",VLOOKUP(A267,'202202KSRheinbergerMühlen'!$B$4:$F$575,5,FALSE))&amp;"")</f>
        <v>St</v>
      </c>
      <c r="F267" t="s">
        <v>1399</v>
      </c>
    </row>
    <row r="268" spans="1:6" x14ac:dyDescent="0.25">
      <c r="A268" s="3" t="s">
        <v>1399</v>
      </c>
      <c r="E268" s="20" t="str">
        <f>IF(ISBLANK(A268),"",IF(ISNA(VLOOKUP(A268,'202202KSRheinbergerMühlen'!$B$4:$F$575,5,FALSE)),"",VLOOKUP(A268,'202202KSRheinbergerMühlen'!$B$4:$F$575,5,FALSE))&amp;"")</f>
        <v>St</v>
      </c>
      <c r="F268" t="s">
        <v>1403</v>
      </c>
    </row>
    <row r="269" spans="1:6" x14ac:dyDescent="0.25">
      <c r="A269" s="3" t="s">
        <v>1403</v>
      </c>
      <c r="E269" s="20" t="str">
        <f>IF(ISBLANK(A269),"",IF(ISNA(VLOOKUP(A269,'202202KSRheinbergerMühlen'!$B$4:$F$575,5,FALSE)),"",VLOOKUP(A269,'202202KSRheinbergerMühlen'!$B$4:$F$575,5,FALSE))&amp;"")</f>
        <v>St</v>
      </c>
      <c r="F269" t="s">
        <v>1407</v>
      </c>
    </row>
    <row r="270" spans="1:6" x14ac:dyDescent="0.25">
      <c r="A270" s="3" t="s">
        <v>1407</v>
      </c>
      <c r="E270" s="20" t="str">
        <f>IF(ISBLANK(A270),"",IF(ISNA(VLOOKUP(A270,'202202KSRheinbergerMühlen'!$B$4:$F$575,5,FALSE)),"",VLOOKUP(A270,'202202KSRheinbergerMühlen'!$B$4:$F$575,5,FALSE))&amp;"")</f>
        <v>St</v>
      </c>
      <c r="F270" t="s">
        <v>1411</v>
      </c>
    </row>
    <row r="271" spans="1:6" x14ac:dyDescent="0.25">
      <c r="A271" s="3" t="s">
        <v>1411</v>
      </c>
      <c r="E271" s="20" t="str">
        <f>IF(ISBLANK(A271),"",IF(ISNA(VLOOKUP(A271,'202202KSRheinbergerMühlen'!$B$4:$F$575,5,FALSE)),"",VLOOKUP(A271,'202202KSRheinbergerMühlen'!$B$4:$F$575,5,FALSE))&amp;"")</f>
        <v>St</v>
      </c>
      <c r="F271" t="s">
        <v>1415</v>
      </c>
    </row>
    <row r="272" spans="1:6" x14ac:dyDescent="0.25">
      <c r="A272" s="3" t="s">
        <v>1415</v>
      </c>
      <c r="E272" s="20" t="str">
        <f>IF(ISBLANK(A272),"",IF(ISNA(VLOOKUP(A272,'202202KSRheinbergerMühlen'!$B$4:$F$575,5,FALSE)),"",VLOOKUP(A272,'202202KSRheinbergerMühlen'!$B$4:$F$575,5,FALSE))&amp;"")</f>
        <v>St</v>
      </c>
      <c r="F272" t="s">
        <v>1419</v>
      </c>
    </row>
    <row r="273" spans="1:6" x14ac:dyDescent="0.25">
      <c r="A273" s="3" t="s">
        <v>1419</v>
      </c>
      <c r="E273" s="20" t="str">
        <f>IF(ISBLANK(A273),"",IF(ISNA(VLOOKUP(A273,'202202KSRheinbergerMühlen'!$B$4:$F$575,5,FALSE)),"",VLOOKUP(A273,'202202KSRheinbergerMühlen'!$B$4:$F$575,5,FALSE))&amp;"")</f>
        <v>St</v>
      </c>
      <c r="F273" t="s">
        <v>1423</v>
      </c>
    </row>
    <row r="274" spans="1:6" x14ac:dyDescent="0.25">
      <c r="A274" s="3" t="s">
        <v>1423</v>
      </c>
      <c r="E274" s="20" t="str">
        <f>IF(ISBLANK(A274),"",IF(ISNA(VLOOKUP(A274,'202202KSRheinbergerMühlen'!$B$4:$F$575,5,FALSE)),"",VLOOKUP(A274,'202202KSRheinbergerMühlen'!$B$4:$F$575,5,FALSE))&amp;"")</f>
        <v>St</v>
      </c>
      <c r="F274" t="s">
        <v>1427</v>
      </c>
    </row>
    <row r="275" spans="1:6" x14ac:dyDescent="0.25">
      <c r="A275" s="3" t="s">
        <v>1427</v>
      </c>
      <c r="E275" s="20" t="str">
        <f>IF(ISBLANK(A275),"",IF(ISNA(VLOOKUP(A275,'202202KSRheinbergerMühlen'!$B$4:$F$575,5,FALSE)),"",VLOOKUP(A275,'202202KSRheinbergerMühlen'!$B$4:$F$575,5,FALSE))&amp;"")</f>
        <v>St</v>
      </c>
      <c r="F275" t="s">
        <v>1431</v>
      </c>
    </row>
    <row r="276" spans="1:6" x14ac:dyDescent="0.25">
      <c r="A276" s="3" t="s">
        <v>1431</v>
      </c>
      <c r="E276" s="20" t="str">
        <f>IF(ISBLANK(A276),"",IF(ISNA(VLOOKUP(A276,'202202KSRheinbergerMühlen'!$B$4:$F$575,5,FALSE)),"",VLOOKUP(A276,'202202KSRheinbergerMühlen'!$B$4:$F$575,5,FALSE))&amp;"")</f>
        <v>St</v>
      </c>
      <c r="F276" t="s">
        <v>1435</v>
      </c>
    </row>
    <row r="277" spans="1:6" x14ac:dyDescent="0.25">
      <c r="A277" s="3" t="s">
        <v>1435</v>
      </c>
      <c r="E277" s="20" t="str">
        <f>IF(ISBLANK(A277),"",IF(ISNA(VLOOKUP(A277,'202202KSRheinbergerMühlen'!$B$4:$F$575,5,FALSE)),"",VLOOKUP(A277,'202202KSRheinbergerMühlen'!$B$4:$F$575,5,FALSE))&amp;"")</f>
        <v>St</v>
      </c>
      <c r="F277" t="s">
        <v>1439</v>
      </c>
    </row>
    <row r="278" spans="1:6" x14ac:dyDescent="0.25">
      <c r="A278" s="3" t="s">
        <v>1439</v>
      </c>
      <c r="E278" s="20" t="str">
        <f>IF(ISBLANK(A278),"",IF(ISNA(VLOOKUP(A278,'202202KSRheinbergerMühlen'!$B$4:$F$575,5,FALSE)),"",VLOOKUP(A278,'202202KSRheinbergerMühlen'!$B$4:$F$575,5,FALSE))&amp;"")</f>
        <v>St</v>
      </c>
      <c r="F278" t="s">
        <v>1443</v>
      </c>
    </row>
    <row r="279" spans="1:6" x14ac:dyDescent="0.25">
      <c r="A279" s="3" t="s">
        <v>1443</v>
      </c>
      <c r="E279" s="20" t="str">
        <f>IF(ISBLANK(A279),"",IF(ISNA(VLOOKUP(A279,'202202KSRheinbergerMühlen'!$B$4:$F$575,5,FALSE)),"",VLOOKUP(A279,'202202KSRheinbergerMühlen'!$B$4:$F$575,5,FALSE))&amp;"")</f>
        <v>St</v>
      </c>
      <c r="F279" t="s">
        <v>1447</v>
      </c>
    </row>
    <row r="280" spans="1:6" x14ac:dyDescent="0.25">
      <c r="A280" s="3" t="s">
        <v>1447</v>
      </c>
      <c r="E280" s="20" t="str">
        <f>IF(ISBLANK(A280),"",IF(ISNA(VLOOKUP(A280,'202202KSRheinbergerMühlen'!$B$4:$F$575,5,FALSE)),"",VLOOKUP(A280,'202202KSRheinbergerMühlen'!$B$4:$F$575,5,FALSE))&amp;"")</f>
        <v>St</v>
      </c>
      <c r="F280" t="s">
        <v>1455</v>
      </c>
    </row>
    <row r="281" spans="1:6" x14ac:dyDescent="0.25">
      <c r="A281" s="3" t="s">
        <v>1455</v>
      </c>
      <c r="E281" s="20" t="str">
        <f>IF(ISBLANK(A281),"",IF(ISNA(VLOOKUP(A281,'202202KSRheinbergerMühlen'!$B$4:$F$575,5,FALSE)),"",VLOOKUP(A281,'202202KSRheinbergerMühlen'!$B$4:$F$575,5,FALSE))&amp;"")</f>
        <v>St</v>
      </c>
      <c r="F281" t="s">
        <v>1460</v>
      </c>
    </row>
    <row r="282" spans="1:6" x14ac:dyDescent="0.25">
      <c r="A282" s="3" t="s">
        <v>1460</v>
      </c>
      <c r="E282" s="20" t="str">
        <f>IF(ISBLANK(A282),"",IF(ISNA(VLOOKUP(A282,'202202KSRheinbergerMühlen'!$B$4:$F$575,5,FALSE)),"",VLOOKUP(A282,'202202KSRheinbergerMühlen'!$B$4:$F$575,5,FALSE))&amp;"")</f>
        <v>St</v>
      </c>
      <c r="F282" t="s">
        <v>1464</v>
      </c>
    </row>
    <row r="283" spans="1:6" x14ac:dyDescent="0.25">
      <c r="A283" s="3" t="s">
        <v>1464</v>
      </c>
      <c r="E283" s="20" t="str">
        <f>IF(ISBLANK(A283),"",IF(ISNA(VLOOKUP(A283,'202202KSRheinbergerMühlen'!$B$4:$F$575,5,FALSE)),"",VLOOKUP(A283,'202202KSRheinbergerMühlen'!$B$4:$F$575,5,FALSE))&amp;"")</f>
        <v>St</v>
      </c>
      <c r="F283" t="s">
        <v>1473</v>
      </c>
    </row>
    <row r="284" spans="1:6" x14ac:dyDescent="0.25">
      <c r="A284" s="3" t="s">
        <v>1473</v>
      </c>
      <c r="E284" s="20" t="str">
        <f>IF(ISBLANK(A284),"",IF(ISNA(VLOOKUP(A284,'202202KSRheinbergerMühlen'!$B$4:$F$575,5,FALSE)),"",VLOOKUP(A284,'202202KSRheinbergerMühlen'!$B$4:$F$575,5,FALSE))&amp;"")</f>
        <v>m</v>
      </c>
      <c r="F284" t="s">
        <v>1478</v>
      </c>
    </row>
    <row r="285" spans="1:6" x14ac:dyDescent="0.25">
      <c r="A285" s="3" t="s">
        <v>1478</v>
      </c>
      <c r="E285" s="20" t="str">
        <f>IF(ISBLANK(A285),"",IF(ISNA(VLOOKUP(A285,'202202KSRheinbergerMühlen'!$B$4:$F$575,5,FALSE)),"",VLOOKUP(A285,'202202KSRheinbergerMühlen'!$B$4:$F$575,5,FALSE))&amp;"")</f>
        <v>m3</v>
      </c>
      <c r="F285" t="s">
        <v>1485</v>
      </c>
    </row>
    <row r="286" spans="1:6" x14ac:dyDescent="0.25">
      <c r="A286" s="3" t="s">
        <v>1485</v>
      </c>
      <c r="E286" s="20" t="str">
        <f>IF(ISBLANK(A286),"",IF(ISNA(VLOOKUP(A286,'202202KSRheinbergerMühlen'!$B$4:$F$575,5,FALSE)),"",VLOOKUP(A286,'202202KSRheinbergerMühlen'!$B$4:$F$575,5,FALSE))&amp;"")</f>
        <v>m3</v>
      </c>
      <c r="F286" t="s">
        <v>1489</v>
      </c>
    </row>
    <row r="287" spans="1:6" x14ac:dyDescent="0.25">
      <c r="A287" s="3" t="s">
        <v>1489</v>
      </c>
      <c r="E287" s="20" t="str">
        <f>IF(ISBLANK(A287),"",IF(ISNA(VLOOKUP(A287,'202202KSRheinbergerMühlen'!$B$4:$F$575,5,FALSE)),"",VLOOKUP(A287,'202202KSRheinbergerMühlen'!$B$4:$F$575,5,FALSE))&amp;"")</f>
        <v>m3</v>
      </c>
      <c r="F287" t="s">
        <v>1492</v>
      </c>
    </row>
    <row r="288" spans="1:6" x14ac:dyDescent="0.25">
      <c r="A288" s="3" t="s">
        <v>1492</v>
      </c>
      <c r="E288" s="20" t="str">
        <f>IF(ISBLANK(A288),"",IF(ISNA(VLOOKUP(A288,'202202KSRheinbergerMühlen'!$B$4:$F$575,5,FALSE)),"",VLOOKUP(A288,'202202KSRheinbergerMühlen'!$B$4:$F$575,5,FALSE))&amp;"")</f>
        <v>m2</v>
      </c>
      <c r="F288" t="s">
        <v>1498</v>
      </c>
    </row>
    <row r="289" spans="1:6" x14ac:dyDescent="0.25">
      <c r="A289" s="3" t="s">
        <v>1498</v>
      </c>
      <c r="E289" s="20" t="str">
        <f>IF(ISBLANK(A289),"",IF(ISNA(VLOOKUP(A289,'202202KSRheinbergerMühlen'!$B$4:$F$575,5,FALSE)),"",VLOOKUP(A289,'202202KSRheinbergerMühlen'!$B$4:$F$575,5,FALSE))&amp;"")</f>
        <v>m</v>
      </c>
      <c r="F289" t="s">
        <v>1503</v>
      </c>
    </row>
    <row r="290" spans="1:6" x14ac:dyDescent="0.25">
      <c r="A290" s="3" t="s">
        <v>1503</v>
      </c>
      <c r="E290" s="20" t="str">
        <f>IF(ISBLANK(A290),"",IF(ISNA(VLOOKUP(A290,'202202KSRheinbergerMühlen'!$B$4:$F$575,5,FALSE)),"",VLOOKUP(A290,'202202KSRheinbergerMühlen'!$B$4:$F$575,5,FALSE))&amp;"")</f>
        <v>m</v>
      </c>
      <c r="F290" t="s">
        <v>1507</v>
      </c>
    </row>
    <row r="291" spans="1:6" x14ac:dyDescent="0.25">
      <c r="A291" s="3" t="s">
        <v>1507</v>
      </c>
      <c r="E291" s="20" t="str">
        <f>IF(ISBLANK(A291),"",IF(ISNA(VLOOKUP(A291,'202202KSRheinbergerMühlen'!$B$4:$F$575,5,FALSE)),"",VLOOKUP(A291,'202202KSRheinbergerMühlen'!$B$4:$F$575,5,FALSE))&amp;"")</f>
        <v>St</v>
      </c>
      <c r="F291" t="s">
        <v>1511</v>
      </c>
    </row>
    <row r="292" spans="1:6" x14ac:dyDescent="0.25">
      <c r="A292" s="3" t="s">
        <v>1511</v>
      </c>
      <c r="E292" s="20" t="str">
        <f>IF(ISBLANK(A292),"",IF(ISNA(VLOOKUP(A292,'202202KSRheinbergerMühlen'!$B$4:$F$575,5,FALSE)),"",VLOOKUP(A292,'202202KSRheinbergerMühlen'!$B$4:$F$575,5,FALSE))&amp;"")</f>
        <v>St</v>
      </c>
      <c r="F292" t="s">
        <v>1515</v>
      </c>
    </row>
    <row r="293" spans="1:6" x14ac:dyDescent="0.25">
      <c r="A293" s="3" t="s">
        <v>1515</v>
      </c>
      <c r="E293" s="20" t="str">
        <f>IF(ISBLANK(A293),"",IF(ISNA(VLOOKUP(A293,'202202KSRheinbergerMühlen'!$B$4:$F$575,5,FALSE)),"",VLOOKUP(A293,'202202KSRheinbergerMühlen'!$B$4:$F$575,5,FALSE))&amp;"")</f>
        <v>St</v>
      </c>
      <c r="F293" t="s">
        <v>1518</v>
      </c>
    </row>
    <row r="294" spans="1:6" x14ac:dyDescent="0.25">
      <c r="A294" s="3" t="s">
        <v>1518</v>
      </c>
      <c r="E294" s="20" t="str">
        <f>IF(ISBLANK(A294),"",IF(ISNA(VLOOKUP(A294,'202202KSRheinbergerMühlen'!$B$4:$F$575,5,FALSE)),"",VLOOKUP(A294,'202202KSRheinbergerMühlen'!$B$4:$F$575,5,FALSE))&amp;"")</f>
        <v>m</v>
      </c>
      <c r="F294" t="s">
        <v>1522</v>
      </c>
    </row>
    <row r="295" spans="1:6" x14ac:dyDescent="0.25">
      <c r="A295" s="3" t="s">
        <v>1522</v>
      </c>
      <c r="E295" s="20" t="str">
        <f>IF(ISBLANK(A295),"",IF(ISNA(VLOOKUP(A295,'202202KSRheinbergerMühlen'!$B$4:$F$575,5,FALSE)),"",VLOOKUP(A295,'202202KSRheinbergerMühlen'!$B$4:$F$575,5,FALSE))&amp;"")</f>
        <v>St</v>
      </c>
      <c r="F295" t="s">
        <v>1526</v>
      </c>
    </row>
    <row r="296" spans="1:6" x14ac:dyDescent="0.25">
      <c r="A296" s="3" t="s">
        <v>1526</v>
      </c>
      <c r="E296" s="20" t="str">
        <f>IF(ISBLANK(A296),"",IF(ISNA(VLOOKUP(A296,'202202KSRheinbergerMühlen'!$B$4:$F$575,5,FALSE)),"",VLOOKUP(A296,'202202KSRheinbergerMühlen'!$B$4:$F$575,5,FALSE))&amp;"")</f>
        <v>St</v>
      </c>
      <c r="F296" t="s">
        <v>1530</v>
      </c>
    </row>
    <row r="297" spans="1:6" x14ac:dyDescent="0.25">
      <c r="A297" s="3" t="s">
        <v>1530</v>
      </c>
      <c r="E297" s="20" t="str">
        <f>IF(ISBLANK(A297),"",IF(ISNA(VLOOKUP(A297,'202202KSRheinbergerMühlen'!$B$4:$F$575,5,FALSE)),"",VLOOKUP(A297,'202202KSRheinbergerMühlen'!$B$4:$F$575,5,FALSE))&amp;"")</f>
        <v>St</v>
      </c>
      <c r="F297" t="s">
        <v>1534</v>
      </c>
    </row>
    <row r="298" spans="1:6" x14ac:dyDescent="0.25">
      <c r="A298" s="3" t="s">
        <v>1534</v>
      </c>
      <c r="E298" s="20" t="str">
        <f>IF(ISBLANK(A298),"",IF(ISNA(VLOOKUP(A298,'202202KSRheinbergerMühlen'!$B$4:$F$575,5,FALSE)),"",VLOOKUP(A298,'202202KSRheinbergerMühlen'!$B$4:$F$575,5,FALSE))&amp;"")</f>
        <v>St</v>
      </c>
      <c r="F298" t="s">
        <v>1545</v>
      </c>
    </row>
    <row r="299" spans="1:6" x14ac:dyDescent="0.25">
      <c r="A299" s="3" t="s">
        <v>1545</v>
      </c>
      <c r="E299" s="20" t="str">
        <f>IF(ISBLANK(A299),"",IF(ISNA(VLOOKUP(A299,'202202KSRheinbergerMühlen'!$B$4:$F$575,5,FALSE)),"",VLOOKUP(A299,'202202KSRheinbergerMühlen'!$B$4:$F$575,5,FALSE))&amp;"")</f>
        <v>m2</v>
      </c>
      <c r="F299" t="s">
        <v>1556</v>
      </c>
    </row>
    <row r="300" spans="1:6" x14ac:dyDescent="0.25">
      <c r="A300" s="3" t="s">
        <v>1556</v>
      </c>
      <c r="E300" s="20" t="str">
        <f>IF(ISBLANK(A300),"",IF(ISNA(VLOOKUP(A300,'202202KSRheinbergerMühlen'!$B$4:$F$575,5,FALSE)),"",VLOOKUP(A300,'202202KSRheinbergerMühlen'!$B$4:$F$575,5,FALSE))&amp;"")</f>
        <v>m</v>
      </c>
      <c r="F300" t="s">
        <v>1561</v>
      </c>
    </row>
    <row r="301" spans="1:6" x14ac:dyDescent="0.25">
      <c r="A301" s="3" t="s">
        <v>1561</v>
      </c>
      <c r="E301" s="20" t="str">
        <f>IF(ISBLANK(A301),"",IF(ISNA(VLOOKUP(A301,'202202KSRheinbergerMühlen'!$B$4:$F$575,5,FALSE)),"",VLOOKUP(A301,'202202KSRheinbergerMühlen'!$B$4:$F$575,5,FALSE))&amp;"")</f>
        <v>m</v>
      </c>
      <c r="F301" t="s">
        <v>1565</v>
      </c>
    </row>
    <row r="302" spans="1:6" x14ac:dyDescent="0.25">
      <c r="A302" s="3" t="s">
        <v>1565</v>
      </c>
      <c r="E302" s="20" t="str">
        <f>IF(ISBLANK(A302),"",IF(ISNA(VLOOKUP(A302,'202202KSRheinbergerMühlen'!$B$4:$F$575,5,FALSE)),"",VLOOKUP(A302,'202202KSRheinbergerMühlen'!$B$4:$F$575,5,FALSE))&amp;"")</f>
        <v>m</v>
      </c>
      <c r="F302" t="s">
        <v>1569</v>
      </c>
    </row>
    <row r="303" spans="1:6" x14ac:dyDescent="0.25">
      <c r="A303" s="3" t="s">
        <v>1569</v>
      </c>
      <c r="E303" s="20" t="str">
        <f>IF(ISBLANK(A303),"",IF(ISNA(VLOOKUP(A303,'202202KSRheinbergerMühlen'!$B$4:$F$575,5,FALSE)),"",VLOOKUP(A303,'202202KSRheinbergerMühlen'!$B$4:$F$575,5,FALSE))&amp;"")</f>
        <v>m</v>
      </c>
      <c r="F303" t="s">
        <v>1573</v>
      </c>
    </row>
    <row r="304" spans="1:6" x14ac:dyDescent="0.25">
      <c r="A304" s="3" t="s">
        <v>1573</v>
      </c>
      <c r="E304" s="20" t="str">
        <f>IF(ISBLANK(A304),"",IF(ISNA(VLOOKUP(A304,'202202KSRheinbergerMühlen'!$B$4:$F$575,5,FALSE)),"",VLOOKUP(A304,'202202KSRheinbergerMühlen'!$B$4:$F$575,5,FALSE))&amp;"")</f>
        <v>m</v>
      </c>
      <c r="F304" t="s">
        <v>1577</v>
      </c>
    </row>
    <row r="305" spans="1:6" x14ac:dyDescent="0.25">
      <c r="A305" s="3" t="s">
        <v>1577</v>
      </c>
      <c r="E305" s="20" t="str">
        <f>IF(ISBLANK(A305),"",IF(ISNA(VLOOKUP(A305,'202202KSRheinbergerMühlen'!$B$4:$F$575,5,FALSE)),"",VLOOKUP(A305,'202202KSRheinbergerMühlen'!$B$4:$F$575,5,FALSE))&amp;"")</f>
        <v>m</v>
      </c>
      <c r="F305" t="s">
        <v>1581</v>
      </c>
    </row>
    <row r="306" spans="1:6" x14ac:dyDescent="0.25">
      <c r="A306" s="3" t="s">
        <v>1581</v>
      </c>
      <c r="E306" s="20" t="str">
        <f>IF(ISBLANK(A306),"",IF(ISNA(VLOOKUP(A306,'202202KSRheinbergerMühlen'!$B$4:$F$575,5,FALSE)),"",VLOOKUP(A306,'202202KSRheinbergerMühlen'!$B$4:$F$575,5,FALSE))&amp;"")</f>
        <v>m</v>
      </c>
      <c r="F306" t="s">
        <v>1585</v>
      </c>
    </row>
    <row r="307" spans="1:6" x14ac:dyDescent="0.25">
      <c r="A307" s="3" t="s">
        <v>1585</v>
      </c>
      <c r="E307" s="20" t="str">
        <f>IF(ISBLANK(A307),"",IF(ISNA(VLOOKUP(A307,'202202KSRheinbergerMühlen'!$B$4:$F$575,5,FALSE)),"",VLOOKUP(A307,'202202KSRheinbergerMühlen'!$B$4:$F$575,5,FALSE))&amp;"")</f>
        <v>St</v>
      </c>
      <c r="F307" t="s">
        <v>1589</v>
      </c>
    </row>
    <row r="308" spans="1:6" x14ac:dyDescent="0.25">
      <c r="A308" s="3" t="s">
        <v>1589</v>
      </c>
      <c r="E308" s="20" t="str">
        <f>IF(ISBLANK(A308),"",IF(ISNA(VLOOKUP(A308,'202202KSRheinbergerMühlen'!$B$4:$F$575,5,FALSE)),"",VLOOKUP(A308,'202202KSRheinbergerMühlen'!$B$4:$F$575,5,FALSE))&amp;"")</f>
        <v>St</v>
      </c>
      <c r="F308" t="s">
        <v>1593</v>
      </c>
    </row>
    <row r="309" spans="1:6" x14ac:dyDescent="0.25">
      <c r="A309" s="3" t="s">
        <v>1593</v>
      </c>
      <c r="E309" s="20" t="str">
        <f>IF(ISBLANK(A309),"",IF(ISNA(VLOOKUP(A309,'202202KSRheinbergerMühlen'!$B$4:$F$575,5,FALSE)),"",VLOOKUP(A309,'202202KSRheinbergerMühlen'!$B$4:$F$575,5,FALSE))&amp;"")</f>
        <v>St</v>
      </c>
      <c r="F309" t="s">
        <v>1597</v>
      </c>
    </row>
    <row r="310" spans="1:6" x14ac:dyDescent="0.25">
      <c r="A310" s="3" t="s">
        <v>1597</v>
      </c>
      <c r="E310" s="20" t="str">
        <f>IF(ISBLANK(A310),"",IF(ISNA(VLOOKUP(A310,'202202KSRheinbergerMühlen'!$B$4:$F$575,5,FALSE)),"",VLOOKUP(A310,'202202KSRheinbergerMühlen'!$B$4:$F$575,5,FALSE))&amp;"")</f>
        <v>St</v>
      </c>
      <c r="F310" t="s">
        <v>1601</v>
      </c>
    </row>
    <row r="311" spans="1:6" x14ac:dyDescent="0.25">
      <c r="A311" s="3" t="s">
        <v>1601</v>
      </c>
      <c r="E311" s="20" t="str">
        <f>IF(ISBLANK(A311),"",IF(ISNA(VLOOKUP(A311,'202202KSRheinbergerMühlen'!$B$4:$F$575,5,FALSE)),"",VLOOKUP(A311,'202202KSRheinbergerMühlen'!$B$4:$F$575,5,FALSE))&amp;"")</f>
        <v>St</v>
      </c>
      <c r="F311" t="s">
        <v>1605</v>
      </c>
    </row>
    <row r="312" spans="1:6" x14ac:dyDescent="0.25">
      <c r="A312" s="3" t="s">
        <v>1605</v>
      </c>
      <c r="E312" s="20" t="str">
        <f>IF(ISBLANK(A312),"",IF(ISNA(VLOOKUP(A312,'202202KSRheinbergerMühlen'!$B$4:$F$575,5,FALSE)),"",VLOOKUP(A312,'202202KSRheinbergerMühlen'!$B$4:$F$575,5,FALSE))&amp;"")</f>
        <v>St</v>
      </c>
      <c r="F312" t="s">
        <v>1614</v>
      </c>
    </row>
    <row r="313" spans="1:6" x14ac:dyDescent="0.25">
      <c r="A313" s="3" t="s">
        <v>1614</v>
      </c>
      <c r="E313" s="20" t="str">
        <f>IF(ISBLANK(A313),"",IF(ISNA(VLOOKUP(A313,'202202KSRheinbergerMühlen'!$B$4:$F$575,5,FALSE)),"",VLOOKUP(A313,'202202KSRheinbergerMühlen'!$B$4:$F$575,5,FALSE))&amp;"")</f>
        <v>m2</v>
      </c>
      <c r="F313" t="s">
        <v>1625</v>
      </c>
    </row>
    <row r="314" spans="1:6" x14ac:dyDescent="0.25">
      <c r="A314" s="3" t="s">
        <v>1625</v>
      </c>
      <c r="E314" s="20" t="str">
        <f>IF(ISBLANK(A314),"",IF(ISNA(VLOOKUP(A314,'202202KSRheinbergerMühlen'!$B$4:$F$575,5,FALSE)),"",VLOOKUP(A314,'202202KSRheinbergerMühlen'!$B$4:$F$575,5,FALSE))&amp;"")</f>
        <v>St</v>
      </c>
      <c r="F314" t="s">
        <v>1630</v>
      </c>
    </row>
    <row r="315" spans="1:6" x14ac:dyDescent="0.25">
      <c r="A315" s="3" t="s">
        <v>1630</v>
      </c>
      <c r="E315" s="20" t="str">
        <f>IF(ISBLANK(A315),"",IF(ISNA(VLOOKUP(A315,'202202KSRheinbergerMühlen'!$B$4:$F$575,5,FALSE)),"",VLOOKUP(A315,'202202KSRheinbergerMühlen'!$B$4:$F$575,5,FALSE))&amp;"")</f>
        <v>St</v>
      </c>
      <c r="F315" t="s">
        <v>1642</v>
      </c>
    </row>
    <row r="316" spans="1:6" x14ac:dyDescent="0.25">
      <c r="A316" s="3" t="s">
        <v>1642</v>
      </c>
      <c r="E316" s="20" t="str">
        <f>IF(ISBLANK(A316),"",IF(ISNA(VLOOKUP(A316,'202202KSRheinbergerMühlen'!$B$4:$F$575,5,FALSE)),"",VLOOKUP(A316,'202202KSRheinbergerMühlen'!$B$4:$F$575,5,FALSE))&amp;"")</f>
        <v>m</v>
      </c>
      <c r="F316" t="s">
        <v>1647</v>
      </c>
    </row>
    <row r="317" spans="1:6" x14ac:dyDescent="0.25">
      <c r="A317" s="3" t="s">
        <v>1647</v>
      </c>
      <c r="E317" s="20" t="str">
        <f>IF(ISBLANK(A317),"",IF(ISNA(VLOOKUP(A317,'202202KSRheinbergerMühlen'!$B$4:$F$575,5,FALSE)),"",VLOOKUP(A317,'202202KSRheinbergerMühlen'!$B$4:$F$575,5,FALSE))&amp;"")</f>
        <v>m</v>
      </c>
      <c r="F317" t="s">
        <v>1654</v>
      </c>
    </row>
    <row r="318" spans="1:6" x14ac:dyDescent="0.25">
      <c r="A318" s="3" t="s">
        <v>1654</v>
      </c>
      <c r="E318" s="20" t="str">
        <f>IF(ISBLANK(A318),"",IF(ISNA(VLOOKUP(A318,'202202KSRheinbergerMühlen'!$B$4:$F$575,5,FALSE)),"",VLOOKUP(A318,'202202KSRheinbergerMühlen'!$B$4:$F$575,5,FALSE))&amp;"")</f>
        <v>m</v>
      </c>
      <c r="F318" t="s">
        <v>1659</v>
      </c>
    </row>
    <row r="319" spans="1:6" x14ac:dyDescent="0.25">
      <c r="A319" s="3" t="s">
        <v>1659</v>
      </c>
      <c r="E319" s="20" t="str">
        <f>IF(ISBLANK(A319),"",IF(ISNA(VLOOKUP(A319,'202202KSRheinbergerMühlen'!$B$4:$F$575,5,FALSE)),"",VLOOKUP(A319,'202202KSRheinbergerMühlen'!$B$4:$F$575,5,FALSE))&amp;"")</f>
        <v>psch</v>
      </c>
      <c r="F319" t="s">
        <v>1663</v>
      </c>
    </row>
    <row r="320" spans="1:6" x14ac:dyDescent="0.25">
      <c r="A320" s="3" t="s">
        <v>1663</v>
      </c>
      <c r="E320" s="20" t="str">
        <f>IF(ISBLANK(A320),"",IF(ISNA(VLOOKUP(A320,'202202KSRheinbergerMühlen'!$B$4:$F$575,5,FALSE)),"",VLOOKUP(A320,'202202KSRheinbergerMühlen'!$B$4:$F$575,5,FALSE))&amp;"")</f>
        <v>St</v>
      </c>
      <c r="F320" t="s">
        <v>1667</v>
      </c>
    </row>
    <row r="321" spans="1:6" x14ac:dyDescent="0.25">
      <c r="A321" s="3" t="s">
        <v>1667</v>
      </c>
      <c r="E321" s="20" t="str">
        <f>IF(ISBLANK(A321),"",IF(ISNA(VLOOKUP(A321,'202202KSRheinbergerMühlen'!$B$4:$F$575,5,FALSE)),"",VLOOKUP(A321,'202202KSRheinbergerMühlen'!$B$4:$F$575,5,FALSE))&amp;"")</f>
        <v>St</v>
      </c>
      <c r="F321" t="s">
        <v>1671</v>
      </c>
    </row>
    <row r="322" spans="1:6" x14ac:dyDescent="0.25">
      <c r="A322" s="3" t="s">
        <v>1671</v>
      </c>
      <c r="E322" s="20" t="str">
        <f>IF(ISBLANK(A322),"",IF(ISNA(VLOOKUP(A322,'202202KSRheinbergerMühlen'!$B$4:$F$575,5,FALSE)),"",VLOOKUP(A322,'202202KSRheinbergerMühlen'!$B$4:$F$575,5,FALSE))&amp;"")</f>
        <v>St</v>
      </c>
      <c r="F322" t="s">
        <v>1675</v>
      </c>
    </row>
    <row r="323" spans="1:6" x14ac:dyDescent="0.25">
      <c r="A323" s="3" t="s">
        <v>1675</v>
      </c>
      <c r="E323" s="20" t="str">
        <f>IF(ISBLANK(A323),"",IF(ISNA(VLOOKUP(A323,'202202KSRheinbergerMühlen'!$B$4:$F$575,5,FALSE)),"",VLOOKUP(A323,'202202KSRheinbergerMühlen'!$B$4:$F$575,5,FALSE))&amp;"")</f>
        <v>St</v>
      </c>
      <c r="F323" t="s">
        <v>1681</v>
      </c>
    </row>
    <row r="324" spans="1:6" x14ac:dyDescent="0.25">
      <c r="A324" s="3" t="s">
        <v>1681</v>
      </c>
      <c r="E324" s="20" t="str">
        <f>IF(ISBLANK(A324),"",IF(ISNA(VLOOKUP(A324,'202202KSRheinbergerMühlen'!$B$4:$F$575,5,FALSE)),"",VLOOKUP(A324,'202202KSRheinbergerMühlen'!$B$4:$F$575,5,FALSE))&amp;"")</f>
        <v>St</v>
      </c>
      <c r="F324" t="s">
        <v>1686</v>
      </c>
    </row>
    <row r="325" spans="1:6" x14ac:dyDescent="0.25">
      <c r="A325" s="3" t="s">
        <v>1686</v>
      </c>
      <c r="E325" s="20" t="str">
        <f>IF(ISBLANK(A325),"",IF(ISNA(VLOOKUP(A325,'202202KSRheinbergerMühlen'!$B$4:$F$575,5,FALSE)),"",VLOOKUP(A325,'202202KSRheinbergerMühlen'!$B$4:$F$575,5,FALSE))&amp;"")</f>
        <v>St</v>
      </c>
      <c r="F325" t="s">
        <v>1692</v>
      </c>
    </row>
    <row r="326" spans="1:6" x14ac:dyDescent="0.25">
      <c r="A326" s="3" t="s">
        <v>1692</v>
      </c>
      <c r="E326" s="20" t="str">
        <f>IF(ISBLANK(A326),"",IF(ISNA(VLOOKUP(A326,'202202KSRheinbergerMühlen'!$B$4:$F$575,5,FALSE)),"",VLOOKUP(A326,'202202KSRheinbergerMühlen'!$B$4:$F$575,5,FALSE))&amp;"")</f>
        <v>St</v>
      </c>
      <c r="F326" t="s">
        <v>1706</v>
      </c>
    </row>
    <row r="327" spans="1:6" x14ac:dyDescent="0.25">
      <c r="A327" s="3" t="s">
        <v>1706</v>
      </c>
      <c r="E327" s="20" t="str">
        <f>IF(ISBLANK(A327),"",IF(ISNA(VLOOKUP(A327,'202202KSRheinbergerMühlen'!$B$4:$F$575,5,FALSE)),"",VLOOKUP(A327,'202202KSRheinbergerMühlen'!$B$4:$F$575,5,FALSE))&amp;"")</f>
        <v>m3</v>
      </c>
      <c r="F327" t="s">
        <v>1711</v>
      </c>
    </row>
    <row r="328" spans="1:6" x14ac:dyDescent="0.25">
      <c r="A328" s="3" t="s">
        <v>1711</v>
      </c>
      <c r="E328" s="20" t="str">
        <f>IF(ISBLANK(A328),"",IF(ISNA(VLOOKUP(A328,'202202KSRheinbergerMühlen'!$B$4:$F$575,5,FALSE)),"",VLOOKUP(A328,'202202KSRheinbergerMühlen'!$B$4:$F$575,5,FALSE))&amp;"")</f>
        <v>m3</v>
      </c>
      <c r="F328" t="s">
        <v>1718</v>
      </c>
    </row>
    <row r="329" spans="1:6" x14ac:dyDescent="0.25">
      <c r="A329" s="3" t="s">
        <v>1718</v>
      </c>
      <c r="E329" s="20" t="str">
        <f>IF(ISBLANK(A329),"",IF(ISNA(VLOOKUP(A329,'202202KSRheinbergerMühlen'!$B$4:$F$575,5,FALSE)),"",VLOOKUP(A329,'202202KSRheinbergerMühlen'!$B$4:$F$575,5,FALSE))&amp;"")</f>
        <v>h</v>
      </c>
      <c r="F329" t="s">
        <v>1726</v>
      </c>
    </row>
    <row r="330" spans="1:6" x14ac:dyDescent="0.25">
      <c r="A330" s="3" t="s">
        <v>1726</v>
      </c>
      <c r="E330" s="20" t="str">
        <f>IF(ISBLANK(A330),"",IF(ISNA(VLOOKUP(A330,'202202KSRheinbergerMühlen'!$B$4:$F$575,5,FALSE)),"",VLOOKUP(A330,'202202KSRheinbergerMühlen'!$B$4:$F$575,5,FALSE))&amp;"")</f>
        <v>m3</v>
      </c>
      <c r="F330" t="s">
        <v>1731</v>
      </c>
    </row>
    <row r="331" spans="1:6" x14ac:dyDescent="0.25">
      <c r="A331" s="3" t="s">
        <v>1731</v>
      </c>
      <c r="E331" s="20" t="str">
        <f>IF(ISBLANK(A331),"",IF(ISNA(VLOOKUP(A331,'202202KSRheinbergerMühlen'!$B$4:$F$575,5,FALSE)),"",VLOOKUP(A331,'202202KSRheinbergerMühlen'!$B$4:$F$575,5,FALSE))&amp;"")</f>
        <v>m2</v>
      </c>
      <c r="F331" t="s">
        <v>1737</v>
      </c>
    </row>
    <row r="332" spans="1:6" x14ac:dyDescent="0.25">
      <c r="A332" s="3" t="s">
        <v>1737</v>
      </c>
      <c r="E332" s="20" t="str">
        <f>IF(ISBLANK(A332),"",IF(ISNA(VLOOKUP(A332,'202202KSRheinbergerMühlen'!$B$4:$F$575,5,FALSE)),"",VLOOKUP(A332,'202202KSRheinbergerMühlen'!$B$4:$F$575,5,FALSE))&amp;"")</f>
        <v>m3</v>
      </c>
      <c r="F332" t="s">
        <v>1749</v>
      </c>
    </row>
    <row r="333" spans="1:6" x14ac:dyDescent="0.25">
      <c r="A333" s="3" t="s">
        <v>1749</v>
      </c>
      <c r="E333" s="20" t="str">
        <f>IF(ISBLANK(A333),"",IF(ISNA(VLOOKUP(A333,'202202KSRheinbergerMühlen'!$B$4:$F$575,5,FALSE)),"",VLOOKUP(A333,'202202KSRheinbergerMühlen'!$B$4:$F$575,5,FALSE))&amp;"")</f>
        <v>m3</v>
      </c>
      <c r="F333" t="s">
        <v>1754</v>
      </c>
    </row>
    <row r="334" spans="1:6" x14ac:dyDescent="0.25">
      <c r="A334" s="3" t="s">
        <v>1754</v>
      </c>
      <c r="E334" s="20" t="str">
        <f>IF(ISBLANK(A334),"",IF(ISNA(VLOOKUP(A334,'202202KSRheinbergerMühlen'!$B$4:$F$575,5,FALSE)),"",VLOOKUP(A334,'202202KSRheinbergerMühlen'!$B$4:$F$575,5,FALSE))&amp;"")</f>
        <v>m3</v>
      </c>
      <c r="F334" t="s">
        <v>1758</v>
      </c>
    </row>
    <row r="335" spans="1:6" x14ac:dyDescent="0.25">
      <c r="A335" s="3" t="s">
        <v>1758</v>
      </c>
      <c r="E335" s="20" t="str">
        <f>IF(ISBLANK(A335),"",IF(ISNA(VLOOKUP(A335,'202202KSRheinbergerMühlen'!$B$4:$F$575,5,FALSE)),"",VLOOKUP(A335,'202202KSRheinbergerMühlen'!$B$4:$F$575,5,FALSE))&amp;"")</f>
        <v>m3</v>
      </c>
      <c r="F335" t="s">
        <v>1762</v>
      </c>
    </row>
    <row r="336" spans="1:6" x14ac:dyDescent="0.25">
      <c r="A336" s="3" t="s">
        <v>1762</v>
      </c>
      <c r="E336" s="20" t="str">
        <f>IF(ISBLANK(A336),"",IF(ISNA(VLOOKUP(A336,'202202KSRheinbergerMühlen'!$B$4:$F$575,5,FALSE)),"",VLOOKUP(A336,'202202KSRheinbergerMühlen'!$B$4:$F$575,5,FALSE))&amp;"")</f>
        <v>m3</v>
      </c>
      <c r="F336" t="s">
        <v>1774</v>
      </c>
    </row>
    <row r="337" spans="1:6" x14ac:dyDescent="0.25">
      <c r="A337" s="3" t="s">
        <v>1774</v>
      </c>
      <c r="E337" s="20" t="str">
        <f>IF(ISBLANK(A337),"",IF(ISNA(VLOOKUP(A337,'202202KSRheinbergerMühlen'!$B$4:$F$575,5,FALSE)),"",VLOOKUP(A337,'202202KSRheinbergerMühlen'!$B$4:$F$575,5,FALSE))&amp;"")</f>
        <v>m</v>
      </c>
      <c r="F337" t="s">
        <v>1782</v>
      </c>
    </row>
    <row r="338" spans="1:6" x14ac:dyDescent="0.25">
      <c r="A338" s="3" t="s">
        <v>1782</v>
      </c>
      <c r="E338" s="20" t="str">
        <f>IF(ISBLANK(A338),"",IF(ISNA(VLOOKUP(A338,'202202KSRheinbergerMühlen'!$B$4:$F$575,5,FALSE)),"",VLOOKUP(A338,'202202KSRheinbergerMühlen'!$B$4:$F$575,5,FALSE))&amp;"")</f>
        <v>m</v>
      </c>
      <c r="F338" t="s">
        <v>1789</v>
      </c>
    </row>
    <row r="339" spans="1:6" x14ac:dyDescent="0.25">
      <c r="A339" s="3" t="s">
        <v>1789</v>
      </c>
      <c r="E339" s="20" t="str">
        <f>IF(ISBLANK(A339),"",IF(ISNA(VLOOKUP(A339,'202202KSRheinbergerMühlen'!$B$4:$F$575,5,FALSE)),"",VLOOKUP(A339,'202202KSRheinbergerMühlen'!$B$4:$F$575,5,FALSE))&amp;"")</f>
        <v>m</v>
      </c>
      <c r="F339" t="s">
        <v>1798</v>
      </c>
    </row>
    <row r="340" spans="1:6" x14ac:dyDescent="0.25">
      <c r="A340" s="3" t="s">
        <v>1798</v>
      </c>
      <c r="E340" s="20" t="str">
        <f>IF(ISBLANK(A340),"",IF(ISNA(VLOOKUP(A340,'202202KSRheinbergerMühlen'!$B$4:$F$575,5,FALSE)),"",VLOOKUP(A340,'202202KSRheinbergerMühlen'!$B$4:$F$575,5,FALSE))&amp;"")</f>
        <v>m3</v>
      </c>
      <c r="F340" t="s">
        <v>1803</v>
      </c>
    </row>
    <row r="341" spans="1:6" x14ac:dyDescent="0.25">
      <c r="A341" s="3" t="s">
        <v>1803</v>
      </c>
      <c r="E341" s="20" t="str">
        <f>IF(ISBLANK(A341),"",IF(ISNA(VLOOKUP(A341,'202202KSRheinbergerMühlen'!$B$4:$F$575,5,FALSE)),"",VLOOKUP(A341,'202202KSRheinbergerMühlen'!$B$4:$F$575,5,FALSE))&amp;"")</f>
        <v>m3</v>
      </c>
      <c r="F341" t="s">
        <v>1810</v>
      </c>
    </row>
    <row r="342" spans="1:6" x14ac:dyDescent="0.25">
      <c r="A342" s="3" t="s">
        <v>1810</v>
      </c>
      <c r="E342" s="20" t="str">
        <f>IF(ISBLANK(A342),"",IF(ISNA(VLOOKUP(A342,'202202KSRheinbergerMühlen'!$B$4:$F$575,5,FALSE)),"",VLOOKUP(A342,'202202KSRheinbergerMühlen'!$B$4:$F$575,5,FALSE))&amp;"")</f>
        <v>m</v>
      </c>
      <c r="F342" t="s">
        <v>1814</v>
      </c>
    </row>
    <row r="343" spans="1:6" x14ac:dyDescent="0.25">
      <c r="A343" s="3" t="s">
        <v>1814</v>
      </c>
      <c r="E343" s="20" t="str">
        <f>IF(ISBLANK(A343),"",IF(ISNA(VLOOKUP(A343,'202202KSRheinbergerMühlen'!$B$4:$F$575,5,FALSE)),"",VLOOKUP(A343,'202202KSRheinbergerMühlen'!$B$4:$F$575,5,FALSE))&amp;"")</f>
        <v>St</v>
      </c>
      <c r="F343" t="s">
        <v>1821</v>
      </c>
    </row>
    <row r="344" spans="1:6" x14ac:dyDescent="0.25">
      <c r="A344" s="3" t="s">
        <v>1821</v>
      </c>
      <c r="E344" s="20" t="str">
        <f>IF(ISBLANK(A344),"",IF(ISNA(VLOOKUP(A344,'202202KSRheinbergerMühlen'!$B$4:$F$575,5,FALSE)),"",VLOOKUP(A344,'202202KSRheinbergerMühlen'!$B$4:$F$575,5,FALSE))&amp;"")</f>
        <v>St</v>
      </c>
      <c r="F344" t="s">
        <v>1825</v>
      </c>
    </row>
    <row r="345" spans="1:6" x14ac:dyDescent="0.25">
      <c r="A345" s="3" t="s">
        <v>1825</v>
      </c>
      <c r="E345" s="20" t="str">
        <f>IF(ISBLANK(A345),"",IF(ISNA(VLOOKUP(A345,'202202KSRheinbergerMühlen'!$B$4:$F$575,5,FALSE)),"",VLOOKUP(A345,'202202KSRheinbergerMühlen'!$B$4:$F$575,5,FALSE))&amp;"")</f>
        <v>St</v>
      </c>
    </row>
  </sheetData>
  <dataValidations count="1">
    <dataValidation type="list" allowBlank="1" showInputMessage="1" showErrorMessage="1" sqref="A2:A10000" xr:uid="{00000000-0002-0000-0200-000000000000}">
      <formula1>$F$1:$F$344</formula1>
    </dataValidation>
  </dataValidations>
  <pageMargins left="0.4" right="0.4" top="0.75" bottom="1" header="0.5" footer="0.75"/>
  <pageSetup paperSize="9" orientation="landscape"/>
  <headerFooter>
    <oddHeader>&amp;CKalkulation - 202202KSRheinbergerMühlen&amp;R&amp;D</oddHeader>
    <oddFooter>&amp;LDangl.AVA.Converter www.dangl-it.com V2.28.9 ©2026&amp;R&amp;P/&amp;N</oddFooter>
    <evenHeader>&amp;CKalkulation - 202202KSRheinbergerMühlen&amp;R&amp;D</evenHeader>
    <evenFooter>&amp;LDangl.AVA.Converter www.dangl-it.com V2.28.9 ©2026&amp;R&amp;P/&amp;N</evenFooter>
    <firstHeader>&amp;CKalkulation - 202202KSRheinbergerMühlen&amp;R&amp;D</firstHeader>
    <firstFooter>&amp;LDangl.AVA.Converter www.dangl-it.com V2.28.9 ©2026&amp;R&amp;P/&amp;N</firstFooter>
  </headerFooter>
  <extLst>
    <ext xmlns:x14="http://schemas.microsoft.com/office/spreadsheetml/2009/9/main" uri="{78C0D931-6437-407d-A8EE-F0AAD7539E65}">
      <x14:conditionalFormattings>
        <x14:conditionalFormatting xmlns:xm="http://schemas.microsoft.com/office/excel/2006/main">
          <x14:cfRule type="expression" priority="1" id="{00000000-000E-0000-0200-000001000000}">
            <xm:f>AND(NOT(ISBLANK(A2)),SUMPRODUCT(('202202KSRheinbergerMühlen'!$B$4:$B$575=A2)*1)&lt;1)</xm:f>
            <x14:dxf>
              <fill>
                <patternFill patternType="solid">
                  <fgColor auto="1"/>
                  <bgColor rgb="FFFFC7CE"/>
                </patternFill>
              </fill>
            </x14:dxf>
          </x14:cfRule>
          <xm:sqref>A2:A1000000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Projektinfo!$B$3:$B$3</xm:f>
          </x14:formula1>
          <xm:sqref>C2:C10000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9"/>
  <sheetViews>
    <sheetView workbookViewId="0"/>
  </sheetViews>
  <sheetFormatPr baseColWidth="10" defaultColWidth="9.140625" defaultRowHeight="15" x14ac:dyDescent="0.25"/>
  <cols>
    <col min="1" max="1" width="120.7109375" customWidth="1"/>
  </cols>
  <sheetData>
    <row r="1" spans="1:2" x14ac:dyDescent="0.25">
      <c r="A1" t="s">
        <v>1846</v>
      </c>
      <c r="B1">
        <v>2</v>
      </c>
    </row>
    <row r="2" spans="1:2" x14ac:dyDescent="0.25">
      <c r="A2" t="s">
        <v>1847</v>
      </c>
      <c r="B2">
        <v>0</v>
      </c>
    </row>
    <row r="3" spans="1:2" x14ac:dyDescent="0.25">
      <c r="A3" t="s">
        <v>1854</v>
      </c>
    </row>
    <row r="4" spans="1:2" x14ac:dyDescent="0.25">
      <c r="A4" t="s">
        <v>1848</v>
      </c>
      <c r="B4" t="s">
        <v>1849</v>
      </c>
    </row>
    <row r="5" spans="1:2" x14ac:dyDescent="0.25">
      <c r="A5" t="s">
        <v>1850</v>
      </c>
      <c r="B5" t="s">
        <v>1851</v>
      </c>
    </row>
    <row r="6" spans="1:2" x14ac:dyDescent="0.25">
      <c r="A6" t="s">
        <v>1852</v>
      </c>
      <c r="B6" t="s">
        <v>1853</v>
      </c>
    </row>
    <row r="7" spans="1:2" x14ac:dyDescent="0.25">
      <c r="A7" t="s">
        <v>1856</v>
      </c>
    </row>
    <row r="8" spans="1:2" x14ac:dyDescent="0.25">
      <c r="A8" t="s">
        <v>1855</v>
      </c>
    </row>
    <row r="9" spans="1:2" x14ac:dyDescent="0.25">
      <c r="A9" t="s">
        <v>1857</v>
      </c>
      <c r="B9" s="25">
        <v>46035.783101145797</v>
      </c>
    </row>
    <row r="11" spans="1:2" x14ac:dyDescent="0.25">
      <c r="A11" t="s">
        <v>1858</v>
      </c>
    </row>
    <row r="12" spans="1:2" x14ac:dyDescent="0.25">
      <c r="A12" t="s">
        <v>1859</v>
      </c>
    </row>
    <row r="13" spans="1:2" x14ac:dyDescent="0.25">
      <c r="A13" t="s">
        <v>1860</v>
      </c>
    </row>
    <row r="14" spans="1:2" x14ac:dyDescent="0.25">
      <c r="A14" t="s">
        <v>1861</v>
      </c>
    </row>
    <row r="15" spans="1:2" x14ac:dyDescent="0.25">
      <c r="A15" t="s">
        <v>1862</v>
      </c>
    </row>
    <row r="16" spans="1:2" x14ac:dyDescent="0.25">
      <c r="A16" t="s">
        <v>1863</v>
      </c>
    </row>
    <row r="17" spans="1:1" x14ac:dyDescent="0.25">
      <c r="A17" t="s">
        <v>1864</v>
      </c>
    </row>
    <row r="18" spans="1:1" x14ac:dyDescent="0.25">
      <c r="A18" t="s">
        <v>1865</v>
      </c>
    </row>
    <row r="19" spans="1:1" x14ac:dyDescent="0.25">
      <c r="A19" t="s">
        <v>1866</v>
      </c>
    </row>
    <row r="20" spans="1:1" x14ac:dyDescent="0.25">
      <c r="A20" t="s">
        <v>1867</v>
      </c>
    </row>
    <row r="21" spans="1:1" x14ac:dyDescent="0.25">
      <c r="A21" t="s">
        <v>1868</v>
      </c>
    </row>
    <row r="22" spans="1:1" x14ac:dyDescent="0.25">
      <c r="A22" t="s">
        <v>1869</v>
      </c>
    </row>
    <row r="23" spans="1:1" x14ac:dyDescent="0.25">
      <c r="A23" t="s">
        <v>1870</v>
      </c>
    </row>
    <row r="24" spans="1:1" x14ac:dyDescent="0.25">
      <c r="A24" t="s">
        <v>1871</v>
      </c>
    </row>
    <row r="25" spans="1:1" x14ac:dyDescent="0.25">
      <c r="A25" t="s">
        <v>1872</v>
      </c>
    </row>
    <row r="26" spans="1:1" x14ac:dyDescent="0.25">
      <c r="A26" t="s">
        <v>1873</v>
      </c>
    </row>
    <row r="27" spans="1:1" x14ac:dyDescent="0.25">
      <c r="A27" t="s">
        <v>1874</v>
      </c>
    </row>
    <row r="28" spans="1:1" x14ac:dyDescent="0.25">
      <c r="A28" t="s">
        <v>1875</v>
      </c>
    </row>
    <row r="29" spans="1:1" x14ac:dyDescent="0.25">
      <c r="A29" t="s">
        <v>1876</v>
      </c>
    </row>
    <row r="30" spans="1:1" x14ac:dyDescent="0.25">
      <c r="A30" t="s">
        <v>1877</v>
      </c>
    </row>
    <row r="31" spans="1:1" x14ac:dyDescent="0.25">
      <c r="A31" t="s">
        <v>1878</v>
      </c>
    </row>
    <row r="32" spans="1:1" x14ac:dyDescent="0.25">
      <c r="A32" t="s">
        <v>1879</v>
      </c>
    </row>
    <row r="33" spans="1:1" x14ac:dyDescent="0.25">
      <c r="A33" t="s">
        <v>1880</v>
      </c>
    </row>
    <row r="34" spans="1:1" x14ac:dyDescent="0.25">
      <c r="A34" t="s">
        <v>1881</v>
      </c>
    </row>
    <row r="35" spans="1:1" x14ac:dyDescent="0.25">
      <c r="A35" t="s">
        <v>1882</v>
      </c>
    </row>
    <row r="36" spans="1:1" x14ac:dyDescent="0.25">
      <c r="A36" t="s">
        <v>1883</v>
      </c>
    </row>
    <row r="37" spans="1:1" x14ac:dyDescent="0.25">
      <c r="A37" t="s">
        <v>1884</v>
      </c>
    </row>
    <row r="38" spans="1:1" x14ac:dyDescent="0.25">
      <c r="A38" t="s">
        <v>1885</v>
      </c>
    </row>
    <row r="39" spans="1:1" x14ac:dyDescent="0.25">
      <c r="A39" t="s">
        <v>1886</v>
      </c>
    </row>
    <row r="40" spans="1:1" x14ac:dyDescent="0.25">
      <c r="A40" t="s">
        <v>1887</v>
      </c>
    </row>
    <row r="41" spans="1:1" x14ac:dyDescent="0.25">
      <c r="A41" t="s">
        <v>1888</v>
      </c>
    </row>
    <row r="42" spans="1:1" x14ac:dyDescent="0.25">
      <c r="A42" t="s">
        <v>1889</v>
      </c>
    </row>
    <row r="43" spans="1:1" x14ac:dyDescent="0.25">
      <c r="A43" t="s">
        <v>1890</v>
      </c>
    </row>
    <row r="44" spans="1:1" x14ac:dyDescent="0.25">
      <c r="A44" t="s">
        <v>1891</v>
      </c>
    </row>
    <row r="45" spans="1:1" x14ac:dyDescent="0.25">
      <c r="A45" t="s">
        <v>1892</v>
      </c>
    </row>
    <row r="46" spans="1:1" x14ac:dyDescent="0.25">
      <c r="A46" t="s">
        <v>1893</v>
      </c>
    </row>
    <row r="47" spans="1:1" x14ac:dyDescent="0.25">
      <c r="A47" t="s">
        <v>1894</v>
      </c>
    </row>
    <row r="48" spans="1:1" x14ac:dyDescent="0.25">
      <c r="A48" t="s">
        <v>1895</v>
      </c>
    </row>
    <row r="49" spans="1:1" x14ac:dyDescent="0.25">
      <c r="A49" t="s">
        <v>1896</v>
      </c>
    </row>
    <row r="50" spans="1:1" x14ac:dyDescent="0.25">
      <c r="A50" t="s">
        <v>1897</v>
      </c>
    </row>
    <row r="51" spans="1:1" x14ac:dyDescent="0.25">
      <c r="A51" t="s">
        <v>1898</v>
      </c>
    </row>
    <row r="52" spans="1:1" x14ac:dyDescent="0.25">
      <c r="A52" t="s">
        <v>1899</v>
      </c>
    </row>
    <row r="53" spans="1:1" x14ac:dyDescent="0.25">
      <c r="A53" t="s">
        <v>1900</v>
      </c>
    </row>
    <row r="54" spans="1:1" x14ac:dyDescent="0.25">
      <c r="A54" t="s">
        <v>1901</v>
      </c>
    </row>
    <row r="55" spans="1:1" x14ac:dyDescent="0.25">
      <c r="A55" t="s">
        <v>1902</v>
      </c>
    </row>
    <row r="56" spans="1:1" x14ac:dyDescent="0.25">
      <c r="A56" t="s">
        <v>1903</v>
      </c>
    </row>
    <row r="57" spans="1:1" x14ac:dyDescent="0.25">
      <c r="A57" t="s">
        <v>1904</v>
      </c>
    </row>
    <row r="58" spans="1:1" x14ac:dyDescent="0.25">
      <c r="A58" t="s">
        <v>1905</v>
      </c>
    </row>
    <row r="59" spans="1:1" x14ac:dyDescent="0.25">
      <c r="A59" t="s">
        <v>1906</v>
      </c>
    </row>
    <row r="60" spans="1:1" x14ac:dyDescent="0.25">
      <c r="A60" t="s">
        <v>1907</v>
      </c>
    </row>
    <row r="61" spans="1:1" x14ac:dyDescent="0.25">
      <c r="A61" t="s">
        <v>1908</v>
      </c>
    </row>
    <row r="62" spans="1:1" x14ac:dyDescent="0.25">
      <c r="A62" t="s">
        <v>1909</v>
      </c>
    </row>
    <row r="63" spans="1:1" x14ac:dyDescent="0.25">
      <c r="A63" t="s">
        <v>1910</v>
      </c>
    </row>
    <row r="64" spans="1:1" x14ac:dyDescent="0.25">
      <c r="A64" t="s">
        <v>1911</v>
      </c>
    </row>
    <row r="65" spans="1:1" x14ac:dyDescent="0.25">
      <c r="A65" t="s">
        <v>1912</v>
      </c>
    </row>
    <row r="66" spans="1:1" x14ac:dyDescent="0.25">
      <c r="A66" t="s">
        <v>1913</v>
      </c>
    </row>
    <row r="67" spans="1:1" x14ac:dyDescent="0.25">
      <c r="A67" t="s">
        <v>1914</v>
      </c>
    </row>
    <row r="68" spans="1:1" x14ac:dyDescent="0.25">
      <c r="A68" t="s">
        <v>1915</v>
      </c>
    </row>
    <row r="69" spans="1:1" x14ac:dyDescent="0.25">
      <c r="A69" t="s">
        <v>1916</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202202KSRheinbergerMühlen</vt:lpstr>
      <vt:lpstr>Projektinfo</vt:lpstr>
      <vt:lpstr>Kalkulation</vt:lpstr>
      <vt:lpstr>'202202KSRheinbergerMühlen'!Drucktitel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GAEB Projekt 202202KSRheinbergerMühlen</dc:title>
  <dc:subject>GAEB Projekt 202202KSRheinbergerMühlen</dc:subject>
  <dc:creator>Dangl.AVA.Converter www.dangl-it.com V2.28.9 ©2026</dc:creator>
  <cp:keywords>GAEB Dangl AVA</cp:keywords>
  <dc:description>Diese Datei wurde automatisch vom GAEB Format nach MS Excel konvertiert</dc:description>
  <cp:lastModifiedBy>Mohamed Senhaby</cp:lastModifiedBy>
  <dcterms:created xsi:type="dcterms:W3CDTF">2026-01-13T18:47:39Z</dcterms:created>
  <dcterms:modified xsi:type="dcterms:W3CDTF">2026-01-13T22:45:57Z</dcterms:modified>
  <cp:category>GAEB Export</cp:category>
  <cp:contentStatus>Exportiert</cp:contentStatus>
</cp:coreProperties>
</file>