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B73F490D-7840-4012-9E45-9D4AA297CDC6}" xr6:coauthVersionLast="47" xr6:coauthVersionMax="47" xr10:uidLastSave="{00000000-0000-0000-0000-000000000000}"/>
  <bookViews>
    <workbookView xWindow="2676" yWindow="1080" windowWidth="20772" windowHeight="12120" xr2:uid="{00000000-000D-0000-FFFF-FFFF00000000}"/>
  </bookViews>
  <sheets>
    <sheet name="HEA01" sheetId="1" r:id="rId1"/>
    <sheet name="HEA06" sheetId="10" state="hidden" r:id="rId2"/>
    <sheet name="Assessment Criteria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24" i="1"/>
  <c r="E13" i="1"/>
  <c r="D13" i="1"/>
  <c r="G12" i="1" s="1"/>
  <c r="F12" i="1"/>
  <c r="C24" i="1"/>
  <c r="G11" i="1" l="1"/>
  <c r="E23" i="1"/>
  <c r="E17" i="1"/>
  <c r="E18" i="1"/>
  <c r="E19" i="1"/>
  <c r="E20" i="1"/>
  <c r="E21" i="1"/>
  <c r="E22" i="1"/>
  <c r="E16" i="1"/>
  <c r="E56" i="1"/>
  <c r="F56" i="1"/>
  <c r="E58" i="1" l="1"/>
  <c r="F9" i="1" l="1"/>
  <c r="F11" i="1"/>
  <c r="F10" i="1"/>
  <c r="F24" i="1" l="1"/>
  <c r="G10" i="1" l="1"/>
  <c r="G13" i="1"/>
  <c r="G9" i="1"/>
  <c r="I8" i="10"/>
  <c r="C6" i="1" l="1"/>
  <c r="I30" i="10"/>
  <c r="I29" i="10"/>
  <c r="F4" i="1" l="1"/>
  <c r="F22" i="1" l="1"/>
  <c r="F21" i="1"/>
  <c r="F20" i="1"/>
  <c r="F19" i="1"/>
  <c r="F18" i="1"/>
  <c r="F16" i="1"/>
  <c r="F17" i="1"/>
  <c r="F6" i="1" s="1"/>
  <c r="C26" i="1" s="1"/>
  <c r="F23" i="1"/>
  <c r="I23" i="10"/>
  <c r="I9" i="10"/>
  <c r="I10" i="10"/>
  <c r="I11" i="10"/>
  <c r="I12" i="10"/>
  <c r="I13" i="10"/>
  <c r="I14" i="10"/>
  <c r="I15" i="10"/>
  <c r="C4" i="10" s="1"/>
  <c r="I16" i="10"/>
  <c r="I17" i="10"/>
  <c r="I18" i="10"/>
  <c r="I19" i="10"/>
  <c r="I20" i="10"/>
  <c r="I21" i="10"/>
  <c r="I22" i="10"/>
  <c r="I24" i="10"/>
  <c r="I25" i="10"/>
  <c r="I26" i="10"/>
  <c r="I27" i="10"/>
  <c r="I28" i="10"/>
  <c r="E4" i="10" l="1"/>
  <c r="D5" i="10"/>
  <c r="G7" i="10"/>
  <c r="F7" i="10"/>
  <c r="E26" i="1" l="1"/>
</calcChain>
</file>

<file path=xl/sharedStrings.xml><?xml version="1.0" encoding="utf-8"?>
<sst xmlns="http://schemas.openxmlformats.org/spreadsheetml/2006/main" count="166" uniqueCount="121">
  <si>
    <t>Oui</t>
  </si>
  <si>
    <t>Non</t>
  </si>
  <si>
    <t>Total</t>
  </si>
  <si>
    <t>Surface totale (m²)</t>
  </si>
  <si>
    <t>Surface vitrée (m²)</t>
  </si>
  <si>
    <t>Part de surface vitrée- (%)</t>
  </si>
  <si>
    <t>Surface nette (m²)</t>
  </si>
  <si>
    <t>Daylighting</t>
  </si>
  <si>
    <t>Lattitude (°)</t>
  </si>
  <si>
    <t>Part vitrée minimum (%)</t>
  </si>
  <si>
    <t>Exigence minimale respectée</t>
  </si>
  <si>
    <t>Réponse</t>
  </si>
  <si>
    <t>Crédits accordés</t>
  </si>
  <si>
    <t>_</t>
  </si>
  <si>
    <t>Part de surface vitrée (%)</t>
  </si>
  <si>
    <t>Part d'espaces répondant aux exigences minimales d'ensoleillement (%)</t>
  </si>
  <si>
    <t>Part de vitrage des murs extérieurs et toitures (%)</t>
  </si>
  <si>
    <t>Exigence minimale d'ensoleillement des espaces occupés (%)</t>
  </si>
  <si>
    <t>Part d’espaces occupés répondant aux exigences minimales d’ensoleillement (%)</t>
  </si>
  <si>
    <t>HEA06</t>
  </si>
  <si>
    <t>View Out</t>
  </si>
  <si>
    <t>Seuil choisi pour la validation des espaces</t>
  </si>
  <si>
    <t>95% de la surface valide</t>
  </si>
  <si>
    <t>80% de la surface valide</t>
  </si>
  <si>
    <t>Réponses C &amp; E</t>
  </si>
  <si>
    <t>Réponses D &amp; F</t>
  </si>
  <si>
    <t>Part d'espaces occupés bénéficiant de vues sur l'extérieur valides (%)</t>
  </si>
  <si>
    <t>Phase</t>
  </si>
  <si>
    <t>Unit Number</t>
  </si>
  <si>
    <t>47-48-49</t>
  </si>
  <si>
    <t>44a</t>
  </si>
  <si>
    <t>34-35-36</t>
  </si>
  <si>
    <t>1_2</t>
  </si>
  <si>
    <t>Hugo Boss</t>
  </si>
  <si>
    <t>Bonpoint</t>
  </si>
  <si>
    <t>Fusalp</t>
  </si>
  <si>
    <t>Tommy Hilfiger</t>
  </si>
  <si>
    <t>Chloe</t>
  </si>
  <si>
    <t>Isabel Marant</t>
  </si>
  <si>
    <t>Guess</t>
  </si>
  <si>
    <t>Berenice</t>
  </si>
  <si>
    <t>Gucci</t>
  </si>
  <si>
    <t>Louboutin</t>
  </si>
  <si>
    <t>Wild &amp; The Moon</t>
  </si>
  <si>
    <t>Menu Palais</t>
  </si>
  <si>
    <t>Le Salon</t>
  </si>
  <si>
    <t>Facility Building</t>
  </si>
  <si>
    <t>I</t>
  </si>
  <si>
    <t>II</t>
  </si>
  <si>
    <t>Maje</t>
  </si>
  <si>
    <t>106-107</t>
  </si>
  <si>
    <t>110-111-112</t>
  </si>
  <si>
    <t>101b-102</t>
  </si>
  <si>
    <t>114-115</t>
  </si>
  <si>
    <t>Balmain</t>
  </si>
  <si>
    <t>Coach</t>
  </si>
  <si>
    <t>Lacoste</t>
  </si>
  <si>
    <t>Prêt à manger</t>
  </si>
  <si>
    <t>Concierge Services - TIC/ Acceuil</t>
  </si>
  <si>
    <t>III</t>
  </si>
  <si>
    <t>Plan annoté</t>
  </si>
  <si>
    <t xml:space="preserve"> Boutique</t>
  </si>
  <si>
    <t>Surface_RDC_HugoBoss</t>
  </si>
  <si>
    <t>Surface_RDC_Chloe</t>
  </si>
  <si>
    <t>Surface_RDC_Guess</t>
  </si>
  <si>
    <t>Surface_RDC_Gucci</t>
  </si>
  <si>
    <t>Surface_RDC_Louboutin</t>
  </si>
  <si>
    <t>Surfaces_RDC_BonPoint</t>
  </si>
  <si>
    <t>Surfaces_RDC_Fusalp</t>
  </si>
  <si>
    <t>Surfaces_RDC_TommyHilfiger</t>
  </si>
  <si>
    <t>Surface_RDC_IsabelMarrant</t>
  </si>
  <si>
    <t>Surface_RDC_PCS</t>
  </si>
  <si>
    <t>Surface_RDC_LeSalon</t>
  </si>
  <si>
    <t>Surface_RDC_Maje</t>
  </si>
  <si>
    <t>Surface_RDC_Lacoste</t>
  </si>
  <si>
    <t>&gt; 8 m</t>
  </si>
  <si>
    <t>Distance max (Viewout)</t>
  </si>
  <si>
    <t>VR Management Office</t>
  </si>
  <si>
    <t>LV6</t>
  </si>
  <si>
    <t>LV5</t>
  </si>
  <si>
    <t>LV7</t>
  </si>
  <si>
    <t>LV4</t>
  </si>
  <si>
    <t>LV8</t>
  </si>
  <si>
    <t>LV3</t>
  </si>
  <si>
    <t>LV1</t>
  </si>
  <si>
    <t>LV2</t>
  </si>
  <si>
    <t>Appartement- PCS 
ART GALLERY / VIP LOUNGE/</t>
  </si>
  <si>
    <t>LV11</t>
  </si>
  <si>
    <t>LV9</t>
  </si>
  <si>
    <t>LV10</t>
  </si>
  <si>
    <t>pas de LV</t>
  </si>
  <si>
    <t>Cours de Livraison/ Backstage</t>
  </si>
  <si>
    <t>4_5</t>
  </si>
  <si>
    <t>Surface_RDC_Berenice</t>
  </si>
  <si>
    <t>Surface_RDC_Wild &amp; The Moon</t>
  </si>
  <si>
    <t>Surface_RDC_Menu Palais</t>
  </si>
  <si>
    <t>Surface_RDC_Facility Building</t>
  </si>
  <si>
    <t>Surface_RDC_VR Management Office</t>
  </si>
  <si>
    <t>Surface_RDC_Balmain</t>
  </si>
  <si>
    <t>Surface_RDC_Coach</t>
  </si>
  <si>
    <t>Surface_RDC_Prêt à manger</t>
  </si>
  <si>
    <t>Surface_RDC_Concierge Services - TIC/ Acceuil</t>
  </si>
  <si>
    <t>Surface_R1_VR Management Office</t>
  </si>
  <si>
    <t>Valide ?</t>
  </si>
  <si>
    <t>HEA 01</t>
  </si>
  <si>
    <t>Représentativité (%)</t>
  </si>
  <si>
    <t>Exemplaire</t>
  </si>
  <si>
    <t>Nord</t>
  </si>
  <si>
    <t>HEA 01_Elevation boulevard Haussmann</t>
  </si>
  <si>
    <t>HEA 01_Elevation rue de Helder</t>
  </si>
  <si>
    <t>Est</t>
  </si>
  <si>
    <t>Façade</t>
  </si>
  <si>
    <t>HEA 01_Plan R1</t>
  </si>
  <si>
    <t>HEA 01_Plan R2</t>
  </si>
  <si>
    <t>HEA 01_Plan R3</t>
  </si>
  <si>
    <t>HEA 01_Plan R4</t>
  </si>
  <si>
    <t>HEA 01_Plan R5</t>
  </si>
  <si>
    <t>HEA 01_Plan R6</t>
  </si>
  <si>
    <t>HEA 01_Plan R7</t>
  </si>
  <si>
    <t>HEA 01_Plan R0</t>
  </si>
  <si>
    <t>Intérieur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</si>
</sst>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\ &quot;m2&quot;"/>
    <numFmt numFmtId="166" formatCode="0.00\ &quot;m&quot;"/>
    <numFmt numFmtId="167" formatCode="0\ &quot;m2&quot;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rgb="FF000000"/>
      <name val="Arial Nova Cond"/>
      <family val="2"/>
    </font>
    <font>
      <sz val="15"/>
      <color rgb="FF000000"/>
      <name val="Arial Nova Cond"/>
      <family val="2"/>
    </font>
    <font>
      <b/>
      <sz val="15"/>
      <name val="Arial Nova Cond"/>
      <family val="2"/>
    </font>
    <font>
      <sz val="15"/>
      <color theme="1"/>
      <name val="Arial Nova Cond"/>
      <family val="2"/>
    </font>
    <font>
      <b/>
      <sz val="15"/>
      <color theme="0"/>
      <name val="Arial Nova Cond"/>
      <family val="2"/>
    </font>
    <font>
      <i/>
      <sz val="15"/>
      <color theme="1"/>
      <name val="Arial Nova Cond"/>
      <family val="2"/>
    </font>
    <font>
      <b/>
      <sz val="15"/>
      <color theme="1"/>
      <name val="Arial Nova Cond"/>
      <family val="2"/>
    </font>
    <font>
      <sz val="15"/>
      <color theme="0"/>
      <name val="Arial Nova Cond"/>
      <family val="2"/>
    </font>
    <font>
      <b/>
      <i/>
      <sz val="15"/>
      <color rgb="FF000000"/>
      <name val="Arial Nova Cond"/>
      <family val="2"/>
    </font>
    <font>
      <sz val="15"/>
      <name val="Arial Nova Con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2" fontId="8" fillId="6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165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9" fontId="5" fillId="2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left" vertical="top" wrapText="1"/>
    </xf>
    <xf numFmtId="9" fontId="5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/>
    </xf>
    <xf numFmtId="16" fontId="2" fillId="0" borderId="4" xfId="0" applyNumberFormat="1" applyFont="1" applyBorder="1" applyAlignment="1">
      <alignment horizontal="left" vertical="center" wrapText="1" readingOrder="1"/>
    </xf>
    <xf numFmtId="2" fontId="5" fillId="0" borderId="0" xfId="0" applyNumberFormat="1" applyFon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3" fillId="7" borderId="3" xfId="0" applyFont="1" applyFill="1" applyBorder="1" applyAlignment="1">
      <alignment wrapText="1" readingOrder="1"/>
    </xf>
    <xf numFmtId="0" fontId="3" fillId="7" borderId="4" xfId="0" applyFont="1" applyFill="1" applyBorder="1" applyAlignment="1">
      <alignment wrapText="1" readingOrder="1"/>
    </xf>
    <xf numFmtId="0" fontId="5" fillId="7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 wrapText="1" readingOrder="1"/>
    </xf>
    <xf numFmtId="0" fontId="2" fillId="0" borderId="3" xfId="0" applyFont="1" applyBorder="1" applyAlignment="1">
      <alignment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10" fillId="0" borderId="3" xfId="0" applyFont="1" applyBorder="1" applyAlignment="1">
      <alignment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3" fillId="7" borderId="10" xfId="0" applyFont="1" applyFill="1" applyBorder="1" applyAlignment="1">
      <alignment horizontal="left" vertical="center" wrapText="1" readingOrder="1"/>
    </xf>
    <xf numFmtId="167" fontId="8" fillId="2" borderId="1" xfId="0" applyNumberFormat="1" applyFont="1" applyFill="1" applyBorder="1" applyAlignment="1">
      <alignment horizontal="center" vertical="center"/>
    </xf>
    <xf numFmtId="167" fontId="11" fillId="0" borderId="3" xfId="0" applyNumberFormat="1" applyFont="1" applyBorder="1" applyAlignment="1">
      <alignment horizontal="center" wrapText="1" readingOrder="1"/>
    </xf>
    <xf numFmtId="167" fontId="11" fillId="0" borderId="4" xfId="0" applyNumberFormat="1" applyFont="1" applyBorder="1" applyAlignment="1">
      <alignment horizontal="center" wrapText="1" readingOrder="1"/>
    </xf>
    <xf numFmtId="167" fontId="11" fillId="0" borderId="4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" fillId="0" borderId="6" xfId="0" applyNumberFormat="1" applyFont="1" applyBorder="1" applyAlignment="1">
      <alignment horizontal="center" vertical="center" wrapText="1" readingOrder="1"/>
    </xf>
    <xf numFmtId="165" fontId="5" fillId="0" borderId="1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8" fillId="8" borderId="0" xfId="0" applyFont="1" applyFill="1" applyAlignment="1">
      <alignment horizont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 wrapText="1" readingOrder="1"/>
    </xf>
    <xf numFmtId="0" fontId="2" fillId="0" borderId="3" xfId="0" applyFont="1" applyBorder="1" applyAlignment="1">
      <alignment vertical="center" wrapText="1" readingOrder="1"/>
    </xf>
  </cellXfs>
  <cellStyles count="2">
    <cellStyle name="Normal" xfId="0" builtinId="0"/>
    <cellStyle name="Normal 2" xfId="1" xr:uid="{265A7E07-2310-4F3C-AF81-F9B4BAA95DB6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180975</xdr:rowOff>
    </xdr:from>
    <xdr:to>
      <xdr:col>10</xdr:col>
      <xdr:colOff>437214</xdr:colOff>
      <xdr:row>25</xdr:row>
      <xdr:rowOff>56618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561975"/>
          <a:ext cx="7485714" cy="42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6</xdr:row>
      <xdr:rowOff>114300</xdr:rowOff>
    </xdr:from>
    <xdr:to>
      <xdr:col>20</xdr:col>
      <xdr:colOff>418163</xdr:colOff>
      <xdr:row>21</xdr:row>
      <xdr:rowOff>190133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1257300"/>
          <a:ext cx="7495238" cy="2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8"/>
  <sheetViews>
    <sheetView showGridLines="0" tabSelected="1" topLeftCell="A6" zoomScale="85" zoomScaleNormal="85" workbookViewId="0">
      <selection activeCell="D20" sqref="D20"/>
    </sheetView>
  </sheetViews>
  <sheetFormatPr defaultColWidth="9.33203125" defaultRowHeight="19.2" x14ac:dyDescent="0.35"/>
  <cols>
    <col min="1" max="1" width="1.6640625" style="8" customWidth="1"/>
    <col min="2" max="2" width="29.33203125" style="8" bestFit="1" customWidth="1"/>
    <col min="3" max="3" width="48.6640625" style="8" bestFit="1" customWidth="1"/>
    <col min="4" max="4" width="26.33203125" style="8" customWidth="1"/>
    <col min="5" max="5" width="42.33203125" style="8" bestFit="1" customWidth="1"/>
    <col min="6" max="6" width="54.5546875" style="40" bestFit="1" customWidth="1"/>
    <col min="7" max="7" width="41" style="8" bestFit="1" customWidth="1"/>
    <col min="8" max="8" width="106.44140625" style="37" hidden="1" customWidth="1"/>
    <col min="9" max="9" width="22" style="23" hidden="1" customWidth="1"/>
    <col min="10" max="11" width="17.44140625" style="59" customWidth="1"/>
    <col min="12" max="12" width="31.6640625" style="8" bestFit="1" customWidth="1"/>
    <col min="13" max="13" width="32.5546875" style="8" bestFit="1" customWidth="1"/>
    <col min="14" max="14" width="36.5546875" style="8" bestFit="1" customWidth="1"/>
    <col min="15" max="17" width="20.5546875" style="8" customWidth="1"/>
    <col min="18" max="16384" width="9.33203125" style="8"/>
  </cols>
  <sheetData>
    <row r="1" spans="2:11" ht="10.5" customHeight="1" x14ac:dyDescent="0.35"/>
    <row r="2" spans="2:11" ht="20.100000000000001" customHeight="1" x14ac:dyDescent="0.35">
      <c r="B2" s="9" t="s">
        <v>104</v>
      </c>
      <c r="C2" s="69" t="s">
        <v>7</v>
      </c>
      <c r="D2" s="70"/>
      <c r="E2" s="70"/>
      <c r="F2" s="70"/>
      <c r="H2" s="24"/>
    </row>
    <row r="3" spans="2:11" ht="20.100000000000001" customHeight="1" x14ac:dyDescent="0.35"/>
    <row r="4" spans="2:11" ht="51" customHeight="1" x14ac:dyDescent="0.35">
      <c r="B4" s="44" t="s">
        <v>8</v>
      </c>
      <c r="C4" s="39">
        <v>48.8</v>
      </c>
      <c r="E4" s="25" t="s">
        <v>17</v>
      </c>
      <c r="F4" s="12">
        <f>VLOOKUP(C4,B29:C33,2)</f>
        <v>8</v>
      </c>
      <c r="I4" s="27"/>
    </row>
    <row r="5" spans="2:11" ht="20.100000000000001" customHeight="1" x14ac:dyDescent="0.35">
      <c r="B5" s="60"/>
      <c r="C5" s="60"/>
      <c r="E5" s="60"/>
      <c r="F5" s="59"/>
    </row>
    <row r="6" spans="2:11" ht="60.6" customHeight="1" x14ac:dyDescent="0.35">
      <c r="B6" s="25" t="s">
        <v>16</v>
      </c>
      <c r="C6" s="41">
        <f>SUMPRODUCT(F9:F11,G9:G11)/100</f>
        <v>20.195139425152021</v>
      </c>
      <c r="E6" s="25" t="s">
        <v>18</v>
      </c>
      <c r="F6" s="13">
        <f>SUMIF(F16:F23,$F$29,C16:C23)/$C$24*100</f>
        <v>87.465774607232689</v>
      </c>
      <c r="G6" s="59"/>
      <c r="H6" s="59"/>
      <c r="I6" s="59"/>
    </row>
    <row r="7" spans="2:11" ht="20.100000000000001" customHeight="1" x14ac:dyDescent="0.35">
      <c r="G7" s="59"/>
      <c r="H7" s="59"/>
      <c r="I7" s="59"/>
    </row>
    <row r="8" spans="2:11" ht="20.100000000000001" customHeight="1" x14ac:dyDescent="0.35">
      <c r="B8" s="61" t="s">
        <v>111</v>
      </c>
      <c r="C8" s="61" t="s">
        <v>60</v>
      </c>
      <c r="D8" s="64" t="s">
        <v>3</v>
      </c>
      <c r="E8" s="64" t="s">
        <v>4</v>
      </c>
      <c r="F8" s="61" t="s">
        <v>5</v>
      </c>
      <c r="G8" s="61" t="s">
        <v>105</v>
      </c>
      <c r="H8" s="59"/>
      <c r="I8" s="59"/>
      <c r="K8" s="8"/>
    </row>
    <row r="9" spans="2:11" ht="20.100000000000001" customHeight="1" x14ac:dyDescent="0.35">
      <c r="B9" s="42" t="s">
        <v>107</v>
      </c>
      <c r="C9" s="39" t="s">
        <v>108</v>
      </c>
      <c r="D9" s="38">
        <v>1605.05</v>
      </c>
      <c r="E9" s="28">
        <v>381.64</v>
      </c>
      <c r="F9" s="16">
        <f>(E9/D9)*100</f>
        <v>23.77745241581259</v>
      </c>
      <c r="G9" s="16">
        <f>D9/$D$13*100</f>
        <v>47.127375013579893</v>
      </c>
      <c r="H9" s="59"/>
      <c r="I9" s="59"/>
      <c r="K9" s="8"/>
    </row>
    <row r="10" spans="2:11" ht="20.100000000000001" customHeight="1" x14ac:dyDescent="0.35">
      <c r="B10" s="42" t="s">
        <v>110</v>
      </c>
      <c r="C10" s="39" t="s">
        <v>108</v>
      </c>
      <c r="D10" s="66">
        <v>71.84</v>
      </c>
      <c r="E10" s="67">
        <v>19.600000000000001</v>
      </c>
      <c r="F10" s="16">
        <f>(E10/D10)*100</f>
        <v>27.282850779510021</v>
      </c>
      <c r="G10" s="16">
        <f>D10/$D$13*100</f>
        <v>2.1093614659827296</v>
      </c>
      <c r="H10" s="59"/>
      <c r="I10" s="59"/>
      <c r="K10" s="8"/>
    </row>
    <row r="11" spans="2:11" ht="20.100000000000001" customHeight="1" x14ac:dyDescent="0.35">
      <c r="B11" s="42" t="s">
        <v>110</v>
      </c>
      <c r="C11" s="39" t="s">
        <v>109</v>
      </c>
      <c r="D11" s="68">
        <v>1227.1300000000001</v>
      </c>
      <c r="E11" s="28">
        <v>286.56</v>
      </c>
      <c r="F11" s="16">
        <f>(E11/D11)*100</f>
        <v>23.352049090153447</v>
      </c>
      <c r="G11" s="16">
        <f>D11/$D$13*100</f>
        <v>36.030912245982556</v>
      </c>
      <c r="H11" s="59"/>
      <c r="I11" s="59"/>
      <c r="K11" s="8"/>
    </row>
    <row r="12" spans="2:11" ht="20.100000000000001" customHeight="1" x14ac:dyDescent="0.35">
      <c r="B12" s="42" t="s">
        <v>120</v>
      </c>
      <c r="C12" s="39" t="s">
        <v>112</v>
      </c>
      <c r="D12" s="68">
        <v>501.75</v>
      </c>
      <c r="E12" s="68">
        <v>501.75</v>
      </c>
      <c r="F12" s="16">
        <f>(E12/D12)*100</f>
        <v>100</v>
      </c>
      <c r="G12" s="16">
        <f>D12/$D$13*100</f>
        <v>14.732351274454821</v>
      </c>
      <c r="H12" s="59"/>
      <c r="I12" s="59"/>
      <c r="K12" s="8"/>
    </row>
    <row r="13" spans="2:11" x14ac:dyDescent="0.35">
      <c r="B13" s="43" t="s">
        <v>2</v>
      </c>
      <c r="C13" s="12"/>
      <c r="D13" s="26">
        <f>SUM(D9:D12)</f>
        <v>3405.77</v>
      </c>
      <c r="E13" s="26">
        <f>SUM(E9:E12)</f>
        <v>1189.55</v>
      </c>
      <c r="F13" s="16" t="s">
        <v>13</v>
      </c>
      <c r="G13" s="16">
        <f>D13/$D$13*100</f>
        <v>100</v>
      </c>
      <c r="H13" s="8"/>
      <c r="I13" s="8"/>
      <c r="J13" s="8"/>
      <c r="K13" s="8"/>
    </row>
    <row r="14" spans="2:11" ht="20.100000000000001" customHeight="1" x14ac:dyDescent="0.35">
      <c r="B14" s="40"/>
      <c r="D14" s="37"/>
      <c r="E14" s="23"/>
      <c r="F14" s="59"/>
      <c r="H14" s="8"/>
      <c r="I14" s="8"/>
      <c r="J14" s="8"/>
      <c r="K14" s="8"/>
    </row>
    <row r="15" spans="2:11" ht="20.100000000000001" customHeight="1" x14ac:dyDescent="0.35">
      <c r="B15" s="62" t="s">
        <v>60</v>
      </c>
      <c r="C15" s="63" t="s">
        <v>6</v>
      </c>
      <c r="D15" s="62" t="s">
        <v>4</v>
      </c>
      <c r="E15" s="62" t="s">
        <v>14</v>
      </c>
      <c r="F15" s="62" t="s">
        <v>10</v>
      </c>
      <c r="G15" s="59"/>
      <c r="H15" s="8"/>
      <c r="I15" s="8"/>
      <c r="J15" s="8"/>
      <c r="K15" s="8"/>
    </row>
    <row r="16" spans="2:11" ht="20.100000000000001" customHeight="1" x14ac:dyDescent="0.35">
      <c r="B16" s="39" t="s">
        <v>119</v>
      </c>
      <c r="C16" s="38">
        <v>2113.29</v>
      </c>
      <c r="D16" s="28">
        <f>87.76+$D$12/5</f>
        <v>188.11</v>
      </c>
      <c r="E16" s="20">
        <f>(D16/C16)*100</f>
        <v>8.9012866194417235</v>
      </c>
      <c r="F16" s="19" t="str">
        <f>IF($E16&gt;$F$4,$F$29,$F$30)</f>
        <v>Oui</v>
      </c>
      <c r="G16" s="59"/>
      <c r="H16" s="8"/>
      <c r="I16" s="8"/>
      <c r="J16" s="8"/>
      <c r="K16" s="8"/>
    </row>
    <row r="17" spans="2:11" ht="20.100000000000001" customHeight="1" x14ac:dyDescent="0.35">
      <c r="B17" s="39" t="s">
        <v>112</v>
      </c>
      <c r="C17" s="38">
        <v>1319.38</v>
      </c>
      <c r="D17" s="28">
        <f>88.11+$D$12/5</f>
        <v>188.45999999999998</v>
      </c>
      <c r="E17" s="20">
        <f t="shared" ref="E17:E22" si="0">(D17/C17)*100</f>
        <v>14.283981870272397</v>
      </c>
      <c r="F17" s="19" t="str">
        <f t="shared" ref="F17:F23" si="1">IF($E17&gt;$F$4,$F$29,$F$30)</f>
        <v>Oui</v>
      </c>
      <c r="G17" s="59"/>
      <c r="H17" s="8"/>
      <c r="I17" s="8"/>
      <c r="J17" s="8"/>
      <c r="K17" s="8"/>
    </row>
    <row r="18" spans="2:11" ht="20.100000000000001" customHeight="1" x14ac:dyDescent="0.35">
      <c r="B18" s="39" t="s">
        <v>113</v>
      </c>
      <c r="C18" s="38">
        <v>1355.87</v>
      </c>
      <c r="D18" s="28">
        <f>144.82+$D$12/5</f>
        <v>245.17</v>
      </c>
      <c r="E18" s="20">
        <f t="shared" si="0"/>
        <v>18.082117017118161</v>
      </c>
      <c r="F18" s="19" t="str">
        <f t="shared" si="1"/>
        <v>Oui</v>
      </c>
      <c r="G18" s="59"/>
      <c r="H18" s="8"/>
      <c r="I18" s="8"/>
      <c r="J18" s="8"/>
      <c r="K18" s="8"/>
    </row>
    <row r="19" spans="2:11" ht="20.100000000000001" customHeight="1" x14ac:dyDescent="0.35">
      <c r="B19" s="39" t="s">
        <v>114</v>
      </c>
      <c r="C19" s="38">
        <v>1203.9000000000001</v>
      </c>
      <c r="D19" s="28">
        <f>99.84+$D$12/5</f>
        <v>200.19</v>
      </c>
      <c r="E19" s="20">
        <f t="shared" si="0"/>
        <v>16.628457513082481</v>
      </c>
      <c r="F19" s="19" t="str">
        <f t="shared" si="1"/>
        <v>Oui</v>
      </c>
      <c r="G19" s="59"/>
      <c r="H19" s="8"/>
      <c r="I19" s="8"/>
      <c r="J19" s="8"/>
      <c r="K19" s="8"/>
    </row>
    <row r="20" spans="2:11" ht="20.100000000000001" customHeight="1" x14ac:dyDescent="0.35">
      <c r="B20" s="39" t="s">
        <v>115</v>
      </c>
      <c r="C20" s="38">
        <v>1203.9000000000001</v>
      </c>
      <c r="D20" s="28">
        <f>107.79+$D$12/5</f>
        <v>208.14</v>
      </c>
      <c r="E20" s="20">
        <f t="shared" si="0"/>
        <v>17.288811363070021</v>
      </c>
      <c r="F20" s="19" t="str">
        <f t="shared" si="1"/>
        <v>Oui</v>
      </c>
      <c r="G20" s="59"/>
      <c r="H20" s="8"/>
      <c r="I20" s="8"/>
      <c r="J20" s="8"/>
      <c r="K20" s="8"/>
    </row>
    <row r="21" spans="2:11" ht="20.100000000000001" customHeight="1" x14ac:dyDescent="0.35">
      <c r="B21" s="39" t="s">
        <v>116</v>
      </c>
      <c r="C21" s="38">
        <v>1203.9000000000001</v>
      </c>
      <c r="D21" s="28">
        <v>107.79</v>
      </c>
      <c r="E21" s="20">
        <f t="shared" si="0"/>
        <v>8.9534014453027648</v>
      </c>
      <c r="F21" s="19" t="str">
        <f t="shared" si="1"/>
        <v>Oui</v>
      </c>
      <c r="G21" s="59"/>
      <c r="H21" s="8"/>
      <c r="I21" s="8"/>
      <c r="J21" s="8"/>
      <c r="K21" s="8"/>
    </row>
    <row r="22" spans="2:11" ht="20.100000000000001" customHeight="1" x14ac:dyDescent="0.35">
      <c r="B22" s="39" t="s">
        <v>117</v>
      </c>
      <c r="C22" s="38">
        <v>1215.8699999999999</v>
      </c>
      <c r="D22" s="28">
        <v>42.35</v>
      </c>
      <c r="E22" s="20">
        <f t="shared" si="0"/>
        <v>3.483102634327683</v>
      </c>
      <c r="F22" s="19" t="str">
        <f t="shared" si="1"/>
        <v>Non</v>
      </c>
      <c r="G22" s="59"/>
      <c r="H22" s="8"/>
      <c r="I22" s="8"/>
      <c r="J22" s="8"/>
      <c r="K22" s="8"/>
    </row>
    <row r="23" spans="2:11" ht="20.100000000000001" customHeight="1" x14ac:dyDescent="0.35">
      <c r="B23" s="39" t="s">
        <v>118</v>
      </c>
      <c r="C23" s="38">
        <v>84.29</v>
      </c>
      <c r="D23" s="28">
        <v>9.34</v>
      </c>
      <c r="E23" s="20">
        <f>(D23/C23)*100</f>
        <v>11.080792502076164</v>
      </c>
      <c r="F23" s="19" t="str">
        <f t="shared" si="1"/>
        <v>Oui</v>
      </c>
      <c r="G23" s="59"/>
      <c r="H23" s="8"/>
      <c r="I23" s="8"/>
      <c r="J23" s="8"/>
      <c r="K23" s="8"/>
    </row>
    <row r="24" spans="2:11" ht="20.100000000000001" customHeight="1" x14ac:dyDescent="0.35">
      <c r="B24" s="43" t="s">
        <v>2</v>
      </c>
      <c r="C24" s="55">
        <f>SUM(C16:C23)</f>
        <v>9700.4000000000015</v>
      </c>
      <c r="D24" s="26">
        <f>SUM(D16:D23)</f>
        <v>1189.55</v>
      </c>
      <c r="E24" s="16" t="s">
        <v>13</v>
      </c>
      <c r="F24" s="16">
        <f>C24/$D$13*100</f>
        <v>284.82252177921595</v>
      </c>
      <c r="G24" s="59"/>
      <c r="H24" s="8"/>
      <c r="I24" s="8"/>
      <c r="J24" s="8"/>
      <c r="K24" s="8"/>
    </row>
    <row r="26" spans="2:11" x14ac:dyDescent="0.35">
      <c r="B26" s="14" t="s">
        <v>12</v>
      </c>
      <c r="C26" s="16">
        <f>IF($C$6&gt;10,1,0)+VLOOKUP($F$6,$H$29:$I$32,2)</f>
        <v>4</v>
      </c>
      <c r="D26" s="15" t="s">
        <v>106</v>
      </c>
      <c r="E26" s="16">
        <f>IF(H6=5,1,0)</f>
        <v>0</v>
      </c>
    </row>
    <row r="28" spans="2:11" x14ac:dyDescent="0.35">
      <c r="B28" s="61" t="s">
        <v>8</v>
      </c>
      <c r="C28" s="61" t="s">
        <v>9</v>
      </c>
      <c r="F28" s="62" t="s">
        <v>11</v>
      </c>
      <c r="H28" s="21" t="s">
        <v>15</v>
      </c>
      <c r="I28" s="18" t="s">
        <v>12</v>
      </c>
    </row>
    <row r="29" spans="2:11" x14ac:dyDescent="0.35">
      <c r="B29" s="10">
        <v>40</v>
      </c>
      <c r="C29" s="10">
        <v>7</v>
      </c>
      <c r="E29" s="59"/>
      <c r="F29" s="44" t="s">
        <v>0</v>
      </c>
      <c r="H29" s="22">
        <v>0</v>
      </c>
      <c r="I29" s="22">
        <v>0</v>
      </c>
    </row>
    <row r="30" spans="2:11" x14ac:dyDescent="0.35">
      <c r="B30" s="10">
        <v>45</v>
      </c>
      <c r="C30" s="10">
        <v>8</v>
      </c>
      <c r="E30" s="59"/>
      <c r="F30" s="44" t="s">
        <v>1</v>
      </c>
      <c r="H30" s="22">
        <v>50</v>
      </c>
      <c r="I30" s="22">
        <v>1</v>
      </c>
    </row>
    <row r="31" spans="2:11" x14ac:dyDescent="0.35">
      <c r="B31" s="10">
        <v>50</v>
      </c>
      <c r="C31" s="10">
        <v>9</v>
      </c>
      <c r="E31" s="59"/>
      <c r="H31" s="22">
        <v>80</v>
      </c>
      <c r="I31" s="22">
        <v>3</v>
      </c>
    </row>
    <row r="32" spans="2:11" x14ac:dyDescent="0.35">
      <c r="B32" s="10">
        <v>55</v>
      </c>
      <c r="C32" s="10">
        <v>10</v>
      </c>
      <c r="E32" s="59"/>
      <c r="F32" s="59"/>
      <c r="H32" s="22">
        <v>100</v>
      </c>
      <c r="I32" s="22">
        <v>4</v>
      </c>
    </row>
    <row r="33" spans="2:6" x14ac:dyDescent="0.35">
      <c r="B33" s="10">
        <v>60</v>
      </c>
      <c r="C33" s="10">
        <v>11</v>
      </c>
      <c r="E33" s="59"/>
      <c r="F33" s="59"/>
    </row>
    <row r="34" spans="2:6" x14ac:dyDescent="0.35">
      <c r="E34" s="59"/>
      <c r="F34" s="59"/>
    </row>
    <row r="35" spans="2:6" x14ac:dyDescent="0.35">
      <c r="E35" s="59"/>
      <c r="F35" s="59"/>
    </row>
    <row r="36" spans="2:6" x14ac:dyDescent="0.35">
      <c r="E36" s="59"/>
      <c r="F36" s="59"/>
    </row>
    <row r="37" spans="2:6" x14ac:dyDescent="0.35">
      <c r="B37" s="71"/>
      <c r="C37" s="71"/>
      <c r="E37" s="59"/>
      <c r="F37" s="59"/>
    </row>
    <row r="38" spans="2:6" x14ac:dyDescent="0.35">
      <c r="B38" s="71"/>
      <c r="C38" s="71"/>
      <c r="E38" s="59"/>
      <c r="F38" s="59"/>
    </row>
    <row r="39" spans="2:6" x14ac:dyDescent="0.35">
      <c r="B39" s="71"/>
      <c r="C39" s="71"/>
      <c r="E39" s="59"/>
      <c r="F39" s="59"/>
    </row>
    <row r="40" spans="2:6" x14ac:dyDescent="0.35">
      <c r="B40" s="71"/>
      <c r="C40" s="71"/>
      <c r="E40" s="59"/>
      <c r="F40" s="59"/>
    </row>
    <row r="41" spans="2:6" x14ac:dyDescent="0.35">
      <c r="B41" s="71"/>
      <c r="C41" s="71"/>
      <c r="E41" s="59"/>
      <c r="F41" s="59"/>
    </row>
    <row r="42" spans="2:6" x14ac:dyDescent="0.35">
      <c r="B42" s="71"/>
      <c r="C42" s="71"/>
      <c r="E42" s="59"/>
      <c r="F42" s="59"/>
    </row>
    <row r="43" spans="2:6" x14ac:dyDescent="0.35">
      <c r="E43" s="59"/>
      <c r="F43" s="59"/>
    </row>
    <row r="44" spans="2:6" x14ac:dyDescent="0.35">
      <c r="E44" s="59"/>
      <c r="F44" s="59"/>
    </row>
    <row r="45" spans="2:6" x14ac:dyDescent="0.35">
      <c r="E45" s="59"/>
      <c r="F45" s="59"/>
    </row>
    <row r="46" spans="2:6" x14ac:dyDescent="0.35">
      <c r="E46" s="59"/>
      <c r="F46" s="59"/>
    </row>
    <row r="47" spans="2:6" x14ac:dyDescent="0.35">
      <c r="E47" s="59"/>
      <c r="F47" s="59"/>
    </row>
    <row r="48" spans="2:6" x14ac:dyDescent="0.35">
      <c r="E48" s="59"/>
      <c r="F48" s="59"/>
    </row>
    <row r="49" spans="5:6" x14ac:dyDescent="0.35">
      <c r="E49" s="59"/>
      <c r="F49" s="59"/>
    </row>
    <row r="50" spans="5:6" x14ac:dyDescent="0.35">
      <c r="E50" s="59"/>
      <c r="F50" s="65"/>
    </row>
    <row r="51" spans="5:6" x14ac:dyDescent="0.35">
      <c r="E51" s="59"/>
      <c r="F51" s="59"/>
    </row>
    <row r="52" spans="5:6" x14ac:dyDescent="0.35">
      <c r="E52" s="59"/>
      <c r="F52" s="59"/>
    </row>
    <row r="53" spans="5:6" x14ac:dyDescent="0.35">
      <c r="E53" s="59"/>
      <c r="F53" s="59"/>
    </row>
    <row r="54" spans="5:6" x14ac:dyDescent="0.35">
      <c r="E54" s="59"/>
      <c r="F54" s="59"/>
    </row>
    <row r="55" spans="5:6" x14ac:dyDescent="0.35">
      <c r="E55" s="59"/>
      <c r="F55" s="59"/>
    </row>
    <row r="56" spans="5:6" x14ac:dyDescent="0.35">
      <c r="E56" s="65">
        <f>SUM(E32:E51)</f>
        <v>0</v>
      </c>
      <c r="F56" s="65">
        <f>SUM(F32:F49)</f>
        <v>0</v>
      </c>
    </row>
    <row r="57" spans="5:6" x14ac:dyDescent="0.35">
      <c r="E57" s="59"/>
      <c r="F57" s="59"/>
    </row>
    <row r="58" spans="5:6" x14ac:dyDescent="0.35">
      <c r="E58" s="72">
        <f>SUM(E56:F56)</f>
        <v>0</v>
      </c>
      <c r="F58" s="72"/>
    </row>
    <row r="59" spans="5:6" x14ac:dyDescent="0.35">
      <c r="E59" s="59"/>
    </row>
    <row r="60" spans="5:6" x14ac:dyDescent="0.35">
      <c r="E60" s="59"/>
    </row>
    <row r="61" spans="5:6" x14ac:dyDescent="0.35">
      <c r="E61" s="59"/>
    </row>
    <row r="62" spans="5:6" x14ac:dyDescent="0.35">
      <c r="E62" s="59"/>
    </row>
    <row r="63" spans="5:6" x14ac:dyDescent="0.35">
      <c r="E63" s="59"/>
    </row>
    <row r="64" spans="5:6" x14ac:dyDescent="0.35">
      <c r="E64" s="59"/>
    </row>
    <row r="65" spans="5:5" x14ac:dyDescent="0.35">
      <c r="E65" s="59"/>
    </row>
    <row r="66" spans="5:5" x14ac:dyDescent="0.35">
      <c r="E66" s="59"/>
    </row>
    <row r="67" spans="5:5" x14ac:dyDescent="0.35">
      <c r="E67" s="59"/>
    </row>
    <row r="68" spans="5:5" x14ac:dyDescent="0.35">
      <c r="E68" s="59"/>
    </row>
    <row r="69" spans="5:5" x14ac:dyDescent="0.35">
      <c r="E69" s="59"/>
    </row>
    <row r="70" spans="5:5" x14ac:dyDescent="0.35">
      <c r="E70" s="59"/>
    </row>
    <row r="71" spans="5:5" x14ac:dyDescent="0.35">
      <c r="E71" s="59"/>
    </row>
    <row r="72" spans="5:5" x14ac:dyDescent="0.35">
      <c r="E72" s="59"/>
    </row>
    <row r="73" spans="5:5" x14ac:dyDescent="0.35">
      <c r="E73" s="59"/>
    </row>
    <row r="74" spans="5:5" x14ac:dyDescent="0.35">
      <c r="E74" s="59"/>
    </row>
    <row r="75" spans="5:5" x14ac:dyDescent="0.35">
      <c r="E75" s="59"/>
    </row>
    <row r="76" spans="5:5" x14ac:dyDescent="0.35">
      <c r="E76" s="59"/>
    </row>
    <row r="77" spans="5:5" x14ac:dyDescent="0.35">
      <c r="E77" s="59"/>
    </row>
    <row r="78" spans="5:5" x14ac:dyDescent="0.35">
      <c r="E78" s="59"/>
    </row>
  </sheetData>
  <mergeCells count="3">
    <mergeCell ref="C2:F2"/>
    <mergeCell ref="B37:C42"/>
    <mergeCell ref="E58:F58"/>
  </mergeCells>
  <phoneticPr fontId="1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5C72-A8F2-45EE-91E7-5B640369C961}">
  <dimension ref="B1:K30"/>
  <sheetViews>
    <sheetView showGridLines="0" topLeftCell="A6" zoomScale="70" zoomScaleNormal="70" workbookViewId="0">
      <selection activeCell="G25" sqref="G25"/>
    </sheetView>
  </sheetViews>
  <sheetFormatPr defaultColWidth="9.33203125" defaultRowHeight="19.2" x14ac:dyDescent="0.35"/>
  <cols>
    <col min="1" max="1" width="5.5546875" style="8" customWidth="1"/>
    <col min="2" max="2" width="22.44140625" style="8" customWidth="1"/>
    <col min="3" max="3" width="27.33203125" style="8" customWidth="1"/>
    <col min="4" max="4" width="29.33203125" style="8" customWidth="1"/>
    <col min="5" max="5" width="37.33203125" style="8" bestFit="1" customWidth="1"/>
    <col min="6" max="6" width="35.44140625" style="8" bestFit="1" customWidth="1"/>
    <col min="7" max="7" width="29.33203125" style="27" bestFit="1" customWidth="1"/>
    <col min="8" max="8" width="37.6640625" style="8" customWidth="1"/>
    <col min="9" max="9" width="20.5546875" style="8" customWidth="1"/>
    <col min="10" max="11" width="20.5546875" style="8" hidden="1" customWidth="1"/>
    <col min="12" max="12" width="20.5546875" style="8" customWidth="1"/>
    <col min="13" max="16384" width="9.33203125" style="8"/>
  </cols>
  <sheetData>
    <row r="1" spans="2:11" ht="20.100000000000001" customHeight="1" x14ac:dyDescent="0.35"/>
    <row r="2" spans="2:11" ht="20.100000000000001" customHeight="1" x14ac:dyDescent="0.35">
      <c r="B2" s="9" t="s">
        <v>19</v>
      </c>
      <c r="C2" s="69" t="s">
        <v>20</v>
      </c>
      <c r="D2" s="70"/>
      <c r="E2" s="70"/>
      <c r="H2" s="29"/>
      <c r="J2" s="8" t="s">
        <v>22</v>
      </c>
      <c r="K2" s="8" t="s">
        <v>25</v>
      </c>
    </row>
    <row r="3" spans="2:11" ht="20.100000000000001" customHeight="1" x14ac:dyDescent="0.35">
      <c r="H3" s="29"/>
      <c r="J3" s="8" t="s">
        <v>23</v>
      </c>
      <c r="K3" s="8" t="s">
        <v>24</v>
      </c>
    </row>
    <row r="4" spans="2:11" ht="60.6" customHeight="1" x14ac:dyDescent="0.35">
      <c r="B4" s="25" t="s">
        <v>26</v>
      </c>
      <c r="C4" s="30">
        <f>SUMIF(I8:I30,'HEA01'!$F$29,G8:G30)/SUM(G8:G30)</f>
        <v>0.70870193466754083</v>
      </c>
      <c r="D4" s="14" t="s">
        <v>12</v>
      </c>
      <c r="E4" s="16">
        <f>IF($C$4&gt;0.8,4,IF($C$4&gt;0.5,2,0))-IF(C5=J2,0,1)</f>
        <v>2</v>
      </c>
      <c r="G4" s="31"/>
    </row>
    <row r="5" spans="2:11" ht="57.6" x14ac:dyDescent="0.35">
      <c r="B5" s="11" t="s">
        <v>21</v>
      </c>
      <c r="C5" s="32" t="s">
        <v>22</v>
      </c>
      <c r="D5" s="73" t="str">
        <f>VLOOKUP(C5,J2:K3,2,FALSE)</f>
        <v>Réponses D &amp; F</v>
      </c>
      <c r="E5" s="73"/>
    </row>
    <row r="6" spans="2:11" ht="20.100000000000001" customHeight="1" x14ac:dyDescent="0.35"/>
    <row r="7" spans="2:11" ht="33.6" customHeight="1" x14ac:dyDescent="0.35">
      <c r="B7" s="17" t="s">
        <v>27</v>
      </c>
      <c r="C7" s="17" t="s">
        <v>28</v>
      </c>
      <c r="D7" s="45" t="s">
        <v>91</v>
      </c>
      <c r="E7" s="17" t="s">
        <v>61</v>
      </c>
      <c r="F7" s="17" t="str">
        <f>'HEA01'!B15</f>
        <v>Plan annoté</v>
      </c>
      <c r="G7" s="17" t="str">
        <f>'HEA01'!C15</f>
        <v>Surface nette (m²)</v>
      </c>
      <c r="H7" s="18" t="s">
        <v>76</v>
      </c>
      <c r="I7" s="17" t="s">
        <v>103</v>
      </c>
    </row>
    <row r="8" spans="2:11" x14ac:dyDescent="0.35">
      <c r="B8" s="1" t="s">
        <v>47</v>
      </c>
      <c r="C8" s="4" t="s">
        <v>29</v>
      </c>
      <c r="D8" s="50" t="s">
        <v>78</v>
      </c>
      <c r="E8" s="46" t="s">
        <v>33</v>
      </c>
      <c r="F8" s="39" t="s">
        <v>62</v>
      </c>
      <c r="G8" s="56">
        <v>693</v>
      </c>
      <c r="H8" s="33">
        <v>6.45</v>
      </c>
      <c r="I8" s="19" t="str">
        <f>IF(H8&lt;=8, "OUI", "NON")</f>
        <v>OUI</v>
      </c>
    </row>
    <row r="9" spans="2:11" x14ac:dyDescent="0.35">
      <c r="B9" s="2" t="s">
        <v>47</v>
      </c>
      <c r="C9" s="5" t="s">
        <v>30</v>
      </c>
      <c r="D9" s="50" t="s">
        <v>79</v>
      </c>
      <c r="E9" s="47" t="s">
        <v>34</v>
      </c>
      <c r="F9" s="39" t="s">
        <v>67</v>
      </c>
      <c r="G9" s="57">
        <v>87</v>
      </c>
      <c r="H9" s="33">
        <v>9.9499999999999993</v>
      </c>
      <c r="I9" s="19" t="str">
        <f t="shared" ref="I9:I28" si="0">IF(H9&lt;=8, "OUI", "NON")</f>
        <v>NON</v>
      </c>
    </row>
    <row r="10" spans="2:11" x14ac:dyDescent="0.35">
      <c r="B10" s="2" t="s">
        <v>47</v>
      </c>
      <c r="C10" s="5">
        <v>62</v>
      </c>
      <c r="D10" s="50" t="s">
        <v>80</v>
      </c>
      <c r="E10" s="47" t="s">
        <v>35</v>
      </c>
      <c r="F10" s="39" t="s">
        <v>68</v>
      </c>
      <c r="G10" s="57">
        <v>147</v>
      </c>
      <c r="H10" s="33" t="s">
        <v>75</v>
      </c>
      <c r="I10" s="19" t="str">
        <f t="shared" si="0"/>
        <v>NON</v>
      </c>
    </row>
    <row r="11" spans="2:11" x14ac:dyDescent="0.35">
      <c r="B11" s="2" t="s">
        <v>47</v>
      </c>
      <c r="C11" s="5" t="s">
        <v>31</v>
      </c>
      <c r="D11" s="50" t="s">
        <v>79</v>
      </c>
      <c r="E11" s="47" t="s">
        <v>36</v>
      </c>
      <c r="F11" s="39" t="s">
        <v>69</v>
      </c>
      <c r="G11" s="57">
        <v>615</v>
      </c>
      <c r="H11" s="33" t="s">
        <v>75</v>
      </c>
      <c r="I11" s="19" t="str">
        <f t="shared" si="0"/>
        <v>NON</v>
      </c>
    </row>
    <row r="12" spans="2:11" x14ac:dyDescent="0.35">
      <c r="B12" s="2" t="s">
        <v>47</v>
      </c>
      <c r="C12" s="5">
        <v>19</v>
      </c>
      <c r="D12" s="50" t="s">
        <v>81</v>
      </c>
      <c r="E12" s="47" t="s">
        <v>37</v>
      </c>
      <c r="F12" s="39" t="s">
        <v>63</v>
      </c>
      <c r="G12" s="57">
        <v>140</v>
      </c>
      <c r="H12" s="33">
        <v>2.06</v>
      </c>
      <c r="I12" s="19" t="str">
        <f t="shared" si="0"/>
        <v>OUI</v>
      </c>
    </row>
    <row r="13" spans="2:11" x14ac:dyDescent="0.35">
      <c r="B13" s="2" t="s">
        <v>47</v>
      </c>
      <c r="C13" s="5">
        <v>68</v>
      </c>
      <c r="D13" s="50" t="s">
        <v>82</v>
      </c>
      <c r="E13" s="47" t="s">
        <v>38</v>
      </c>
      <c r="F13" s="39" t="s">
        <v>70</v>
      </c>
      <c r="G13" s="57">
        <v>141</v>
      </c>
      <c r="H13" s="33">
        <v>10.31</v>
      </c>
      <c r="I13" s="19" t="str">
        <f t="shared" si="0"/>
        <v>NON</v>
      </c>
    </row>
    <row r="14" spans="2:11" x14ac:dyDescent="0.35">
      <c r="B14" s="2" t="s">
        <v>47</v>
      </c>
      <c r="C14" s="5">
        <v>16</v>
      </c>
      <c r="D14" s="50" t="s">
        <v>81</v>
      </c>
      <c r="E14" s="47" t="s">
        <v>39</v>
      </c>
      <c r="F14" s="39" t="s">
        <v>64</v>
      </c>
      <c r="G14" s="57">
        <v>250</v>
      </c>
      <c r="H14" s="33">
        <v>4.5</v>
      </c>
      <c r="I14" s="19" t="str">
        <f t="shared" si="0"/>
        <v>OUI</v>
      </c>
    </row>
    <row r="15" spans="2:11" x14ac:dyDescent="0.35">
      <c r="B15" s="2" t="s">
        <v>47</v>
      </c>
      <c r="C15" s="5">
        <v>13</v>
      </c>
      <c r="D15" s="50" t="s">
        <v>83</v>
      </c>
      <c r="E15" s="47" t="s">
        <v>40</v>
      </c>
      <c r="F15" s="39" t="s">
        <v>93</v>
      </c>
      <c r="G15" s="57">
        <v>47</v>
      </c>
      <c r="H15" s="33" t="s">
        <v>75</v>
      </c>
      <c r="I15" s="19" t="str">
        <f>IF(H15&lt;=8, "OUI", "NON")</f>
        <v>NON</v>
      </c>
    </row>
    <row r="16" spans="2:11" x14ac:dyDescent="0.35">
      <c r="B16" s="2" t="s">
        <v>47</v>
      </c>
      <c r="C16" s="5" t="s">
        <v>32</v>
      </c>
      <c r="D16" s="50" t="s">
        <v>84</v>
      </c>
      <c r="E16" s="47" t="s">
        <v>41</v>
      </c>
      <c r="F16" s="39" t="s">
        <v>65</v>
      </c>
      <c r="G16" s="57">
        <v>745</v>
      </c>
      <c r="H16" s="33">
        <v>4.3</v>
      </c>
      <c r="I16" s="19" t="str">
        <f t="shared" si="0"/>
        <v>OUI</v>
      </c>
    </row>
    <row r="17" spans="2:9" x14ac:dyDescent="0.35">
      <c r="B17" s="2" t="s">
        <v>47</v>
      </c>
      <c r="C17" s="5">
        <v>3</v>
      </c>
      <c r="D17" s="50" t="s">
        <v>85</v>
      </c>
      <c r="E17" s="47" t="s">
        <v>42</v>
      </c>
      <c r="F17" s="39" t="s">
        <v>66</v>
      </c>
      <c r="G17" s="57">
        <v>134</v>
      </c>
      <c r="H17" s="33">
        <v>6.8</v>
      </c>
      <c r="I17" s="19" t="str">
        <f t="shared" si="0"/>
        <v>OUI</v>
      </c>
    </row>
    <row r="18" spans="2:9" x14ac:dyDescent="0.35">
      <c r="B18" s="2" t="s">
        <v>47</v>
      </c>
      <c r="C18" s="5">
        <v>37</v>
      </c>
      <c r="D18" s="50" t="s">
        <v>79</v>
      </c>
      <c r="E18" s="47" t="s">
        <v>43</v>
      </c>
      <c r="F18" s="39" t="s">
        <v>94</v>
      </c>
      <c r="G18" s="57">
        <v>138.84</v>
      </c>
      <c r="H18" s="33">
        <v>3.28</v>
      </c>
      <c r="I18" s="19" t="str">
        <f t="shared" si="0"/>
        <v>OUI</v>
      </c>
    </row>
    <row r="19" spans="2:9" x14ac:dyDescent="0.35">
      <c r="B19" s="2" t="s">
        <v>47</v>
      </c>
      <c r="C19" s="36" t="s">
        <v>92</v>
      </c>
      <c r="D19" s="49" t="s">
        <v>85</v>
      </c>
      <c r="E19" s="47" t="s">
        <v>44</v>
      </c>
      <c r="F19" s="39" t="s">
        <v>95</v>
      </c>
      <c r="G19" s="57">
        <v>540</v>
      </c>
      <c r="H19" s="33" t="s">
        <v>75</v>
      </c>
      <c r="I19" s="19" t="str">
        <f t="shared" si="0"/>
        <v>NON</v>
      </c>
    </row>
    <row r="20" spans="2:9" ht="38.4" x14ac:dyDescent="0.35">
      <c r="B20" s="3" t="s">
        <v>47</v>
      </c>
      <c r="C20" s="53"/>
      <c r="D20" s="51" t="s">
        <v>80</v>
      </c>
      <c r="E20" s="54" t="s">
        <v>86</v>
      </c>
      <c r="F20" s="39" t="s">
        <v>71</v>
      </c>
      <c r="G20" s="58">
        <v>160</v>
      </c>
      <c r="H20" s="33">
        <v>2.4500000000000002</v>
      </c>
      <c r="I20" s="19" t="str">
        <f t="shared" si="0"/>
        <v>OUI</v>
      </c>
    </row>
    <row r="21" spans="2:9" x14ac:dyDescent="0.35">
      <c r="B21" s="2" t="s">
        <v>47</v>
      </c>
      <c r="C21" s="5">
        <v>31</v>
      </c>
      <c r="D21" s="50" t="s">
        <v>81</v>
      </c>
      <c r="E21" s="47" t="s">
        <v>45</v>
      </c>
      <c r="F21" s="39" t="s">
        <v>72</v>
      </c>
      <c r="G21" s="57">
        <v>121</v>
      </c>
      <c r="H21" s="33">
        <v>1.1499999999999999</v>
      </c>
      <c r="I21" s="19" t="str">
        <f t="shared" si="0"/>
        <v>OUI</v>
      </c>
    </row>
    <row r="22" spans="2:9" x14ac:dyDescent="0.35">
      <c r="B22" s="2" t="s">
        <v>47</v>
      </c>
      <c r="C22" s="6"/>
      <c r="D22" s="50" t="s">
        <v>83</v>
      </c>
      <c r="E22" s="47" t="s">
        <v>46</v>
      </c>
      <c r="F22" s="39" t="s">
        <v>96</v>
      </c>
      <c r="G22" s="57">
        <v>235</v>
      </c>
      <c r="H22" s="33">
        <v>2.93</v>
      </c>
      <c r="I22" s="19" t="str">
        <f t="shared" si="0"/>
        <v>OUI</v>
      </c>
    </row>
    <row r="23" spans="2:9" x14ac:dyDescent="0.35">
      <c r="B23" s="35" t="s">
        <v>48</v>
      </c>
      <c r="C23" s="7">
        <v>90</v>
      </c>
      <c r="D23" s="50" t="s">
        <v>84</v>
      </c>
      <c r="E23" s="48" t="s">
        <v>49</v>
      </c>
      <c r="F23" s="39" t="s">
        <v>73</v>
      </c>
      <c r="G23" s="57">
        <v>170</v>
      </c>
      <c r="H23" s="33">
        <v>7.89</v>
      </c>
      <c r="I23" s="19" t="str">
        <f t="shared" ref="I23" si="1">IF(H23&lt;=8, "OUI", "NON")</f>
        <v>OUI</v>
      </c>
    </row>
    <row r="24" spans="2:9" x14ac:dyDescent="0.35">
      <c r="B24" s="35" t="s">
        <v>48</v>
      </c>
      <c r="C24" s="34"/>
      <c r="D24" s="76" t="s">
        <v>82</v>
      </c>
      <c r="E24" s="74" t="s">
        <v>77</v>
      </c>
      <c r="F24" s="39" t="s">
        <v>97</v>
      </c>
      <c r="G24" s="57">
        <v>318</v>
      </c>
      <c r="H24" s="33">
        <v>4.88</v>
      </c>
      <c r="I24" s="19" t="str">
        <f t="shared" si="0"/>
        <v>OUI</v>
      </c>
    </row>
    <row r="25" spans="2:9" x14ac:dyDescent="0.35">
      <c r="B25" s="35" t="s">
        <v>48</v>
      </c>
      <c r="C25" s="34"/>
      <c r="D25" s="77"/>
      <c r="E25" s="75"/>
      <c r="F25" s="39" t="s">
        <v>102</v>
      </c>
      <c r="G25" s="57">
        <v>432.39</v>
      </c>
      <c r="H25" s="33">
        <v>5.09</v>
      </c>
      <c r="I25" s="19" t="str">
        <f t="shared" si="0"/>
        <v>OUI</v>
      </c>
    </row>
    <row r="26" spans="2:9" x14ac:dyDescent="0.35">
      <c r="B26" s="35" t="s">
        <v>59</v>
      </c>
      <c r="C26" s="5">
        <v>120</v>
      </c>
      <c r="D26" s="50" t="s">
        <v>87</v>
      </c>
      <c r="E26" s="47" t="s">
        <v>54</v>
      </c>
      <c r="F26" s="39" t="s">
        <v>98</v>
      </c>
      <c r="G26" s="57">
        <v>154</v>
      </c>
      <c r="H26" s="33">
        <v>4.53</v>
      </c>
      <c r="I26" s="19" t="str">
        <f t="shared" si="0"/>
        <v>OUI</v>
      </c>
    </row>
    <row r="27" spans="2:9" x14ac:dyDescent="0.35">
      <c r="B27" s="35" t="s">
        <v>59</v>
      </c>
      <c r="C27" s="5" t="s">
        <v>50</v>
      </c>
      <c r="D27" s="50" t="s">
        <v>88</v>
      </c>
      <c r="E27" s="47" t="s">
        <v>55</v>
      </c>
      <c r="F27" s="39" t="s">
        <v>99</v>
      </c>
      <c r="G27" s="57">
        <v>320</v>
      </c>
      <c r="H27" s="33" t="s">
        <v>75</v>
      </c>
      <c r="I27" s="19" t="str">
        <f t="shared" si="0"/>
        <v>NON</v>
      </c>
    </row>
    <row r="28" spans="2:9" x14ac:dyDescent="0.35">
      <c r="B28" s="35" t="s">
        <v>59</v>
      </c>
      <c r="C28" s="5" t="s">
        <v>51</v>
      </c>
      <c r="D28" s="50" t="s">
        <v>89</v>
      </c>
      <c r="E28" s="47" t="s">
        <v>56</v>
      </c>
      <c r="F28" s="39" t="s">
        <v>74</v>
      </c>
      <c r="G28" s="57">
        <v>512</v>
      </c>
      <c r="H28" s="33">
        <v>4.53</v>
      </c>
      <c r="I28" s="19" t="str">
        <f t="shared" si="0"/>
        <v>OUI</v>
      </c>
    </row>
    <row r="29" spans="2:9" x14ac:dyDescent="0.35">
      <c r="B29" s="35" t="s">
        <v>59</v>
      </c>
      <c r="C29" s="5" t="s">
        <v>52</v>
      </c>
      <c r="D29" s="50" t="s">
        <v>88</v>
      </c>
      <c r="E29" s="47" t="s">
        <v>57</v>
      </c>
      <c r="F29" s="39" t="s">
        <v>100</v>
      </c>
      <c r="G29" s="57">
        <v>328</v>
      </c>
      <c r="H29" s="33">
        <v>7.64</v>
      </c>
      <c r="I29" s="19" t="str">
        <f t="shared" ref="I29:I30" si="2">IF(H29&lt;=8, "OUI", "NON")</f>
        <v>OUI</v>
      </c>
    </row>
    <row r="30" spans="2:9" ht="38.4" x14ac:dyDescent="0.35">
      <c r="B30" s="35" t="s">
        <v>59</v>
      </c>
      <c r="C30" s="5" t="s">
        <v>53</v>
      </c>
      <c r="D30" s="52" t="s">
        <v>90</v>
      </c>
      <c r="E30" s="47" t="s">
        <v>58</v>
      </c>
      <c r="F30" s="39" t="s">
        <v>101</v>
      </c>
      <c r="G30" s="57">
        <v>84</v>
      </c>
      <c r="H30" s="33">
        <v>2.23</v>
      </c>
      <c r="I30" s="19" t="str">
        <f t="shared" si="2"/>
        <v>OUI</v>
      </c>
    </row>
  </sheetData>
  <mergeCells count="4">
    <mergeCell ref="D5:E5"/>
    <mergeCell ref="C2:E2"/>
    <mergeCell ref="E24:E25"/>
    <mergeCell ref="D24:D25"/>
  </mergeCells>
  <dataValidations count="1">
    <dataValidation type="list" allowBlank="1" showInputMessage="1" showErrorMessage="1" sqref="C5" xr:uid="{2D7EFCBC-0E26-42D0-9381-CCC401BA10B0}">
      <formula1>$J$2:$J$3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M27" sqref="M27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HEA01</vt:lpstr>
      <vt:lpstr>HEA06</vt:lpstr>
      <vt:lpstr>Assessment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2025-02-27T17:42:07Z</dcterms:modified>
</cp:coreProperties>
</file>