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urse\current project\"/>
    </mc:Choice>
  </mc:AlternateContent>
  <xr:revisionPtr revIDLastSave="0" documentId="13_ncr:1_{6E938076-5F03-407D-82A6-5AC4795BE7C1}" xr6:coauthVersionLast="47" xr6:coauthVersionMax="47" xr10:uidLastSave="{00000000-0000-0000-0000-000000000000}"/>
  <bookViews>
    <workbookView xWindow="-108" yWindow="-108" windowWidth="23256" windowHeight="12456" activeTab="2" xr2:uid="{8FF62ED8-A67E-423F-8325-F23DB684777C}"/>
  </bookViews>
  <sheets>
    <sheet name="Line productivity" sheetId="1" r:id="rId1"/>
    <sheet name="batch factor" sheetId="13" r:id="rId2"/>
    <sheet name="Products" sheetId="8" r:id="rId3"/>
    <sheet name="Downtime factors" sheetId="3" r:id="rId4"/>
    <sheet name="Line downtime" sheetId="2" r:id="rId5"/>
    <sheet name="Factors" sheetId="11" r:id="rId6"/>
    <sheet name="operators" sheetId="12" r:id="rId7"/>
  </sheets>
  <definedNames>
    <definedName name="_xlnm._FilterDatabase" localSheetId="3" hidden="1">'Downtime factors'!$A$1:$C$13</definedName>
    <definedName name="_xlnm._FilterDatabase" localSheetId="0" hidden="1">'Line productivity'!$A$1:$G$1</definedName>
    <definedName name="_xlcn.WorksheetConnection_CopyofManufacturing_Line_Productivityedited1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Copy of Manufacturing_Line_Productivity edited(1)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2" i="8"/>
  <c r="K9" i="1"/>
  <c r="K10" i="1"/>
  <c r="K11" i="1"/>
  <c r="K12" i="1"/>
  <c r="K13" i="1"/>
  <c r="K14" i="1"/>
  <c r="K21" i="1"/>
  <c r="K22" i="1"/>
  <c r="K23" i="1"/>
  <c r="K24" i="1"/>
  <c r="K25" i="1"/>
  <c r="K26" i="1"/>
  <c r="K33" i="1"/>
  <c r="K34" i="1"/>
  <c r="K35" i="1"/>
  <c r="K36" i="1"/>
  <c r="K37" i="1"/>
  <c r="K38" i="1"/>
  <c r="A2" i="12" a="1"/>
  <c r="A2" i="12" s="1"/>
  <c r="B2" i="12" s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G10" i="1"/>
  <c r="G11" i="1"/>
  <c r="G12" i="1"/>
  <c r="G13" i="1"/>
  <c r="G14" i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G22" i="1"/>
  <c r="G23" i="1"/>
  <c r="G24" i="1"/>
  <c r="G25" i="1"/>
  <c r="G26" i="1"/>
  <c r="G27" i="1"/>
  <c r="K27" i="1" s="1"/>
  <c r="G28" i="1"/>
  <c r="K28" i="1" s="1"/>
  <c r="G29" i="1"/>
  <c r="K29" i="1" s="1"/>
  <c r="G30" i="1"/>
  <c r="K30" i="1" s="1"/>
  <c r="G31" i="1"/>
  <c r="K31" i="1" s="1"/>
  <c r="G32" i="1"/>
  <c r="K32" i="1" s="1"/>
  <c r="G33" i="1"/>
  <c r="G34" i="1"/>
  <c r="G35" i="1"/>
  <c r="G36" i="1"/>
  <c r="G37" i="1"/>
  <c r="G38" i="1"/>
  <c r="G39" i="1"/>
  <c r="K39" i="1" s="1"/>
  <c r="E3" i="8"/>
  <c r="E4" i="8"/>
  <c r="E5" i="8"/>
  <c r="E6" i="8"/>
  <c r="E7" i="8"/>
  <c r="E2" i="8"/>
  <c r="C40" i="2"/>
  <c r="D40" i="2"/>
  <c r="E40" i="2"/>
  <c r="F40" i="2"/>
  <c r="G40" i="2"/>
  <c r="H40" i="2"/>
  <c r="I40" i="2"/>
  <c r="J40" i="2"/>
  <c r="K40" i="2"/>
  <c r="L40" i="2"/>
  <c r="M40" i="2"/>
  <c r="B40" i="2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2" i="1"/>
  <c r="K2" i="1" s="1"/>
  <c r="D4" i="12" l="1"/>
  <c r="D3" i="12"/>
  <c r="D2" i="12"/>
  <c r="D5" i="12"/>
  <c r="J40" i="1"/>
  <c r="B5" i="12"/>
  <c r="C2" i="12"/>
  <c r="B4" i="12"/>
  <c r="C5" i="12"/>
  <c r="B3" i="12"/>
  <c r="C4" i="12"/>
  <c r="C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C0BB5-0D0A-4DC1-A979-893A40C159D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6D2D01D-1E1F-4ED7-A078-79A5F96CA034}" name="WorksheetConnection_Copy of Manufacturing_Line_Productivity edited(1)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CopyofManufacturing_Line_Productivityedited1.xlsx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<sst xmlns="http://schemas.openxmlformats.org/spreadsheetml/2006/main" count="150" uniqueCount="59">
  <si>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</si>
  <si>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</si>
  <si>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</si>
  <si>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</si>
  <si>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</si>
  <si>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</si>
  <si>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</si>
  <si>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</si>
  <si>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</si>
  <si>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</si>
  <si>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</si>
  <si>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</si>
  <si>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</si>
  <si>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</si>
  <si>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</si>
  <si>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</si>
  <si>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</si>
  <si>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</si>
  <si>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</si>
  <si>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</si>
  <si>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</si>
  <si>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</si>
  <si>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</si>
  <si>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</si>
  <si>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</si>
  <si>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</si>
  <si>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</si>
  <si>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</si>
  <si>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</si>
  <si>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</si>
  <si>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</si>
  <si>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</si>
  <si>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</si>
  <si>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</si>
  <si>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</si>
  <si>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</si>
  <si>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</si>
  <si>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</si>
  <si>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</si>
  <si>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</si>
  <si>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</si>
  <si>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</si>
  <si>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</si>
  <si>
    <t xml:space="preserve">Duration </t>
  </si>
  <si>
    <t>NUMBER OF STOPPING</t>
  </si>
  <si>
    <t>TOTAL TIME</t>
  </si>
  <si>
    <t>SIZE</t>
  </si>
  <si>
    <t>Total</t>
  </si>
  <si>
    <t>total stop minute for each factor</t>
  </si>
  <si>
    <t>N.OF.Batchs for each product</t>
  </si>
  <si>
    <t xml:space="preserve"> factor</t>
  </si>
  <si>
    <t>operator name</t>
  </si>
  <si>
    <t>n.of batches</t>
  </si>
  <si>
    <t>total of stoping minute for each operator</t>
  </si>
  <si>
    <t>duration in minute</t>
  </si>
  <si>
    <t>id</t>
  </si>
  <si>
    <t>batch</t>
  </si>
  <si>
    <t>Total down time for each product</t>
  </si>
  <si>
    <t>Cola 2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</si>
</sst>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"/>
    <numFmt numFmtId="166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5" formatCode="hh:mm:ss"/>
    </dxf>
    <dxf>
      <numFmt numFmtId="165" formatCode="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"/>
    </dxf>
    <dxf>
      <numFmt numFmtId="165" formatCode="hh:mm:ss"/>
    </dxf>
    <dxf>
      <numFmt numFmtId="165" formatCode="hh:mm:ss"/>
    </dxf>
    <dxf>
      <numFmt numFmtId="165" formatCode="hh:mm:ss"/>
    </dxf>
    <dxf>
      <numFmt numFmtId="165" formatCode="hh:mm:ss"/>
    </dxf>
    <dxf>
      <numFmt numFmtId="165" formatCode="hh:mm:ss"/>
    </dxf>
    <dxf>
      <numFmt numFmtId="164" formatCode="yyyy\-mm\-dd;@"/>
    </dxf>
    <dxf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01877-2520-4ADE-94C2-4866FFAA1A32}" name="Table1" displayName="Table1" ref="A1:K40" totalsRowCount="1" headerRowDxfId="16">
  <autoFilter ref="A1:K39" xr:uid="{EC801877-2520-4ADE-94C2-4866FFAA1A32}"/>
  <tableColumns count="11">
    <tableColumn id="1" xr3:uid="{72007334-3DDA-4C8D-A623-DDF9C78ED8BC}" name="Date" totalsRowLabel="Total" dataDxfId="15" totalsRowDxfId="14"/>
    <tableColumn id="2" xr3:uid="{4FFAF784-972B-42BD-BAF7-577517E6E557}" name="Product"/>
    <tableColumn id="3" xr3:uid="{390F4E51-E86F-4A58-B880-E8A6095E1D28}" name="Batch"/>
    <tableColumn id="4" xr3:uid="{291E41F2-6A8B-475C-9315-9BD6766BA1AE}" name="Operator"/>
    <tableColumn id="5" xr3:uid="{8B7EFA89-F530-4FF5-9DEE-65F2435CFA38}" name="Start Time" dataDxfId="13" totalsRowDxfId="12"/>
    <tableColumn id="6" xr3:uid="{47598A95-6A75-4936-BD53-E858C63E8138}" name="End Time" dataDxfId="11" totalsRowDxfId="10"/>
    <tableColumn id="7" xr3:uid="{1A505D95-3F75-4B4B-8C73-D26D109FA1CC}" name="Duration " dataDxfId="9" totalsRowDxfId="8">
      <calculatedColumnFormula>F2-E2</calculatedColumnFormula>
    </tableColumn>
    <tableColumn id="9" xr3:uid="{AC7C8A36-A0B6-48BD-8C8C-8F48B6748426}" name="NUMBER OF STOPPING" dataDxfId="7" totalsRowDxfId="6">
      <calculatedColumnFormula>COUNTA('Line downtime'!B2:M2)</calculatedColumnFormula>
    </tableColumn>
    <tableColumn id="10" xr3:uid="{69B98059-4D3F-4F2F-9F63-3FF63D83ADD3}" name="TOTAL TIME" dataDxfId="5" totalsRowDxfId="4">
      <calculatedColumnFormula>SUM('Line downtime'!B2:M2)</calculatedColumnFormula>
    </tableColumn>
    <tableColumn id="11" xr3:uid="{B77E2E41-79F3-43E2-A099-139C7E935B93}" name="SIZE" totalsRowFunction="count" dataDxfId="3" totalsRowDxfId="2">
      <calculatedColumnFormula array="1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calculatedColumnFormula>
    </tableColumn>
    <tableColumn id="8" xr3:uid="{88695C4B-F045-4605-95D5-C838075D5B93}" name="duration in minute" dataDxfId="1" totalsRowDxfId="0">
      <calculatedColumnFormula>Table1[[#This Row],[Duration ]]*1440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CA839-7B20-4D15-B330-95BC294C7CC7}" name="Table2" displayName="Table2" ref="A1:M40" headerRowCount="0" totalsRowCount="1">
  <tableColumns count="13">
    <tableColumn id="1" xr3:uid="{2E78C41E-CE12-4BC3-813C-C3D5F1CE4316}" name="Column1" totalsRowLabel="Total"/>
    <tableColumn id="2" xr3:uid="{6F5F6201-2D1D-4620-8099-F75F35045B7F}" name="Column2" totalsRowFunction="custom">
      <totalsRowFormula>SUM(B2:B39)</totalsRowFormula>
    </tableColumn>
    <tableColumn id="3" xr3:uid="{85C959F7-4209-4DFD-B5A8-689E1893FD87}" name="Column3" totalsRowFunction="custom">
      <totalsRowFormula>SUM(C2:C39)</totalsRowFormula>
    </tableColumn>
    <tableColumn id="4" xr3:uid="{F70F1C56-A5C3-4601-AF7F-72BC6010EBDB}" name="Column4" totalsRowFunction="custom">
      <totalsRowFormula>SUM(D2:D39)</totalsRowFormula>
    </tableColumn>
    <tableColumn id="5" xr3:uid="{140A679E-B073-4376-AD79-DD9F7DA8D561}" name="Column5" totalsRowFunction="custom">
      <totalsRowFormula>SUM(E2:E39)</totalsRowFormula>
    </tableColumn>
    <tableColumn id="6" xr3:uid="{50FBD04B-F31B-4835-8EEC-E4FB62812406}" name="Column6" totalsRowFunction="custom">
      <totalsRowFormula>SUM(F2:F39)</totalsRowFormula>
    </tableColumn>
    <tableColumn id="7" xr3:uid="{0EBD9249-410D-4927-A492-CC76BC26F3FB}" name="Column7" totalsRowFunction="custom">
      <totalsRowFormula>SUM(G2:G39)</totalsRowFormula>
    </tableColumn>
    <tableColumn id="8" xr3:uid="{4CD78D4E-22E5-477E-8D79-53CD1BE7B9B6}" name="Column8" totalsRowFunction="custom">
      <totalsRowFormula>SUM(H2:H39)</totalsRowFormula>
    </tableColumn>
    <tableColumn id="9" xr3:uid="{A50BBAD2-2E6A-4963-B861-6EEDBC3E2BD1}" name="Column9" totalsRowFunction="custom">
      <totalsRowFormula>SUM(I2:I39)</totalsRowFormula>
    </tableColumn>
    <tableColumn id="10" xr3:uid="{05C75B74-0CC6-4E68-AF60-901382083863}" name="Column10" totalsRowFunction="custom">
      <totalsRowFormula>SUM(J2:J39)</totalsRowFormula>
    </tableColumn>
    <tableColumn id="11" xr3:uid="{D74FD3E0-82A0-4631-A734-A07EB30546D3}" name="Column11" totalsRowFunction="custom">
      <totalsRowFormula>SUM(K2:K39)</totalsRowFormula>
    </tableColumn>
    <tableColumn id="12" xr3:uid="{FB9A0BDD-5672-4DF3-B07E-3790D58F4C00}" name="Column12" totalsRowFunction="custom">
      <totalsRowFormula>SUM(L2:L39)</totalsRowFormula>
    </tableColumn>
    <tableColumn id="13" xr3:uid="{7F5FD858-3010-4E77-B879-B6F491753C9F}" name="Column13" totalsRowFunction="custom">
      <totalsRowFormula>SUM(M2:M39)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L40"/>
  <sheetViews>
    <sheetView workbookViewId="0">
      <selection activeCell="L5" sqref="L5"/>
    </sheetView>
  </sheetViews>
  <sheetFormatPr defaultColWidth="8.88671875" defaultRowHeight="14.4" x14ac:dyDescent="0.3"/>
  <cols>
    <col min="1" max="1" width="10.44140625" bestFit="1" customWidth="1"/>
    <col min="2" max="2" width="10.109375" customWidth="1"/>
    <col min="3" max="3" width="8.33203125" bestFit="1" customWidth="1"/>
    <col min="4" max="4" width="11.33203125" bestFit="1" customWidth="1"/>
    <col min="5" max="5" width="12.44140625" bestFit="1" customWidth="1"/>
    <col min="6" max="7" width="11.5546875" bestFit="1" customWidth="1"/>
    <col min="8" max="8" width="23.5546875" customWidth="1"/>
    <col min="9" max="9" width="17.5546875" bestFit="1" customWidth="1"/>
    <col min="10" max="10" width="8.88671875" customWidth="1"/>
    <col min="11" max="11" width="17.5546875" bestFit="1" customWidth="1"/>
    <col min="12" max="12" width="11.33203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54</v>
      </c>
      <c r="L1" s="7"/>
    </row>
    <row r="2" spans="1:12" x14ac:dyDescent="0.3">
      <c r="A2" s="1">
        <v>45533</v>
      </c>
      <c r="B2" t="s">
        <v>23</v>
      </c>
      <c r="C2">
        <v>422111</v>
      </c>
      <c r="D2" t="s">
        <v>41</v>
      </c>
      <c r="E2" s="3">
        <v>0.49305555555555558</v>
      </c>
      <c r="F2" s="3">
        <v>0.58680555555555558</v>
      </c>
      <c r="G2" s="7">
        <f>F2-E2</f>
        <v>9.375E-2</v>
      </c>
      <c r="H2">
        <f>COUNTA('Line downtime'!B2:M2)</f>
        <v>2</v>
      </c>
      <c r="I2">
        <f>SUM('Line downtime'!B2:M2)</f>
        <v>75</v>
      </c>
      <c r="J2" s="3" t="str" cm="1">
        <f t="array" ref="J2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">
        <f>Table1[[#This Row],[Duration ]]*1440</f>
        <v>135</v>
      </c>
    </row>
    <row r="3" spans="1:12" x14ac:dyDescent="0.3">
      <c r="A3" s="1">
        <v>45533</v>
      </c>
      <c r="B3" t="s">
        <v>24</v>
      </c>
      <c r="C3">
        <v>422112</v>
      </c>
      <c r="D3" t="s">
        <v>41</v>
      </c>
      <c r="E3" s="3">
        <v>0.58680555555555558</v>
      </c>
      <c r="F3" s="3">
        <v>0.65625</v>
      </c>
      <c r="G3" s="7">
        <f t="shared" ref="G3:G39" si="0">F3-E3</f>
        <v>6.944444444444442E-2</v>
      </c>
      <c r="H3">
        <f>COUNTA('Line downtime'!B3:M3)</f>
        <v>2</v>
      </c>
      <c r="I3">
        <f>SUM('Line downtime'!B3:M3)</f>
        <v>40</v>
      </c>
      <c r="J3" s="3" t="str" cm="1">
        <f t="array" ref="J3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">
        <f>Table1[[#This Row],[Duration ]]*1440</f>
        <v>99.999999999999972</v>
      </c>
    </row>
    <row r="4" spans="1:12" x14ac:dyDescent="0.3">
      <c r="A4" s="1">
        <v>45533</v>
      </c>
      <c r="B4" t="s">
        <v>24</v>
      </c>
      <c r="C4">
        <v>422113</v>
      </c>
      <c r="D4" t="s">
        <v>41</v>
      </c>
      <c r="E4" s="3">
        <v>0.65625</v>
      </c>
      <c r="F4" s="3">
        <v>0.73263888888888884</v>
      </c>
      <c r="G4" s="7">
        <f t="shared" si="0"/>
        <v>7.638888888888884E-2</v>
      </c>
      <c r="H4">
        <f>COUNTA('Line downtime'!B4:M4)</f>
        <v>1</v>
      </c>
      <c r="I4">
        <f>SUM('Line downtime'!B4:M4)</f>
        <v>50</v>
      </c>
      <c r="J4" s="3" t="str" cm="1">
        <f t="array" ref="J4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4">
        <f>Table1[[#This Row],[Duration ]]*1440</f>
        <v>109.99999999999993</v>
      </c>
    </row>
    <row r="5" spans="1:12" x14ac:dyDescent="0.3">
      <c r="A5" s="1">
        <v>45533</v>
      </c>
      <c r="B5" t="s">
        <v>24</v>
      </c>
      <c r="C5">
        <v>422114</v>
      </c>
      <c r="D5" t="s">
        <v>41</v>
      </c>
      <c r="E5" s="3">
        <v>0.73263888888888884</v>
      </c>
      <c r="F5" s="3">
        <v>0.80208333333333326</v>
      </c>
      <c r="G5" s="7">
        <f t="shared" si="0"/>
        <v>6.944444444444442E-2</v>
      </c>
      <c r="H5">
        <f>COUNTA('Line downtime'!B5:M5)</f>
        <v>2</v>
      </c>
      <c r="I5">
        <f>SUM('Line downtime'!B5:M5)</f>
        <v>40</v>
      </c>
      <c r="J5" s="3" t="str" cm="1">
        <f t="array" ref="J5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5">
        <f>Table1[[#This Row],[Duration ]]*1440</f>
        <v>99.999999999999972</v>
      </c>
    </row>
    <row r="6" spans="1:12" x14ac:dyDescent="0.3">
      <c r="A6" s="1">
        <v>45533</v>
      </c>
      <c r="B6" t="s">
        <v>24</v>
      </c>
      <c r="C6">
        <v>422115</v>
      </c>
      <c r="D6" t="s">
        <v>38</v>
      </c>
      <c r="E6" s="3">
        <v>0.80208333333333326</v>
      </c>
      <c r="F6" s="3">
        <v>0.86041666666666661</v>
      </c>
      <c r="G6" s="7">
        <f t="shared" si="0"/>
        <v>5.8333333333333348E-2</v>
      </c>
      <c r="H6">
        <f>COUNTA('Line downtime'!B6:M6)</f>
        <v>1</v>
      </c>
      <c r="I6">
        <f>SUM('Line downtime'!B6:M6)</f>
        <v>24</v>
      </c>
      <c r="J6" s="3" t="str" cm="1">
        <f t="array" ref="J6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6">
        <f>Table1[[#This Row],[Duration ]]*1440</f>
        <v>84.000000000000028</v>
      </c>
    </row>
    <row r="7" spans="1:12" x14ac:dyDescent="0.3">
      <c r="A7" s="1">
        <v>45533</v>
      </c>
      <c r="B7" t="s">
        <v>24</v>
      </c>
      <c r="C7">
        <v>422116</v>
      </c>
      <c r="D7" t="s">
        <v>38</v>
      </c>
      <c r="E7" s="3">
        <v>0.86041666666666661</v>
      </c>
      <c r="F7" s="3">
        <v>0.90208333333333324</v>
      </c>
      <c r="G7" s="7">
        <f t="shared" si="0"/>
        <v>4.166666666666663E-2</v>
      </c>
      <c r="H7">
        <f>COUNTA('Line downtime'!B7:M7)</f>
        <v>0</v>
      </c>
      <c r="I7">
        <f>SUM('Line downtime'!B7:M7)</f>
        <v>0</v>
      </c>
      <c r="J7" s="3" t="str" cm="1">
        <f t="array" ref="J7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7">
        <f>Table1[[#This Row],[Duration ]]*1440</f>
        <v>59.999999999999943</v>
      </c>
    </row>
    <row r="8" spans="1:12" x14ac:dyDescent="0.3">
      <c r="A8" s="1">
        <v>45533</v>
      </c>
      <c r="B8" t="s">
        <v>24</v>
      </c>
      <c r="C8">
        <v>422117</v>
      </c>
      <c r="D8" t="s">
        <v>38</v>
      </c>
      <c r="E8" s="3">
        <v>0.90208333333333324</v>
      </c>
      <c r="F8" s="3">
        <v>0.95416666666666661</v>
      </c>
      <c r="G8" s="7">
        <f t="shared" si="0"/>
        <v>5.208333333333337E-2</v>
      </c>
      <c r="H8">
        <f>COUNTA('Line downtime'!B8:M8)</f>
        <v>2</v>
      </c>
      <c r="I8">
        <f>SUM('Line downtime'!B8:M8)</f>
        <v>15</v>
      </c>
      <c r="J8" s="3" t="str" cm="1">
        <f t="array" ref="J8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8">
        <f>Table1[[#This Row],[Duration ]]*1440</f>
        <v>75.000000000000057</v>
      </c>
    </row>
    <row r="9" spans="1:12" x14ac:dyDescent="0.3">
      <c r="A9" s="1">
        <v>45534</v>
      </c>
      <c r="B9" t="s">
        <v>25</v>
      </c>
      <c r="C9">
        <v>422118</v>
      </c>
      <c r="D9" t="s">
        <v>39</v>
      </c>
      <c r="E9" s="3">
        <v>0.1701388888888889</v>
      </c>
      <c r="F9" s="3">
        <v>0.25347222222222221</v>
      </c>
      <c r="G9" s="7">
        <f t="shared" si="0"/>
        <v>8.3333333333333315E-2</v>
      </c>
      <c r="H9">
        <f>COUNTA('Line downtime'!B9:M9)</f>
        <v>4</v>
      </c>
      <c r="I9">
        <f>SUM('Line downtime'!B9:M9)</f>
        <v>60</v>
      </c>
      <c r="J9" s="3" t="str" cm="1">
        <f t="array" ref="J9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9">
        <f>Table1[[#This Row],[Duration ]]*1440</f>
        <v>119.99999999999997</v>
      </c>
    </row>
    <row r="10" spans="1:12" x14ac:dyDescent="0.3">
      <c r="A10" s="1">
        <v>45534</v>
      </c>
      <c r="B10" t="s">
        <v>25</v>
      </c>
      <c r="C10">
        <v>422119</v>
      </c>
      <c r="D10" t="s">
        <v>39</v>
      </c>
      <c r="E10" s="3">
        <v>0.25347222222222221</v>
      </c>
      <c r="F10" s="3">
        <v>0.3125</v>
      </c>
      <c r="G10" s="7">
        <f t="shared" si="0"/>
        <v>5.902777777777779E-2</v>
      </c>
      <c r="H10">
        <f>COUNTA('Line downtime'!B10:M10)</f>
        <v>1</v>
      </c>
      <c r="I10">
        <f>SUM('Line downtime'!B10:M10)</f>
        <v>25</v>
      </c>
      <c r="J10" s="3" t="str" cm="1">
        <f t="array" ref="J10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0">
        <f>Table1[[#This Row],[Duration ]]*1440</f>
        <v>85.000000000000014</v>
      </c>
    </row>
    <row r="11" spans="1:12" x14ac:dyDescent="0.3">
      <c r="A11" s="1">
        <v>45534</v>
      </c>
      <c r="B11" t="s">
        <v>25</v>
      </c>
      <c r="C11">
        <v>422120</v>
      </c>
      <c r="D11" t="s">
        <v>39</v>
      </c>
      <c r="E11" s="3">
        <v>0.3125</v>
      </c>
      <c r="F11" s="3">
        <v>0.39027777777777778</v>
      </c>
      <c r="G11" s="7">
        <f t="shared" si="0"/>
        <v>7.7777777777777779E-2</v>
      </c>
      <c r="H11">
        <f>COUNTA('Line downtime'!B11:M11)</f>
        <v>3</v>
      </c>
      <c r="I11">
        <f>SUM('Line downtime'!B11:M11)</f>
        <v>52</v>
      </c>
      <c r="J11" s="3" t="str" cm="1">
        <f t="array" ref="J11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1">
        <f>Table1[[#This Row],[Duration ]]*1440</f>
        <v>112</v>
      </c>
    </row>
    <row r="12" spans="1:12" x14ac:dyDescent="0.3">
      <c r="A12" s="1">
        <v>45534</v>
      </c>
      <c r="B12" t="s">
        <v>25</v>
      </c>
      <c r="C12">
        <v>422121</v>
      </c>
      <c r="D12" t="s">
        <v>40</v>
      </c>
      <c r="E12" s="3">
        <v>0.39027777777777778</v>
      </c>
      <c r="F12" s="3">
        <v>0.44236111111111109</v>
      </c>
      <c r="G12" s="7">
        <f t="shared" si="0"/>
        <v>5.2083333333333315E-2</v>
      </c>
      <c r="H12">
        <f>COUNTA('Line downtime'!B12:M12)</f>
        <v>1</v>
      </c>
      <c r="I12">
        <f>SUM('Line downtime'!B12:M12)</f>
        <v>15</v>
      </c>
      <c r="J12" s="3" t="str" cm="1">
        <f t="array" ref="J12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2">
        <f>Table1[[#This Row],[Duration ]]*1440</f>
        <v>74.999999999999972</v>
      </c>
    </row>
    <row r="13" spans="1:12" x14ac:dyDescent="0.3">
      <c r="A13" s="1">
        <v>45534</v>
      </c>
      <c r="B13" t="s">
        <v>25</v>
      </c>
      <c r="C13">
        <v>422122</v>
      </c>
      <c r="D13" t="s">
        <v>40</v>
      </c>
      <c r="E13" s="3">
        <v>0.44236111111111109</v>
      </c>
      <c r="F13" s="3">
        <v>0.50138888888888888</v>
      </c>
      <c r="G13" s="7">
        <f t="shared" si="0"/>
        <v>5.902777777777779E-2</v>
      </c>
      <c r="H13">
        <f>COUNTA('Line downtime'!B13:M13)</f>
        <v>1</v>
      </c>
      <c r="I13">
        <f>SUM('Line downtime'!B13:M13)</f>
        <v>25</v>
      </c>
      <c r="J13" s="3" t="str" cm="1">
        <f t="array" ref="J13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3">
        <f>Table1[[#This Row],[Duration ]]*1440</f>
        <v>85.000000000000014</v>
      </c>
    </row>
    <row r="14" spans="1:12" x14ac:dyDescent="0.3">
      <c r="A14" s="1">
        <v>45534</v>
      </c>
      <c r="B14" t="s">
        <v>25</v>
      </c>
      <c r="C14">
        <v>422123</v>
      </c>
      <c r="D14" t="s">
        <v>40</v>
      </c>
      <c r="E14" s="3">
        <v>0.50138888888888888</v>
      </c>
      <c r="F14" s="3">
        <v>0.59375</v>
      </c>
      <c r="G14" s="7">
        <f t="shared" si="0"/>
        <v>9.2361111111111116E-2</v>
      </c>
      <c r="H14">
        <f>COUNTA('Line downtime'!B14:M14)</f>
        <v>2</v>
      </c>
      <c r="I14">
        <f>SUM('Line downtime'!B14:M14)</f>
        <v>73</v>
      </c>
      <c r="J14" s="3" t="str" cm="1">
        <f t="array" ref="J14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4">
        <f>Table1[[#This Row],[Duration ]]*1440</f>
        <v>133</v>
      </c>
    </row>
    <row r="15" spans="1:12" x14ac:dyDescent="0.3">
      <c r="A15" s="1">
        <v>45534</v>
      </c>
      <c r="B15" t="s">
        <v>25</v>
      </c>
      <c r="C15">
        <v>422124</v>
      </c>
      <c r="D15" t="s">
        <v>40</v>
      </c>
      <c r="E15" s="3">
        <v>0.59375</v>
      </c>
      <c r="F15" s="3">
        <v>0.66319444444444442</v>
      </c>
      <c r="G15" s="7">
        <f t="shared" si="0"/>
        <v>6.944444444444442E-2</v>
      </c>
      <c r="H15">
        <f>COUNTA('Line downtime'!B15:M15)</f>
        <v>2</v>
      </c>
      <c r="I15">
        <f>SUM('Line downtime'!B15:M15)</f>
        <v>40</v>
      </c>
      <c r="J15" s="3" t="str" cm="1">
        <f t="array" ref="J15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5">
        <f>Table1[[#This Row],[Duration ]]*1440</f>
        <v>99.999999999999972</v>
      </c>
    </row>
    <row r="16" spans="1:12" x14ac:dyDescent="0.3">
      <c r="A16" s="1">
        <v>45534</v>
      </c>
      <c r="B16" t="s">
        <v>25</v>
      </c>
      <c r="C16">
        <v>422125</v>
      </c>
      <c r="D16" t="s">
        <v>38</v>
      </c>
      <c r="E16" s="3">
        <v>0.66319444444444442</v>
      </c>
      <c r="F16" s="3">
        <v>0.71875</v>
      </c>
      <c r="G16" s="7">
        <f t="shared" si="0"/>
        <v>5.555555555555558E-2</v>
      </c>
      <c r="H16">
        <f>COUNTA('Line downtime'!B16:M16)</f>
        <v>2</v>
      </c>
      <c r="I16">
        <f>SUM('Line downtime'!B16:M16)</f>
        <v>20</v>
      </c>
      <c r="J16" s="3" t="str" cm="1">
        <f t="array" ref="J16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6">
        <f>Table1[[#This Row],[Duration ]]*1440</f>
        <v>80.000000000000028</v>
      </c>
    </row>
    <row r="17" spans="1:11" x14ac:dyDescent="0.3">
      <c r="A17" s="1">
        <v>45534</v>
      </c>
      <c r="B17" t="s">
        <v>25</v>
      </c>
      <c r="C17">
        <v>422126</v>
      </c>
      <c r="D17" t="s">
        <v>38</v>
      </c>
      <c r="E17" s="3">
        <v>0.71875</v>
      </c>
      <c r="F17" s="3">
        <v>0.79097222222222219</v>
      </c>
      <c r="G17" s="7">
        <f t="shared" si="0"/>
        <v>7.2222222222222188E-2</v>
      </c>
      <c r="H17">
        <f>COUNTA('Line downtime'!B17:M17)</f>
        <v>1</v>
      </c>
      <c r="I17">
        <f>SUM('Line downtime'!B17:M17)</f>
        <v>44</v>
      </c>
      <c r="J17" s="3" t="str" cm="1">
        <f t="array" ref="J17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7">
        <f>Table1[[#This Row],[Duration ]]*1440</f>
        <v>103.99999999999994</v>
      </c>
    </row>
    <row r="18" spans="1:11" x14ac:dyDescent="0.3">
      <c r="A18" s="1">
        <v>45534</v>
      </c>
      <c r="B18" t="s">
        <v>25</v>
      </c>
      <c r="C18">
        <v>422127</v>
      </c>
      <c r="D18" t="s">
        <v>38</v>
      </c>
      <c r="E18" s="3">
        <v>0.79097222222222219</v>
      </c>
      <c r="F18" s="3">
        <v>0.84861111111111109</v>
      </c>
      <c r="G18" s="7">
        <f t="shared" si="0"/>
        <v>5.7638888888888906E-2</v>
      </c>
      <c r="H18">
        <f>COUNTA('Line downtime'!B18:M18)</f>
        <v>1</v>
      </c>
      <c r="I18">
        <f>SUM('Line downtime'!B18:M18)</f>
        <v>23</v>
      </c>
      <c r="J18" s="3" t="str" cm="1">
        <f t="array" ref="J18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8">
        <f>Table1[[#This Row],[Duration ]]*1440</f>
        <v>83.000000000000028</v>
      </c>
    </row>
    <row r="19" spans="1:11" x14ac:dyDescent="0.3">
      <c r="A19" s="1">
        <v>45534</v>
      </c>
      <c r="B19" t="s">
        <v>25</v>
      </c>
      <c r="C19">
        <v>422128</v>
      </c>
      <c r="D19" t="s">
        <v>38</v>
      </c>
      <c r="E19" s="3">
        <v>0.84861111111111109</v>
      </c>
      <c r="F19" s="3">
        <v>0.92638888888888893</v>
      </c>
      <c r="G19" s="7">
        <f t="shared" si="0"/>
        <v>7.7777777777777835E-2</v>
      </c>
      <c r="H19">
        <f>COUNTA('Line downtime'!B19:M19)</f>
        <v>2</v>
      </c>
      <c r="I19">
        <f>SUM('Line downtime'!B19:M19)</f>
        <v>52</v>
      </c>
      <c r="J19" s="3" t="str" cm="1">
        <f t="array" ref="J19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19">
        <f>Table1[[#This Row],[Duration ]]*1440</f>
        <v>112.00000000000009</v>
      </c>
    </row>
    <row r="20" spans="1:11" x14ac:dyDescent="0.3">
      <c r="A20" s="1">
        <v>45534</v>
      </c>
      <c r="B20" t="s">
        <v>25</v>
      </c>
      <c r="C20">
        <v>422129</v>
      </c>
      <c r="D20" t="s">
        <v>38</v>
      </c>
      <c r="E20" s="3">
        <v>0.92638888888888893</v>
      </c>
      <c r="F20" s="3">
        <v>0.97847222222222219</v>
      </c>
      <c r="G20" s="7">
        <f t="shared" si="0"/>
        <v>5.2083333333333259E-2</v>
      </c>
      <c r="H20">
        <f>COUNTA('Line downtime'!B20:M20)</f>
        <v>1</v>
      </c>
      <c r="I20">
        <f>SUM('Line downtime'!B20:M20)</f>
        <v>15</v>
      </c>
      <c r="J20" s="3" t="str" cm="1">
        <f t="array" ref="J20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0">
        <f>Table1[[#This Row],[Duration ]]*1440</f>
        <v>74.999999999999886</v>
      </c>
    </row>
    <row r="21" spans="1:11" x14ac:dyDescent="0.3">
      <c r="A21" s="1">
        <v>45535</v>
      </c>
      <c r="B21" t="s">
        <v>25</v>
      </c>
      <c r="C21">
        <v>422130</v>
      </c>
      <c r="D21" t="s">
        <v>39</v>
      </c>
      <c r="E21" s="3">
        <v>0.32291666666666669</v>
      </c>
      <c r="F21" s="3">
        <v>0.37847222222222221</v>
      </c>
      <c r="G21" s="7">
        <f t="shared" si="0"/>
        <v>5.5555555555555525E-2</v>
      </c>
      <c r="H21">
        <f>COUNTA('Line downtime'!B21:M21)</f>
        <v>1</v>
      </c>
      <c r="I21">
        <f>SUM('Line downtime'!B21:M21)</f>
        <v>20</v>
      </c>
      <c r="J21" s="3" t="str" cm="1">
        <f t="array" ref="J21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1">
        <f>Table1[[#This Row],[Duration ]]*1440</f>
        <v>79.999999999999957</v>
      </c>
    </row>
    <row r="22" spans="1:11" x14ac:dyDescent="0.3">
      <c r="A22" s="1">
        <v>45535</v>
      </c>
      <c r="B22" t="s">
        <v>25</v>
      </c>
      <c r="C22">
        <v>422131</v>
      </c>
      <c r="D22" t="s">
        <v>39</v>
      </c>
      <c r="E22" s="3">
        <v>0.37847222222222221</v>
      </c>
      <c r="F22" s="3">
        <v>0.44097222222222221</v>
      </c>
      <c r="G22" s="7">
        <f t="shared" si="0"/>
        <v>6.25E-2</v>
      </c>
      <c r="H22">
        <f>COUNTA('Line downtime'!B22:M22)</f>
        <v>2</v>
      </c>
      <c r="I22">
        <f>SUM('Line downtime'!B22:M22)</f>
        <v>30</v>
      </c>
      <c r="J22" s="3" t="str" cm="1">
        <f t="array" ref="J22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2">
        <f>Table1[[#This Row],[Duration ]]*1440</f>
        <v>90</v>
      </c>
    </row>
    <row r="23" spans="1:11" x14ac:dyDescent="0.3">
      <c r="A23" s="1">
        <v>45535</v>
      </c>
      <c r="B23" t="s">
        <v>25</v>
      </c>
      <c r="C23">
        <v>422132</v>
      </c>
      <c r="D23" t="s">
        <v>39</v>
      </c>
      <c r="E23" s="3">
        <v>0.44097222222222221</v>
      </c>
      <c r="F23" s="3">
        <v>0.4826388888888889</v>
      </c>
      <c r="G23" s="7">
        <f t="shared" si="0"/>
        <v>4.1666666666666685E-2</v>
      </c>
      <c r="H23">
        <f>COUNTA('Line downtime'!B23:M23)</f>
        <v>0</v>
      </c>
      <c r="I23">
        <f>SUM('Line downtime'!B23:M23)</f>
        <v>0</v>
      </c>
      <c r="J23" s="3" t="str" cm="1">
        <f t="array" ref="J23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3">
        <f>Table1[[#This Row],[Duration ]]*1440</f>
        <v>60.000000000000028</v>
      </c>
    </row>
    <row r="24" spans="1:11" x14ac:dyDescent="0.3">
      <c r="A24" s="1">
        <v>45535</v>
      </c>
      <c r="B24" t="s">
        <v>26</v>
      </c>
      <c r="C24">
        <v>422133</v>
      </c>
      <c r="D24" t="s">
        <v>39</v>
      </c>
      <c r="E24" s="3">
        <v>0.4826388888888889</v>
      </c>
      <c r="F24" s="3">
        <v>0.53819444444444442</v>
      </c>
      <c r="G24" s="7">
        <f t="shared" si="0"/>
        <v>5.5555555555555525E-2</v>
      </c>
      <c r="H24">
        <f>COUNTA('Line downtime'!B24:M24)</f>
        <v>1</v>
      </c>
      <c r="I24">
        <f>SUM('Line downtime'!B24:M24)</f>
        <v>20</v>
      </c>
      <c r="J24" s="3" t="str" cm="1">
        <f t="array" ref="J24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4">
        <f>Table1[[#This Row],[Duration ]]*1440</f>
        <v>79.999999999999957</v>
      </c>
    </row>
    <row r="25" spans="1:11" x14ac:dyDescent="0.3">
      <c r="A25" s="1">
        <v>45535</v>
      </c>
      <c r="B25" t="s">
        <v>26</v>
      </c>
      <c r="C25">
        <v>422134</v>
      </c>
      <c r="D25" t="s">
        <v>41</v>
      </c>
      <c r="E25" s="3">
        <v>0.53819444444444442</v>
      </c>
      <c r="F25" s="3">
        <v>0.61458333333333337</v>
      </c>
      <c r="G25" s="7">
        <f t="shared" si="0"/>
        <v>7.6388888888888951E-2</v>
      </c>
      <c r="H25">
        <f>COUNTA('Line downtime'!B25:M25)</f>
        <v>2</v>
      </c>
      <c r="I25">
        <f>SUM('Line downtime'!B25:M25)</f>
        <v>50</v>
      </c>
      <c r="J25" s="3" t="str" cm="1">
        <f t="array" ref="J25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5">
        <f>Table1[[#This Row],[Duration ]]*1440</f>
        <v>110.00000000000009</v>
      </c>
    </row>
    <row r="26" spans="1:11" x14ac:dyDescent="0.3">
      <c r="A26" s="1">
        <v>45535</v>
      </c>
      <c r="B26" t="s">
        <v>26</v>
      </c>
      <c r="C26">
        <v>422135</v>
      </c>
      <c r="D26" t="s">
        <v>41</v>
      </c>
      <c r="E26" s="3">
        <v>0.61458333333333337</v>
      </c>
      <c r="F26" s="3">
        <v>0.6875</v>
      </c>
      <c r="G26" s="7">
        <f t="shared" si="0"/>
        <v>7.291666666666663E-2</v>
      </c>
      <c r="H26">
        <f>COUNTA('Line downtime'!B26:M26)</f>
        <v>2</v>
      </c>
      <c r="I26">
        <f>SUM('Line downtime'!B26:M26)</f>
        <v>45</v>
      </c>
      <c r="J26" s="3" t="str" cm="1">
        <f t="array" ref="J26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6">
        <f>Table1[[#This Row],[Duration ]]*1440</f>
        <v>104.99999999999994</v>
      </c>
    </row>
    <row r="27" spans="1:11" x14ac:dyDescent="0.3">
      <c r="A27" s="1">
        <v>45535</v>
      </c>
      <c r="B27" t="s">
        <v>26</v>
      </c>
      <c r="C27">
        <v>422136</v>
      </c>
      <c r="D27" t="s">
        <v>41</v>
      </c>
      <c r="E27" s="3">
        <v>0.6875</v>
      </c>
      <c r="F27" s="3">
        <v>0.72916666666666663</v>
      </c>
      <c r="G27" s="7">
        <f t="shared" si="0"/>
        <v>4.166666666666663E-2</v>
      </c>
      <c r="H27">
        <f>COUNTA('Line downtime'!B27:M27)</f>
        <v>0</v>
      </c>
      <c r="I27">
        <f>SUM('Line downtime'!B27:M27)</f>
        <v>0</v>
      </c>
      <c r="J27" s="3" t="str" cm="1">
        <f t="array" ref="J27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7">
        <f>Table1[[#This Row],[Duration ]]*1440</f>
        <v>59.999999999999943</v>
      </c>
    </row>
    <row r="28" spans="1:11" x14ac:dyDescent="0.3">
      <c r="A28" s="1">
        <v>45537</v>
      </c>
      <c r="B28" t="s">
        <v>27</v>
      </c>
      <c r="C28">
        <v>422137</v>
      </c>
      <c r="D28" t="s">
        <v>39</v>
      </c>
      <c r="E28" s="3">
        <v>4.1666666666666664E-2</v>
      </c>
      <c r="F28" s="3">
        <v>0.11458333333333333</v>
      </c>
      <c r="G28" s="7">
        <f t="shared" si="0"/>
        <v>7.2916666666666657E-2</v>
      </c>
      <c r="H28">
        <f>COUNTA('Line downtime'!B28:M28)</f>
        <v>2</v>
      </c>
      <c r="I28">
        <f>SUM('Line downtime'!B28:M28)</f>
        <v>45</v>
      </c>
      <c r="J28" s="3" t="str" cm="1">
        <f t="array" ref="J28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8">
        <f>Table1[[#This Row],[Duration ]]*1440</f>
        <v>104.99999999999999</v>
      </c>
    </row>
    <row r="29" spans="1:11" x14ac:dyDescent="0.3">
      <c r="A29" s="1">
        <v>45537</v>
      </c>
      <c r="B29" t="s">
        <v>27</v>
      </c>
      <c r="C29">
        <v>422138</v>
      </c>
      <c r="D29" t="s">
        <v>39</v>
      </c>
      <c r="E29" s="3">
        <v>0.11458333333333333</v>
      </c>
      <c r="F29" s="3">
        <v>0.1701388888888889</v>
      </c>
      <c r="G29" s="7">
        <f t="shared" si="0"/>
        <v>5.5555555555555566E-2</v>
      </c>
      <c r="H29">
        <f>COUNTA('Line downtime'!B29:M29)</f>
        <v>1</v>
      </c>
      <c r="I29">
        <f>SUM('Line downtime'!B29:M29)</f>
        <v>20</v>
      </c>
      <c r="J29" s="3" t="str" cm="1">
        <f t="array" ref="J29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29">
        <f>Table1[[#This Row],[Duration ]]*1440</f>
        <v>80.000000000000014</v>
      </c>
    </row>
    <row r="30" spans="1:11" x14ac:dyDescent="0.3">
      <c r="A30" s="1">
        <v>45537</v>
      </c>
      <c r="B30" t="s">
        <v>27</v>
      </c>
      <c r="C30">
        <v>422139</v>
      </c>
      <c r="D30" t="s">
        <v>39</v>
      </c>
      <c r="E30" s="3">
        <v>0.1701388888888889</v>
      </c>
      <c r="F30" s="3">
        <v>0.2361111111111111</v>
      </c>
      <c r="G30" s="7">
        <f t="shared" si="0"/>
        <v>6.597222222222221E-2</v>
      </c>
      <c r="H30">
        <f>COUNTA('Line downtime'!B30:M30)</f>
        <v>2</v>
      </c>
      <c r="I30">
        <f>SUM('Line downtime'!B30:M30)</f>
        <v>35</v>
      </c>
      <c r="J30" s="3" t="str" cm="1">
        <f t="array" ref="J30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0">
        <f>Table1[[#This Row],[Duration ]]*1440</f>
        <v>94.999999999999986</v>
      </c>
    </row>
    <row r="31" spans="1:11" x14ac:dyDescent="0.3">
      <c r="A31" s="1">
        <v>45537</v>
      </c>
      <c r="B31" t="s">
        <v>27</v>
      </c>
      <c r="C31">
        <v>422140</v>
      </c>
      <c r="D31" t="s">
        <v>39</v>
      </c>
      <c r="E31" s="3">
        <v>0.2361111111111111</v>
      </c>
      <c r="F31" s="3">
        <v>0.3215277777777778</v>
      </c>
      <c r="G31" s="7">
        <f t="shared" si="0"/>
        <v>8.5416666666666696E-2</v>
      </c>
      <c r="H31">
        <f>COUNTA('Line downtime'!B31:M31)</f>
        <v>2</v>
      </c>
      <c r="I31">
        <f>SUM('Line downtime'!B31:M31)</f>
        <v>63</v>
      </c>
      <c r="J31" s="3" t="str" cm="1">
        <f t="array" ref="J31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1">
        <f>Table1[[#This Row],[Duration ]]*1440</f>
        <v>123.00000000000004</v>
      </c>
    </row>
    <row r="32" spans="1:11" x14ac:dyDescent="0.3">
      <c r="A32" s="1">
        <v>45537</v>
      </c>
      <c r="B32" t="s">
        <v>27</v>
      </c>
      <c r="C32">
        <v>422141</v>
      </c>
      <c r="D32" t="s">
        <v>40</v>
      </c>
      <c r="E32" s="3">
        <v>0.3215277777777778</v>
      </c>
      <c r="F32" s="3">
        <v>0.36805555555555558</v>
      </c>
      <c r="G32" s="7">
        <f t="shared" si="0"/>
        <v>4.6527777777777779E-2</v>
      </c>
      <c r="H32">
        <f>COUNTA('Line downtime'!B32:M32)</f>
        <v>1</v>
      </c>
      <c r="I32">
        <f>SUM('Line downtime'!B32:M32)</f>
        <v>7</v>
      </c>
      <c r="J32" s="3" t="str" cm="1">
        <f t="array" ref="J32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2">
        <f>Table1[[#This Row],[Duration ]]*1440</f>
        <v>67</v>
      </c>
    </row>
    <row r="33" spans="1:11" x14ac:dyDescent="0.3">
      <c r="A33" s="1">
        <v>45537</v>
      </c>
      <c r="B33" t="s">
        <v>27</v>
      </c>
      <c r="C33">
        <v>422142</v>
      </c>
      <c r="D33" t="s">
        <v>40</v>
      </c>
      <c r="E33" s="3">
        <v>0.36805555555555558</v>
      </c>
      <c r="F33" s="3">
        <v>0.43055555555555558</v>
      </c>
      <c r="G33" s="7">
        <f t="shared" si="0"/>
        <v>6.25E-2</v>
      </c>
      <c r="H33">
        <f>COUNTA('Line downtime'!B33:M33)</f>
        <v>1</v>
      </c>
      <c r="I33">
        <f>SUM('Line downtime'!B33:M33)</f>
        <v>30</v>
      </c>
      <c r="J33" s="3" t="str" cm="1">
        <f t="array" ref="J33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3">
        <f>Table1[[#This Row],[Duration ]]*1440</f>
        <v>90</v>
      </c>
    </row>
    <row r="34" spans="1:11" x14ac:dyDescent="0.3">
      <c r="A34" s="1">
        <v>45537</v>
      </c>
      <c r="B34" t="s">
        <v>27</v>
      </c>
      <c r="C34">
        <v>422143</v>
      </c>
      <c r="D34" t="s">
        <v>40</v>
      </c>
      <c r="E34" s="3">
        <v>0.43055555555555558</v>
      </c>
      <c r="F34" s="3">
        <v>0.51249999999999996</v>
      </c>
      <c r="G34" s="7">
        <f t="shared" si="0"/>
        <v>8.1944444444444375E-2</v>
      </c>
      <c r="H34">
        <f>COUNTA('Line downtime'!B34:M34)</f>
        <v>2</v>
      </c>
      <c r="I34">
        <f>SUM('Line downtime'!B34:M34)</f>
        <v>58</v>
      </c>
      <c r="J34" s="3" t="str" cm="1">
        <f t="array" ref="J34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600 ml</v>
      </c>
      <c r="K34">
        <f>Table1[[#This Row],[Duration ]]*1440</f>
        <v>117.9999999999999</v>
      </c>
    </row>
    <row r="35" spans="1:11" x14ac:dyDescent="0.3">
      <c r="A35" s="1">
        <v>45537</v>
      </c>
      <c r="B35" t="s">
        <v>28</v>
      </c>
      <c r="C35">
        <v>422144</v>
      </c>
      <c r="D35" t="s">
        <v>40</v>
      </c>
      <c r="E35" s="3">
        <v>0.51249999999999996</v>
      </c>
      <c r="F35" s="3">
        <v>0.61805555555555558</v>
      </c>
      <c r="G35" s="7">
        <f t="shared" si="0"/>
        <v>0.10555555555555562</v>
      </c>
      <c r="H35">
        <f>COUNTA('Line downtime'!B35:M35)</f>
        <v>2</v>
      </c>
      <c r="I35">
        <f>SUM('Line downtime'!B35:M35)</f>
        <v>54</v>
      </c>
      <c r="J35" s="3" t="str" cm="1">
        <f t="array" ref="J35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2 L</v>
      </c>
      <c r="K35">
        <f>Table1[[#This Row],[Duration ]]*1440</f>
        <v>152.00000000000011</v>
      </c>
    </row>
    <row r="36" spans="1:11" x14ac:dyDescent="0.3">
      <c r="A36" s="1">
        <v>45537</v>
      </c>
      <c r="B36" t="s">
        <v>28</v>
      </c>
      <c r="C36">
        <v>422145</v>
      </c>
      <c r="D36" t="s">
        <v>38</v>
      </c>
      <c r="E36" s="3">
        <v>0.61805555555555558</v>
      </c>
      <c r="F36" s="3">
        <v>0.70138888888888895</v>
      </c>
      <c r="G36" s="7">
        <f t="shared" si="0"/>
        <v>8.333333333333337E-2</v>
      </c>
      <c r="H36">
        <f>COUNTA('Line downtime'!B36:M36)</f>
        <v>1</v>
      </c>
      <c r="I36">
        <f>SUM('Line downtime'!B36:M36)</f>
        <v>22</v>
      </c>
      <c r="J36" s="3" t="str" cm="1">
        <f t="array" ref="J36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2 L</v>
      </c>
      <c r="K36">
        <f>Table1[[#This Row],[Duration ]]*1440</f>
        <v>120.00000000000006</v>
      </c>
    </row>
    <row r="37" spans="1:11" x14ac:dyDescent="0.3">
      <c r="A37" s="1">
        <v>45537</v>
      </c>
      <c r="B37" t="s">
        <v>28</v>
      </c>
      <c r="C37">
        <v>422146</v>
      </c>
      <c r="D37" t="s">
        <v>38</v>
      </c>
      <c r="E37" s="3">
        <v>0.70138888888888895</v>
      </c>
      <c r="F37" s="3">
        <v>0.8125</v>
      </c>
      <c r="G37" s="7">
        <f t="shared" si="0"/>
        <v>0.11111111111111105</v>
      </c>
      <c r="H37">
        <f>COUNTA('Line downtime'!B37:M37)</f>
        <v>3</v>
      </c>
      <c r="I37">
        <f>SUM('Line downtime'!B37:M37)</f>
        <v>62</v>
      </c>
      <c r="J37" s="3" t="str" cm="1">
        <f t="array" ref="J37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2 L</v>
      </c>
      <c r="K37">
        <f>Table1[[#This Row],[Duration ]]*1440</f>
        <v>159.99999999999991</v>
      </c>
    </row>
    <row r="38" spans="1:11" x14ac:dyDescent="0.3">
      <c r="A38" s="1">
        <v>45537</v>
      </c>
      <c r="B38" t="s">
        <v>28</v>
      </c>
      <c r="C38">
        <v>422147</v>
      </c>
      <c r="D38" t="s">
        <v>38</v>
      </c>
      <c r="E38" s="3">
        <v>0.8125</v>
      </c>
      <c r="F38" s="3">
        <v>0.95486111111111116</v>
      </c>
      <c r="G38" s="7">
        <f t="shared" si="0"/>
        <v>0.14236111111111116</v>
      </c>
      <c r="H38">
        <f>COUNTA('Line downtime'!B38:M38)</f>
        <v>3</v>
      </c>
      <c r="I38">
        <f>SUM('Line downtime'!B38:M38)</f>
        <v>107</v>
      </c>
      <c r="J38" s="3" t="str" cm="1">
        <f t="array" ref="J38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2 L</v>
      </c>
      <c r="K38">
        <f>Table1[[#This Row],[Duration ]]*1440</f>
        <v>205.00000000000006</v>
      </c>
    </row>
    <row r="39" spans="1:11" x14ac:dyDescent="0.3">
      <c r="A39" s="1">
        <v>45538</v>
      </c>
      <c r="B39" t="s">
        <v>28</v>
      </c>
      <c r="C39">
        <v>422148</v>
      </c>
      <c r="D39" t="s">
        <v>41</v>
      </c>
      <c r="E39" s="3">
        <v>0.95486111111111116</v>
      </c>
      <c r="F39" s="3">
        <v>1.0451388888888888</v>
      </c>
      <c r="G39" s="7">
        <f t="shared" si="0"/>
        <v>9.0277777777777679E-2</v>
      </c>
      <c r="H39">
        <f>COUNTA('Line downtime'!B39:M39)</f>
        <v>2</v>
      </c>
      <c r="I39">
        <f>SUM('Line downtime'!B39:M39)</f>
        <v>32</v>
      </c>
      <c r="J39" s="3" t="str" cm="1">
        <f t="array" ref="J39">_xlfn.IFS(Table1[[#This Row],[Product]]=Products!$A$2,Products!$C$2,Products!$A$3=Table1[[#This Row],[Product]],Products!$C$3,Products!$A$4=Table1[[#This Row],[Product]],Products!$C$4,Products!$A$5=Table1[[#This Row],[Product]],Products!$C$5,Products!$A$6=Table1[[#This Row],[Product]],Products!$C$6,Products!$A$7=Table1[[#This Row],[Product]],Products!$C$7)</f>
        <v>2 L</v>
      </c>
      <c r="K39">
        <f>Table1[[#This Row],[Duration ]]*1440</f>
        <v>129.99999999999986</v>
      </c>
    </row>
    <row r="40" spans="1:11" x14ac:dyDescent="0.3">
      <c r="A40" s="1" t="s">
        <v>47</v>
      </c>
      <c r="E40" s="3"/>
      <c r="F40" s="3"/>
      <c r="G40" s="3"/>
      <c r="J40" s="3">
        <f>SUBTOTAL(103,Table1[SIZE])</f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69AF-1F0A-4B40-AD33-BDED41EA4FC8}">
  <dimension ref="A1:C65"/>
  <sheetViews>
    <sheetView workbookViewId="0">
      <selection sqref="A1:C65"/>
    </sheetView>
  </sheetViews>
  <sheetFormatPr defaultRowHeight="14.4" x14ac:dyDescent="0.3"/>
  <sheetData>
    <row r="1" spans="1:3" x14ac:dyDescent="0.3">
      <c r="A1" s="8" t="s">
        <v>55</v>
      </c>
      <c r="B1" s="8" t="s">
        <v>56</v>
      </c>
      <c r="C1" s="8" t="s">
        <v>6</v>
      </c>
    </row>
    <row r="2" spans="1:3" x14ac:dyDescent="0.3">
      <c r="A2" s="9">
        <v>1</v>
      </c>
      <c r="B2" s="9">
        <v>422111</v>
      </c>
      <c r="C2" s="9">
        <v>2</v>
      </c>
    </row>
    <row r="3" spans="1:3" x14ac:dyDescent="0.3">
      <c r="A3" s="9">
        <v>2</v>
      </c>
      <c r="B3" s="9">
        <v>422111</v>
      </c>
      <c r="C3" s="9">
        <v>7</v>
      </c>
    </row>
    <row r="4" spans="1:3" x14ac:dyDescent="0.3">
      <c r="A4" s="9">
        <v>3</v>
      </c>
      <c r="B4" s="9">
        <v>422112</v>
      </c>
      <c r="C4" s="9">
        <v>2</v>
      </c>
    </row>
    <row r="5" spans="1:3" x14ac:dyDescent="0.3">
      <c r="A5" s="9">
        <v>4</v>
      </c>
      <c r="B5" s="9">
        <v>422112</v>
      </c>
      <c r="C5" s="9">
        <v>8</v>
      </c>
    </row>
    <row r="6" spans="1:3" x14ac:dyDescent="0.3">
      <c r="A6" s="9">
        <v>5</v>
      </c>
      <c r="B6" s="9">
        <v>422113</v>
      </c>
      <c r="C6" s="9">
        <v>2</v>
      </c>
    </row>
    <row r="7" spans="1:3" x14ac:dyDescent="0.3">
      <c r="A7" s="9">
        <v>6</v>
      </c>
      <c r="B7" s="9">
        <v>422114</v>
      </c>
      <c r="C7" s="9">
        <v>4</v>
      </c>
    </row>
    <row r="8" spans="1:3" x14ac:dyDescent="0.3">
      <c r="A8" s="9">
        <v>7</v>
      </c>
      <c r="B8" s="9">
        <v>422114</v>
      </c>
      <c r="C8" s="9">
        <v>6</v>
      </c>
    </row>
    <row r="9" spans="1:3" x14ac:dyDescent="0.3">
      <c r="A9" s="9">
        <v>8</v>
      </c>
      <c r="B9" s="9">
        <v>422115</v>
      </c>
      <c r="C9" s="9">
        <v>10</v>
      </c>
    </row>
    <row r="10" spans="1:3" x14ac:dyDescent="0.3">
      <c r="A10" s="9">
        <v>9</v>
      </c>
      <c r="B10" s="9">
        <v>422116</v>
      </c>
      <c r="C10" s="9">
        <v>0</v>
      </c>
    </row>
    <row r="11" spans="1:3" x14ac:dyDescent="0.3">
      <c r="A11" s="9">
        <v>10</v>
      </c>
      <c r="B11" s="9">
        <v>422117</v>
      </c>
      <c r="C11" s="9">
        <v>2</v>
      </c>
    </row>
    <row r="12" spans="1:3" x14ac:dyDescent="0.3">
      <c r="A12" s="9">
        <v>11</v>
      </c>
      <c r="B12" s="9">
        <v>422117</v>
      </c>
      <c r="C12" s="9">
        <v>6</v>
      </c>
    </row>
    <row r="13" spans="1:3" x14ac:dyDescent="0.3">
      <c r="A13" s="9">
        <v>12</v>
      </c>
      <c r="B13" s="9">
        <v>422118</v>
      </c>
      <c r="C13" s="9">
        <v>6</v>
      </c>
    </row>
    <row r="14" spans="1:3" x14ac:dyDescent="0.3">
      <c r="A14" s="9">
        <v>13</v>
      </c>
      <c r="B14" s="9">
        <v>422118</v>
      </c>
      <c r="C14" s="9">
        <v>7</v>
      </c>
    </row>
    <row r="15" spans="1:3" x14ac:dyDescent="0.3">
      <c r="A15" s="9">
        <v>14</v>
      </c>
      <c r="B15" s="9">
        <v>422118</v>
      </c>
      <c r="C15" s="9">
        <v>11</v>
      </c>
    </row>
    <row r="16" spans="1:3" x14ac:dyDescent="0.3">
      <c r="A16" s="9">
        <v>15</v>
      </c>
      <c r="B16" s="9">
        <v>422118</v>
      </c>
      <c r="C16" s="9">
        <v>12</v>
      </c>
    </row>
    <row r="17" spans="1:3" x14ac:dyDescent="0.3">
      <c r="A17" s="9">
        <v>16</v>
      </c>
      <c r="B17" s="9">
        <v>422119</v>
      </c>
      <c r="C17" s="9">
        <v>4</v>
      </c>
    </row>
    <row r="18" spans="1:3" x14ac:dyDescent="0.3">
      <c r="A18" s="9">
        <v>17</v>
      </c>
      <c r="B18" s="9">
        <v>422120</v>
      </c>
      <c r="C18" s="9">
        <v>4</v>
      </c>
    </row>
    <row r="19" spans="1:3" x14ac:dyDescent="0.3">
      <c r="A19" s="9">
        <v>18</v>
      </c>
      <c r="B19" s="9">
        <v>422120</v>
      </c>
      <c r="C19" s="9">
        <v>5</v>
      </c>
    </row>
    <row r="20" spans="1:3" x14ac:dyDescent="0.3">
      <c r="A20" s="9">
        <v>19</v>
      </c>
      <c r="B20" s="9">
        <v>422120</v>
      </c>
      <c r="C20" s="9">
        <v>9</v>
      </c>
    </row>
    <row r="21" spans="1:3" x14ac:dyDescent="0.3">
      <c r="A21" s="9">
        <v>20</v>
      </c>
      <c r="B21" s="9">
        <v>422121</v>
      </c>
      <c r="C21" s="9">
        <v>7</v>
      </c>
    </row>
    <row r="22" spans="1:3" x14ac:dyDescent="0.3">
      <c r="A22" s="9">
        <v>21</v>
      </c>
      <c r="B22" s="9">
        <v>422122</v>
      </c>
      <c r="C22" s="9">
        <v>7</v>
      </c>
    </row>
    <row r="23" spans="1:3" x14ac:dyDescent="0.3">
      <c r="A23" s="9">
        <v>22</v>
      </c>
      <c r="B23" s="9">
        <v>422123</v>
      </c>
      <c r="C23" s="9">
        <v>4</v>
      </c>
    </row>
    <row r="24" spans="1:3" x14ac:dyDescent="0.3">
      <c r="A24" s="9">
        <v>23</v>
      </c>
      <c r="B24" s="9">
        <v>422123</v>
      </c>
      <c r="C24" s="9">
        <v>7</v>
      </c>
    </row>
    <row r="25" spans="1:3" x14ac:dyDescent="0.3">
      <c r="A25" s="9">
        <v>24</v>
      </c>
      <c r="B25" s="9">
        <v>422124</v>
      </c>
      <c r="C25" s="9">
        <v>5</v>
      </c>
    </row>
    <row r="26" spans="1:3" x14ac:dyDescent="0.3">
      <c r="A26" s="9">
        <v>25</v>
      </c>
      <c r="B26" s="9">
        <v>422124</v>
      </c>
      <c r="C26" s="9">
        <v>6</v>
      </c>
    </row>
    <row r="27" spans="1:3" x14ac:dyDescent="0.3">
      <c r="A27" s="9">
        <v>26</v>
      </c>
      <c r="B27" s="9">
        <v>422125</v>
      </c>
      <c r="C27" s="9">
        <v>11</v>
      </c>
    </row>
    <row r="28" spans="1:3" x14ac:dyDescent="0.3">
      <c r="A28" s="9">
        <v>27</v>
      </c>
      <c r="B28" s="9">
        <v>422125</v>
      </c>
      <c r="C28" s="9">
        <v>12</v>
      </c>
    </row>
    <row r="29" spans="1:3" x14ac:dyDescent="0.3">
      <c r="A29" s="9">
        <v>28</v>
      </c>
      <c r="B29" s="9">
        <v>422126</v>
      </c>
      <c r="C29" s="9">
        <v>8</v>
      </c>
    </row>
    <row r="30" spans="1:3" x14ac:dyDescent="0.3">
      <c r="A30" s="9">
        <v>29</v>
      </c>
      <c r="B30" s="9">
        <v>422127</v>
      </c>
      <c r="C30" s="9">
        <v>6</v>
      </c>
    </row>
    <row r="31" spans="1:3" x14ac:dyDescent="0.3">
      <c r="A31" s="9">
        <v>30</v>
      </c>
      <c r="B31" s="9">
        <v>422128</v>
      </c>
      <c r="C31" s="9">
        <v>5</v>
      </c>
    </row>
    <row r="32" spans="1:3" x14ac:dyDescent="0.3">
      <c r="A32" s="9">
        <v>31</v>
      </c>
      <c r="B32" s="9">
        <v>422128</v>
      </c>
      <c r="C32" s="9">
        <v>7</v>
      </c>
    </row>
    <row r="33" spans="1:3" x14ac:dyDescent="0.3">
      <c r="A33" s="9">
        <v>32</v>
      </c>
      <c r="B33" s="9">
        <v>422129</v>
      </c>
      <c r="C33" s="9">
        <v>12</v>
      </c>
    </row>
    <row r="34" spans="1:3" x14ac:dyDescent="0.3">
      <c r="A34" s="9">
        <v>33</v>
      </c>
      <c r="B34" s="9">
        <v>422130</v>
      </c>
      <c r="C34" s="9">
        <v>2</v>
      </c>
    </row>
    <row r="35" spans="1:3" x14ac:dyDescent="0.3">
      <c r="A35" s="9">
        <v>34</v>
      </c>
      <c r="B35" s="9">
        <v>422131</v>
      </c>
      <c r="C35" s="9">
        <v>4</v>
      </c>
    </row>
    <row r="36" spans="1:3" x14ac:dyDescent="0.3">
      <c r="A36" s="9">
        <v>35</v>
      </c>
      <c r="B36" s="9">
        <v>422131</v>
      </c>
      <c r="C36" s="9">
        <v>10</v>
      </c>
    </row>
    <row r="37" spans="1:3" x14ac:dyDescent="0.3">
      <c r="A37" s="9">
        <v>36</v>
      </c>
      <c r="B37" s="9">
        <v>422132</v>
      </c>
      <c r="C37" s="9">
        <v>0</v>
      </c>
    </row>
    <row r="38" spans="1:3" x14ac:dyDescent="0.3">
      <c r="A38" s="9">
        <v>37</v>
      </c>
      <c r="B38" s="9">
        <v>422133</v>
      </c>
      <c r="C38" s="9">
        <v>7</v>
      </c>
    </row>
    <row r="39" spans="1:3" x14ac:dyDescent="0.3">
      <c r="A39" s="9">
        <v>38</v>
      </c>
      <c r="B39" s="9">
        <v>422134</v>
      </c>
      <c r="C39" s="9">
        <v>7</v>
      </c>
    </row>
    <row r="40" spans="1:3" x14ac:dyDescent="0.3">
      <c r="A40" s="9">
        <v>39</v>
      </c>
      <c r="B40" s="9">
        <v>422134</v>
      </c>
      <c r="C40" s="9">
        <v>8</v>
      </c>
    </row>
    <row r="41" spans="1:3" x14ac:dyDescent="0.3">
      <c r="A41" s="9">
        <v>40</v>
      </c>
      <c r="B41" s="9">
        <v>422135</v>
      </c>
      <c r="C41" s="9">
        <v>4</v>
      </c>
    </row>
    <row r="42" spans="1:3" x14ac:dyDescent="0.3">
      <c r="A42" s="9">
        <v>41</v>
      </c>
      <c r="B42" s="9">
        <v>422135</v>
      </c>
      <c r="C42" s="9">
        <v>12</v>
      </c>
    </row>
    <row r="43" spans="1:3" x14ac:dyDescent="0.3">
      <c r="A43" s="9">
        <v>42</v>
      </c>
      <c r="B43" s="9">
        <v>422136</v>
      </c>
      <c r="C43" s="9">
        <v>0</v>
      </c>
    </row>
    <row r="44" spans="1:3" x14ac:dyDescent="0.3">
      <c r="A44" s="9">
        <v>43</v>
      </c>
      <c r="B44" s="9">
        <v>422137</v>
      </c>
      <c r="C44" s="9">
        <v>8</v>
      </c>
    </row>
    <row r="45" spans="1:3" x14ac:dyDescent="0.3">
      <c r="A45" s="9">
        <v>44</v>
      </c>
      <c r="B45" s="9">
        <v>422137</v>
      </c>
      <c r="C45" s="9">
        <v>10</v>
      </c>
    </row>
    <row r="46" spans="1:3" x14ac:dyDescent="0.3">
      <c r="A46" s="9">
        <v>45</v>
      </c>
      <c r="B46" s="9">
        <v>422138</v>
      </c>
      <c r="C46" s="9">
        <v>3</v>
      </c>
    </row>
    <row r="47" spans="1:3" x14ac:dyDescent="0.3">
      <c r="A47" s="9">
        <v>46</v>
      </c>
      <c r="B47" s="9">
        <v>422139</v>
      </c>
      <c r="C47" s="9">
        <v>4</v>
      </c>
    </row>
    <row r="48" spans="1:3" x14ac:dyDescent="0.3">
      <c r="A48" s="9">
        <v>47</v>
      </c>
      <c r="B48" s="9">
        <v>422139</v>
      </c>
      <c r="C48" s="9">
        <v>6</v>
      </c>
    </row>
    <row r="49" spans="1:3" x14ac:dyDescent="0.3">
      <c r="A49" s="9">
        <v>48</v>
      </c>
      <c r="B49" s="9">
        <v>422140</v>
      </c>
      <c r="C49" s="9">
        <v>6</v>
      </c>
    </row>
    <row r="50" spans="1:3" x14ac:dyDescent="0.3">
      <c r="A50" s="9">
        <v>49</v>
      </c>
      <c r="B50" s="9">
        <v>422140</v>
      </c>
      <c r="C50" s="9">
        <v>11</v>
      </c>
    </row>
    <row r="51" spans="1:3" x14ac:dyDescent="0.3">
      <c r="A51" s="9">
        <v>50</v>
      </c>
      <c r="B51" s="9">
        <v>422141</v>
      </c>
      <c r="C51" s="9">
        <v>12</v>
      </c>
    </row>
    <row r="52" spans="1:3" x14ac:dyDescent="0.3">
      <c r="A52" s="9">
        <v>51</v>
      </c>
      <c r="B52" s="9">
        <v>422142</v>
      </c>
      <c r="C52" s="9">
        <v>7</v>
      </c>
    </row>
    <row r="53" spans="1:3" x14ac:dyDescent="0.3">
      <c r="A53" s="9">
        <v>52</v>
      </c>
      <c r="B53" s="9">
        <v>422143</v>
      </c>
      <c r="C53" s="9">
        <v>7</v>
      </c>
    </row>
    <row r="54" spans="1:3" x14ac:dyDescent="0.3">
      <c r="A54" s="9">
        <v>53</v>
      </c>
      <c r="B54" s="9">
        <v>422143</v>
      </c>
      <c r="C54" s="9">
        <v>8</v>
      </c>
    </row>
    <row r="55" spans="1:3" x14ac:dyDescent="0.3">
      <c r="A55" s="9">
        <v>54</v>
      </c>
      <c r="B55" s="9">
        <v>422144</v>
      </c>
      <c r="C55" s="9">
        <v>7</v>
      </c>
    </row>
    <row r="56" spans="1:3" x14ac:dyDescent="0.3">
      <c r="A56" s="9">
        <v>55</v>
      </c>
      <c r="B56" s="9">
        <v>422144</v>
      </c>
      <c r="C56" s="9">
        <v>9</v>
      </c>
    </row>
    <row r="57" spans="1:3" x14ac:dyDescent="0.3">
      <c r="A57" s="9">
        <v>56</v>
      </c>
      <c r="B57" s="9">
        <v>422145</v>
      </c>
      <c r="C57" s="9">
        <v>3</v>
      </c>
    </row>
    <row r="58" spans="1:3" x14ac:dyDescent="0.3">
      <c r="A58" s="9">
        <v>57</v>
      </c>
      <c r="B58" s="9">
        <v>422146</v>
      </c>
      <c r="C58" s="9">
        <v>6</v>
      </c>
    </row>
    <row r="59" spans="1:3" x14ac:dyDescent="0.3">
      <c r="A59" s="9">
        <v>58</v>
      </c>
      <c r="B59" s="9">
        <v>422146</v>
      </c>
      <c r="C59" s="9">
        <v>7</v>
      </c>
    </row>
    <row r="60" spans="1:3" x14ac:dyDescent="0.3">
      <c r="A60" s="9">
        <v>59</v>
      </c>
      <c r="B60" s="9">
        <v>422146</v>
      </c>
      <c r="C60" s="9">
        <v>12</v>
      </c>
    </row>
    <row r="61" spans="1:3" x14ac:dyDescent="0.3">
      <c r="A61" s="9">
        <v>60</v>
      </c>
      <c r="B61" s="9">
        <v>422147</v>
      </c>
      <c r="C61" s="9">
        <v>4</v>
      </c>
    </row>
    <row r="62" spans="1:3" x14ac:dyDescent="0.3">
      <c r="A62" s="9">
        <v>61</v>
      </c>
      <c r="B62" s="9">
        <v>422147</v>
      </c>
      <c r="C62" s="9">
        <v>6</v>
      </c>
    </row>
    <row r="63" spans="1:3" x14ac:dyDescent="0.3">
      <c r="A63" s="9">
        <v>62</v>
      </c>
      <c r="B63" s="9">
        <v>422147</v>
      </c>
      <c r="C63" s="9">
        <v>7</v>
      </c>
    </row>
    <row r="64" spans="1:3" x14ac:dyDescent="0.3">
      <c r="A64" s="9">
        <v>63</v>
      </c>
      <c r="B64" s="9">
        <v>422148</v>
      </c>
      <c r="C64" s="9">
        <v>4</v>
      </c>
    </row>
    <row r="65" spans="1:3" x14ac:dyDescent="0.3">
      <c r="A65" s="9">
        <v>64</v>
      </c>
      <c r="B65" s="9">
        <v>422148</v>
      </c>
      <c r="C65" s="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F7"/>
  <sheetViews>
    <sheetView tabSelected="1" workbookViewId="0">
      <selection activeCell="E10" sqref="E10"/>
    </sheetView>
  </sheetViews>
  <sheetFormatPr defaultColWidth="8.88671875" defaultRowHeight="14.4" x14ac:dyDescent="0.3"/>
  <cols>
    <col min="2" max="2" width="11.109375" bestFit="1" customWidth="1"/>
    <col min="4" max="4" width="14.44140625" bestFit="1" customWidth="1"/>
    <col min="5" max="5" width="27.6640625" bestFit="1" customWidth="1"/>
    <col min="6" max="6" width="28.33203125" bestFit="1" customWidth="1"/>
  </cols>
  <sheetData>
    <row r="1" spans="1:6" x14ac:dyDescent="0.3">
      <c r="A1" s="2" t="s">
        <v>1</v>
      </c>
      <c r="B1" s="2" t="s">
        <v>29</v>
      </c>
      <c r="C1" s="2" t="s">
        <v>30</v>
      </c>
      <c r="D1" s="2" t="s">
        <v>37</v>
      </c>
      <c r="E1" s="2" t="s">
        <v>49</v>
      </c>
      <c r="F1" s="2" t="s">
        <v>57</v>
      </c>
    </row>
    <row r="2" spans="1:6" x14ac:dyDescent="0.3">
      <c r="A2" t="s">
        <v>23</v>
      </c>
      <c r="B2" t="s">
        <v>31</v>
      </c>
      <c r="C2" t="s">
        <v>36</v>
      </c>
      <c r="D2">
        <v>60</v>
      </c>
      <c r="E2">
        <f>COUNTIFS(Table1[Product],Products!A2)</f>
        <v>1</v>
      </c>
      <c r="F2">
        <f>SUMIFS(Table1[TOTAL TIME],Table1[Product],A2)</f>
        <v>75</v>
      </c>
    </row>
    <row r="3" spans="1:6" x14ac:dyDescent="0.3">
      <c r="A3" t="s">
        <v>24</v>
      </c>
      <c r="B3" t="s">
        <v>32</v>
      </c>
      <c r="C3" t="s">
        <v>36</v>
      </c>
      <c r="D3">
        <v>60</v>
      </c>
      <c r="E3">
        <f>COUNTIFS(Table1[Product],Products!A3)</f>
        <v>6</v>
      </c>
      <c r="F3">
        <f>SUMIFS(Table1[TOTAL TIME],Table1[Product],A3)</f>
        <v>169</v>
      </c>
    </row>
    <row r="4" spans="1:6" x14ac:dyDescent="0.3">
      <c r="A4" t="s">
        <v>25</v>
      </c>
      <c r="B4" t="s">
        <v>33</v>
      </c>
      <c r="C4" t="s">
        <v>36</v>
      </c>
      <c r="D4">
        <v>60</v>
      </c>
      <c r="E4">
        <f>COUNTIFS(Table1[Product],Products!A4)</f>
        <v>15</v>
      </c>
      <c r="F4">
        <f>SUMIFS(Table1[TOTAL TIME],Table1[Product],A4)</f>
        <v>494</v>
      </c>
    </row>
    <row r="5" spans="1:6" x14ac:dyDescent="0.3">
      <c r="A5" t="s">
        <v>26</v>
      </c>
      <c r="B5" t="s">
        <v>34</v>
      </c>
      <c r="C5" t="s">
        <v>36</v>
      </c>
      <c r="D5">
        <v>60</v>
      </c>
      <c r="E5">
        <f>COUNTIFS(Table1[Product],Products!A5)</f>
        <v>4</v>
      </c>
      <c r="F5">
        <f>SUMIFS(Table1[TOTAL TIME],Table1[Product],A5)</f>
        <v>115</v>
      </c>
    </row>
    <row r="6" spans="1:6" x14ac:dyDescent="0.3">
      <c r="A6" t="s">
        <v>27</v>
      </c>
      <c r="B6" t="s">
        <v>42</v>
      </c>
      <c r="C6" t="s">
        <v>36</v>
      </c>
      <c r="D6">
        <v>60</v>
      </c>
      <c r="E6">
        <f>COUNTIFS(Table1[Product],Products!A6)</f>
        <v>7</v>
      </c>
      <c r="F6">
        <f>SUMIFS(Table1[TOTAL TIME],Table1[Product],A6)</f>
        <v>258</v>
      </c>
    </row>
    <row r="7" spans="1:6" x14ac:dyDescent="0.3">
      <c r="A7" t="s">
        <v>28</v>
      </c>
      <c r="B7" t="s">
        <v>58</v>
      </c>
      <c r="C7" t="s">
        <v>35</v>
      </c>
      <c r="D7">
        <v>98</v>
      </c>
      <c r="E7">
        <f>COUNTIFS(Table1[Product],Products!A7)</f>
        <v>5</v>
      </c>
      <c r="F7">
        <f>SUMIFS(Table1[TOTAL TIME],Table1[Product],A7)</f>
        <v>277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D13"/>
  <sheetViews>
    <sheetView workbookViewId="0">
      <selection activeCell="D3" sqref="D3"/>
    </sheetView>
  </sheetViews>
  <sheetFormatPr defaultColWidth="8.88671875" defaultRowHeight="14.4" x14ac:dyDescent="0.3"/>
  <cols>
    <col min="1" max="1" width="8.88671875" customWidth="1"/>
    <col min="2" max="2" width="19.33203125" bestFit="1" customWidth="1"/>
    <col min="3" max="3" width="14" bestFit="1" customWidth="1"/>
    <col min="4" max="4" width="30.5546875" bestFit="1" customWidth="1"/>
  </cols>
  <sheetData>
    <row r="1" spans="1:4" x14ac:dyDescent="0.3">
      <c r="A1" s="4" t="s">
        <v>6</v>
      </c>
      <c r="B1" s="4" t="s">
        <v>22</v>
      </c>
      <c r="C1" s="4" t="s">
        <v>7</v>
      </c>
      <c r="D1" s="4" t="s">
        <v>48</v>
      </c>
    </row>
    <row r="2" spans="1:4" x14ac:dyDescent="0.3">
      <c r="A2" s="6">
        <v>1</v>
      </c>
      <c r="B2" s="5" t="s">
        <v>17</v>
      </c>
      <c r="C2" s="5" t="s">
        <v>20</v>
      </c>
      <c r="D2" s="5">
        <v>0</v>
      </c>
    </row>
    <row r="3" spans="1:4" x14ac:dyDescent="0.3">
      <c r="A3" s="6">
        <v>2</v>
      </c>
      <c r="B3" s="5" t="s">
        <v>8</v>
      </c>
      <c r="C3" s="5" t="s">
        <v>21</v>
      </c>
      <c r="D3" s="5">
        <v>160</v>
      </c>
    </row>
    <row r="4" spans="1:4" x14ac:dyDescent="0.3">
      <c r="A4" s="6">
        <v>3</v>
      </c>
      <c r="B4" s="5" t="s">
        <v>19</v>
      </c>
      <c r="C4" s="5" t="s">
        <v>20</v>
      </c>
      <c r="D4" s="5">
        <v>42</v>
      </c>
    </row>
    <row r="5" spans="1:4" x14ac:dyDescent="0.3">
      <c r="A5" s="6">
        <v>4</v>
      </c>
      <c r="B5" s="5" t="s">
        <v>14</v>
      </c>
      <c r="C5" s="5" t="s">
        <v>20</v>
      </c>
      <c r="D5" s="5">
        <v>225</v>
      </c>
    </row>
    <row r="6" spans="1:4" x14ac:dyDescent="0.3">
      <c r="A6" s="6">
        <v>5</v>
      </c>
      <c r="B6" s="5" t="s">
        <v>10</v>
      </c>
      <c r="C6" s="5" t="s">
        <v>21</v>
      </c>
      <c r="D6" s="5">
        <v>7</v>
      </c>
    </row>
    <row r="7" spans="1:4" x14ac:dyDescent="0.3">
      <c r="A7" s="6">
        <v>6</v>
      </c>
      <c r="B7" s="5" t="s">
        <v>9</v>
      </c>
      <c r="C7" s="5" t="s">
        <v>21</v>
      </c>
      <c r="D7" s="5">
        <v>332</v>
      </c>
    </row>
    <row r="8" spans="1:4" x14ac:dyDescent="0.3">
      <c r="A8" s="6">
        <v>7</v>
      </c>
      <c r="B8" s="5" t="s">
        <v>12</v>
      </c>
      <c r="C8" s="5" t="s">
        <v>20</v>
      </c>
      <c r="D8" s="5">
        <v>254</v>
      </c>
    </row>
    <row r="9" spans="1:4" x14ac:dyDescent="0.3">
      <c r="A9" s="6">
        <v>8</v>
      </c>
      <c r="B9" s="5" t="s">
        <v>13</v>
      </c>
      <c r="C9" s="5" t="s">
        <v>21</v>
      </c>
      <c r="D9" s="5">
        <v>145</v>
      </c>
    </row>
    <row r="10" spans="1:4" x14ac:dyDescent="0.3">
      <c r="A10" s="6">
        <v>9</v>
      </c>
      <c r="B10" s="5" t="s">
        <v>15</v>
      </c>
      <c r="C10" s="5" t="s">
        <v>20</v>
      </c>
      <c r="D10" s="5">
        <v>17</v>
      </c>
    </row>
    <row r="11" spans="1:4" x14ac:dyDescent="0.3">
      <c r="A11" s="6">
        <v>10</v>
      </c>
      <c r="B11" s="5" t="s">
        <v>18</v>
      </c>
      <c r="C11" s="5" t="s">
        <v>21</v>
      </c>
      <c r="D11" s="5">
        <v>49</v>
      </c>
    </row>
    <row r="12" spans="1:4" x14ac:dyDescent="0.3">
      <c r="A12" s="6">
        <v>11</v>
      </c>
      <c r="B12" s="5" t="s">
        <v>11</v>
      </c>
      <c r="C12" s="5" t="s">
        <v>21</v>
      </c>
      <c r="D12" s="5">
        <v>33</v>
      </c>
    </row>
    <row r="13" spans="1:4" x14ac:dyDescent="0.3">
      <c r="A13" s="6">
        <v>12</v>
      </c>
      <c r="B13" s="5" t="s">
        <v>16</v>
      </c>
      <c r="C13" s="5" t="s">
        <v>20</v>
      </c>
      <c r="D13" s="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>
      <selection activeCell="D6" sqref="D6"/>
    </sheetView>
  </sheetViews>
  <sheetFormatPr defaultColWidth="8.88671875" defaultRowHeight="14.4" x14ac:dyDescent="0.3"/>
  <cols>
    <col min="1" max="1" width="11.33203125" customWidth="1"/>
    <col min="2" max="2" width="18.109375" customWidth="1"/>
    <col min="3" max="10" width="11.33203125" customWidth="1"/>
    <col min="11" max="13" width="12.33203125" customWidth="1"/>
  </cols>
  <sheetData>
    <row r="1" spans="1:13" x14ac:dyDescent="0.3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>
        <v>422111</v>
      </c>
      <c r="C2">
        <v>60</v>
      </c>
      <c r="H2">
        <v>15</v>
      </c>
    </row>
    <row r="3" spans="1:13" x14ac:dyDescent="0.3">
      <c r="A3">
        <v>422112</v>
      </c>
      <c r="C3">
        <v>20</v>
      </c>
      <c r="I3">
        <v>20</v>
      </c>
    </row>
    <row r="4" spans="1:13" x14ac:dyDescent="0.3">
      <c r="A4">
        <v>422113</v>
      </c>
      <c r="C4">
        <v>50</v>
      </c>
    </row>
    <row r="5" spans="1:13" x14ac:dyDescent="0.3">
      <c r="A5">
        <v>422114</v>
      </c>
      <c r="E5">
        <v>25</v>
      </c>
      <c r="G5">
        <v>15</v>
      </c>
    </row>
    <row r="6" spans="1:13" x14ac:dyDescent="0.3">
      <c r="A6">
        <v>422115</v>
      </c>
      <c r="K6">
        <v>24</v>
      </c>
    </row>
    <row r="7" spans="1:13" x14ac:dyDescent="0.3">
      <c r="A7">
        <v>422116</v>
      </c>
    </row>
    <row r="8" spans="1:13" x14ac:dyDescent="0.3">
      <c r="A8">
        <v>422117</v>
      </c>
      <c r="C8">
        <v>10</v>
      </c>
      <c r="G8">
        <v>5</v>
      </c>
    </row>
    <row r="9" spans="1:13" x14ac:dyDescent="0.3">
      <c r="A9">
        <v>422118</v>
      </c>
      <c r="G9">
        <v>14</v>
      </c>
      <c r="H9">
        <v>16</v>
      </c>
      <c r="L9">
        <v>10</v>
      </c>
      <c r="M9">
        <v>20</v>
      </c>
    </row>
    <row r="10" spans="1:13" x14ac:dyDescent="0.3">
      <c r="A10">
        <v>422119</v>
      </c>
      <c r="E10">
        <v>25</v>
      </c>
    </row>
    <row r="11" spans="1:13" x14ac:dyDescent="0.3">
      <c r="A11">
        <v>422120</v>
      </c>
      <c r="E11">
        <v>20</v>
      </c>
      <c r="F11">
        <v>15</v>
      </c>
      <c r="J11">
        <v>17</v>
      </c>
    </row>
    <row r="12" spans="1:13" x14ac:dyDescent="0.3">
      <c r="A12">
        <v>422121</v>
      </c>
      <c r="H12">
        <v>15</v>
      </c>
    </row>
    <row r="13" spans="1:13" x14ac:dyDescent="0.3">
      <c r="A13">
        <v>422122</v>
      </c>
      <c r="H13">
        <v>25</v>
      </c>
    </row>
    <row r="14" spans="1:13" x14ac:dyDescent="0.3">
      <c r="A14">
        <v>422123</v>
      </c>
      <c r="E14">
        <v>43</v>
      </c>
      <c r="H14">
        <v>30</v>
      </c>
    </row>
    <row r="15" spans="1:13" x14ac:dyDescent="0.3">
      <c r="A15">
        <v>422124</v>
      </c>
      <c r="F15">
        <v>20</v>
      </c>
      <c r="G15">
        <v>20</v>
      </c>
    </row>
    <row r="16" spans="1:13" x14ac:dyDescent="0.3">
      <c r="A16">
        <v>422125</v>
      </c>
      <c r="L16">
        <v>10</v>
      </c>
      <c r="M16">
        <v>10</v>
      </c>
    </row>
    <row r="17" spans="1:13" x14ac:dyDescent="0.3">
      <c r="A17">
        <v>422126</v>
      </c>
      <c r="I17">
        <v>44</v>
      </c>
    </row>
    <row r="18" spans="1:13" x14ac:dyDescent="0.3">
      <c r="A18">
        <v>422127</v>
      </c>
      <c r="G18">
        <v>23</v>
      </c>
    </row>
    <row r="19" spans="1:13" x14ac:dyDescent="0.3">
      <c r="A19">
        <v>422128</v>
      </c>
      <c r="F19">
        <v>22</v>
      </c>
      <c r="H19">
        <v>30</v>
      </c>
    </row>
    <row r="20" spans="1:13" x14ac:dyDescent="0.3">
      <c r="A20">
        <v>422129</v>
      </c>
      <c r="M20">
        <v>15</v>
      </c>
    </row>
    <row r="21" spans="1:13" x14ac:dyDescent="0.3">
      <c r="A21">
        <v>422130</v>
      </c>
      <c r="C21">
        <v>20</v>
      </c>
    </row>
    <row r="22" spans="1:13" x14ac:dyDescent="0.3">
      <c r="A22">
        <v>422131</v>
      </c>
      <c r="E22">
        <v>20</v>
      </c>
      <c r="K22">
        <v>10</v>
      </c>
    </row>
    <row r="23" spans="1:13" x14ac:dyDescent="0.3">
      <c r="A23">
        <v>422132</v>
      </c>
    </row>
    <row r="24" spans="1:13" x14ac:dyDescent="0.3">
      <c r="A24">
        <v>422133</v>
      </c>
      <c r="H24">
        <v>20</v>
      </c>
    </row>
    <row r="25" spans="1:13" x14ac:dyDescent="0.3">
      <c r="A25">
        <v>422134</v>
      </c>
      <c r="H25">
        <v>30</v>
      </c>
      <c r="I25">
        <v>20</v>
      </c>
    </row>
    <row r="26" spans="1:13" x14ac:dyDescent="0.3">
      <c r="A26">
        <v>422135</v>
      </c>
      <c r="E26">
        <v>30</v>
      </c>
      <c r="M26">
        <v>15</v>
      </c>
    </row>
    <row r="27" spans="1:13" x14ac:dyDescent="0.3">
      <c r="A27">
        <v>422136</v>
      </c>
    </row>
    <row r="28" spans="1:13" x14ac:dyDescent="0.3">
      <c r="A28">
        <v>422137</v>
      </c>
      <c r="I28">
        <v>30</v>
      </c>
      <c r="K28">
        <v>15</v>
      </c>
    </row>
    <row r="29" spans="1:13" x14ac:dyDescent="0.3">
      <c r="A29">
        <v>422138</v>
      </c>
      <c r="D29">
        <v>20</v>
      </c>
    </row>
    <row r="30" spans="1:13" x14ac:dyDescent="0.3">
      <c r="A30">
        <v>422139</v>
      </c>
      <c r="E30">
        <v>20</v>
      </c>
      <c r="G30">
        <v>15</v>
      </c>
    </row>
    <row r="31" spans="1:13" x14ac:dyDescent="0.3">
      <c r="A31">
        <v>422140</v>
      </c>
      <c r="G31">
        <v>50</v>
      </c>
      <c r="L31">
        <v>13</v>
      </c>
    </row>
    <row r="32" spans="1:13" x14ac:dyDescent="0.3">
      <c r="A32">
        <v>422141</v>
      </c>
      <c r="M32">
        <v>7</v>
      </c>
    </row>
    <row r="33" spans="1:13" x14ac:dyDescent="0.3">
      <c r="A33">
        <v>422142</v>
      </c>
      <c r="G33">
        <v>30</v>
      </c>
    </row>
    <row r="34" spans="1:13" x14ac:dyDescent="0.3">
      <c r="A34">
        <v>422143</v>
      </c>
      <c r="G34">
        <v>40</v>
      </c>
      <c r="H34">
        <v>18</v>
      </c>
    </row>
    <row r="35" spans="1:13" x14ac:dyDescent="0.3">
      <c r="A35">
        <v>422144</v>
      </c>
      <c r="G35">
        <v>30</v>
      </c>
      <c r="I35">
        <v>24</v>
      </c>
    </row>
    <row r="36" spans="1:13" x14ac:dyDescent="0.3">
      <c r="A36">
        <v>422145</v>
      </c>
      <c r="D36">
        <v>22</v>
      </c>
    </row>
    <row r="37" spans="1:13" x14ac:dyDescent="0.3">
      <c r="A37">
        <v>422146</v>
      </c>
      <c r="G37">
        <v>30</v>
      </c>
      <c r="H37">
        <v>25</v>
      </c>
      <c r="M37">
        <v>7</v>
      </c>
    </row>
    <row r="38" spans="1:13" x14ac:dyDescent="0.3">
      <c r="A38">
        <v>422147</v>
      </c>
      <c r="E38">
        <v>17</v>
      </c>
      <c r="G38">
        <v>60</v>
      </c>
      <c r="H38">
        <v>30</v>
      </c>
    </row>
    <row r="39" spans="1:13" x14ac:dyDescent="0.3">
      <c r="A39">
        <v>422148</v>
      </c>
      <c r="E39">
        <v>25</v>
      </c>
      <c r="I39">
        <v>7</v>
      </c>
    </row>
    <row r="40" spans="1:13" x14ac:dyDescent="0.3">
      <c r="A40" t="s">
        <v>47</v>
      </c>
      <c r="B40">
        <f>SUM(B2:B39)</f>
        <v>0</v>
      </c>
      <c r="C40">
        <f t="shared" ref="C40:M40" si="0">SUM(C2:C39)</f>
        <v>160</v>
      </c>
      <c r="D40">
        <f t="shared" si="0"/>
        <v>42</v>
      </c>
      <c r="E40">
        <f t="shared" si="0"/>
        <v>225</v>
      </c>
      <c r="F40">
        <f t="shared" si="0"/>
        <v>57</v>
      </c>
      <c r="G40">
        <f t="shared" si="0"/>
        <v>332</v>
      </c>
      <c r="H40">
        <f t="shared" si="0"/>
        <v>254</v>
      </c>
      <c r="I40">
        <f t="shared" si="0"/>
        <v>145</v>
      </c>
      <c r="J40">
        <f t="shared" si="0"/>
        <v>17</v>
      </c>
      <c r="K40">
        <f t="shared" si="0"/>
        <v>49</v>
      </c>
      <c r="L40">
        <f t="shared" si="0"/>
        <v>33</v>
      </c>
      <c r="M40">
        <f t="shared" si="0"/>
        <v>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334B-AB05-4550-A299-EAC40DC10441}">
  <dimension ref="A1:AM13"/>
  <sheetViews>
    <sheetView workbookViewId="0">
      <selection activeCell="A2" sqref="A2"/>
    </sheetView>
  </sheetViews>
  <sheetFormatPr defaultRowHeight="14.4" x14ac:dyDescent="0.3"/>
  <sheetData>
    <row r="1" spans="1:39" x14ac:dyDescent="0.3">
      <c r="A1" s="4" t="s">
        <v>50</v>
      </c>
      <c r="B1" s="5">
        <v>422111</v>
      </c>
      <c r="C1" s="5">
        <v>422112</v>
      </c>
      <c r="D1" s="5">
        <v>422113</v>
      </c>
      <c r="E1" s="5">
        <v>422114</v>
      </c>
      <c r="F1" s="5">
        <v>422115</v>
      </c>
      <c r="G1" s="5">
        <v>422116</v>
      </c>
      <c r="H1" s="5">
        <v>422117</v>
      </c>
      <c r="I1" s="5">
        <v>422118</v>
      </c>
      <c r="J1" s="5">
        <v>422119</v>
      </c>
      <c r="K1" s="5">
        <v>422120</v>
      </c>
      <c r="L1" s="5">
        <v>422121</v>
      </c>
      <c r="M1" s="5">
        <v>422122</v>
      </c>
      <c r="N1" s="5">
        <v>422123</v>
      </c>
      <c r="O1" s="5">
        <v>422124</v>
      </c>
      <c r="P1" s="5">
        <v>422125</v>
      </c>
      <c r="Q1" s="5">
        <v>422126</v>
      </c>
      <c r="R1" s="5">
        <v>422127</v>
      </c>
      <c r="S1" s="5">
        <v>422128</v>
      </c>
      <c r="T1" s="5">
        <v>422129</v>
      </c>
      <c r="U1" s="5">
        <v>422130</v>
      </c>
      <c r="V1" s="5">
        <v>422131</v>
      </c>
      <c r="W1" s="5">
        <v>422132</v>
      </c>
      <c r="X1" s="5">
        <v>422133</v>
      </c>
      <c r="Y1" s="5">
        <v>422134</v>
      </c>
      <c r="Z1" s="5">
        <v>422135</v>
      </c>
      <c r="AA1" s="5">
        <v>422136</v>
      </c>
      <c r="AB1" s="5">
        <v>422137</v>
      </c>
      <c r="AC1" s="5">
        <v>422138</v>
      </c>
      <c r="AD1" s="5">
        <v>422139</v>
      </c>
      <c r="AE1" s="5">
        <v>422140</v>
      </c>
      <c r="AF1" s="5">
        <v>422141</v>
      </c>
      <c r="AG1" s="5">
        <v>422142</v>
      </c>
      <c r="AH1" s="5">
        <v>422143</v>
      </c>
      <c r="AI1" s="5">
        <v>422144</v>
      </c>
      <c r="AJ1" s="5">
        <v>422145</v>
      </c>
      <c r="AK1" s="5">
        <v>422146</v>
      </c>
      <c r="AL1" s="5">
        <v>422147</v>
      </c>
      <c r="AM1" s="5">
        <v>422148</v>
      </c>
    </row>
    <row r="2" spans="1:39" x14ac:dyDescent="0.3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3">
      <c r="A3" s="4">
        <v>2</v>
      </c>
      <c r="B3" s="5">
        <v>60</v>
      </c>
      <c r="C3" s="5">
        <v>20</v>
      </c>
      <c r="D3" s="5">
        <v>50</v>
      </c>
      <c r="E3" s="5"/>
      <c r="F3" s="5"/>
      <c r="G3" s="5"/>
      <c r="H3" s="5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>
        <v>20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3">
      <c r="A4" s="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>
        <v>20</v>
      </c>
      <c r="AD4" s="5"/>
      <c r="AE4" s="5"/>
      <c r="AF4" s="5"/>
      <c r="AG4" s="5"/>
      <c r="AH4" s="5"/>
      <c r="AI4" s="5"/>
      <c r="AJ4" s="5">
        <v>22</v>
      </c>
      <c r="AK4" s="5"/>
      <c r="AL4" s="5"/>
      <c r="AM4" s="5"/>
    </row>
    <row r="5" spans="1:39" x14ac:dyDescent="0.3">
      <c r="A5" s="4">
        <v>4</v>
      </c>
      <c r="B5" s="5"/>
      <c r="C5" s="5"/>
      <c r="D5" s="5"/>
      <c r="E5" s="5">
        <v>25</v>
      </c>
      <c r="F5" s="5"/>
      <c r="G5" s="5"/>
      <c r="H5" s="5"/>
      <c r="I5" s="5"/>
      <c r="J5" s="5">
        <v>25</v>
      </c>
      <c r="K5" s="5">
        <v>20</v>
      </c>
      <c r="L5" s="5"/>
      <c r="M5" s="5"/>
      <c r="N5" s="5">
        <v>43</v>
      </c>
      <c r="O5" s="5"/>
      <c r="P5" s="5"/>
      <c r="Q5" s="5"/>
      <c r="R5" s="5"/>
      <c r="S5" s="5"/>
      <c r="T5" s="5"/>
      <c r="U5" s="5"/>
      <c r="V5" s="5">
        <v>20</v>
      </c>
      <c r="W5" s="5"/>
      <c r="X5" s="5"/>
      <c r="Y5" s="5"/>
      <c r="Z5" s="5">
        <v>30</v>
      </c>
      <c r="AA5" s="5"/>
      <c r="AB5" s="5"/>
      <c r="AC5" s="5"/>
      <c r="AD5" s="5">
        <v>20</v>
      </c>
      <c r="AE5" s="5"/>
      <c r="AF5" s="5"/>
      <c r="AG5" s="5"/>
      <c r="AH5" s="5"/>
      <c r="AI5" s="5"/>
      <c r="AJ5" s="5"/>
      <c r="AK5" s="5"/>
      <c r="AL5" s="5">
        <v>17</v>
      </c>
      <c r="AM5" s="5">
        <v>25</v>
      </c>
    </row>
    <row r="6" spans="1:39" x14ac:dyDescent="0.3">
      <c r="A6" s="4">
        <v>5</v>
      </c>
      <c r="B6" s="5"/>
      <c r="C6" s="5"/>
      <c r="D6" s="5"/>
      <c r="E6" s="5"/>
      <c r="F6" s="5"/>
      <c r="G6" s="5"/>
      <c r="H6" s="5"/>
      <c r="I6" s="5"/>
      <c r="J6" s="5"/>
      <c r="K6" s="5">
        <v>15</v>
      </c>
      <c r="L6" s="5"/>
      <c r="M6" s="5"/>
      <c r="N6" s="5"/>
      <c r="O6" s="5">
        <v>20</v>
      </c>
      <c r="P6" s="5"/>
      <c r="Q6" s="5"/>
      <c r="R6" s="5"/>
      <c r="S6" s="5">
        <v>22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4">
        <v>6</v>
      </c>
      <c r="B7" s="5"/>
      <c r="C7" s="5"/>
      <c r="D7" s="5"/>
      <c r="E7" s="5">
        <v>15</v>
      </c>
      <c r="F7" s="5"/>
      <c r="G7" s="5"/>
      <c r="H7" s="5">
        <v>5</v>
      </c>
      <c r="I7" s="5">
        <v>14</v>
      </c>
      <c r="J7" s="5"/>
      <c r="K7" s="5"/>
      <c r="L7" s="5"/>
      <c r="M7" s="5"/>
      <c r="N7" s="5"/>
      <c r="O7" s="5">
        <v>20</v>
      </c>
      <c r="P7" s="5"/>
      <c r="Q7" s="5"/>
      <c r="R7" s="5">
        <v>23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>
        <v>15</v>
      </c>
      <c r="AE7" s="5">
        <v>50</v>
      </c>
      <c r="AF7" s="5"/>
      <c r="AG7" s="5">
        <v>30</v>
      </c>
      <c r="AH7" s="5">
        <v>40</v>
      </c>
      <c r="AI7" s="5">
        <v>30</v>
      </c>
      <c r="AJ7" s="5"/>
      <c r="AK7" s="5">
        <v>30</v>
      </c>
      <c r="AL7" s="5">
        <v>60</v>
      </c>
      <c r="AM7" s="5"/>
    </row>
    <row r="8" spans="1:39" x14ac:dyDescent="0.3">
      <c r="A8" s="4">
        <v>7</v>
      </c>
      <c r="B8" s="5">
        <v>15</v>
      </c>
      <c r="C8" s="5"/>
      <c r="D8" s="5"/>
      <c r="E8" s="5"/>
      <c r="F8" s="5"/>
      <c r="G8" s="5"/>
      <c r="H8" s="5"/>
      <c r="I8" s="5">
        <v>16</v>
      </c>
      <c r="J8" s="5"/>
      <c r="K8" s="5"/>
      <c r="L8" s="5">
        <v>15</v>
      </c>
      <c r="M8" s="5">
        <v>25</v>
      </c>
      <c r="N8" s="5">
        <v>30</v>
      </c>
      <c r="O8" s="5"/>
      <c r="P8" s="5"/>
      <c r="Q8" s="5"/>
      <c r="R8" s="5"/>
      <c r="S8" s="5">
        <v>30</v>
      </c>
      <c r="T8" s="5"/>
      <c r="U8" s="5"/>
      <c r="V8" s="5"/>
      <c r="W8" s="5"/>
      <c r="X8" s="5">
        <v>20</v>
      </c>
      <c r="Y8" s="5">
        <v>30</v>
      </c>
      <c r="Z8" s="5"/>
      <c r="AA8" s="5"/>
      <c r="AB8" s="5"/>
      <c r="AC8" s="5"/>
      <c r="AD8" s="5"/>
      <c r="AE8" s="5"/>
      <c r="AF8" s="5"/>
      <c r="AG8" s="5"/>
      <c r="AH8" s="5">
        <v>18</v>
      </c>
      <c r="AI8" s="5"/>
      <c r="AJ8" s="5"/>
      <c r="AK8" s="5">
        <v>25</v>
      </c>
      <c r="AL8" s="5">
        <v>30</v>
      </c>
      <c r="AM8" s="5"/>
    </row>
    <row r="9" spans="1:39" x14ac:dyDescent="0.3">
      <c r="A9" s="4">
        <v>8</v>
      </c>
      <c r="B9" s="5"/>
      <c r="C9" s="5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>
        <v>44</v>
      </c>
      <c r="R9" s="5"/>
      <c r="S9" s="5"/>
      <c r="T9" s="5"/>
      <c r="U9" s="5"/>
      <c r="V9" s="5"/>
      <c r="W9" s="5"/>
      <c r="X9" s="5"/>
      <c r="Y9" s="5">
        <v>20</v>
      </c>
      <c r="Z9" s="5"/>
      <c r="AA9" s="5"/>
      <c r="AB9" s="5">
        <v>30</v>
      </c>
      <c r="AC9" s="5"/>
      <c r="AD9" s="5"/>
      <c r="AE9" s="5"/>
      <c r="AF9" s="5"/>
      <c r="AG9" s="5"/>
      <c r="AH9" s="5"/>
      <c r="AI9" s="5">
        <v>24</v>
      </c>
      <c r="AJ9" s="5"/>
      <c r="AK9" s="5"/>
      <c r="AL9" s="5"/>
      <c r="AM9" s="5">
        <v>7</v>
      </c>
    </row>
    <row r="10" spans="1:39" x14ac:dyDescent="0.3">
      <c r="A10" s="4">
        <v>9</v>
      </c>
      <c r="B10" s="5"/>
      <c r="C10" s="5"/>
      <c r="D10" s="5"/>
      <c r="E10" s="5"/>
      <c r="F10" s="5"/>
      <c r="G10" s="5"/>
      <c r="H10" s="5"/>
      <c r="I10" s="5"/>
      <c r="J10" s="5"/>
      <c r="K10" s="5">
        <v>17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4">
        <v>10</v>
      </c>
      <c r="B11" s="5"/>
      <c r="C11" s="5"/>
      <c r="D11" s="5"/>
      <c r="E11" s="5"/>
      <c r="F11" s="5">
        <v>24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10</v>
      </c>
      <c r="W11" s="5"/>
      <c r="X11" s="5"/>
      <c r="Y11" s="5"/>
      <c r="Z11" s="5"/>
      <c r="AA11" s="5"/>
      <c r="AB11" s="5">
        <v>15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4">
        <v>11</v>
      </c>
      <c r="B12" s="5"/>
      <c r="C12" s="5"/>
      <c r="D12" s="5"/>
      <c r="E12" s="5"/>
      <c r="F12" s="5"/>
      <c r="G12" s="5"/>
      <c r="H12" s="5"/>
      <c r="I12" s="5">
        <v>10</v>
      </c>
      <c r="J12" s="5"/>
      <c r="K12" s="5"/>
      <c r="L12" s="5"/>
      <c r="M12" s="5"/>
      <c r="N12" s="5"/>
      <c r="O12" s="5"/>
      <c r="P12" s="5">
        <v>10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>
        <v>13</v>
      </c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4">
        <v>12</v>
      </c>
      <c r="B13" s="5"/>
      <c r="C13" s="5"/>
      <c r="D13" s="5"/>
      <c r="E13" s="5"/>
      <c r="F13" s="5"/>
      <c r="G13" s="5"/>
      <c r="H13" s="5"/>
      <c r="I13" s="5">
        <v>20</v>
      </c>
      <c r="J13" s="5"/>
      <c r="K13" s="5"/>
      <c r="L13" s="5"/>
      <c r="M13" s="5"/>
      <c r="N13" s="5"/>
      <c r="O13" s="5"/>
      <c r="P13" s="5">
        <v>10</v>
      </c>
      <c r="Q13" s="5"/>
      <c r="R13" s="5"/>
      <c r="S13" s="5"/>
      <c r="T13" s="5">
        <v>15</v>
      </c>
      <c r="U13" s="5"/>
      <c r="V13" s="5"/>
      <c r="W13" s="5"/>
      <c r="X13" s="5"/>
      <c r="Y13" s="5"/>
      <c r="Z13" s="5">
        <v>15</v>
      </c>
      <c r="AA13" s="5"/>
      <c r="AB13" s="5"/>
      <c r="AC13" s="5"/>
      <c r="AD13" s="5"/>
      <c r="AE13" s="5"/>
      <c r="AF13" s="5">
        <v>7</v>
      </c>
      <c r="AG13" s="5"/>
      <c r="AH13" s="5"/>
      <c r="AI13" s="5"/>
      <c r="AJ13" s="5"/>
      <c r="AK13" s="5">
        <v>7</v>
      </c>
      <c r="AL13" s="5"/>
      <c r="AM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E79-7D5D-41C1-BB57-5941D05AE519}">
  <dimension ref="A1:E5"/>
  <sheetViews>
    <sheetView workbookViewId="0">
      <selection sqref="A1:D5"/>
    </sheetView>
  </sheetViews>
  <sheetFormatPr defaultRowHeight="14.4" x14ac:dyDescent="0.3"/>
  <cols>
    <col min="1" max="1" width="14.109375" bestFit="1" customWidth="1"/>
    <col min="2" max="2" width="11.88671875" bestFit="1" customWidth="1"/>
    <col min="3" max="3" width="37.109375" bestFit="1" customWidth="1"/>
    <col min="4" max="4" width="17.5546875" bestFit="1" customWidth="1"/>
    <col min="5" max="5" width="12" bestFit="1" customWidth="1"/>
  </cols>
  <sheetData>
    <row r="1" spans="1:5" x14ac:dyDescent="0.3">
      <c r="A1" t="s">
        <v>51</v>
      </c>
      <c r="B1" t="s">
        <v>52</v>
      </c>
      <c r="C1" t="s">
        <v>53</v>
      </c>
      <c r="D1" t="s">
        <v>54</v>
      </c>
    </row>
    <row r="2" spans="1:5" x14ac:dyDescent="0.3">
      <c r="A2" t="str" cm="1">
        <f t="array" ref="A2:A5">_xlfn.UNIQUE(Table1[Operator])</f>
        <v>Mac</v>
      </c>
      <c r="B2">
        <f>COUNTIFS(Table1[Operator],operators!A2,Table1[Batch],"&lt;&gt;")</f>
        <v>8</v>
      </c>
      <c r="C2">
        <f>SUMIFS(Table1[TOTAL TIME],Table1[Operator],operators!A2)</f>
        <v>332</v>
      </c>
      <c r="D2">
        <f>SUMIFS('Line productivity'!$K$2:$K$39,Table1[Operator],operators!A2)</f>
        <v>849.99999999999989</v>
      </c>
      <c r="E2" s="7"/>
    </row>
    <row r="3" spans="1:5" x14ac:dyDescent="0.3">
      <c r="A3" t="str">
        <v>Charlie</v>
      </c>
      <c r="B3">
        <f>COUNTIFS(Table1[Operator],operators!A3,Table1[Batch],"&lt;&gt;")</f>
        <v>11</v>
      </c>
      <c r="C3">
        <f>SUMIFS(Table1[TOTAL TIME],Table1[Operator],operators!A3)</f>
        <v>384</v>
      </c>
      <c r="D3">
        <f>SUMIFS('Line productivity'!$K$2:$K$39,Table1[Operator],operators!A3)</f>
        <v>1158</v>
      </c>
      <c r="E3" s="7"/>
    </row>
    <row r="4" spans="1:5" x14ac:dyDescent="0.3">
      <c r="A4" t="str">
        <v>Dee</v>
      </c>
      <c r="B4">
        <f>COUNTIFS(Table1[Operator],operators!A4,Table1[Batch],"&lt;&gt;")</f>
        <v>11</v>
      </c>
      <c r="C4">
        <f>SUMIFS(Table1[TOTAL TIME],Table1[Operator],operators!A4)</f>
        <v>370</v>
      </c>
      <c r="D4">
        <f>SUMIFS('Line productivity'!$K$2:$K$39,Table1[Operator],operators!A4)</f>
        <v>1030</v>
      </c>
      <c r="E4" s="7"/>
    </row>
    <row r="5" spans="1:5" x14ac:dyDescent="0.3">
      <c r="A5" t="str">
        <v>Dennis</v>
      </c>
      <c r="B5">
        <f>COUNTIFS(Table1[Operator],operators!A5,Table1[Batch],"&lt;&gt;")</f>
        <v>8</v>
      </c>
      <c r="C5">
        <f>SUMIFS(Table1[TOTAL TIME],Table1[Operator],operators!A5)</f>
        <v>302</v>
      </c>
      <c r="D5">
        <f>SUMIFS('Line productivity'!$K$2:$K$39,Table1[Operator],operators!A5)</f>
        <v>820</v>
      </c>
      <c r="E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38619E4-EE95-48E8-B644-9B07B4843098}">
  <ds:schemaRefs/>
</ds:datastoreItem>
</file>

<file path=customXml/itemProps2.xml><?xml version="1.0" encoding="utf-8"?>
<ds:datastoreItem xmlns:ds="http://schemas.openxmlformats.org/officeDocument/2006/customXml" ds:itemID="{E000C8CD-1EAE-4BA4-9060-C6334E5D5B18}">
  <ds:schemaRefs/>
</ds:datastoreItem>
</file>

<file path=customXml/itemProps3.xml><?xml version="1.0" encoding="utf-8"?>
<ds:datastoreItem xmlns:ds="http://schemas.openxmlformats.org/officeDocument/2006/customXml" ds:itemID="{595710F7-3C00-4C0F-A772-07ED5B7BA28F}">
  <ds:schemaRefs/>
</ds:datastoreItem>
</file>

<file path=customXml/itemProps4.xml><?xml version="1.0" encoding="utf-8"?>
<ds:datastoreItem xmlns:ds="http://schemas.openxmlformats.org/officeDocument/2006/customXml" ds:itemID="{5342B2B4-A66E-48BF-A3E2-747739048BC2}">
  <ds:schemaRefs/>
</ds:datastoreItem>
</file>

<file path=customXml/itemProps5.xml><?xml version="1.0" encoding="utf-8"?>
<ds:datastoreItem xmlns:ds="http://schemas.openxmlformats.org/officeDocument/2006/customXml" ds:itemID="{6E56A65F-081D-409D-84B0-0A7922FAF851}">
  <ds:schemaRefs/>
</ds:datastoreItem>
</file>

<file path=customXml/itemProps6.xml><?xml version="1.0" encoding="utf-8"?>
<ds:datastoreItem xmlns:ds="http://schemas.openxmlformats.org/officeDocument/2006/customXml" ds:itemID="{4CBC21FC-F7BD-4BE2-B117-0D15A9378E35}">
  <ds:schemaRefs/>
</ds:datastoreItem>
</file>

<file path=customXml/itemProps7.xml><?xml version="1.0" encoding="utf-8"?>
<ds:datastoreItem xmlns:ds="http://schemas.openxmlformats.org/officeDocument/2006/customXml" ds:itemID="{824A4EED-0592-44B9-A1EA-82211AF9471F}">
  <ds:schemaRefs/>
</ds:datastoreItem>
</file>

<file path=customXml/itemProps8.xml><?xml version="1.0" encoding="utf-8"?>
<ds:datastoreItem xmlns:ds="http://schemas.openxmlformats.org/officeDocument/2006/customXml" ds:itemID="{46BD7D7E-1A65-4965-8CD6-AF76C35265D6}">
  <ds:schemaRefs/>
</ds:datastoreItem>
</file>

<file path=customXml/itemProps9.xml><?xml version="1.0" encoding="utf-8"?>
<ds:datastoreItem xmlns:ds="http://schemas.openxmlformats.org/officeDocument/2006/customXml" ds:itemID="{AB011CF1-852C-4247-BB19-8B8A373C2DF8}">
  <ds:schemaRefs/>
</ds:datastoreItem>
</file>

<file path=customXml/itemProps10.xml><?xml version="1.0" encoding="utf-8"?>
<ds:datastoreItem xmlns:ds="http://schemas.openxmlformats.org/officeDocument/2006/customXml" ds:itemID="{BD85DC60-A229-4658-AC34-664D2F2097DF}">
  <ds:schemaRefs/>
</ds:datastoreItem>
</file>

<file path=customXml/itemProps11.xml><?xml version="1.0" encoding="utf-8"?>
<ds:datastoreItem xmlns:ds="http://schemas.openxmlformats.org/officeDocument/2006/customXml" ds:itemID="{1212E984-62A9-4C8D-8A75-7BB2455C572A}">
  <ds:schemaRefs/>
</ds:datastoreItem>
</file>

<file path=customXml/itemProps12.xml><?xml version="1.0" encoding="utf-8"?>
<ds:datastoreItem xmlns:ds="http://schemas.openxmlformats.org/officeDocument/2006/customXml" ds:itemID="{440FB12C-0E40-4E3F-8122-45A2455126CA}">
  <ds:schemaRefs/>
</ds:datastoreItem>
</file>

<file path=customXml/itemProps13.xml><?xml version="1.0" encoding="utf-8"?>
<ds:datastoreItem xmlns:ds="http://schemas.openxmlformats.org/officeDocument/2006/customXml" ds:itemID="{A6992498-C096-4FA4-BB83-B1FFEBF18F3B}">
  <ds:schemaRefs/>
</ds:datastoreItem>
</file>

<file path=customXml/itemProps14.xml><?xml version="1.0" encoding="utf-8"?>
<ds:datastoreItem xmlns:ds="http://schemas.openxmlformats.org/officeDocument/2006/customXml" ds:itemID="{A5527EA7-F8F6-4B1E-868C-20E16B399A96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B0982316-1B2C-4855-A31F-8E697565BE07}">
  <ds:schemaRefs/>
</ds:datastoreItem>
</file>

<file path=customXml/itemProps16.xml><?xml version="1.0" encoding="utf-8"?>
<ds:datastoreItem xmlns:ds="http://schemas.openxmlformats.org/officeDocument/2006/customXml" ds:itemID="{F97EE25E-44A6-4511-85A9-BE1E05947E61}">
  <ds:schemaRefs/>
</ds:datastoreItem>
</file>

<file path=customXml/itemProps17.xml><?xml version="1.0" encoding="utf-8"?>
<ds:datastoreItem xmlns:ds="http://schemas.openxmlformats.org/officeDocument/2006/customXml" ds:itemID="{EBCB40A7-4A82-47B3-8833-6BA461571440}">
  <ds:schemaRefs/>
</ds:datastoreItem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 productivity</vt:lpstr>
      <vt:lpstr>batch factor</vt:lpstr>
      <vt:lpstr>Products</vt:lpstr>
      <vt:lpstr>Downtime factors</vt:lpstr>
      <vt:lpstr>Line downtime</vt:lpstr>
      <vt:lpstr>Factors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mohamed mahdy</cp:lastModifiedBy>
  <dcterms:created xsi:type="dcterms:W3CDTF">2024-08-19T19:52:48Z</dcterms:created>
  <dcterms:modified xsi:type="dcterms:W3CDTF">2025-04-15T18:45:54Z</dcterms:modified>
</cp:coreProperties>
</file>